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nsparq1\Rel-Investidores\CSN MINERAÇÂO\Release\2025\3T25\06 - Guia de Modelagem\"/>
    </mc:Choice>
  </mc:AlternateContent>
  <xr:revisionPtr revIDLastSave="0" documentId="13_ncr:1_{EDF33B0F-637A-4D07-8AF7-96D4B96C2B45}" xr6:coauthVersionLast="47" xr6:coauthVersionMax="47" xr10:uidLastSave="{00000000-0000-0000-0000-000000000000}"/>
  <bookViews>
    <workbookView xWindow="20370" yWindow="-120" windowWidth="24240" windowHeight="13020" tabRatio="617" xr2:uid="{8D5A996C-5A0F-476C-9F4C-C39BDF376521}"/>
  </bookViews>
  <sheets>
    <sheet name="1. BP" sheetId="2" r:id="rId1"/>
    <sheet name="2. DRE" sheetId="3" r:id="rId2"/>
    <sheet name="3. DFC" sheetId="4" r:id="rId3"/>
    <sheet name="4. Resultado Simplificado" sheetId="5" r:id="rId4"/>
    <sheet name="5. Indicadores" sheetId="6" r:id="rId5"/>
    <sheet name="6. Guidance" sheetId="9" r:id="rId6"/>
    <sheet name="7. Mineraçã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6" l="1"/>
  <c r="Y18" i="6" s="1"/>
  <c r="Y51" i="6"/>
  <c r="Y48" i="6"/>
  <c r="Y33" i="6"/>
  <c r="Y39" i="6" s="1"/>
  <c r="Y26" i="6"/>
  <c r="Y25" i="6"/>
  <c r="Y17" i="6"/>
  <c r="Y13" i="6"/>
  <c r="Y4" i="6"/>
  <c r="AJ19" i="5"/>
  <c r="AJ18" i="5"/>
  <c r="AJ15" i="5"/>
  <c r="AJ17" i="5" s="1"/>
  <c r="AJ16" i="5"/>
  <c r="AJ10" i="5"/>
  <c r="AJ9" i="5"/>
  <c r="AJ7" i="5"/>
  <c r="AJ6" i="5"/>
  <c r="AJ5" i="5"/>
  <c r="AJ20" i="5"/>
  <c r="AV64" i="4"/>
  <c r="AV52" i="4"/>
  <c r="AV43" i="4"/>
  <c r="AV38" i="4"/>
  <c r="AV24" i="4"/>
  <c r="AV8" i="4"/>
  <c r="BF50" i="3"/>
  <c r="BF48" i="3"/>
  <c r="BF30" i="3"/>
  <c r="BF12" i="3"/>
  <c r="BF7" i="3"/>
  <c r="BC64" i="2"/>
  <c r="BC51" i="2"/>
  <c r="BC36" i="2"/>
  <c r="BC29" i="2"/>
  <c r="BC20" i="2" s="1"/>
  <c r="BC25" i="2"/>
  <c r="AJ21" i="5" l="1"/>
  <c r="AJ4" i="5"/>
  <c r="AJ8" i="5"/>
  <c r="BF54" i="3"/>
  <c r="BF17" i="3"/>
  <c r="BF64" i="3"/>
  <c r="BF68" i="3" s="1"/>
  <c r="BF55" i="3"/>
  <c r="BF28" i="3"/>
  <c r="BF36" i="3" s="1"/>
  <c r="BF40" i="3" s="1"/>
  <c r="BF18" i="3"/>
  <c r="BC15" i="2"/>
  <c r="BC8" i="2" s="1"/>
  <c r="BC35" i="2" s="1"/>
  <c r="BC73" i="2"/>
  <c r="BC74" i="2" l="1"/>
  <c r="X20" i="6" l="1"/>
  <c r="X18" i="6" s="1"/>
  <c r="X51" i="6"/>
  <c r="X48" i="6"/>
  <c r="X25" i="6"/>
  <c r="X17" i="6"/>
  <c r="X4" i="6"/>
  <c r="AI18" i="5"/>
  <c r="AI16" i="5"/>
  <c r="AI17" i="5" s="1"/>
  <c r="AI15" i="5"/>
  <c r="AI10" i="5"/>
  <c r="AI9" i="5"/>
  <c r="AI7" i="5"/>
  <c r="AI6" i="5"/>
  <c r="AI5" i="5"/>
  <c r="AI20" i="5"/>
  <c r="AI21" i="5" s="1"/>
  <c r="AI19" i="5"/>
  <c r="AU52" i="4"/>
  <c r="AU43" i="4"/>
  <c r="AU38" i="4"/>
  <c r="AU8" i="4" s="1"/>
  <c r="AU24" i="4"/>
  <c r="BD57" i="3"/>
  <c r="BD50" i="3"/>
  <c r="BD30" i="3"/>
  <c r="BA18" i="2"/>
  <c r="BA64" i="2"/>
  <c r="BA51" i="2"/>
  <c r="BA45" i="2"/>
  <c r="BA36" i="2"/>
  <c r="BA73" i="2" s="1"/>
  <c r="BA29" i="2"/>
  <c r="BA25" i="2"/>
  <c r="BA20" i="2"/>
  <c r="BA15" i="2"/>
  <c r="BA8" i="2" s="1"/>
  <c r="BA35" i="2" s="1"/>
  <c r="X33" i="6" l="1"/>
  <c r="X26" i="6"/>
  <c r="X39" i="6"/>
  <c r="X10" i="6"/>
  <c r="X13" i="6" s="1"/>
  <c r="AI4" i="5"/>
  <c r="AI8" i="5" s="1"/>
  <c r="AU64" i="4"/>
  <c r="BD48" i="3"/>
  <c r="BD54" i="3" s="1"/>
  <c r="BD55" i="3" s="1"/>
  <c r="BD12" i="3"/>
  <c r="BD7" i="3"/>
  <c r="BD64" i="3"/>
  <c r="BD68" i="3" s="1"/>
  <c r="BA74" i="2"/>
  <c r="BD17" i="3" l="1"/>
  <c r="BD18" i="3" s="1"/>
  <c r="BD28" i="3"/>
  <c r="BD36" i="3" s="1"/>
  <c r="BD40" i="3" s="1"/>
  <c r="W10" i="6" l="1"/>
  <c r="W13" i="6" s="1"/>
  <c r="W48" i="6" l="1"/>
  <c r="W25" i="6"/>
  <c r="W17" i="6"/>
  <c r="W4" i="6"/>
  <c r="W51" i="6"/>
  <c r="W33" i="6"/>
  <c r="W26" i="6"/>
  <c r="W20" i="6"/>
  <c r="W18" i="6" s="1"/>
  <c r="V51" i="6"/>
  <c r="V38" i="6"/>
  <c r="V33" i="6"/>
  <c r="V32" i="6"/>
  <c r="V26" i="6"/>
  <c r="V39" i="6" s="1"/>
  <c r="V20" i="6"/>
  <c r="V18" i="6"/>
  <c r="V10" i="6"/>
  <c r="V13" i="6" s="1"/>
  <c r="W39" i="6" l="1"/>
  <c r="AH20" i="5"/>
  <c r="AH19" i="5"/>
  <c r="AH18" i="5"/>
  <c r="AH16" i="5"/>
  <c r="AH15" i="5"/>
  <c r="AH10" i="5"/>
  <c r="AH9" i="5"/>
  <c r="AH7" i="5"/>
  <c r="AH6" i="5"/>
  <c r="AH5" i="5"/>
  <c r="AH21" i="5" l="1"/>
  <c r="AH17" i="5"/>
  <c r="AH4" i="5"/>
  <c r="AH8" i="5" s="1"/>
  <c r="AT43" i="4"/>
  <c r="AT24" i="4"/>
  <c r="AT8" i="4" s="1"/>
  <c r="AT52" i="4"/>
  <c r="AT38" i="4"/>
  <c r="BB57" i="3"/>
  <c r="BB50" i="3"/>
  <c r="BB48" i="3"/>
  <c r="BB54" i="3" s="1"/>
  <c r="AZ48" i="3"/>
  <c r="BB30" i="3"/>
  <c r="BB12" i="3"/>
  <c r="BB7" i="3"/>
  <c r="AY64" i="2"/>
  <c r="AY29" i="2"/>
  <c r="BB55" i="3" l="1"/>
  <c r="BB64" i="3"/>
  <c r="BB68" i="3" s="1"/>
  <c r="AT64" i="4"/>
  <c r="BB17" i="3"/>
  <c r="BB18" i="3"/>
  <c r="BB28" i="3"/>
  <c r="BB36" i="3" s="1"/>
  <c r="BB40" i="3" s="1"/>
  <c r="AY51" i="2"/>
  <c r="AY45" i="2"/>
  <c r="AY36" i="2" s="1"/>
  <c r="AY25" i="2"/>
  <c r="AY20" i="2" s="1"/>
  <c r="AY15" i="2"/>
  <c r="AY8" i="2" s="1"/>
  <c r="AY35" i="2" l="1"/>
  <c r="AY73" i="2"/>
  <c r="AY74" i="2" l="1"/>
  <c r="AG16" i="5" l="1"/>
  <c r="AG15" i="5"/>
  <c r="AG7" i="5"/>
  <c r="AG6" i="5"/>
  <c r="AG5" i="5"/>
  <c r="AS24" i="4" l="1"/>
  <c r="U38" i="6" l="1"/>
  <c r="U32" i="6"/>
  <c r="U33" i="6" l="1"/>
  <c r="U26" i="6"/>
  <c r="U13" i="6"/>
  <c r="U10" i="6"/>
  <c r="U51" i="6"/>
  <c r="U20" i="6"/>
  <c r="U18" i="6" s="1"/>
  <c r="AG18" i="5"/>
  <c r="U39" i="6" l="1"/>
  <c r="AG10" i="5"/>
  <c r="AG19" i="5" s="1"/>
  <c r="AG9" i="5"/>
  <c r="AG21" i="5"/>
  <c r="AG17" i="5"/>
  <c r="AG4" i="5"/>
  <c r="AG8" i="5" s="1"/>
  <c r="AZ12" i="3"/>
  <c r="AS52" i="4" l="1"/>
  <c r="AS43" i="4"/>
  <c r="AS38" i="4"/>
  <c r="AS8" i="4" s="1"/>
  <c r="AZ57" i="3"/>
  <c r="AZ50" i="3"/>
  <c r="AZ54" i="3" s="1"/>
  <c r="AZ30" i="3"/>
  <c r="AZ7" i="3"/>
  <c r="AZ17" i="3" s="1"/>
  <c r="AZ18" i="3" l="1"/>
  <c r="AZ28" i="3"/>
  <c r="AZ36" i="3" s="1"/>
  <c r="AZ40" i="3" s="1"/>
  <c r="AS64" i="4"/>
  <c r="AZ55" i="3"/>
  <c r="AZ64" i="3"/>
  <c r="AZ68" i="3" s="1"/>
  <c r="AW64" i="2" l="1"/>
  <c r="AW57" i="2"/>
  <c r="AW51" i="2" s="1"/>
  <c r="AW45" i="2"/>
  <c r="AW36" i="2" s="1"/>
  <c r="AW29" i="2"/>
  <c r="AW25" i="2"/>
  <c r="AW15" i="2"/>
  <c r="AW8" i="2" s="1"/>
  <c r="T51" i="6"/>
  <c r="T20" i="6"/>
  <c r="T18" i="6" s="1"/>
  <c r="S18" i="6"/>
  <c r="S20" i="6"/>
  <c r="AF19" i="5"/>
  <c r="AE19" i="5"/>
  <c r="AD19" i="5"/>
  <c r="AC19" i="5"/>
  <c r="Y19" i="5"/>
  <c r="U19" i="5"/>
  <c r="AE21" i="5"/>
  <c r="AF17" i="5"/>
  <c r="AF21" i="5"/>
  <c r="AF4" i="5"/>
  <c r="AW20" i="2" l="1"/>
  <c r="AW73" i="2"/>
  <c r="AW35" i="2"/>
  <c r="AR52" i="4"/>
  <c r="AR43" i="4"/>
  <c r="AR24" i="4"/>
  <c r="AR38" i="4"/>
  <c r="AR8" i="4" s="1"/>
  <c r="AX30" i="3"/>
  <c r="AX57" i="3"/>
  <c r="AX50" i="3"/>
  <c r="AX54" i="3" s="1"/>
  <c r="AX48" i="3"/>
  <c r="AX12" i="3"/>
  <c r="AX7" i="3"/>
  <c r="AX17" i="3" s="1"/>
  <c r="AR64" i="4" l="1"/>
  <c r="AX18" i="3"/>
  <c r="AX28" i="3"/>
  <c r="AX64" i="3"/>
  <c r="AX68" i="3" s="1"/>
  <c r="AX55" i="3"/>
  <c r="AX36" i="3"/>
  <c r="AX40" i="3" s="1"/>
  <c r="AW74" i="2"/>
  <c r="AU64" i="2"/>
  <c r="AU57" i="2"/>
  <c r="AU51" i="2" s="1"/>
  <c r="AU45" i="2"/>
  <c r="AU36" i="2" s="1"/>
  <c r="AU29" i="2"/>
  <c r="AU25" i="2"/>
  <c r="AU15" i="2"/>
  <c r="AU8" i="2" s="1"/>
  <c r="AU20" i="2"/>
  <c r="AU35" i="2" s="1"/>
  <c r="AU73" i="2" l="1"/>
  <c r="AU74" i="2" s="1"/>
  <c r="AS74" i="2" l="1"/>
  <c r="AD12" i="5"/>
  <c r="AT55" i="3" l="1"/>
  <c r="AR50" i="3"/>
  <c r="AS50" i="3"/>
  <c r="AT50" i="3"/>
  <c r="AD21" i="5"/>
  <c r="AT18" i="3" l="1"/>
  <c r="AQ74" i="2"/>
  <c r="AS40" i="3" l="1"/>
  <c r="AS36" i="3"/>
  <c r="AS28" i="3"/>
  <c r="AS17" i="3"/>
  <c r="AS12" i="3"/>
  <c r="AS7" i="3"/>
  <c r="AR55" i="3"/>
  <c r="AR18" i="3"/>
  <c r="AQ55" i="3"/>
  <c r="AQ50" i="3"/>
  <c r="AQ18" i="3"/>
  <c r="AO74" i="2"/>
  <c r="AC21" i="5"/>
  <c r="AC12" i="5"/>
  <c r="AS18" i="3" l="1"/>
  <c r="AB18" i="5"/>
  <c r="AB15" i="5"/>
  <c r="AB21" i="5" s="1"/>
  <c r="AP50" i="3" l="1"/>
  <c r="AO18" i="3" l="1"/>
  <c r="AP18" i="3"/>
  <c r="AB17" i="5" l="1"/>
  <c r="AB12" i="5"/>
  <c r="AP55" i="3"/>
  <c r="AO50" i="3"/>
  <c r="AN50" i="3"/>
  <c r="T14" i="3"/>
  <c r="AL12" i="3"/>
  <c r="AK74" i="2"/>
  <c r="AM74" i="2"/>
  <c r="AO55" i="3"/>
  <c r="M17" i="5" l="1"/>
  <c r="E19" i="5"/>
  <c r="I19" i="5"/>
  <c r="M19" i="5"/>
  <c r="Q19" i="5"/>
  <c r="Q17" i="5"/>
  <c r="AA17" i="5"/>
  <c r="AA21" i="5" s="1"/>
  <c r="Z17" i="5"/>
  <c r="AA12" i="5"/>
  <c r="Z12" i="5"/>
  <c r="Q20" i="5" l="1"/>
  <c r="M20" i="5"/>
  <c r="AH74" i="2"/>
  <c r="Y17" i="5"/>
  <c r="U17" i="5"/>
  <c r="Y21" i="5"/>
  <c r="Z21" i="5"/>
  <c r="AN55" i="3"/>
  <c r="AN18" i="3" l="1"/>
  <c r="AL7" i="3"/>
  <c r="AM7" i="3" s="1"/>
  <c r="AI74" i="2"/>
  <c r="AK18" i="3"/>
  <c r="Y12" i="5" l="1"/>
  <c r="AL68" i="3"/>
  <c r="AL67" i="3"/>
  <c r="AL66" i="3"/>
  <c r="AL64" i="3"/>
  <c r="AL63" i="3"/>
  <c r="AL62" i="3"/>
  <c r="AL61" i="3"/>
  <c r="AL60" i="3"/>
  <c r="AL59" i="3"/>
  <c r="AL58" i="3"/>
  <c r="AL57" i="3"/>
  <c r="AL56" i="3"/>
  <c r="AL54" i="3"/>
  <c r="AL53" i="3"/>
  <c r="AL52" i="3"/>
  <c r="AL51" i="3"/>
  <c r="AL49" i="3"/>
  <c r="AL48" i="3"/>
  <c r="AL47" i="3"/>
  <c r="AL46" i="3"/>
  <c r="AK50" i="3"/>
  <c r="AG74" i="2"/>
  <c r="AL40" i="3"/>
  <c r="AM40" i="3" s="1"/>
  <c r="AL38" i="3"/>
  <c r="AL36" i="3"/>
  <c r="AM36" i="3" s="1"/>
  <c r="AL33" i="3"/>
  <c r="AL32" i="3"/>
  <c r="AL31" i="3"/>
  <c r="AL30" i="3"/>
  <c r="AL28" i="3"/>
  <c r="AM28" i="3" s="1"/>
  <c r="AL26" i="3"/>
  <c r="AL25" i="3"/>
  <c r="AL24" i="3"/>
  <c r="AL23" i="3"/>
  <c r="AL22" i="3"/>
  <c r="AL21" i="3"/>
  <c r="AL20" i="3"/>
  <c r="AL17" i="3"/>
  <c r="AM17" i="3" s="1"/>
  <c r="AM18" i="3" s="1"/>
  <c r="AL15" i="3"/>
  <c r="AL14" i="3"/>
  <c r="AM12" i="3"/>
  <c r="AL10" i="3"/>
  <c r="AL9" i="3"/>
  <c r="AJ50" i="3"/>
  <c r="AF74" i="2"/>
  <c r="AL55" i="3" l="1"/>
  <c r="L51" i="6"/>
  <c r="L13" i="6"/>
  <c r="W8" i="5"/>
  <c r="X12" i="5" l="1"/>
  <c r="X21" i="5"/>
  <c r="AL18" i="3"/>
  <c r="AE74" i="2"/>
  <c r="W21" i="5"/>
  <c r="W12" i="5"/>
  <c r="I18" i="3"/>
  <c r="O18" i="3"/>
  <c r="U18" i="3"/>
  <c r="AA18" i="3"/>
  <c r="AB18" i="3"/>
  <c r="AD18" i="3"/>
  <c r="AE18" i="3"/>
  <c r="AF18" i="3"/>
  <c r="AG18" i="3"/>
  <c r="AH18" i="3"/>
  <c r="AI18" i="3"/>
  <c r="AI50" i="3"/>
  <c r="AL50" i="3" s="1"/>
  <c r="AM50" i="3" l="1"/>
  <c r="V21" i="5"/>
  <c r="V12" i="5"/>
  <c r="V9" i="5"/>
  <c r="AC74" i="2" l="1"/>
  <c r="AD74" i="2"/>
  <c r="AH55" i="3"/>
  <c r="F10" i="6" l="1"/>
  <c r="AA74" i="2" l="1"/>
  <c r="AB74" i="2"/>
  <c r="U12" i="5"/>
  <c r="U21" i="5"/>
  <c r="AD50" i="3" l="1"/>
  <c r="AE50" i="3" l="1"/>
  <c r="T21" i="5" l="1"/>
  <c r="T12" i="5"/>
  <c r="S12" i="5"/>
  <c r="T9" i="5"/>
  <c r="I73" i="3" l="1"/>
  <c r="R12" i="5" l="1"/>
  <c r="R9" i="5"/>
  <c r="R8" i="5"/>
  <c r="S21" i="5"/>
  <c r="R17" i="5"/>
  <c r="F4" i="5" l="1"/>
  <c r="J4" i="5"/>
  <c r="J8" i="5" s="1"/>
  <c r="J11" i="5" s="1"/>
  <c r="J12" i="5" s="1"/>
  <c r="N4" i="5"/>
  <c r="N8" i="5" s="1"/>
  <c r="N11" i="5" s="1"/>
  <c r="N12" i="5" s="1"/>
  <c r="F8" i="5"/>
  <c r="F11" i="5" s="1"/>
  <c r="F12" i="5" s="1"/>
  <c r="G4" i="5"/>
  <c r="G8" i="5" s="1"/>
  <c r="G11" i="5" s="1"/>
  <c r="G12" i="5" s="1"/>
  <c r="K4" i="5"/>
  <c r="K8" i="5" s="1"/>
  <c r="K11" i="5" s="1"/>
  <c r="K12" i="5" s="1"/>
  <c r="O4" i="5"/>
  <c r="O8" i="5" s="1"/>
  <c r="O11" i="5" s="1"/>
  <c r="O12" i="5" s="1"/>
  <c r="H4" i="5"/>
  <c r="H8" i="5" s="1"/>
  <c r="H11" i="5" s="1"/>
  <c r="H12" i="5" s="1"/>
  <c r="L4" i="5"/>
  <c r="L8" i="5" s="1"/>
  <c r="L11" i="5" s="1"/>
  <c r="L12" i="5" s="1"/>
  <c r="P4" i="5"/>
  <c r="P8" i="5" s="1"/>
  <c r="P11" i="5" s="1"/>
  <c r="P12" i="5" s="1"/>
  <c r="E4" i="5"/>
  <c r="E8" i="5" s="1"/>
  <c r="E11" i="5" s="1"/>
  <c r="E12" i="5" s="1"/>
  <c r="I4" i="5"/>
  <c r="I8" i="5" s="1"/>
  <c r="I11" i="5" s="1"/>
  <c r="I12" i="5" s="1"/>
  <c r="M4" i="5"/>
  <c r="M8" i="5" s="1"/>
  <c r="M11" i="5" s="1"/>
  <c r="M12" i="5" s="1"/>
  <c r="Q4" i="5"/>
  <c r="Q8" i="5" s="1"/>
  <c r="Q11" i="5" s="1"/>
  <c r="Q12" i="5" s="1"/>
  <c r="AA38" i="4"/>
  <c r="G31" i="6" l="1"/>
  <c r="G27" i="6"/>
  <c r="G28" i="6"/>
  <c r="G51" i="6"/>
  <c r="Z35" i="2" l="1"/>
  <c r="Z74" i="2" s="1"/>
  <c r="AC40" i="3"/>
  <c r="AC12" i="3"/>
  <c r="AC7" i="3"/>
  <c r="AC17" i="3" l="1"/>
  <c r="AC18" i="3" s="1"/>
  <c r="V7" i="8"/>
  <c r="E7" i="8" l="1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E6" i="8" l="1"/>
  <c r="R21" i="5" l="1"/>
  <c r="P17" i="5"/>
  <c r="O17" i="5"/>
  <c r="N17" i="5"/>
  <c r="L17" i="5"/>
  <c r="K17" i="5"/>
  <c r="J17" i="5"/>
  <c r="I17" i="5"/>
  <c r="I20" i="5" s="1"/>
  <c r="H17" i="5"/>
  <c r="G17" i="5"/>
  <c r="F17" i="5"/>
  <c r="E17" i="5"/>
  <c r="D17" i="5"/>
  <c r="C17" i="5"/>
  <c r="B17" i="5"/>
  <c r="P19" i="5"/>
  <c r="O19" i="5"/>
  <c r="N19" i="5"/>
  <c r="L19" i="5"/>
  <c r="K19" i="5"/>
  <c r="J19" i="5"/>
  <c r="H19" i="5"/>
  <c r="G19" i="5"/>
  <c r="F19" i="5"/>
  <c r="D19" i="5"/>
  <c r="C19" i="5"/>
  <c r="B19" i="5"/>
  <c r="Y52" i="4"/>
  <c r="X52" i="4"/>
  <c r="X43" i="4" s="1"/>
  <c r="W52" i="4"/>
  <c r="W43" i="4" s="1"/>
  <c r="V52" i="4"/>
  <c r="V43" i="4" s="1"/>
  <c r="T52" i="4"/>
  <c r="T43" i="4" s="1"/>
  <c r="S52" i="4"/>
  <c r="S43" i="4" s="1"/>
  <c r="R52" i="4"/>
  <c r="R43" i="4" s="1"/>
  <c r="Q52" i="4"/>
  <c r="Q43" i="4" s="1"/>
  <c r="O52" i="4"/>
  <c r="O43" i="4" s="1"/>
  <c r="N52" i="4"/>
  <c r="N43" i="4" s="1"/>
  <c r="M52" i="4"/>
  <c r="M43" i="4" s="1"/>
  <c r="L52" i="4"/>
  <c r="L43" i="4" s="1"/>
  <c r="J52" i="4"/>
  <c r="J43" i="4" s="1"/>
  <c r="I52" i="4"/>
  <c r="H52" i="4"/>
  <c r="H43" i="4" s="1"/>
  <c r="G52" i="4"/>
  <c r="G43" i="4" s="1"/>
  <c r="Y43" i="4"/>
  <c r="I43" i="4"/>
  <c r="Y38" i="4"/>
  <c r="Y24" i="4" s="1"/>
  <c r="Y8" i="4" s="1"/>
  <c r="X38" i="4"/>
  <c r="X24" i="4" s="1"/>
  <c r="X8" i="4" s="1"/>
  <c r="W38" i="4"/>
  <c r="W24" i="4" s="1"/>
  <c r="W8" i="4" s="1"/>
  <c r="V38" i="4"/>
  <c r="V24" i="4" s="1"/>
  <c r="V8" i="4" s="1"/>
  <c r="T38" i="4"/>
  <c r="T24" i="4" s="1"/>
  <c r="T8" i="4" s="1"/>
  <c r="S38" i="4"/>
  <c r="S24" i="4" s="1"/>
  <c r="S8" i="4" s="1"/>
  <c r="R38" i="4"/>
  <c r="R24" i="4" s="1"/>
  <c r="R8" i="4" s="1"/>
  <c r="Q38" i="4"/>
  <c r="Q24" i="4" s="1"/>
  <c r="Q8" i="4" s="1"/>
  <c r="O38" i="4"/>
  <c r="O24" i="4" s="1"/>
  <c r="O8" i="4" s="1"/>
  <c r="N38" i="4"/>
  <c r="N24" i="4" s="1"/>
  <c r="N8" i="4" s="1"/>
  <c r="M38" i="4"/>
  <c r="M24" i="4" s="1"/>
  <c r="M8" i="4" s="1"/>
  <c r="L38" i="4"/>
  <c r="L24" i="4" s="1"/>
  <c r="L8" i="4" s="1"/>
  <c r="K38" i="4"/>
  <c r="J38" i="4"/>
  <c r="J24" i="4" s="1"/>
  <c r="J8" i="4" s="1"/>
  <c r="I38" i="4"/>
  <c r="I24" i="4" s="1"/>
  <c r="I8" i="4" s="1"/>
  <c r="H38" i="4"/>
  <c r="H24" i="4" s="1"/>
  <c r="H8" i="4" s="1"/>
  <c r="G38" i="4"/>
  <c r="G24" i="4" s="1"/>
  <c r="G8" i="4" s="1"/>
  <c r="Y66" i="3"/>
  <c r="X66" i="3"/>
  <c r="W66" i="3"/>
  <c r="V66" i="3"/>
  <c r="U66" i="3"/>
  <c r="S66" i="3"/>
  <c r="R66" i="3"/>
  <c r="Q66" i="3"/>
  <c r="P66" i="3"/>
  <c r="N66" i="3"/>
  <c r="M66" i="3"/>
  <c r="L66" i="3"/>
  <c r="K66" i="3"/>
  <c r="J66" i="3"/>
  <c r="H66" i="3"/>
  <c r="G66" i="3"/>
  <c r="F66" i="3"/>
  <c r="E66" i="3"/>
  <c r="D66" i="3"/>
  <c r="U62" i="3"/>
  <c r="Y61" i="3"/>
  <c r="X61" i="3"/>
  <c r="W61" i="3"/>
  <c r="V61" i="3"/>
  <c r="U61" i="3"/>
  <c r="S61" i="3"/>
  <c r="R61" i="3"/>
  <c r="Q61" i="3"/>
  <c r="P61" i="3"/>
  <c r="N61" i="3"/>
  <c r="M61" i="3"/>
  <c r="L61" i="3"/>
  <c r="K61" i="3"/>
  <c r="J61" i="3"/>
  <c r="H61" i="3"/>
  <c r="G61" i="3"/>
  <c r="F61" i="3"/>
  <c r="E61" i="3"/>
  <c r="D61" i="3"/>
  <c r="U60" i="3"/>
  <c r="Z59" i="3"/>
  <c r="Y59" i="3"/>
  <c r="X59" i="3"/>
  <c r="W59" i="3"/>
  <c r="V59" i="3"/>
  <c r="U59" i="3"/>
  <c r="T59" i="3"/>
  <c r="S59" i="3"/>
  <c r="R59" i="3"/>
  <c r="Q59" i="3"/>
  <c r="P59" i="3"/>
  <c r="N59" i="3"/>
  <c r="M59" i="3"/>
  <c r="L59" i="3"/>
  <c r="K59" i="3"/>
  <c r="J59" i="3"/>
  <c r="H59" i="3"/>
  <c r="G59" i="3"/>
  <c r="F59" i="3"/>
  <c r="E59" i="3"/>
  <c r="D59" i="3"/>
  <c r="Y58" i="3"/>
  <c r="X58" i="3"/>
  <c r="W58" i="3"/>
  <c r="W57" i="3" s="1"/>
  <c r="V58" i="3"/>
  <c r="V57" i="3" s="1"/>
  <c r="U58" i="3"/>
  <c r="S58" i="3"/>
  <c r="R58" i="3"/>
  <c r="Q58" i="3"/>
  <c r="P58" i="3"/>
  <c r="N58" i="3"/>
  <c r="M58" i="3"/>
  <c r="L58" i="3"/>
  <c r="K58" i="3"/>
  <c r="J58" i="3"/>
  <c r="H58" i="3"/>
  <c r="G58" i="3"/>
  <c r="F58" i="3"/>
  <c r="E58" i="3"/>
  <c r="D58" i="3"/>
  <c r="I54" i="3"/>
  <c r="Y52" i="3"/>
  <c r="X52" i="3"/>
  <c r="W52" i="3"/>
  <c r="V52" i="3"/>
  <c r="U52" i="3"/>
  <c r="S52" i="3"/>
  <c r="R52" i="3"/>
  <c r="Q52" i="3"/>
  <c r="P52" i="3"/>
  <c r="N52" i="3"/>
  <c r="M52" i="3"/>
  <c r="L52" i="3"/>
  <c r="K52" i="3"/>
  <c r="J52" i="3"/>
  <c r="H52" i="3"/>
  <c r="G52" i="3"/>
  <c r="F52" i="3"/>
  <c r="E52" i="3"/>
  <c r="D52" i="3"/>
  <c r="Y51" i="3"/>
  <c r="X51" i="3"/>
  <c r="W51" i="3"/>
  <c r="V51" i="3"/>
  <c r="U51" i="3"/>
  <c r="S51" i="3"/>
  <c r="R51" i="3"/>
  <c r="Q51" i="3"/>
  <c r="P51" i="3"/>
  <c r="N51" i="3"/>
  <c r="M51" i="3"/>
  <c r="L51" i="3"/>
  <c r="K51" i="3"/>
  <c r="J51" i="3"/>
  <c r="H51" i="3"/>
  <c r="G51" i="3"/>
  <c r="F51" i="3"/>
  <c r="E51" i="3"/>
  <c r="D51" i="3"/>
  <c r="U46" i="3"/>
  <c r="U48" i="3" s="1"/>
  <c r="O46" i="3"/>
  <c r="I46" i="3"/>
  <c r="Z38" i="3"/>
  <c r="Z66" i="3" s="1"/>
  <c r="T38" i="3"/>
  <c r="T66" i="3" s="1"/>
  <c r="Z33" i="3"/>
  <c r="T33" i="3"/>
  <c r="A33" i="3"/>
  <c r="Z32" i="3"/>
  <c r="T32" i="3"/>
  <c r="A32" i="3"/>
  <c r="Z31" i="3"/>
  <c r="T31" i="3"/>
  <c r="A31" i="3"/>
  <c r="Y30" i="3"/>
  <c r="Y62" i="3" s="1"/>
  <c r="X30" i="3"/>
  <c r="X62" i="3" s="1"/>
  <c r="W30" i="3"/>
  <c r="W62" i="3" s="1"/>
  <c r="V30" i="3"/>
  <c r="V62" i="3" s="1"/>
  <c r="S30" i="3"/>
  <c r="S62" i="3" s="1"/>
  <c r="R30" i="3"/>
  <c r="R62" i="3" s="1"/>
  <c r="Q30" i="3"/>
  <c r="Q62" i="3" s="1"/>
  <c r="P30" i="3"/>
  <c r="P62" i="3" s="1"/>
  <c r="N30" i="3"/>
  <c r="N62" i="3" s="1"/>
  <c r="M30" i="3"/>
  <c r="M62" i="3" s="1"/>
  <c r="L30" i="3"/>
  <c r="L62" i="3" s="1"/>
  <c r="K30" i="3"/>
  <c r="K62" i="3" s="1"/>
  <c r="J30" i="3"/>
  <c r="J62" i="3" s="1"/>
  <c r="H30" i="3"/>
  <c r="H62" i="3" s="1"/>
  <c r="G30" i="3"/>
  <c r="G62" i="3" s="1"/>
  <c r="F30" i="3"/>
  <c r="F62" i="3" s="1"/>
  <c r="E30" i="3"/>
  <c r="E62" i="3" s="1"/>
  <c r="D30" i="3"/>
  <c r="D62" i="3" s="1"/>
  <c r="Z26" i="3"/>
  <c r="Z61" i="3" s="1"/>
  <c r="T26" i="3"/>
  <c r="T61" i="3" s="1"/>
  <c r="A26" i="3"/>
  <c r="Z25" i="3"/>
  <c r="T25" i="3"/>
  <c r="A25" i="3"/>
  <c r="Z24" i="3"/>
  <c r="T24" i="3"/>
  <c r="A24" i="3"/>
  <c r="Y23" i="3"/>
  <c r="Y60" i="3" s="1"/>
  <c r="X23" i="3"/>
  <c r="X60" i="3" s="1"/>
  <c r="W23" i="3"/>
  <c r="W60" i="3" s="1"/>
  <c r="V23" i="3"/>
  <c r="V60" i="3" s="1"/>
  <c r="S23" i="3"/>
  <c r="S60" i="3" s="1"/>
  <c r="R23" i="3"/>
  <c r="R60" i="3" s="1"/>
  <c r="Q23" i="3"/>
  <c r="Q60" i="3" s="1"/>
  <c r="P23" i="3"/>
  <c r="P60" i="3" s="1"/>
  <c r="N23" i="3"/>
  <c r="N60" i="3" s="1"/>
  <c r="M23" i="3"/>
  <c r="M60" i="3" s="1"/>
  <c r="L23" i="3"/>
  <c r="L60" i="3" s="1"/>
  <c r="K23" i="3"/>
  <c r="K60" i="3" s="1"/>
  <c r="J23" i="3"/>
  <c r="J60" i="3" s="1"/>
  <c r="H23" i="3"/>
  <c r="H60" i="3" s="1"/>
  <c r="G23" i="3"/>
  <c r="G60" i="3" s="1"/>
  <c r="F23" i="3"/>
  <c r="F60" i="3" s="1"/>
  <c r="E23" i="3"/>
  <c r="E60" i="3" s="1"/>
  <c r="D23" i="3"/>
  <c r="D60" i="3" s="1"/>
  <c r="Z22" i="3"/>
  <c r="T22" i="3"/>
  <c r="A22" i="3"/>
  <c r="Z21" i="3"/>
  <c r="T21" i="3"/>
  <c r="A21" i="3"/>
  <c r="Z20" i="3"/>
  <c r="T20" i="3"/>
  <c r="A20" i="3"/>
  <c r="Z15" i="3"/>
  <c r="Z52" i="3" s="1"/>
  <c r="T15" i="3"/>
  <c r="T52" i="3" s="1"/>
  <c r="A15" i="3"/>
  <c r="Z14" i="3"/>
  <c r="T51" i="3"/>
  <c r="A14" i="3"/>
  <c r="Y12" i="3"/>
  <c r="X12" i="3"/>
  <c r="W12" i="3"/>
  <c r="V12" i="3"/>
  <c r="S12" i="3"/>
  <c r="R12" i="3"/>
  <c r="Q12" i="3"/>
  <c r="P12" i="3"/>
  <c r="N12" i="3"/>
  <c r="M12" i="3"/>
  <c r="L12" i="3"/>
  <c r="K12" i="3"/>
  <c r="J12" i="3"/>
  <c r="H12" i="3"/>
  <c r="G12" i="3"/>
  <c r="F12" i="3"/>
  <c r="E12" i="3"/>
  <c r="D12" i="3"/>
  <c r="Z10" i="3"/>
  <c r="T10" i="3"/>
  <c r="A10" i="3"/>
  <c r="Z9" i="3"/>
  <c r="T9" i="3"/>
  <c r="A9" i="3"/>
  <c r="Y7" i="3"/>
  <c r="X7" i="3"/>
  <c r="W7" i="3"/>
  <c r="W46" i="3" s="1"/>
  <c r="W48" i="3" s="1"/>
  <c r="V7" i="3"/>
  <c r="S7" i="3"/>
  <c r="S46" i="3" s="1"/>
  <c r="S48" i="3" s="1"/>
  <c r="R7" i="3"/>
  <c r="R46" i="3" s="1"/>
  <c r="R48" i="3" s="1"/>
  <c r="Q7" i="3"/>
  <c r="P7" i="3"/>
  <c r="N7" i="3"/>
  <c r="M7" i="3"/>
  <c r="M46" i="3" s="1"/>
  <c r="M48" i="3" s="1"/>
  <c r="L7" i="3"/>
  <c r="L46" i="3" s="1"/>
  <c r="L48" i="3" s="1"/>
  <c r="K7" i="3"/>
  <c r="J7" i="3"/>
  <c r="J46" i="3" s="1"/>
  <c r="J48" i="3" s="1"/>
  <c r="H7" i="3"/>
  <c r="H46" i="3" s="1"/>
  <c r="H48" i="3" s="1"/>
  <c r="G7" i="3"/>
  <c r="G46" i="3" s="1"/>
  <c r="G48" i="3" s="1"/>
  <c r="F7" i="3"/>
  <c r="E7" i="3"/>
  <c r="D7" i="3"/>
  <c r="D46" i="3" s="1"/>
  <c r="D48" i="3" s="1"/>
  <c r="Y74" i="2"/>
  <c r="X74" i="2"/>
  <c r="W64" i="2"/>
  <c r="V64" i="2"/>
  <c r="U64" i="2"/>
  <c r="T64" i="2"/>
  <c r="R64" i="2"/>
  <c r="Q64" i="2"/>
  <c r="P64" i="2"/>
  <c r="O64" i="2"/>
  <c r="M64" i="2"/>
  <c r="L64" i="2"/>
  <c r="K64" i="2"/>
  <c r="J64" i="2"/>
  <c r="H64" i="2"/>
  <c r="G64" i="2"/>
  <c r="F64" i="2"/>
  <c r="E64" i="2"/>
  <c r="W57" i="2"/>
  <c r="V57" i="2"/>
  <c r="U57" i="2"/>
  <c r="T57" i="2"/>
  <c r="T51" i="2" s="1"/>
  <c r="R57" i="2"/>
  <c r="R51" i="2" s="1"/>
  <c r="Q57" i="2"/>
  <c r="Q51" i="2" s="1"/>
  <c r="P57" i="2"/>
  <c r="P51" i="2" s="1"/>
  <c r="O57" i="2"/>
  <c r="O51" i="2" s="1"/>
  <c r="M57" i="2"/>
  <c r="L57" i="2"/>
  <c r="K57" i="2"/>
  <c r="K51" i="2" s="1"/>
  <c r="J57" i="2"/>
  <c r="J51" i="2" s="1"/>
  <c r="H57" i="2"/>
  <c r="G57" i="2"/>
  <c r="F57" i="2"/>
  <c r="E57" i="2"/>
  <c r="E51" i="2" s="1"/>
  <c r="W51" i="2"/>
  <c r="V51" i="2"/>
  <c r="U51" i="2"/>
  <c r="M51" i="2"/>
  <c r="L51" i="2"/>
  <c r="H51" i="2"/>
  <c r="G51" i="2"/>
  <c r="F51" i="2"/>
  <c r="W45" i="2"/>
  <c r="V45" i="2"/>
  <c r="U45" i="2"/>
  <c r="T45" i="2"/>
  <c r="R45" i="2"/>
  <c r="Q45" i="2"/>
  <c r="P45" i="2"/>
  <c r="O45" i="2"/>
  <c r="M45" i="2"/>
  <c r="L45" i="2"/>
  <c r="K45" i="2"/>
  <c r="J45" i="2"/>
  <c r="H45" i="2"/>
  <c r="G45" i="2"/>
  <c r="F45" i="2"/>
  <c r="E45" i="2"/>
  <c r="W36" i="2"/>
  <c r="V36" i="2"/>
  <c r="U36" i="2"/>
  <c r="T36" i="2"/>
  <c r="R36" i="2"/>
  <c r="Q36" i="2"/>
  <c r="P36" i="2"/>
  <c r="O36" i="2"/>
  <c r="M36" i="2"/>
  <c r="L36" i="2"/>
  <c r="K36" i="2"/>
  <c r="J36" i="2"/>
  <c r="H36" i="2"/>
  <c r="G36" i="2"/>
  <c r="F36" i="2"/>
  <c r="E36" i="2"/>
  <c r="W29" i="2"/>
  <c r="V29" i="2"/>
  <c r="U29" i="2"/>
  <c r="U20" i="2" s="1"/>
  <c r="T29" i="2"/>
  <c r="R29" i="2"/>
  <c r="Q29" i="2"/>
  <c r="P29" i="2"/>
  <c r="O29" i="2"/>
  <c r="M29" i="2"/>
  <c r="L29" i="2"/>
  <c r="K29" i="2"/>
  <c r="K20" i="2" s="1"/>
  <c r="J29" i="2"/>
  <c r="H29" i="2"/>
  <c r="G29" i="2"/>
  <c r="F29" i="2"/>
  <c r="F20" i="2" s="1"/>
  <c r="E29" i="2"/>
  <c r="E20" i="2" s="1"/>
  <c r="W25" i="2"/>
  <c r="V25" i="2"/>
  <c r="U25" i="2"/>
  <c r="T25" i="2"/>
  <c r="R25" i="2"/>
  <c r="Q25" i="2"/>
  <c r="P25" i="2"/>
  <c r="O25" i="2"/>
  <c r="M25" i="2"/>
  <c r="L25" i="2"/>
  <c r="K25" i="2"/>
  <c r="J25" i="2"/>
  <c r="H25" i="2"/>
  <c r="G25" i="2"/>
  <c r="F25" i="2"/>
  <c r="E25" i="2"/>
  <c r="W20" i="2"/>
  <c r="P20" i="2"/>
  <c r="M20" i="2"/>
  <c r="W15" i="2"/>
  <c r="W8" i="2" s="1"/>
  <c r="V15" i="2"/>
  <c r="V8" i="2" s="1"/>
  <c r="U15" i="2"/>
  <c r="U8" i="2" s="1"/>
  <c r="T15" i="2"/>
  <c r="T8" i="2" s="1"/>
  <c r="R15" i="2"/>
  <c r="Q15" i="2"/>
  <c r="Q8" i="2" s="1"/>
  <c r="P15" i="2"/>
  <c r="O15" i="2"/>
  <c r="O8" i="2" s="1"/>
  <c r="M15" i="2"/>
  <c r="M8" i="2" s="1"/>
  <c r="L15" i="2"/>
  <c r="K15" i="2"/>
  <c r="J15" i="2"/>
  <c r="J8" i="2" s="1"/>
  <c r="H15" i="2"/>
  <c r="G15" i="2"/>
  <c r="G8" i="2" s="1"/>
  <c r="F15" i="2"/>
  <c r="E15" i="2"/>
  <c r="E8" i="2" s="1"/>
  <c r="A13" i="2"/>
  <c r="A12" i="2"/>
  <c r="A11" i="2"/>
  <c r="A10" i="2"/>
  <c r="R8" i="2"/>
  <c r="P8" i="2"/>
  <c r="L8" i="2"/>
  <c r="K8" i="2"/>
  <c r="H8" i="2"/>
  <c r="F8" i="2"/>
  <c r="H20" i="2" l="1"/>
  <c r="R20" i="2"/>
  <c r="J20" i="2"/>
  <c r="O20" i="2"/>
  <c r="O35" i="2" s="1"/>
  <c r="T20" i="2"/>
  <c r="G20" i="2"/>
  <c r="G35" i="2" s="1"/>
  <c r="L20" i="2"/>
  <c r="Q20" i="2"/>
  <c r="Q35" i="2" s="1"/>
  <c r="Y64" i="4"/>
  <c r="V20" i="2"/>
  <c r="V35" i="2" s="1"/>
  <c r="O64" i="4"/>
  <c r="X64" i="4"/>
  <c r="Z51" i="3"/>
  <c r="Z12" i="3"/>
  <c r="J64" i="4"/>
  <c r="S64" i="4"/>
  <c r="Q64" i="4"/>
  <c r="N64" i="4"/>
  <c r="L64" i="4"/>
  <c r="T64" i="4"/>
  <c r="M64" i="4"/>
  <c r="R64" i="4"/>
  <c r="W64" i="4"/>
  <c r="M50" i="3"/>
  <c r="M54" i="3" s="1"/>
  <c r="M55" i="3" s="1"/>
  <c r="N57" i="3"/>
  <c r="V64" i="4"/>
  <c r="C4" i="5"/>
  <c r="C8" i="5" s="1"/>
  <c r="C11" i="5" s="1"/>
  <c r="C12" i="5" s="1"/>
  <c r="B4" i="5"/>
  <c r="B8" i="5" s="1"/>
  <c r="B11" i="5" s="1"/>
  <c r="B12" i="5" s="1"/>
  <c r="K57" i="3"/>
  <c r="G50" i="3"/>
  <c r="G54" i="3" s="1"/>
  <c r="L50" i="3"/>
  <c r="L54" i="3" s="1"/>
  <c r="Q50" i="3"/>
  <c r="V50" i="3"/>
  <c r="Z23" i="3"/>
  <c r="Z60" i="3" s="1"/>
  <c r="X50" i="3"/>
  <c r="I64" i="4"/>
  <c r="D4" i="5"/>
  <c r="D8" i="5" s="1"/>
  <c r="D11" i="5" s="1"/>
  <c r="D12" i="5" s="1"/>
  <c r="Z7" i="3"/>
  <c r="Z46" i="3" s="1"/>
  <c r="Z48" i="3" s="1"/>
  <c r="X57" i="3"/>
  <c r="T23" i="3"/>
  <c r="T60" i="3" s="1"/>
  <c r="T12" i="3"/>
  <c r="Y50" i="3"/>
  <c r="J57" i="3"/>
  <c r="S57" i="3"/>
  <c r="F57" i="3"/>
  <c r="P57" i="3"/>
  <c r="D57" i="3"/>
  <c r="H57" i="3"/>
  <c r="M57" i="3"/>
  <c r="R57" i="3"/>
  <c r="Z30" i="3"/>
  <c r="Z62" i="3" s="1"/>
  <c r="F50" i="3"/>
  <c r="K50" i="3"/>
  <c r="P50" i="3"/>
  <c r="U50" i="3"/>
  <c r="U54" i="3" s="1"/>
  <c r="E57" i="3"/>
  <c r="D50" i="3"/>
  <c r="D54" i="3" s="1"/>
  <c r="H50" i="3"/>
  <c r="H54" i="3" s="1"/>
  <c r="R50" i="3"/>
  <c r="R54" i="3" s="1"/>
  <c r="G57" i="3"/>
  <c r="L57" i="3"/>
  <c r="Q57" i="3"/>
  <c r="H64" i="4"/>
  <c r="P35" i="2"/>
  <c r="P73" i="2"/>
  <c r="W17" i="3"/>
  <c r="L35" i="2"/>
  <c r="G73" i="2"/>
  <c r="L73" i="2"/>
  <c r="Q73" i="2"/>
  <c r="V73" i="2"/>
  <c r="T7" i="3"/>
  <c r="D17" i="3"/>
  <c r="D28" i="3" s="1"/>
  <c r="D36" i="3" s="1"/>
  <c r="D40" i="3" s="1"/>
  <c r="Z58" i="3"/>
  <c r="Z57" i="3" s="1"/>
  <c r="E50" i="3"/>
  <c r="J50" i="3"/>
  <c r="J54" i="3" s="1"/>
  <c r="N50" i="3"/>
  <c r="S50" i="3"/>
  <c r="S54" i="3" s="1"/>
  <c r="W50" i="3"/>
  <c r="W54" i="3" s="1"/>
  <c r="K35" i="2"/>
  <c r="K73" i="2"/>
  <c r="U57" i="3"/>
  <c r="H35" i="2"/>
  <c r="M35" i="2"/>
  <c r="R35" i="2"/>
  <c r="W35" i="2"/>
  <c r="H73" i="2"/>
  <c r="H74" i="2" s="1"/>
  <c r="M73" i="2"/>
  <c r="M74" i="2" s="1"/>
  <c r="R73" i="2"/>
  <c r="R74" i="2" s="1"/>
  <c r="W73" i="2"/>
  <c r="H17" i="3"/>
  <c r="R17" i="3"/>
  <c r="M17" i="3"/>
  <c r="F35" i="2"/>
  <c r="U35" i="2"/>
  <c r="F73" i="2"/>
  <c r="U73" i="2"/>
  <c r="T50" i="3"/>
  <c r="Y57" i="3"/>
  <c r="E35" i="2"/>
  <c r="J35" i="2"/>
  <c r="T35" i="2"/>
  <c r="E73" i="2"/>
  <c r="E74" i="2" s="1"/>
  <c r="J73" i="2"/>
  <c r="J74" i="2" s="1"/>
  <c r="O73" i="2"/>
  <c r="T73" i="2"/>
  <c r="S17" i="3"/>
  <c r="G64" i="4"/>
  <c r="C20" i="5"/>
  <c r="C21" i="5" s="1"/>
  <c r="G20" i="5"/>
  <c r="G21" i="5" s="1"/>
  <c r="K20" i="5"/>
  <c r="K21" i="5" s="1"/>
  <c r="O20" i="5"/>
  <c r="O21" i="5" s="1"/>
  <c r="D20" i="5"/>
  <c r="D21" i="5" s="1"/>
  <c r="H20" i="5"/>
  <c r="H21" i="5" s="1"/>
  <c r="L20" i="5"/>
  <c r="L21" i="5" s="1"/>
  <c r="P20" i="5"/>
  <c r="P21" i="5" s="1"/>
  <c r="E20" i="5"/>
  <c r="E21" i="5" s="1"/>
  <c r="I21" i="5"/>
  <c r="M21" i="5"/>
  <c r="Q21" i="5"/>
  <c r="B20" i="5"/>
  <c r="B21" i="5" s="1"/>
  <c r="F20" i="5"/>
  <c r="F21" i="5" s="1"/>
  <c r="J20" i="5"/>
  <c r="J21" i="5" s="1"/>
  <c r="N20" i="5"/>
  <c r="N21" i="5" s="1"/>
  <c r="E46" i="3"/>
  <c r="E48" i="3" s="1"/>
  <c r="E17" i="3"/>
  <c r="E28" i="3" s="1"/>
  <c r="E36" i="3" s="1"/>
  <c r="E40" i="3" s="1"/>
  <c r="N46" i="3"/>
  <c r="N48" i="3" s="1"/>
  <c r="N17" i="3"/>
  <c r="X46" i="3"/>
  <c r="X48" i="3" s="1"/>
  <c r="X17" i="3"/>
  <c r="Z50" i="3"/>
  <c r="F46" i="3"/>
  <c r="F48" i="3" s="1"/>
  <c r="F17" i="3"/>
  <c r="F28" i="3" s="1"/>
  <c r="F36" i="3" s="1"/>
  <c r="F40" i="3" s="1"/>
  <c r="K17" i="3"/>
  <c r="K46" i="3"/>
  <c r="K48" i="3" s="1"/>
  <c r="P17" i="3"/>
  <c r="P46" i="3"/>
  <c r="P48" i="3" s="1"/>
  <c r="Y46" i="3"/>
  <c r="Y48" i="3" s="1"/>
  <c r="Y17" i="3"/>
  <c r="J17" i="3"/>
  <c r="T58" i="3"/>
  <c r="T57" i="3" s="1"/>
  <c r="G17" i="3"/>
  <c r="G28" i="3" s="1"/>
  <c r="G36" i="3" s="1"/>
  <c r="G40" i="3" s="1"/>
  <c r="L17" i="3"/>
  <c r="Q17" i="3"/>
  <c r="Q46" i="3"/>
  <c r="Q48" i="3" s="1"/>
  <c r="V46" i="3"/>
  <c r="V48" i="3" s="1"/>
  <c r="V17" i="3"/>
  <c r="T30" i="3"/>
  <c r="T62" i="3" s="1"/>
  <c r="O74" i="2" l="1"/>
  <c r="G74" i="2"/>
  <c r="V74" i="2"/>
  <c r="Q74" i="2"/>
  <c r="Y54" i="3"/>
  <c r="L74" i="2"/>
  <c r="T74" i="2"/>
  <c r="W74" i="2"/>
  <c r="K74" i="2"/>
  <c r="V28" i="3"/>
  <c r="V36" i="3" s="1"/>
  <c r="V40" i="3" s="1"/>
  <c r="V18" i="3"/>
  <c r="J28" i="3"/>
  <c r="J36" i="3" s="1"/>
  <c r="J40" i="3" s="1"/>
  <c r="J18" i="3"/>
  <c r="P28" i="3"/>
  <c r="P36" i="3" s="1"/>
  <c r="P40" i="3" s="1"/>
  <c r="P18" i="3"/>
  <c r="F54" i="3"/>
  <c r="F64" i="3" s="1"/>
  <c r="F68" i="3" s="1"/>
  <c r="Q54" i="3"/>
  <c r="Q55" i="3" s="1"/>
  <c r="Q28" i="3"/>
  <c r="Q36" i="3" s="1"/>
  <c r="Q40" i="3" s="1"/>
  <c r="Q18" i="3"/>
  <c r="Y28" i="3"/>
  <c r="Y36" i="3" s="1"/>
  <c r="Y40" i="3" s="1"/>
  <c r="Y18" i="3"/>
  <c r="N28" i="3"/>
  <c r="N36" i="3" s="1"/>
  <c r="N40" i="3" s="1"/>
  <c r="N18" i="3"/>
  <c r="M28" i="3"/>
  <c r="M36" i="3" s="1"/>
  <c r="M40" i="3" s="1"/>
  <c r="M18" i="3"/>
  <c r="X28" i="3"/>
  <c r="X36" i="3" s="1"/>
  <c r="X40" i="3" s="1"/>
  <c r="X18" i="3"/>
  <c r="H28" i="3"/>
  <c r="H36" i="3" s="1"/>
  <c r="H40" i="3" s="1"/>
  <c r="H18" i="3"/>
  <c r="L28" i="3"/>
  <c r="L36" i="3" s="1"/>
  <c r="L40" i="3" s="1"/>
  <c r="L18" i="3"/>
  <c r="W28" i="3"/>
  <c r="W36" i="3" s="1"/>
  <c r="W40" i="3" s="1"/>
  <c r="W18" i="3"/>
  <c r="K28" i="3"/>
  <c r="K36" i="3" s="1"/>
  <c r="K40" i="3" s="1"/>
  <c r="K18" i="3"/>
  <c r="S28" i="3"/>
  <c r="S36" i="3" s="1"/>
  <c r="S40" i="3" s="1"/>
  <c r="S18" i="3"/>
  <c r="R28" i="3"/>
  <c r="R36" i="3" s="1"/>
  <c r="R40" i="3" s="1"/>
  <c r="R18" i="3"/>
  <c r="P74" i="2"/>
  <c r="Z17" i="3"/>
  <c r="U74" i="2"/>
  <c r="T17" i="3"/>
  <c r="X54" i="3"/>
  <c r="X64" i="3" s="1"/>
  <c r="X68" i="3" s="1"/>
  <c r="L64" i="3"/>
  <c r="L68" i="3" s="1"/>
  <c r="T46" i="3"/>
  <c r="T48" i="3" s="1"/>
  <c r="T54" i="3" s="1"/>
  <c r="T64" i="3" s="1"/>
  <c r="T68" i="3" s="1"/>
  <c r="E54" i="3"/>
  <c r="L55" i="3"/>
  <c r="V54" i="3"/>
  <c r="V55" i="3" s="1"/>
  <c r="P54" i="3"/>
  <c r="P55" i="3" s="1"/>
  <c r="W55" i="3"/>
  <c r="W64" i="3"/>
  <c r="W68" i="3" s="1"/>
  <c r="M64" i="3"/>
  <c r="M68" i="3" s="1"/>
  <c r="H55" i="3"/>
  <c r="H64" i="3"/>
  <c r="H68" i="3" s="1"/>
  <c r="D55" i="3"/>
  <c r="D64" i="3"/>
  <c r="D68" i="3" s="1"/>
  <c r="J55" i="3"/>
  <c r="J64" i="3"/>
  <c r="J68" i="3" s="1"/>
  <c r="R55" i="3"/>
  <c r="R64" i="3"/>
  <c r="R68" i="3" s="1"/>
  <c r="U55" i="3"/>
  <c r="U64" i="3"/>
  <c r="U68" i="3" s="1"/>
  <c r="K54" i="3"/>
  <c r="K55" i="3" s="1"/>
  <c r="F74" i="2"/>
  <c r="S64" i="3"/>
  <c r="S68" i="3" s="1"/>
  <c r="S55" i="3"/>
  <c r="N54" i="3"/>
  <c r="N64" i="3" s="1"/>
  <c r="N68" i="3" s="1"/>
  <c r="G55" i="3"/>
  <c r="G64" i="3"/>
  <c r="G68" i="3" s="1"/>
  <c r="F55" i="3"/>
  <c r="E55" i="3"/>
  <c r="E64" i="3"/>
  <c r="E68" i="3" s="1"/>
  <c r="Y55" i="3"/>
  <c r="Y64" i="3"/>
  <c r="Y68" i="3" s="1"/>
  <c r="V64" i="3"/>
  <c r="V68" i="3" s="1"/>
  <c r="Z54" i="3"/>
  <c r="X55" i="3" l="1"/>
  <c r="Q64" i="3"/>
  <c r="Q68" i="3" s="1"/>
  <c r="Z28" i="3"/>
  <c r="Z36" i="3" s="1"/>
  <c r="Z40" i="3" s="1"/>
  <c r="Z18" i="3"/>
  <c r="T28" i="3"/>
  <c r="T36" i="3" s="1"/>
  <c r="T40" i="3" s="1"/>
  <c r="T18" i="3"/>
  <c r="K64" i="3"/>
  <c r="K68" i="3" s="1"/>
  <c r="P64" i="3"/>
  <c r="P68" i="3" s="1"/>
  <c r="N55" i="3"/>
  <c r="T55" i="3"/>
  <c r="Z55" i="3"/>
  <c r="Z64" i="3"/>
  <c r="Z68" i="3" s="1"/>
  <c r="C51" i="6" l="1"/>
  <c r="D51" i="6"/>
  <c r="E51" i="6"/>
  <c r="F51" i="6"/>
  <c r="B51" i="6"/>
  <c r="C10" i="6"/>
  <c r="C13" i="6" s="1"/>
  <c r="D10" i="6"/>
  <c r="D13" i="6" s="1"/>
  <c r="E10" i="6"/>
  <c r="B10" i="6"/>
  <c r="B13" i="6" s="1"/>
  <c r="B58" i="6" l="1"/>
  <c r="C57" i="6"/>
  <c r="D56" i="6"/>
  <c r="D57" i="6" s="1"/>
  <c r="C55" i="6"/>
  <c r="B55" i="6"/>
</calcChain>
</file>

<file path=xl/sharedStrings.xml><?xml version="1.0" encoding="utf-8"?>
<sst xmlns="http://schemas.openxmlformats.org/spreadsheetml/2006/main" count="973" uniqueCount="377">
  <si>
    <t>Investimentos</t>
  </si>
  <si>
    <t>Dívida</t>
  </si>
  <si>
    <t>Mineração</t>
  </si>
  <si>
    <t>Ativo Circulante</t>
  </si>
  <si>
    <t>Caixa e Equivalentes de Caixa</t>
  </si>
  <si>
    <t>Aplicações Financeiras</t>
  </si>
  <si>
    <t>Contas a Receber</t>
  </si>
  <si>
    <t>Estoques</t>
  </si>
  <si>
    <t>Tributos a recuperar</t>
  </si>
  <si>
    <t>Outros Ativos Circulantes</t>
  </si>
  <si>
    <t>-</t>
  </si>
  <si>
    <t>Outros</t>
  </si>
  <si>
    <t>Ativo Não Circulante</t>
  </si>
  <si>
    <t>Imobilizado</t>
  </si>
  <si>
    <t>Intangível</t>
  </si>
  <si>
    <t>Passivo Circulante</t>
  </si>
  <si>
    <t>Obrigações Sociais e Trabalhistas</t>
  </si>
  <si>
    <t>Fornecedores</t>
  </si>
  <si>
    <t>Obrigações Fiscais</t>
  </si>
  <si>
    <t>Empréstimos e Financiamentos</t>
  </si>
  <si>
    <t>Outras Obrigações</t>
  </si>
  <si>
    <t>Passivo Não Circulante</t>
  </si>
  <si>
    <t>Tributos Diferidos</t>
  </si>
  <si>
    <t>Provisões Fiscais Previdenciárias Trabalhistas e Cíveis</t>
  </si>
  <si>
    <t>Capital Social Realizado</t>
  </si>
  <si>
    <t>Reservas de Lucros</t>
  </si>
  <si>
    <t>Outros Resultados Abrangentes</t>
  </si>
  <si>
    <t>1T16</t>
  </si>
  <si>
    <t>2T16</t>
  </si>
  <si>
    <t>3T16</t>
  </si>
  <si>
    <t>1T17</t>
  </si>
  <si>
    <t>4T17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</si>
  <si>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</si>
  <si>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</si>
  <si>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</si>
  <si>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</si>
  <si>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</si>
  <si>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</si>
  <si>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</si>
  <si>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</si>
  <si>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</si>
  <si>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</si>
  <si>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</si>
  <si>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1T18</t>
  </si>
  <si>
    <t>Resultado de equivalência patrimonial</t>
  </si>
  <si>
    <t>Variação Cambial s/ Caixa e Equivalentes</t>
  </si>
  <si>
    <t>4T16</t>
  </si>
  <si>
    <t>2T17</t>
  </si>
  <si>
    <t>3T17</t>
  </si>
  <si>
    <r>
      <t xml:space="preserve">Receita Líquida </t>
    </r>
    <r>
      <rPr>
        <b/>
        <sz val="7.5"/>
        <color indexed="63"/>
        <rFont val="Calibri"/>
        <family val="2"/>
      </rPr>
      <t>(R$)</t>
    </r>
  </si>
  <si>
    <r>
      <t xml:space="preserve">CPV </t>
    </r>
    <r>
      <rPr>
        <sz val="7.5"/>
        <color indexed="63"/>
        <rFont val="Calibri"/>
        <family val="2"/>
      </rPr>
      <t>(R$)</t>
    </r>
  </si>
  <si>
    <r>
      <t xml:space="preserve">Lucro Bruto </t>
    </r>
    <r>
      <rPr>
        <b/>
        <sz val="7.5"/>
        <color indexed="63"/>
        <rFont val="Calibri"/>
        <family val="2"/>
      </rPr>
      <t>(R$)</t>
    </r>
  </si>
  <si>
    <r>
      <t xml:space="preserve">DVGA </t>
    </r>
    <r>
      <rPr>
        <sz val="7.5"/>
        <color indexed="63"/>
        <rFont val="Calibri"/>
        <family val="2"/>
      </rPr>
      <t>(R$)</t>
    </r>
  </si>
  <si>
    <r>
      <t xml:space="preserve">EBITDA Ajustado </t>
    </r>
    <r>
      <rPr>
        <b/>
        <sz val="7.5"/>
        <color indexed="63"/>
        <rFont val="Calibri"/>
        <family val="2"/>
      </rPr>
      <t>(R$)</t>
    </r>
  </si>
  <si>
    <t xml:space="preserve">Margem EBITDA Ajustada (%) </t>
  </si>
  <si>
    <t>5. INDICADORES</t>
  </si>
  <si>
    <t xml:space="preserve">(+) IR e CSLL </t>
  </si>
  <si>
    <t>EBITDA (ICVM 527)</t>
  </si>
  <si>
    <t>Crédito de PIS/COFINS</t>
  </si>
  <si>
    <t>³Estoques: Não considera o efeito da provisão para perdas de estoques/inventários. Para o cálculo do PME não são considerados os saldos de estoques de almoxarifado.</t>
  </si>
  <si>
    <t>Investimento (R$ milhões)</t>
  </si>
  <si>
    <t>Investimento Total IFRS</t>
  </si>
  <si>
    <t>Dívida Bruta</t>
  </si>
  <si>
    <t xml:space="preserve">Disponibilidades </t>
  </si>
  <si>
    <t>Dívida Líquida</t>
  </si>
  <si>
    <t>EBITDA Ajustado LTM</t>
  </si>
  <si>
    <t>Dívida Líquida / EBITDA Ajustado</t>
  </si>
  <si>
    <t>6. GUIDANCE</t>
  </si>
  <si>
    <t>Estimada</t>
  </si>
  <si>
    <t>Atingida</t>
  </si>
  <si>
    <t>EBITDA Ajustado (R$ milhões)</t>
  </si>
  <si>
    <t>Volume de Produção de Minério de Ferro</t>
  </si>
  <si>
    <t>Nova Metodologia (Compras+Produção em mil ton)</t>
  </si>
  <si>
    <t xml:space="preserve">DESEMPENHO OPERACIONAL (mil tons) </t>
  </si>
  <si>
    <t>Produção/Compras/Vendas</t>
  </si>
  <si>
    <t>Produção+Compras</t>
  </si>
  <si>
    <t xml:space="preserve">Vendas Mineração </t>
  </si>
  <si>
    <t>Receita Líquida Unitária</t>
  </si>
  <si>
    <t>Preço CSN - US$/wmt</t>
  </si>
  <si>
    <t>1T21</t>
  </si>
  <si>
    <t>Expansão dos Negócios</t>
  </si>
  <si>
    <t>Continuidade operacional</t>
  </si>
  <si>
    <t>Lucro líquido do período</t>
  </si>
  <si>
    <t>BALANÇO PATRIMONIAL CONSOLIDADO</t>
  </si>
  <si>
    <t>Legislação Societária – Em Milhares de Reais</t>
  </si>
  <si>
    <t>1.01</t>
  </si>
  <si>
    <t>1.01.08.03.02</t>
  </si>
  <si>
    <t>Impostos a recuperar</t>
  </si>
  <si>
    <t>1.01.08</t>
  </si>
  <si>
    <t>1.01.08.03.01</t>
  </si>
  <si>
    <t>Adiantamentos a fornecedores</t>
  </si>
  <si>
    <t>1.01.08.03.03</t>
  </si>
  <si>
    <t>Outros ativos</t>
  </si>
  <si>
    <t>1.02</t>
  </si>
  <si>
    <t>1.02.01.10.05</t>
  </si>
  <si>
    <t>1.02.01.05.20</t>
  </si>
  <si>
    <t>Estoques LP</t>
  </si>
  <si>
    <t>1.02.01.10</t>
  </si>
  <si>
    <t>1.02.01.10.04</t>
  </si>
  <si>
    <t>1.02.01.10.06</t>
  </si>
  <si>
    <t>1.02.02</t>
  </si>
  <si>
    <t>1.02.03</t>
  </si>
  <si>
    <t>1.02.03.01</t>
  </si>
  <si>
    <t>Imobilizado em Operação</t>
  </si>
  <si>
    <t>1.02.03.02</t>
  </si>
  <si>
    <t>Direito de Uso em Arrendamento</t>
  </si>
  <si>
    <t>1.02.03.03</t>
  </si>
  <si>
    <t>Imobilizado em Andamento</t>
  </si>
  <si>
    <t>1.02.04</t>
  </si>
  <si>
    <t xml:space="preserve">TOTAL DO ATIVO </t>
  </si>
  <si>
    <t>2.01</t>
  </si>
  <si>
    <t>2.01.01</t>
  </si>
  <si>
    <t>2.01.02</t>
  </si>
  <si>
    <t>2.01.03</t>
  </si>
  <si>
    <t>2.01.04</t>
  </si>
  <si>
    <t>2.01.05.02.05</t>
  </si>
  <si>
    <t>Adiantamento de clientes</t>
  </si>
  <si>
    <t>2.01.05.02.01</t>
  </si>
  <si>
    <t>Dividendos e JCP a pagar</t>
  </si>
  <si>
    <t>2.01.05</t>
  </si>
  <si>
    <t>2.01.05.02.04</t>
  </si>
  <si>
    <t xml:space="preserve">Passivos de arredamentos </t>
  </si>
  <si>
    <t>2.01.05.02.08</t>
  </si>
  <si>
    <t>Instrumentos financeiros derivativos</t>
  </si>
  <si>
    <t>2.01.05.02.07</t>
  </si>
  <si>
    <t>Outras obrigações</t>
  </si>
  <si>
    <t>2.01.06.01</t>
  </si>
  <si>
    <t>2.02</t>
  </si>
  <si>
    <t>2.02.01</t>
  </si>
  <si>
    <t>Empréstimos, Financiamentos e Debêntures</t>
  </si>
  <si>
    <t>2.02.02.02.07</t>
  </si>
  <si>
    <t>2.02.02.02.04</t>
  </si>
  <si>
    <t>2.02.02.02.06.</t>
  </si>
  <si>
    <t>Passivos ambientais e desativação</t>
  </si>
  <si>
    <t>2.02.02</t>
  </si>
  <si>
    <t>2.02.02.02.03</t>
  </si>
  <si>
    <t>2.02.02.02.05</t>
  </si>
  <si>
    <t>Tributos a recolher</t>
  </si>
  <si>
    <t>2.02.02.02.06</t>
  </si>
  <si>
    <t>Outras contas a pagar</t>
  </si>
  <si>
    <t>2.02.03</t>
  </si>
  <si>
    <t>2.02.04.01</t>
  </si>
  <si>
    <t>Provisões para Passivos Ambientais e Desativação</t>
  </si>
  <si>
    <t>2.03</t>
  </si>
  <si>
    <t>Patrimônio Líquido</t>
  </si>
  <si>
    <t>2.03.01</t>
  </si>
  <si>
    <t>2.03.02</t>
  </si>
  <si>
    <t>Reserva de Capital</t>
  </si>
  <si>
    <t>2.03.04</t>
  </si>
  <si>
    <t>2.03.05</t>
  </si>
  <si>
    <t>Lucro/(prejuízo)Acumulado</t>
  </si>
  <si>
    <t>2.03.06</t>
  </si>
  <si>
    <t>Ajustes de Avaliação Patrimonial</t>
  </si>
  <si>
    <t>2.03.08</t>
  </si>
  <si>
    <t>TOTAL PASSIVO E PATRIMÔNIO LÍQUIDO</t>
  </si>
  <si>
    <t>DEMONSTRAÇÃO DO RESULTADO CONSOLIDADO</t>
  </si>
  <si>
    <t>1Q21</t>
  </si>
  <si>
    <t xml:space="preserve">Receita Líquida de Vendas </t>
  </si>
  <si>
    <t>Mercado Interno</t>
  </si>
  <si>
    <t>Mercado Externo</t>
  </si>
  <si>
    <t>Custo dos Produtos Vendidos (CPV)</t>
  </si>
  <si>
    <t>CPV, sem Depreciação e Exaustão</t>
  </si>
  <si>
    <t>Depreciação/ Exaustão alocada ao custo</t>
  </si>
  <si>
    <t>Lucro Bruto</t>
  </si>
  <si>
    <t>Margem Bruta (%)</t>
  </si>
  <si>
    <t xml:space="preserve">Despesas com Vendas </t>
  </si>
  <si>
    <t xml:space="preserve">Despesas gerais e administrativas </t>
  </si>
  <si>
    <t>Depreciação e Amortização em Despesas</t>
  </si>
  <si>
    <t>Outras receitas (despesas) operacionais</t>
  </si>
  <si>
    <t>Outras receitas  operacionais</t>
  </si>
  <si>
    <t>Outras (despesas) operacionais</t>
  </si>
  <si>
    <t>Resultado da equivalência patrimonial</t>
  </si>
  <si>
    <t>Lucro Operacional Antes do Resultado Financeiro</t>
  </si>
  <si>
    <t>Resultado financeiro, líquido</t>
  </si>
  <si>
    <t xml:space="preserve">Receitas financeiras </t>
  </si>
  <si>
    <t xml:space="preserve">Despesas financeiras </t>
  </si>
  <si>
    <t xml:space="preserve">Variações cambiais liquidas </t>
  </si>
  <si>
    <t>Resultado Antes do IR e CSL</t>
  </si>
  <si>
    <t xml:space="preserve"> 3.08.01/3.08.02</t>
  </si>
  <si>
    <t>Imposto de renda e contribuição social correntes</t>
  </si>
  <si>
    <t>Lucro Líquido do Período</t>
  </si>
  <si>
    <t>DEMONSTRAÇÃO DO RESULTADO CONSOLIDADO - BASE FOB</t>
  </si>
  <si>
    <t>Receita líquida de vendas</t>
  </si>
  <si>
    <t>3.04.01FRETE</t>
  </si>
  <si>
    <t>Frete e seguros marítimo</t>
  </si>
  <si>
    <t>Receita líquida ajustada – base FOB</t>
  </si>
  <si>
    <t xml:space="preserve">CPV total </t>
  </si>
  <si>
    <t>CPV sem depreciação</t>
  </si>
  <si>
    <t>Depreciação</t>
  </si>
  <si>
    <t>Lucro bruto ajustado – base FOB</t>
  </si>
  <si>
    <t>Margem bruta ajustada - base FOB (%)</t>
  </si>
  <si>
    <t>Despesa SG&amp;A ajustada – base FOB</t>
  </si>
  <si>
    <t>Despesas SG&amp;A</t>
  </si>
  <si>
    <t>Outras receitas (despesas) operacionais, líquidas</t>
  </si>
  <si>
    <t>Resultado antes do IR e CSLL</t>
  </si>
  <si>
    <t>IR e CSLL</t>
  </si>
  <si>
    <t xml:space="preserve">CONSOLIDADO – Legislação Societária – Em Milhares de Reais </t>
  </si>
  <si>
    <t>Fluxo de Caixa líquido das Atividades Operacionais</t>
  </si>
  <si>
    <t>6.01.01.01</t>
  </si>
  <si>
    <t>Lucro líquido / Prejuízo do período</t>
  </si>
  <si>
    <t>6.01.01.02</t>
  </si>
  <si>
    <t>6.01.01.03</t>
  </si>
  <si>
    <t>Variações cambiais e monetárias</t>
  </si>
  <si>
    <t>6.01.01.04</t>
  </si>
  <si>
    <t>Despesa de juros sobre empréstimos e financiamentos</t>
  </si>
  <si>
    <t>6.01.01.05</t>
  </si>
  <si>
    <t>Juros capitalizados</t>
  </si>
  <si>
    <t>6.01.01.06</t>
  </si>
  <si>
    <t xml:space="preserve">Juros de arrendamentos </t>
  </si>
  <si>
    <t>6.01.01.12</t>
  </si>
  <si>
    <t>Perdas com instrumento derivativo</t>
  </si>
  <si>
    <t>6.01.01.07</t>
  </si>
  <si>
    <t>Amortização custo de transação</t>
  </si>
  <si>
    <t>6.01.01.08</t>
  </si>
  <si>
    <t>Depreciações e amortizações</t>
  </si>
  <si>
    <t>6.01.01.10</t>
  </si>
  <si>
    <t>Imposto de renda e contribuição social correntes e diferidos</t>
  </si>
  <si>
    <t>6.01.01.09</t>
  </si>
  <si>
    <t>Resultado na baixa ou alienação de bens</t>
  </si>
  <si>
    <t>6.01.01.11</t>
  </si>
  <si>
    <t>Variação dos ativos e passivos</t>
  </si>
  <si>
    <t>6.01.02.01</t>
  </si>
  <si>
    <t>Contas a receber de clientes</t>
  </si>
  <si>
    <t>6.01.02.02</t>
  </si>
  <si>
    <t>6.01.02.03</t>
  </si>
  <si>
    <t>6.01.02.04</t>
  </si>
  <si>
    <t>6.01.02.05</t>
  </si>
  <si>
    <t xml:space="preserve">Adiantamento Fornecedor - CSN </t>
  </si>
  <si>
    <t>6.01.02.06</t>
  </si>
  <si>
    <t>6.01.02.07</t>
  </si>
  <si>
    <t>Salários, provisões e contribuições sociais</t>
  </si>
  <si>
    <t>6.01.02.08</t>
  </si>
  <si>
    <t>6.01.02.09</t>
  </si>
  <si>
    <t>Adiantamento Cliente - Glencore</t>
  </si>
  <si>
    <t>6.01.02.12</t>
  </si>
  <si>
    <t>Outros pagamentos e recebimentos</t>
  </si>
  <si>
    <t>6.01.02.13</t>
  </si>
  <si>
    <t>Hedge Accounting de fluxo de caixa</t>
  </si>
  <si>
    <t>6.01.02.14</t>
  </si>
  <si>
    <t>Dividendos recebidos MRS</t>
  </si>
  <si>
    <t>6.01.02.10</t>
  </si>
  <si>
    <t xml:space="preserve">Imposto de renda e contribuição social pagos </t>
  </si>
  <si>
    <t>6.01.02.11</t>
  </si>
  <si>
    <t>Juros pagos sobre empréstimos e financiamentos</t>
  </si>
  <si>
    <t>Fluxo de Caixa das Atividades de Investimentos</t>
  </si>
  <si>
    <t>6.02.01</t>
  </si>
  <si>
    <t>Aquisição de ativos imobilizados</t>
  </si>
  <si>
    <t>6.02.01.G</t>
  </si>
  <si>
    <t>Caixa proveniente da aquisição/incorporação da CGPAR</t>
  </si>
  <si>
    <t>6.02.01.I</t>
  </si>
  <si>
    <t>Aquisição de investimentos  - CGPAR</t>
  </si>
  <si>
    <t>Fluxo de Caixa das Atividades de Financiamento</t>
  </si>
  <si>
    <t>6.03.01</t>
  </si>
  <si>
    <t>Pagamento do principal sobre empréstimos</t>
  </si>
  <si>
    <t>6.03.06</t>
  </si>
  <si>
    <t>Captações</t>
  </si>
  <si>
    <t>6.03.03</t>
  </si>
  <si>
    <t>Custo de transação</t>
  </si>
  <si>
    <t>6.03.04</t>
  </si>
  <si>
    <t xml:space="preserve">Dividendos pagos e juros de capital próprio </t>
  </si>
  <si>
    <t>6.03.02</t>
  </si>
  <si>
    <t>Passivos de arrendamentos</t>
  </si>
  <si>
    <t>6.VARCAM</t>
  </si>
  <si>
    <t>Aumento do Caixa e Equivalentes de Caixa</t>
  </si>
  <si>
    <t>6.05.01</t>
  </si>
  <si>
    <t>Caixa e equivalentes de caixa no início do período</t>
  </si>
  <si>
    <t>6.05.02</t>
  </si>
  <si>
    <t>Caixa e equivalentes de caixa no fim do período</t>
  </si>
  <si>
    <t>Resultados</t>
  </si>
  <si>
    <r>
      <t xml:space="preserve">Resultados  (milhões) </t>
    </r>
    <r>
      <rPr>
        <sz val="7.5"/>
        <color indexed="9"/>
        <rFont val="Calibri"/>
        <family val="2"/>
      </rPr>
      <t>(R$)</t>
    </r>
  </si>
  <si>
    <r>
      <t xml:space="preserve">Depreciação </t>
    </r>
    <r>
      <rPr>
        <sz val="7.5"/>
        <color indexed="63"/>
        <rFont val="Calibri"/>
        <family val="2"/>
      </rPr>
      <t>(R$)</t>
    </r>
  </si>
  <si>
    <r>
      <t xml:space="preserve">Resultados - base FOB  (milhões) </t>
    </r>
    <r>
      <rPr>
        <sz val="7.5"/>
        <color indexed="9"/>
        <rFont val="Calibri"/>
        <family val="2"/>
      </rPr>
      <t>(R$)</t>
    </r>
  </si>
  <si>
    <t>Platts  index</t>
  </si>
  <si>
    <t>Reconciliação EBITDA Ajustado (R$ milhões)</t>
  </si>
  <si>
    <t>Lucro Líquido /(Prejuízo) do período</t>
  </si>
  <si>
    <t xml:space="preserve">(-) Resultado das Operações Descontinuadas </t>
  </si>
  <si>
    <t xml:space="preserve">(-) Depreciação </t>
  </si>
  <si>
    <t>(+) Resultado financeiro líquido</t>
  </si>
  <si>
    <t>(+) Resultado de equivalência patrimonial</t>
  </si>
  <si>
    <t>EBITDA Ajustado</t>
  </si>
  <si>
    <t>(*) A Companhia divulga seu EBITDA ajustado excluindo a participação em investimentos e outras receitas (despesas) operacionais por entender que não devem ser consideradas no cálculo da geração recorrente de caixa operacional.</t>
  </si>
  <si>
    <t>Resultado Financeiro (R$ milhões)</t>
  </si>
  <si>
    <t>Resultado Financeiro - IFRS</t>
  </si>
  <si>
    <t>Receitas Financeiras</t>
  </si>
  <si>
    <t>Despesas Financeiras</t>
  </si>
  <si>
    <t>Despesas Financeiras (ex-variação cambial)</t>
  </si>
  <si>
    <t>Resultado c/ Variação Cambial</t>
  </si>
  <si>
    <t>Capital Circulante Líquido e Prazos Médios (dias)</t>
  </si>
  <si>
    <t>Ativo</t>
  </si>
  <si>
    <t>Impostos a Recuperar</t>
  </si>
  <si>
    <t>Despesas Antecipadas</t>
  </si>
  <si>
    <t>Demais Ativos CCL¹</t>
  </si>
  <si>
    <t>Passivo</t>
  </si>
  <si>
    <t>Salários e Contribuições Sociais</t>
  </si>
  <si>
    <t>Tributos a Recolher</t>
  </si>
  <si>
    <t>Adiantamentos de Clientes</t>
  </si>
  <si>
    <t>Demais Passivos CCL²</t>
  </si>
  <si>
    <t>Capital Circulante Líquido</t>
  </si>
  <si>
    <t>Recebimento</t>
  </si>
  <si>
    <t>Pagamento</t>
  </si>
  <si>
    <t>Estoques³</t>
  </si>
  <si>
    <t>Ciclo Financeiro (dias)</t>
  </si>
  <si>
    <t>¹Demais Ativos CCL: Considera: Adiantamento empregados e outras contas a receber</t>
  </si>
  <si>
    <t>²Demais Passivos CCL: Considera: Outras contas a pagar, dividendos a pagar, tributos parcelados e outras provisões</t>
  </si>
  <si>
    <t>Cash Cost  - USD/t</t>
  </si>
  <si>
    <t>Platts Index - USD/t</t>
  </si>
  <si>
    <t>2T21</t>
  </si>
  <si>
    <t>1Q22</t>
  </si>
  <si>
    <t>Vendas Mercado Interno</t>
  </si>
  <si>
    <t>Vendas mercado Externo</t>
  </si>
  <si>
    <t>Custo Caixa C1 - USD/t</t>
  </si>
  <si>
    <t>(-) Outras Receitas/Despesas Operacionais</t>
  </si>
  <si>
    <t>3T21</t>
  </si>
  <si>
    <t>1Q23</t>
  </si>
  <si>
    <t>Recompra de ações</t>
  </si>
  <si>
    <t>4T21</t>
  </si>
  <si>
    <t>1Q24</t>
  </si>
  <si>
    <t xml:space="preserve"> </t>
  </si>
  <si>
    <t>1Q25</t>
  </si>
  <si>
    <t>1T22</t>
  </si>
  <si>
    <t>2T22</t>
  </si>
  <si>
    <t>DEMONSTRATIVO DE FLUXO DE CAIXA</t>
  </si>
  <si>
    <t>$20,00 - $22,00</t>
  </si>
  <si>
    <t>3T22</t>
  </si>
  <si>
    <t>Adiantamento - Contratos de Energia</t>
  </si>
  <si>
    <t>Aplicações financeiras</t>
  </si>
  <si>
    <t>4T22</t>
  </si>
  <si>
    <t>Receita Líquida (R$) - base FOB</t>
  </si>
  <si>
    <t>Caixa recebido na aquisição da Chapeco</t>
  </si>
  <si>
    <t>Aquisição da Cia Energética Chapeco</t>
  </si>
  <si>
    <t>CAPEX  (R$ milhões)</t>
  </si>
  <si>
    <t>1T23</t>
  </si>
  <si>
    <t>2T23</t>
  </si>
  <si>
    <t>3T23</t>
  </si>
  <si>
    <t>$22</t>
  </si>
  <si>
    <t>4T23</t>
  </si>
  <si>
    <t>$21,8</t>
  </si>
  <si>
    <t>$21,5 - $23</t>
  </si>
  <si>
    <t>1T24</t>
  </si>
  <si>
    <t xml:space="preserve">Instrumentos financeiros derivativos </t>
  </si>
  <si>
    <t>2T24</t>
  </si>
  <si>
    <t xml:space="preserve">Fornecedores Risco sacado </t>
  </si>
  <si>
    <t>3T24</t>
  </si>
  <si>
    <t>Juros de Capital Proprio</t>
  </si>
  <si>
    <t xml:space="preserve">Fornecedores risco sacado </t>
  </si>
  <si>
    <t>4T24</t>
  </si>
  <si>
    <t>Participação dos Não Controladores</t>
  </si>
  <si>
    <t>1T25</t>
  </si>
  <si>
    <t>Resultado de não controladoes</t>
  </si>
  <si>
    <t>2T25</t>
  </si>
  <si>
    <t xml:space="preserve">Pré pagamento de minério de ferro </t>
  </si>
  <si>
    <t>3T25</t>
  </si>
  <si>
    <t>Amortização de pré-pagamento de minério de ferro</t>
  </si>
  <si>
    <t>2025E</t>
  </si>
  <si>
    <t>2026E</t>
  </si>
  <si>
    <t>2027E</t>
  </si>
  <si>
    <t>2028E</t>
  </si>
  <si>
    <t>2029E</t>
  </si>
  <si>
    <t>2030E</t>
  </si>
  <si>
    <t>2023-2027E</t>
  </si>
  <si>
    <t>2023-2028E</t>
  </si>
  <si>
    <t>2024-2027E</t>
  </si>
  <si>
    <t>2025 -2030E</t>
  </si>
  <si>
    <t>Longo Prazo</t>
  </si>
  <si>
    <t>n.r.</t>
  </si>
  <si>
    <t>$21</t>
  </si>
  <si>
    <t>33-36</t>
  </si>
  <si>
    <t>36-37</t>
  </si>
  <si>
    <t>41 - 43,5</t>
  </si>
  <si>
    <t>42 - 43,5</t>
  </si>
  <si>
    <t>43,5 - 47,5</t>
  </si>
  <si>
    <t>50 - 55</t>
  </si>
  <si>
    <t>55 - 60</t>
  </si>
  <si>
    <t>60 - 65</t>
  </si>
  <si>
    <t>*E = estimate</t>
  </si>
  <si>
    <t>**n.r. = not rated</t>
  </si>
  <si>
    <t>Potencial de Geração de EBITDA Incremental com CAPEX de Mineração (P15) (R$ milhões)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</si>
</sst>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4">
    <numFmt numFmtId="6" formatCode="&quot;R$&quot;\ #,##0;[Red]\-&quot;R$&quot;\ #,##0"/>
    <numFmt numFmtId="7" formatCode="&quot;R$&quot;\ #,##0.00;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  <numFmt numFmtId="167" formatCode="_(* #,##0.00_);_(* \(#,##0.00\);_(* &quot; &quot;??_);_(@_)"/>
    <numFmt numFmtId="168" formatCode="_(* #,##0_);_(* \(#,##0\);_(* &quot; &quot;??_);_(@_)"/>
    <numFmt numFmtId="169" formatCode="_-&quot;R$&quot;\ * #,##0_-;\-&quot;R$&quot;\ * #,##0_-;_-&quot;R$&quot;\ * &quot;-&quot;??_-;_-@_-"/>
    <numFmt numFmtId="170" formatCode="0.00_)"/>
    <numFmt numFmtId="171" formatCode="_([$€-2]* #,##0.00_);_([$€-2]* \(#,##0.00\);_([$€-2]* &quot;-&quot;??_)"/>
    <numFmt numFmtId="172" formatCode="_(* #,##0.0_);_(* \(#,##0.0\);_(* &quot;-&quot;??_);_(@_)"/>
    <numFmt numFmtId="173" formatCode="_(* #,##0_);_(* \(#,##0\);_(* &quot; &quot;_);_(@_)"/>
    <numFmt numFmtId="174" formatCode="_-* #,##0\ [$€]_-;\-* #,##0\ [$€]_-;_-* &quot;-&quot;??\ [$€]_-;_-@_-"/>
    <numFmt numFmtId="175" formatCode="[$$-409]#,##0.00"/>
    <numFmt numFmtId="176" formatCode="0.0"/>
    <numFmt numFmtId="177" formatCode="_-[$$-409]* #,##0.00_ ;_-[$$-409]* \-#,##0.00\ ;_-[$$-409]* &quot;-&quot;??_ ;_-@_ "/>
    <numFmt numFmtId="178" formatCode="_-* #,##0.0_-;\-* #,##0.0_-;_-* &quot;-&quot;??_-;_-@_-"/>
    <numFmt numFmtId="179" formatCode="0.0%"/>
    <numFmt numFmtId="180" formatCode="_-* #,##0.00\ _D_M_-;\-* #,##0.00\ _D_M_-;_-* &quot;-&quot;??\ _D_M_-;_-@_-"/>
    <numFmt numFmtId="181" formatCode="_(&quot;$&quot;* #,##0.00_);_(&quot;$&quot;* \(#,##0.00\);_(&quot;$&quot;* &quot;-&quot;??_);_(@_)"/>
    <numFmt numFmtId="182" formatCode="_(&quot;R$ &quot;* #,##0.00_);_(&quot;R$ &quot;* \(#,##0.00\);_(&quot;R$ &quot;* &quot;-&quot;??_);_(@_)"/>
    <numFmt numFmtId="183" formatCode="_ * #,##0.00_)_R_$_ ;_ * \(#,##0.00\)_R_$_ ;_ * &quot;-&quot;??_)_R_$_ ;_ @_ "/>
    <numFmt numFmtId="184" formatCode="_-* #,##0.00\ [$€]_-;\-* #,##0.00\ [$€]_-;_-* &quot;-&quot;??\ [$€]_-;_-@_-"/>
    <numFmt numFmtId="185" formatCode="0.000000_)"/>
    <numFmt numFmtId="186" formatCode="_(* #,##0.000000000000000_);_(* \(#,##0.000000000000000\);_(* &quot;-&quot;??_);_(@_)"/>
    <numFmt numFmtId="187" formatCode="#,##0.0000_);\(#,##0.0000\)"/>
    <numFmt numFmtId="188" formatCode="0.000_)"/>
    <numFmt numFmtId="189" formatCode="_ * #,##0.00000000000000000000000000_)_C_r_$_ ;_ * \(#,##0.00000000000000000000000000\)_C_r_$_ ;_ * &quot;-&quot;??_)_C_r_$_ ;_ @_ "/>
    <numFmt numFmtId="190" formatCode="#,"/>
    <numFmt numFmtId="191" formatCode="General_)"/>
    <numFmt numFmtId="192" formatCode="_ * #,##0.00_)&quot;R$&quot;_ ;_ * \(#,##0.00\)&quot;R$&quot;_ ;_ * &quot;-&quot;??_)&quot;R$&quot;_ ;_ @_ "/>
    <numFmt numFmtId="193" formatCode="#,##0.0"/>
    <numFmt numFmtId="194" formatCode="_(* #,##0.000000_);_(* \(#,##0.000000\);_(* &quot;-&quot;??_);_(@_)"/>
    <numFmt numFmtId="195" formatCode="_(&quot;R$&quot;\ * #,##0_);_(&quot;R$&quot;\ * \(#,##0\);_(&quot;R$&quot;\ * &quot;-&quot;_);_(@_)"/>
    <numFmt numFmtId="196" formatCode="#,##0.0_);\(#,##0.0\)"/>
    <numFmt numFmtId="197" formatCode="#,##0.0000%"/>
    <numFmt numFmtId="198" formatCode="_-* #,##0.0\ [$€]_-;\-* #,##0.0\ [$€]_-;_-* &quot;-&quot;??\ [$€]_-;_-@_-"/>
    <numFmt numFmtId="199" formatCode="_ &quot;Cr$&quot;* #,##0_ ;_ &quot;Cr$&quot;* \-#,##0_ ;_ &quot;Cr$&quot;* &quot;-&quot;_ ;_ @_ "/>
    <numFmt numFmtId="200" formatCode="#,##0.0_);\(#,##0.0\);\-\ \ \ \ \ "/>
    <numFmt numFmtId="201" formatCode="[Black][&lt;2600]\ #,##0;[Red][&gt;2600]&quot;CONFERIR&quot;;General"/>
    <numFmt numFmtId="202" formatCode="\$#,##0\ ;\(\$#,##0\)"/>
    <numFmt numFmtId="203" formatCode="0.00000"/>
    <numFmt numFmtId="204" formatCode="#,#00"/>
    <numFmt numFmtId="205" formatCode="&quot;Cr$&quot;#,##0;[Red]&quot;Cr$&quot;#,##0&quot;-&quot;"/>
    <numFmt numFmtId="206" formatCode="_(&quot;Cr$&quot;* #,##0_);_(&quot;Cr$&quot;* \(#,##0\);_(&quot;Cr$&quot;* &quot;-&quot;_);_(@_)"/>
    <numFmt numFmtId="207" formatCode="_(* #,##0_);_(* \(#,##0\);_(* 0_);_(@_)"/>
    <numFmt numFmtId="208" formatCode="_(* #,##0.000_);_(* \(#,##0.000\);_(* &quot;-&quot;???_);_(@_)"/>
    <numFmt numFmtId="209" formatCode="&quot;  -  &quot;0&quot;  -  &quot;;&quot;  -  &quot;@&quot;  -  &quot;"/>
    <numFmt numFmtId="210" formatCode="%#,#00"/>
    <numFmt numFmtId="211" formatCode="0.0000%"/>
    <numFmt numFmtId="212" formatCode="#.##000"/>
    <numFmt numFmtId="213" formatCode="&quot;0&quot;_)"/>
    <numFmt numFmtId="214" formatCode="##0.00%;\(##0.00\)%"/>
    <numFmt numFmtId="215" formatCode="#\."/>
    <numFmt numFmtId="216" formatCode="#,##0.00;[Black]#,##0.00"/>
    <numFmt numFmtId="217" formatCode="0.000_);[Red]General"/>
    <numFmt numFmtId="218" formatCode="#,##0_);\(#,##0\);\-"/>
    <numFmt numFmtId="219" formatCode="&quot;Cr$&quot;#,##0.00;[Red]&quot;Cr$&quot;\-#,##0.00"/>
    <numFmt numFmtId="220" formatCode="#,##0.0_);\(#,##0.0\);\-"/>
    <numFmt numFmtId="221" formatCode="0,000"/>
    <numFmt numFmtId="222" formatCode="_(* #,##0.000_);_(* \(#,##0.000\);_(* &quot;-&quot;??_);_(@_)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7.5"/>
      <color indexed="9"/>
      <name val="Calibri"/>
      <family val="2"/>
    </font>
    <font>
      <b/>
      <sz val="7.5"/>
      <color indexed="63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7.5"/>
      <color indexed="63"/>
      <name val="Calibri"/>
      <family val="2"/>
    </font>
    <font>
      <sz val="11"/>
      <name val="Calibri"/>
      <family val="2"/>
      <scheme val="minor"/>
    </font>
    <font>
      <sz val="10"/>
      <color rgb="FFFFFFFF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2"/>
      <name val="Helv"/>
    </font>
    <font>
      <sz val="10"/>
      <name val="MS Sans Serif"/>
      <family val="2"/>
    </font>
    <font>
      <sz val="11"/>
      <color indexed="63"/>
      <name val="Calibri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"/>
      <color indexed="18"/>
      <name val="Courier"/>
      <family val="3"/>
    </font>
    <font>
      <b/>
      <sz val="18"/>
      <color indexed="62"/>
      <name val="Cambria"/>
      <family val="2"/>
    </font>
    <font>
      <b/>
      <sz val="10"/>
      <color indexed="16"/>
      <name val="Courier"/>
      <family val="3"/>
    </font>
    <font>
      <b/>
      <u/>
      <sz val="12"/>
      <name val="Arial"/>
      <family val="2"/>
    </font>
    <font>
      <b/>
      <sz val="1"/>
      <color indexed="8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8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8"/>
      <color indexed="12"/>
      <name val="Arial"/>
      <family val="2"/>
    </font>
    <font>
      <i/>
      <sz val="8"/>
      <color indexed="16"/>
      <name val="Arial"/>
      <family val="2"/>
    </font>
    <font>
      <i/>
      <sz val="8"/>
      <color indexed="54"/>
      <name val="Arial"/>
      <family val="2"/>
    </font>
    <font>
      <i/>
      <sz val="9"/>
      <color indexed="16"/>
      <name val="Arial"/>
      <family val="2"/>
    </font>
    <font>
      <b/>
      <sz val="11"/>
      <name val="Arial"/>
      <family val="2"/>
    </font>
    <font>
      <b/>
      <sz val="10"/>
      <color indexed="18"/>
      <name val="Arial"/>
      <family val="2"/>
    </font>
    <font>
      <b/>
      <sz val="9"/>
      <color indexed="12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2"/>
      <color indexed="24"/>
      <name val="Arial"/>
      <family val="2"/>
    </font>
    <font>
      <sz val="8"/>
      <color indexed="12"/>
      <name val="Meta-CapsMedium"/>
      <family val="5"/>
    </font>
    <font>
      <sz val="8"/>
      <color indexed="48"/>
      <name val="Arial"/>
      <family val="2"/>
    </font>
    <font>
      <sz val="8"/>
      <name val="Meta-CapsMedium"/>
      <family val="5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indexed="53"/>
      <name val="Calibri"/>
      <family val="2"/>
    </font>
    <font>
      <b/>
      <sz val="9"/>
      <color indexed="10"/>
      <name val="Arial"/>
      <family val="2"/>
    </font>
    <font>
      <sz val="7"/>
      <name val="Small Fonts"/>
      <family val="2"/>
    </font>
    <font>
      <sz val="12"/>
      <name val="Courier"/>
      <family val="3"/>
    </font>
    <font>
      <sz val="12"/>
      <name val="宋体"/>
      <charset val="134"/>
    </font>
    <font>
      <sz val="8"/>
      <name val="Times New Roman"/>
      <family val="1"/>
    </font>
    <font>
      <b/>
      <sz val="9"/>
      <name val="Meta-CapsMedium"/>
    </font>
    <font>
      <sz val="12"/>
      <color indexed="24"/>
      <name val="System"/>
      <family val="2"/>
    </font>
    <font>
      <sz val="11"/>
      <name val="ＭＳ Ｐゴシック"/>
      <charset val="128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1438F"/>
        <bgColor indexed="64"/>
      </patternFill>
    </fill>
    <fill>
      <patternFill patternType="solid">
        <fgColor rgb="FF086BA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19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9"/>
        <bgColor indexed="19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26"/>
        <bgColor indexed="1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  <bgColor indexed="1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22621F"/>
        <bgColor indexed="64"/>
      </patternFill>
    </fill>
    <fill>
      <patternFill patternType="solid">
        <fgColor rgb="FF22621F"/>
        <bgColor rgb="FF000000"/>
      </patternFill>
    </fill>
  </fills>
  <borders count="4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ck">
        <color indexed="37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8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21" fillId="0" borderId="0"/>
    <xf numFmtId="0" fontId="21" fillId="0" borderId="0"/>
    <xf numFmtId="166" fontId="2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74" fontId="21" fillId="0" borderId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9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58" fillId="11" borderId="0" applyNumberFormat="0" applyBorder="0" applyAlignment="0" applyProtection="0"/>
    <xf numFmtId="0" fontId="60" fillId="14" borderId="13" applyNumberFormat="0" applyAlignment="0" applyProtection="0"/>
    <xf numFmtId="0" fontId="61" fillId="14" borderId="12" applyNumberFormat="0" applyAlignment="0" applyProtection="0"/>
    <xf numFmtId="0" fontId="63" fillId="0" borderId="0" applyNumberFormat="0" applyFill="0" applyBorder="0" applyAlignment="0" applyProtection="0"/>
    <xf numFmtId="0" fontId="3" fillId="0" borderId="17" applyNumberFormat="0" applyFill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83" fontId="21" fillId="0" borderId="0" applyFont="0" applyAlignment="0">
      <alignment horizontal="center"/>
    </xf>
    <xf numFmtId="183" fontId="21" fillId="0" borderId="0" applyFont="0" applyFill="0" applyBorder="0" applyAlignment="0" applyProtection="0"/>
    <xf numFmtId="183" fontId="21" fillId="0" borderId="0" applyFont="0" applyAlignment="0">
      <alignment horizontal="center"/>
    </xf>
    <xf numFmtId="3" fontId="64" fillId="41" borderId="0">
      <alignment horizontal="left"/>
    </xf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3" fontId="65" fillId="43" borderId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0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4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28" borderId="0" applyNumberFormat="0" applyBorder="0" applyAlignment="0" applyProtection="0"/>
    <xf numFmtId="175" fontId="4" fillId="32" borderId="0" applyNumberFormat="0" applyBorder="0" applyAlignment="0" applyProtection="0"/>
    <xf numFmtId="175" fontId="4" fillId="32" borderId="0" applyNumberFormat="0" applyBorder="0" applyAlignment="0" applyProtection="0"/>
    <xf numFmtId="175" fontId="4" fillId="32" borderId="0" applyNumberFormat="0" applyBorder="0" applyAlignment="0" applyProtection="0"/>
    <xf numFmtId="175" fontId="4" fillId="32" borderId="0" applyNumberFormat="0" applyBorder="0" applyAlignment="0" applyProtection="0"/>
    <xf numFmtId="175" fontId="4" fillId="32" borderId="0" applyNumberFormat="0" applyBorder="0" applyAlignment="0" applyProtection="0"/>
    <xf numFmtId="175" fontId="4" fillId="32" borderId="0" applyNumberFormat="0" applyBorder="0" applyAlignment="0" applyProtection="0"/>
    <xf numFmtId="175" fontId="4" fillId="36" borderId="0" applyNumberFormat="0" applyBorder="0" applyAlignment="0" applyProtection="0"/>
    <xf numFmtId="175" fontId="4" fillId="36" borderId="0" applyNumberFormat="0" applyBorder="0" applyAlignment="0" applyProtection="0"/>
    <xf numFmtId="175" fontId="4" fillId="36" borderId="0" applyNumberFormat="0" applyBorder="0" applyAlignment="0" applyProtection="0"/>
    <xf numFmtId="175" fontId="4" fillId="36" borderId="0" applyNumberFormat="0" applyBorder="0" applyAlignment="0" applyProtection="0"/>
    <xf numFmtId="175" fontId="4" fillId="36" borderId="0" applyNumberFormat="0" applyBorder="0" applyAlignment="0" applyProtection="0"/>
    <xf numFmtId="175" fontId="4" fillId="36" borderId="0" applyNumberFormat="0" applyBorder="0" applyAlignment="0" applyProtection="0"/>
    <xf numFmtId="175" fontId="4" fillId="40" borderId="0" applyNumberFormat="0" applyBorder="0" applyAlignment="0" applyProtection="0"/>
    <xf numFmtId="175" fontId="4" fillId="40" borderId="0" applyNumberFormat="0" applyBorder="0" applyAlignment="0" applyProtection="0"/>
    <xf numFmtId="175" fontId="4" fillId="40" borderId="0" applyNumberFormat="0" applyBorder="0" applyAlignment="0" applyProtection="0"/>
    <xf numFmtId="175" fontId="4" fillId="40" borderId="0" applyNumberFormat="0" applyBorder="0" applyAlignment="0" applyProtection="0"/>
    <xf numFmtId="175" fontId="4" fillId="40" borderId="0" applyNumberFormat="0" applyBorder="0" applyAlignment="0" applyProtection="0"/>
    <xf numFmtId="175" fontId="4" fillId="40" borderId="0" applyNumberFormat="0" applyBorder="0" applyAlignment="0" applyProtection="0"/>
    <xf numFmtId="0" fontId="66" fillId="49" borderId="18">
      <alignment horizontal="center"/>
    </xf>
    <xf numFmtId="0" fontId="66" fillId="49" borderId="18">
      <alignment horizontal="center"/>
    </xf>
    <xf numFmtId="0" fontId="66" fillId="49" borderId="18">
      <alignment horizontal="center"/>
    </xf>
    <xf numFmtId="0" fontId="67" fillId="43" borderId="0"/>
    <xf numFmtId="0" fontId="68" fillId="43" borderId="0">
      <alignment horizontal="center"/>
    </xf>
    <xf numFmtId="0" fontId="69" fillId="43" borderId="0">
      <alignment horizontal="left"/>
    </xf>
    <xf numFmtId="3" fontId="67" fillId="50" borderId="0">
      <alignment horizontal="left"/>
    </xf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70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7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70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70" fillId="59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70" fillId="52" borderId="0" applyNumberFormat="0" applyBorder="0" applyAlignment="0" applyProtection="0"/>
    <xf numFmtId="0" fontId="12" fillId="60" borderId="0" applyNumberFormat="0" applyBorder="0" applyAlignment="0" applyProtection="0"/>
    <xf numFmtId="0" fontId="12" fillId="55" borderId="0" applyNumberFormat="0" applyBorder="0" applyAlignment="0" applyProtection="0"/>
    <xf numFmtId="0" fontId="70" fillId="61" borderId="0" applyNumberFormat="0" applyBorder="0" applyAlignment="0" applyProtection="0"/>
    <xf numFmtId="3" fontId="71" fillId="62" borderId="19">
      <alignment horizontal="center"/>
    </xf>
    <xf numFmtId="3" fontId="72" fillId="63" borderId="18" applyNumberFormat="0">
      <alignment horizontal="center"/>
    </xf>
    <xf numFmtId="175" fontId="57" fillId="10" borderId="0" applyNumberFormat="0" applyBorder="0" applyAlignment="0" applyProtection="0"/>
    <xf numFmtId="175" fontId="57" fillId="10" borderId="0" applyNumberFormat="0" applyBorder="0" applyAlignment="0" applyProtection="0"/>
    <xf numFmtId="175" fontId="57" fillId="10" borderId="0" applyNumberFormat="0" applyBorder="0" applyAlignment="0" applyProtection="0"/>
    <xf numFmtId="175" fontId="57" fillId="10" borderId="0" applyNumberFormat="0" applyBorder="0" applyAlignment="0" applyProtection="0"/>
    <xf numFmtId="175" fontId="57" fillId="10" borderId="0" applyNumberFormat="0" applyBorder="0" applyAlignment="0" applyProtection="0"/>
    <xf numFmtId="175" fontId="57" fillId="10" borderId="0" applyNumberFormat="0" applyBorder="0" applyAlignment="0" applyProtection="0"/>
    <xf numFmtId="175" fontId="61" fillId="14" borderId="12" applyNumberFormat="0" applyAlignment="0" applyProtection="0"/>
    <xf numFmtId="175" fontId="61" fillId="14" borderId="12" applyNumberFormat="0" applyAlignment="0" applyProtection="0"/>
    <xf numFmtId="175" fontId="61" fillId="14" borderId="12" applyNumberFormat="0" applyAlignment="0" applyProtection="0"/>
    <xf numFmtId="175" fontId="61" fillId="14" borderId="12" applyNumberFormat="0" applyAlignment="0" applyProtection="0"/>
    <xf numFmtId="175" fontId="61" fillId="14" borderId="12" applyNumberFormat="0" applyAlignment="0" applyProtection="0"/>
    <xf numFmtId="175" fontId="61" fillId="14" borderId="12" applyNumberFormat="0" applyAlignment="0" applyProtection="0"/>
    <xf numFmtId="175" fontId="23" fillId="15" borderId="15" applyNumberFormat="0" applyAlignment="0" applyProtection="0"/>
    <xf numFmtId="175" fontId="23" fillId="15" borderId="15" applyNumberFormat="0" applyAlignment="0" applyProtection="0"/>
    <xf numFmtId="175" fontId="23" fillId="15" borderId="15" applyNumberFormat="0" applyAlignment="0" applyProtection="0"/>
    <xf numFmtId="175" fontId="23" fillId="15" borderId="15" applyNumberFormat="0" applyAlignment="0" applyProtection="0"/>
    <xf numFmtId="175" fontId="23" fillId="15" borderId="15" applyNumberFormat="0" applyAlignment="0" applyProtection="0"/>
    <xf numFmtId="175" fontId="23" fillId="15" borderId="15" applyNumberFormat="0" applyAlignment="0" applyProtection="0"/>
    <xf numFmtId="175" fontId="62" fillId="0" borderId="14" applyNumberFormat="0" applyFill="0" applyAlignment="0" applyProtection="0"/>
    <xf numFmtId="175" fontId="62" fillId="0" borderId="14" applyNumberFormat="0" applyFill="0" applyAlignment="0" applyProtection="0"/>
    <xf numFmtId="175" fontId="62" fillId="0" borderId="14" applyNumberFormat="0" applyFill="0" applyAlignment="0" applyProtection="0"/>
    <xf numFmtId="175" fontId="62" fillId="0" borderId="14" applyNumberFormat="0" applyFill="0" applyAlignment="0" applyProtection="0"/>
    <xf numFmtId="175" fontId="62" fillId="0" borderId="14" applyNumberFormat="0" applyFill="0" applyAlignment="0" applyProtection="0"/>
    <xf numFmtId="175" fontId="62" fillId="0" borderId="14" applyNumberFormat="0" applyFill="0" applyAlignment="0" applyProtection="0"/>
    <xf numFmtId="37" fontId="73" fillId="0" borderId="0" applyBorder="0" applyAlignment="0">
      <alignment horizontal="center"/>
    </xf>
    <xf numFmtId="1" fontId="74" fillId="0" borderId="0">
      <protection locked="0"/>
    </xf>
    <xf numFmtId="3" fontId="75" fillId="65" borderId="18">
      <alignment horizontal="center"/>
    </xf>
    <xf numFmtId="0" fontId="76" fillId="66" borderId="0" applyNumberFormat="0" applyBorder="0" applyAlignment="0" applyProtection="0"/>
    <xf numFmtId="0" fontId="76" fillId="67" borderId="0" applyNumberFormat="0" applyBorder="0" applyAlignment="0" applyProtection="0"/>
    <xf numFmtId="0" fontId="76" fillId="68" borderId="0" applyNumberFormat="0" applyBorder="0" applyAlignment="0" applyProtection="0"/>
    <xf numFmtId="175" fontId="4" fillId="17" borderId="0" applyNumberFormat="0" applyBorder="0" applyAlignment="0" applyProtection="0"/>
    <xf numFmtId="175" fontId="4" fillId="17" borderId="0" applyNumberFormat="0" applyBorder="0" applyAlignment="0" applyProtection="0"/>
    <xf numFmtId="175" fontId="4" fillId="17" borderId="0" applyNumberFormat="0" applyBorder="0" applyAlignment="0" applyProtection="0"/>
    <xf numFmtId="175" fontId="4" fillId="17" borderId="0" applyNumberFormat="0" applyBorder="0" applyAlignment="0" applyProtection="0"/>
    <xf numFmtId="175" fontId="4" fillId="17" borderId="0" applyNumberFormat="0" applyBorder="0" applyAlignment="0" applyProtection="0"/>
    <xf numFmtId="175" fontId="4" fillId="17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1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5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29" borderId="0" applyNumberFormat="0" applyBorder="0" applyAlignment="0" applyProtection="0"/>
    <xf numFmtId="175" fontId="4" fillId="33" borderId="0" applyNumberFormat="0" applyBorder="0" applyAlignment="0" applyProtection="0"/>
    <xf numFmtId="175" fontId="4" fillId="33" borderId="0" applyNumberFormat="0" applyBorder="0" applyAlignment="0" applyProtection="0"/>
    <xf numFmtId="175" fontId="4" fillId="33" borderId="0" applyNumberFormat="0" applyBorder="0" applyAlignment="0" applyProtection="0"/>
    <xf numFmtId="175" fontId="4" fillId="33" borderId="0" applyNumberFormat="0" applyBorder="0" applyAlignment="0" applyProtection="0"/>
    <xf numFmtId="175" fontId="4" fillId="33" borderId="0" applyNumberFormat="0" applyBorder="0" applyAlignment="0" applyProtection="0"/>
    <xf numFmtId="175" fontId="4" fillId="33" borderId="0" applyNumberFormat="0" applyBorder="0" applyAlignment="0" applyProtection="0"/>
    <xf numFmtId="175" fontId="4" fillId="37" borderId="0" applyNumberFormat="0" applyBorder="0" applyAlignment="0" applyProtection="0"/>
    <xf numFmtId="175" fontId="4" fillId="37" borderId="0" applyNumberFormat="0" applyBorder="0" applyAlignment="0" applyProtection="0"/>
    <xf numFmtId="175" fontId="4" fillId="37" borderId="0" applyNumberFormat="0" applyBorder="0" applyAlignment="0" applyProtection="0"/>
    <xf numFmtId="175" fontId="4" fillId="37" borderId="0" applyNumberFormat="0" applyBorder="0" applyAlignment="0" applyProtection="0"/>
    <xf numFmtId="175" fontId="4" fillId="37" borderId="0" applyNumberFormat="0" applyBorder="0" applyAlignment="0" applyProtection="0"/>
    <xf numFmtId="175" fontId="4" fillId="37" borderId="0" applyNumberFormat="0" applyBorder="0" applyAlignment="0" applyProtection="0"/>
    <xf numFmtId="175" fontId="59" fillId="13" borderId="12" applyNumberFormat="0" applyAlignment="0" applyProtection="0"/>
    <xf numFmtId="175" fontId="59" fillId="13" borderId="12" applyNumberFormat="0" applyAlignment="0" applyProtection="0"/>
    <xf numFmtId="175" fontId="59" fillId="13" borderId="12" applyNumberFormat="0" applyAlignment="0" applyProtection="0"/>
    <xf numFmtId="175" fontId="59" fillId="13" borderId="12" applyNumberFormat="0" applyAlignment="0" applyProtection="0"/>
    <xf numFmtId="175" fontId="59" fillId="13" borderId="12" applyNumberFormat="0" applyAlignment="0" applyProtection="0"/>
    <xf numFmtId="175" fontId="59" fillId="13" borderId="12" applyNumberFormat="0" applyAlignment="0" applyProtection="0"/>
    <xf numFmtId="184" fontId="21" fillId="0" borderId="0" applyFont="0" applyFill="0" applyBorder="0" applyAlignment="0" applyProtection="0"/>
    <xf numFmtId="185" fontId="21" fillId="0" borderId="0">
      <protection locked="0"/>
    </xf>
    <xf numFmtId="41" fontId="71" fillId="0" borderId="0"/>
    <xf numFmtId="175" fontId="58" fillId="11" borderId="0" applyNumberFormat="0" applyBorder="0" applyAlignment="0" applyProtection="0"/>
    <xf numFmtId="175" fontId="58" fillId="11" borderId="0" applyNumberFormat="0" applyBorder="0" applyAlignment="0" applyProtection="0"/>
    <xf numFmtId="175" fontId="58" fillId="11" borderId="0" applyNumberFormat="0" applyBorder="0" applyAlignment="0" applyProtection="0"/>
    <xf numFmtId="175" fontId="58" fillId="11" borderId="0" applyNumberFormat="0" applyBorder="0" applyAlignment="0" applyProtection="0"/>
    <xf numFmtId="175" fontId="58" fillId="11" borderId="0" applyNumberFormat="0" applyBorder="0" applyAlignment="0" applyProtection="0"/>
    <xf numFmtId="175" fontId="58" fillId="11" borderId="0" applyNumberFormat="0" applyBorder="0" applyAlignment="0" applyProtection="0"/>
    <xf numFmtId="4" fontId="21" fillId="72" borderId="0"/>
    <xf numFmtId="3" fontId="77" fillId="41" borderId="3">
      <alignment horizontal="center"/>
    </xf>
    <xf numFmtId="175" fontId="91" fillId="12" borderId="0" applyNumberFormat="0" applyBorder="0" applyAlignment="0" applyProtection="0"/>
    <xf numFmtId="175" fontId="91" fillId="12" borderId="0" applyNumberFormat="0" applyBorder="0" applyAlignment="0" applyProtection="0"/>
    <xf numFmtId="175" fontId="91" fillId="12" borderId="0" applyNumberFormat="0" applyBorder="0" applyAlignment="0" applyProtection="0"/>
    <xf numFmtId="175" fontId="91" fillId="12" borderId="0" applyNumberFormat="0" applyBorder="0" applyAlignment="0" applyProtection="0"/>
    <xf numFmtId="175" fontId="91" fillId="12" borderId="0" applyNumberFormat="0" applyBorder="0" applyAlignment="0" applyProtection="0"/>
    <xf numFmtId="175" fontId="91" fillId="12" borderId="0" applyNumberFormat="0" applyBorder="0" applyAlignment="0" applyProtection="0"/>
    <xf numFmtId="39" fontId="78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175" fontId="21" fillId="0" borderId="0"/>
    <xf numFmtId="3" fontId="79" fillId="64" borderId="2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86" fontId="21" fillId="0" borderId="0" applyFont="0">
      <alignment horizontal="centerContinuous"/>
    </xf>
    <xf numFmtId="187" fontId="21" fillId="0" borderId="0">
      <protection locked="0"/>
    </xf>
    <xf numFmtId="7" fontId="21" fillId="0" borderId="21" applyFont="0" applyFill="0" applyBorder="0" applyAlignment="0" applyProtection="0">
      <alignment horizontal="right"/>
    </xf>
    <xf numFmtId="188" fontId="21" fillId="0" borderId="0">
      <protection locked="0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0" fillId="0" borderId="0" applyFont="0" applyFill="0" applyBorder="0" applyAlignment="0" applyProtection="0"/>
    <xf numFmtId="189" fontId="21" fillId="0" borderId="0" applyFont="0" applyFill="0" applyBorder="0" applyAlignment="0" applyProtection="0"/>
    <xf numFmtId="3" fontId="81" fillId="62" borderId="19">
      <alignment horizontal="center"/>
    </xf>
    <xf numFmtId="175" fontId="60" fillId="14" borderId="13" applyNumberFormat="0" applyAlignment="0" applyProtection="0"/>
    <xf numFmtId="175" fontId="60" fillId="14" borderId="13" applyNumberFormat="0" applyAlignment="0" applyProtection="0"/>
    <xf numFmtId="175" fontId="60" fillId="14" borderId="13" applyNumberFormat="0" applyAlignment="0" applyProtection="0"/>
    <xf numFmtId="175" fontId="60" fillId="14" borderId="13" applyNumberFormat="0" applyAlignment="0" applyProtection="0"/>
    <xf numFmtId="175" fontId="60" fillId="14" borderId="13" applyNumberFormat="0" applyAlignment="0" applyProtection="0"/>
    <xf numFmtId="175" fontId="60" fillId="14" borderId="13" applyNumberFormat="0" applyAlignment="0" applyProtection="0"/>
    <xf numFmtId="4" fontId="65" fillId="73" borderId="22" applyNumberFormat="0" applyProtection="0">
      <alignment vertical="center"/>
    </xf>
    <xf numFmtId="4" fontId="82" fillId="73" borderId="22" applyNumberFormat="0" applyProtection="0">
      <alignment vertical="center"/>
    </xf>
    <xf numFmtId="4" fontId="65" fillId="73" borderId="22" applyNumberFormat="0" applyProtection="0">
      <alignment horizontal="left" vertical="center" indent="1"/>
    </xf>
    <xf numFmtId="0" fontId="65" fillId="73" borderId="22" applyNumberFormat="0" applyProtection="0">
      <alignment horizontal="left" vertical="top" indent="1"/>
    </xf>
    <xf numFmtId="4" fontId="65" fillId="75" borderId="0" applyNumberFormat="0" applyProtection="0">
      <alignment horizontal="left" vertical="center" indent="1"/>
    </xf>
    <xf numFmtId="4" fontId="67" fillId="42" borderId="22" applyNumberFormat="0" applyProtection="0">
      <alignment horizontal="right" vertical="center"/>
    </xf>
    <xf numFmtId="4" fontId="67" fillId="45" borderId="22" applyNumberFormat="0" applyProtection="0">
      <alignment horizontal="right" vertical="center"/>
    </xf>
    <xf numFmtId="4" fontId="67" fillId="69" borderId="22" applyNumberFormat="0" applyProtection="0">
      <alignment horizontal="right" vertical="center"/>
    </xf>
    <xf numFmtId="4" fontId="67" fillId="47" borderId="22" applyNumberFormat="0" applyProtection="0">
      <alignment horizontal="right" vertical="center"/>
    </xf>
    <xf numFmtId="4" fontId="67" fillId="48" borderId="22" applyNumberFormat="0" applyProtection="0">
      <alignment horizontal="right" vertical="center"/>
    </xf>
    <xf numFmtId="4" fontId="67" fillId="71" borderId="22" applyNumberFormat="0" applyProtection="0">
      <alignment horizontal="right" vertical="center"/>
    </xf>
    <xf numFmtId="4" fontId="67" fillId="70" borderId="22" applyNumberFormat="0" applyProtection="0">
      <alignment horizontal="right" vertical="center"/>
    </xf>
    <xf numFmtId="4" fontId="67" fillId="76" borderId="22" applyNumberFormat="0" applyProtection="0">
      <alignment horizontal="right" vertical="center"/>
    </xf>
    <xf numFmtId="4" fontId="67" fillId="46" borderId="22" applyNumberFormat="0" applyProtection="0">
      <alignment horizontal="right" vertical="center"/>
    </xf>
    <xf numFmtId="4" fontId="65" fillId="77" borderId="23" applyNumberFormat="0" applyProtection="0">
      <alignment horizontal="left" vertical="center" indent="1"/>
    </xf>
    <xf numFmtId="4" fontId="67" fillId="78" borderId="0" applyNumberFormat="0" applyProtection="0">
      <alignment horizontal="left" vertical="center" indent="1"/>
    </xf>
    <xf numFmtId="4" fontId="72" fillId="79" borderId="0" applyNumberFormat="0" applyProtection="0">
      <alignment horizontal="left" vertical="center" indent="1"/>
    </xf>
    <xf numFmtId="4" fontId="67" fillId="75" borderId="22" applyNumberFormat="0" applyProtection="0">
      <alignment horizontal="right" vertical="center"/>
    </xf>
    <xf numFmtId="4" fontId="67" fillId="78" borderId="0" applyNumberFormat="0" applyProtection="0">
      <alignment horizontal="left" vertical="center" indent="1"/>
    </xf>
    <xf numFmtId="4" fontId="67" fillId="75" borderId="0" applyNumberFormat="0" applyProtection="0">
      <alignment horizontal="left" vertical="center" indent="1"/>
    </xf>
    <xf numFmtId="0" fontId="21" fillId="79" borderId="22" applyNumberFormat="0" applyProtection="0">
      <alignment horizontal="left" vertical="center" indent="1"/>
    </xf>
    <xf numFmtId="0" fontId="21" fillId="79" borderId="22" applyNumberFormat="0" applyProtection="0">
      <alignment horizontal="left" vertical="top" indent="1"/>
    </xf>
    <xf numFmtId="0" fontId="21" fillId="75" borderId="22" applyNumberFormat="0" applyProtection="0">
      <alignment horizontal="left" vertical="center" indent="1"/>
    </xf>
    <xf numFmtId="0" fontId="21" fillId="75" borderId="22" applyNumberFormat="0" applyProtection="0">
      <alignment horizontal="left" vertical="top" indent="1"/>
    </xf>
    <xf numFmtId="0" fontId="21" fillId="44" borderId="22" applyNumberFormat="0" applyProtection="0">
      <alignment horizontal="left" vertical="center" indent="1"/>
    </xf>
    <xf numFmtId="0" fontId="21" fillId="44" borderId="22" applyNumberFormat="0" applyProtection="0">
      <alignment horizontal="left" vertical="top" indent="1"/>
    </xf>
    <xf numFmtId="0" fontId="21" fillId="78" borderId="22" applyNumberFormat="0" applyProtection="0">
      <alignment horizontal="left" vertical="center" indent="1"/>
    </xf>
    <xf numFmtId="0" fontId="21" fillId="78" borderId="22" applyNumberFormat="0" applyProtection="0">
      <alignment horizontal="left" vertical="top" indent="1"/>
    </xf>
    <xf numFmtId="0" fontId="21" fillId="80" borderId="24" applyNumberFormat="0">
      <protection locked="0"/>
    </xf>
    <xf numFmtId="4" fontId="67" fillId="74" borderId="22" applyNumberFormat="0" applyProtection="0">
      <alignment vertical="center"/>
    </xf>
    <xf numFmtId="4" fontId="83" fillId="74" borderId="22" applyNumberFormat="0" applyProtection="0">
      <alignment vertical="center"/>
    </xf>
    <xf numFmtId="4" fontId="67" fillId="74" borderId="22" applyNumberFormat="0" applyProtection="0">
      <alignment horizontal="left" vertical="center" indent="1"/>
    </xf>
    <xf numFmtId="0" fontId="67" fillId="74" borderId="22" applyNumberFormat="0" applyProtection="0">
      <alignment horizontal="left" vertical="top" indent="1"/>
    </xf>
    <xf numFmtId="4" fontId="67" fillId="78" borderId="22" applyNumberFormat="0" applyProtection="0">
      <alignment horizontal="right" vertical="center"/>
    </xf>
    <xf numFmtId="4" fontId="83" fillId="78" borderId="22" applyNumberFormat="0" applyProtection="0">
      <alignment horizontal="right" vertical="center"/>
    </xf>
    <xf numFmtId="4" fontId="67" fillId="75" borderId="22" applyNumberFormat="0" applyProtection="0">
      <alignment horizontal="left" vertical="center" indent="1"/>
    </xf>
    <xf numFmtId="0" fontId="67" fillId="75" borderId="22" applyNumberFormat="0" applyProtection="0">
      <alignment horizontal="left" vertical="top" indent="1"/>
    </xf>
    <xf numFmtId="4" fontId="84" fillId="81" borderId="0" applyNumberFormat="0" applyProtection="0">
      <alignment horizontal="left" vertical="center" indent="1"/>
    </xf>
    <xf numFmtId="4" fontId="85" fillId="78" borderId="22" applyNumberFormat="0" applyProtection="0">
      <alignment horizontal="right" vertical="center"/>
    </xf>
    <xf numFmtId="190" fontId="86" fillId="0" borderId="0">
      <protection locked="0"/>
    </xf>
    <xf numFmtId="180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7" fillId="0" borderId="0" applyNumberFormat="0" applyFill="0" applyBorder="0" applyAlignment="0" applyProtection="0"/>
    <xf numFmtId="3" fontId="69" fillId="82" borderId="0">
      <alignment horizontal="left"/>
    </xf>
    <xf numFmtId="3" fontId="64" fillId="82" borderId="0">
      <alignment horizontal="left"/>
    </xf>
    <xf numFmtId="191" fontId="88" fillId="0" borderId="0"/>
    <xf numFmtId="3" fontId="64" fillId="82" borderId="0">
      <alignment horizontal="left"/>
    </xf>
    <xf numFmtId="175" fontId="2" fillId="0" borderId="0" applyNumberFormat="0" applyFill="0" applyBorder="0" applyAlignment="0" applyProtection="0"/>
    <xf numFmtId="175" fontId="2" fillId="0" borderId="0" applyNumberFormat="0" applyFill="0" applyBorder="0" applyAlignment="0" applyProtection="0"/>
    <xf numFmtId="175" fontId="2" fillId="0" borderId="0" applyNumberFormat="0" applyFill="0" applyBorder="0" applyAlignment="0" applyProtection="0"/>
    <xf numFmtId="175" fontId="2" fillId="0" borderId="0" applyNumberFormat="0" applyFill="0" applyBorder="0" applyAlignment="0" applyProtection="0"/>
    <xf numFmtId="175" fontId="2" fillId="0" borderId="0" applyNumberFormat="0" applyFill="0" applyBorder="0" applyAlignment="0" applyProtection="0"/>
    <xf numFmtId="175" fontId="2" fillId="0" borderId="0" applyNumberFormat="0" applyFill="0" applyBorder="0" applyAlignment="0" applyProtection="0"/>
    <xf numFmtId="175" fontId="63" fillId="0" borderId="0" applyNumberFormat="0" applyFill="0" applyBorder="0" applyAlignment="0" applyProtection="0"/>
    <xf numFmtId="175" fontId="63" fillId="0" borderId="0" applyNumberFormat="0" applyFill="0" applyBorder="0" applyAlignment="0" applyProtection="0"/>
    <xf numFmtId="175" fontId="63" fillId="0" borderId="0" applyNumberFormat="0" applyFill="0" applyBorder="0" applyAlignment="0" applyProtection="0"/>
    <xf numFmtId="175" fontId="63" fillId="0" borderId="0" applyNumberFormat="0" applyFill="0" applyBorder="0" applyAlignment="0" applyProtection="0"/>
    <xf numFmtId="175" fontId="63" fillId="0" borderId="0" applyNumberFormat="0" applyFill="0" applyBorder="0" applyAlignment="0" applyProtection="0"/>
    <xf numFmtId="175" fontId="63" fillId="0" borderId="0" applyNumberFormat="0" applyFill="0" applyBorder="0" applyAlignment="0" applyProtection="0"/>
    <xf numFmtId="3" fontId="89" fillId="82" borderId="0">
      <alignment horizontal="center"/>
    </xf>
    <xf numFmtId="175" fontId="54" fillId="0" borderId="9" applyNumberFormat="0" applyFill="0" applyAlignment="0" applyProtection="0"/>
    <xf numFmtId="175" fontId="54" fillId="0" borderId="9" applyNumberFormat="0" applyFill="0" applyAlignment="0" applyProtection="0"/>
    <xf numFmtId="175" fontId="54" fillId="0" borderId="9" applyNumberFormat="0" applyFill="0" applyAlignment="0" applyProtection="0"/>
    <xf numFmtId="175" fontId="54" fillId="0" borderId="9" applyNumberFormat="0" applyFill="0" applyAlignment="0" applyProtection="0"/>
    <xf numFmtId="175" fontId="54" fillId="0" borderId="9" applyNumberFormat="0" applyFill="0" applyAlignment="0" applyProtection="0"/>
    <xf numFmtId="175" fontId="54" fillId="0" borderId="9" applyNumberFormat="0" applyFill="0" applyAlignment="0" applyProtection="0"/>
    <xf numFmtId="175" fontId="55" fillId="0" borderId="10" applyNumberFormat="0" applyFill="0" applyAlignment="0" applyProtection="0"/>
    <xf numFmtId="175" fontId="55" fillId="0" borderId="10" applyNumberFormat="0" applyFill="0" applyAlignment="0" applyProtection="0"/>
    <xf numFmtId="175" fontId="55" fillId="0" borderId="10" applyNumberFormat="0" applyFill="0" applyAlignment="0" applyProtection="0"/>
    <xf numFmtId="175" fontId="55" fillId="0" borderId="10" applyNumberFormat="0" applyFill="0" applyAlignment="0" applyProtection="0"/>
    <xf numFmtId="175" fontId="55" fillId="0" borderId="10" applyNumberFormat="0" applyFill="0" applyAlignment="0" applyProtection="0"/>
    <xf numFmtId="175" fontId="55" fillId="0" borderId="10" applyNumberFormat="0" applyFill="0" applyAlignment="0" applyProtection="0"/>
    <xf numFmtId="175" fontId="56" fillId="0" borderId="11" applyNumberFormat="0" applyFill="0" applyAlignment="0" applyProtection="0"/>
    <xf numFmtId="175" fontId="56" fillId="0" borderId="11" applyNumberFormat="0" applyFill="0" applyAlignment="0" applyProtection="0"/>
    <xf numFmtId="175" fontId="56" fillId="0" borderId="11" applyNumberFormat="0" applyFill="0" applyAlignment="0" applyProtection="0"/>
    <xf numFmtId="175" fontId="56" fillId="0" borderId="11" applyNumberFormat="0" applyFill="0" applyAlignment="0" applyProtection="0"/>
    <xf numFmtId="175" fontId="56" fillId="0" borderId="11" applyNumberFormat="0" applyFill="0" applyAlignment="0" applyProtection="0"/>
    <xf numFmtId="175" fontId="56" fillId="0" borderId="11" applyNumberFormat="0" applyFill="0" applyAlignment="0" applyProtection="0"/>
    <xf numFmtId="175" fontId="56" fillId="0" borderId="0" applyNumberFormat="0" applyFill="0" applyBorder="0" applyAlignment="0" applyProtection="0"/>
    <xf numFmtId="175" fontId="56" fillId="0" borderId="0" applyNumberFormat="0" applyFill="0" applyBorder="0" applyAlignment="0" applyProtection="0"/>
    <xf numFmtId="175" fontId="56" fillId="0" borderId="0" applyNumberFormat="0" applyFill="0" applyBorder="0" applyAlignment="0" applyProtection="0"/>
    <xf numFmtId="175" fontId="56" fillId="0" borderId="0" applyNumberFormat="0" applyFill="0" applyBorder="0" applyAlignment="0" applyProtection="0"/>
    <xf numFmtId="175" fontId="56" fillId="0" borderId="0" applyNumberFormat="0" applyFill="0" applyBorder="0" applyAlignment="0" applyProtection="0"/>
    <xf numFmtId="175" fontId="56" fillId="0" borderId="0" applyNumberFormat="0" applyFill="0" applyBorder="0" applyAlignment="0" applyProtection="0"/>
    <xf numFmtId="191" fontId="21" fillId="0" borderId="0">
      <alignment horizontal="left"/>
    </xf>
    <xf numFmtId="191" fontId="21" fillId="0" borderId="0">
      <alignment horizontal="left"/>
    </xf>
    <xf numFmtId="190" fontId="90" fillId="0" borderId="0">
      <protection locked="0"/>
    </xf>
    <xf numFmtId="190" fontId="90" fillId="0" borderId="0">
      <protection locked="0"/>
    </xf>
    <xf numFmtId="3" fontId="77" fillId="83" borderId="3">
      <alignment horizontal="center" vertical="center"/>
    </xf>
    <xf numFmtId="3" fontId="21" fillId="82" borderId="0">
      <alignment horizontal="left"/>
    </xf>
    <xf numFmtId="3" fontId="71" fillId="62" borderId="25"/>
    <xf numFmtId="3" fontId="71" fillId="62" borderId="25"/>
    <xf numFmtId="175" fontId="3" fillId="0" borderId="17" applyNumberFormat="0" applyFill="0" applyAlignment="0" applyProtection="0"/>
    <xf numFmtId="175" fontId="3" fillId="0" borderId="17" applyNumberFormat="0" applyFill="0" applyAlignment="0" applyProtection="0"/>
    <xf numFmtId="175" fontId="3" fillId="0" borderId="17" applyNumberFormat="0" applyFill="0" applyAlignment="0" applyProtection="0"/>
    <xf numFmtId="175" fontId="3" fillId="0" borderId="17" applyNumberFormat="0" applyFill="0" applyAlignment="0" applyProtection="0"/>
    <xf numFmtId="3" fontId="65" fillId="84" borderId="0">
      <alignment horizontal="right"/>
    </xf>
    <xf numFmtId="0" fontId="21" fillId="0" borderId="0">
      <alignment horizontal="center"/>
    </xf>
    <xf numFmtId="0" fontId="21" fillId="0" borderId="0" applyFont="0" applyFill="0" applyBorder="0" applyAlignment="0" applyProtection="0">
      <alignment horizontal="center"/>
    </xf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Fill="0" applyBorder="0" applyAlignment="0" applyProtection="0"/>
    <xf numFmtId="3" fontId="64" fillId="41" borderId="0">
      <alignment horizontal="left"/>
    </xf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0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18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0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2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0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26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0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0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0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4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0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184" fontId="1" fillId="38" borderId="0" applyNumberFormat="0" applyBorder="0" applyAlignment="0" applyProtection="0"/>
    <xf numFmtId="3" fontId="65" fillId="43" borderId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0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19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0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3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0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27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0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1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0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5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0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1" fillId="39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0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4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28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2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36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184" fontId="4" fillId="40" borderId="0" applyNumberFormat="0" applyBorder="0" applyAlignment="0" applyProtection="0"/>
    <xf numFmtId="184" fontId="4" fillId="40" borderId="0" applyNumberFormat="0" applyBorder="0" applyAlignment="0" applyProtection="0"/>
    <xf numFmtId="0" fontId="66" fillId="49" borderId="18">
      <alignment horizontal="center"/>
    </xf>
    <xf numFmtId="0" fontId="12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2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2" fillId="0" borderId="0">
      <alignment horizontal="center"/>
    </xf>
    <xf numFmtId="0" fontId="67" fillId="43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8" fillId="43" borderId="0">
      <alignment horizontal="center"/>
    </xf>
    <xf numFmtId="0" fontId="12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2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12" fillId="0" borderId="0">
      <alignment horizontal="center"/>
    </xf>
    <xf numFmtId="0" fontId="69" fillId="43" borderId="0">
      <alignment horizontal="left"/>
    </xf>
    <xf numFmtId="0" fontId="12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2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2" fillId="0" borderId="0">
      <alignment horizontal="left"/>
    </xf>
    <xf numFmtId="3" fontId="67" fillId="50" borderId="0">
      <alignment horizontal="left"/>
    </xf>
    <xf numFmtId="0" fontId="12" fillId="51" borderId="0" applyNumberFormat="0" applyBorder="0" applyAlignment="0" applyProtection="0"/>
    <xf numFmtId="184" fontId="12" fillId="51" borderId="0" applyNumberFormat="0" applyBorder="0" applyAlignment="0" applyProtection="0"/>
    <xf numFmtId="184" fontId="12" fillId="51" borderId="0" applyNumberFormat="0" applyBorder="0" applyAlignment="0" applyProtection="0"/>
    <xf numFmtId="0" fontId="12" fillId="52" borderId="0" applyNumberFormat="0" applyBorder="0" applyAlignment="0" applyProtection="0"/>
    <xf numFmtId="184" fontId="12" fillId="52" borderId="0" applyNumberFormat="0" applyBorder="0" applyAlignment="0" applyProtection="0"/>
    <xf numFmtId="184" fontId="12" fillId="52" borderId="0" applyNumberFormat="0" applyBorder="0" applyAlignment="0" applyProtection="0"/>
    <xf numFmtId="184" fontId="70" fillId="53" borderId="0" applyNumberFormat="0" applyBorder="0" applyAlignment="0" applyProtection="0"/>
    <xf numFmtId="184" fontId="70" fillId="53" borderId="0" applyNumberFormat="0" applyBorder="0" applyAlignment="0" applyProtection="0"/>
    <xf numFmtId="0" fontId="12" fillId="54" borderId="0" applyNumberFormat="0" applyBorder="0" applyAlignment="0" applyProtection="0"/>
    <xf numFmtId="184" fontId="12" fillId="54" borderId="0" applyNumberFormat="0" applyBorder="0" applyAlignment="0" applyProtection="0"/>
    <xf numFmtId="184" fontId="12" fillId="54" borderId="0" applyNumberFormat="0" applyBorder="0" applyAlignment="0" applyProtection="0"/>
    <xf numFmtId="0" fontId="12" fillId="55" borderId="0" applyNumberFormat="0" applyBorder="0" applyAlignment="0" applyProtection="0"/>
    <xf numFmtId="184" fontId="12" fillId="55" borderId="0" applyNumberFormat="0" applyBorder="0" applyAlignment="0" applyProtection="0"/>
    <xf numFmtId="184" fontId="12" fillId="55" borderId="0" applyNumberFormat="0" applyBorder="0" applyAlignment="0" applyProtection="0"/>
    <xf numFmtId="184" fontId="70" fillId="56" borderId="0" applyNumberFormat="0" applyBorder="0" applyAlignment="0" applyProtection="0"/>
    <xf numFmtId="184" fontId="70" fillId="56" borderId="0" applyNumberFormat="0" applyBorder="0" applyAlignment="0" applyProtection="0"/>
    <xf numFmtId="0" fontId="12" fillId="57" borderId="0" applyNumberFormat="0" applyBorder="0" applyAlignment="0" applyProtection="0"/>
    <xf numFmtId="184" fontId="12" fillId="57" borderId="0" applyNumberFormat="0" applyBorder="0" applyAlignment="0" applyProtection="0"/>
    <xf numFmtId="184" fontId="12" fillId="57" borderId="0" applyNumberFormat="0" applyBorder="0" applyAlignment="0" applyProtection="0"/>
    <xf numFmtId="0" fontId="12" fillId="58" borderId="0" applyNumberFormat="0" applyBorder="0" applyAlignment="0" applyProtection="0"/>
    <xf numFmtId="184" fontId="12" fillId="58" borderId="0" applyNumberFormat="0" applyBorder="0" applyAlignment="0" applyProtection="0"/>
    <xf numFmtId="184" fontId="12" fillId="58" borderId="0" applyNumberFormat="0" applyBorder="0" applyAlignment="0" applyProtection="0"/>
    <xf numFmtId="184" fontId="70" fillId="59" borderId="0" applyNumberFormat="0" applyBorder="0" applyAlignment="0" applyProtection="0"/>
    <xf numFmtId="184" fontId="70" fillId="59" borderId="0" applyNumberFormat="0" applyBorder="0" applyAlignment="0" applyProtection="0"/>
    <xf numFmtId="0" fontId="12" fillId="58" borderId="0" applyNumberFormat="0" applyBorder="0" applyAlignment="0" applyProtection="0"/>
    <xf numFmtId="184" fontId="12" fillId="58" borderId="0" applyNumberFormat="0" applyBorder="0" applyAlignment="0" applyProtection="0"/>
    <xf numFmtId="184" fontId="12" fillId="58" borderId="0" applyNumberFormat="0" applyBorder="0" applyAlignment="0" applyProtection="0"/>
    <xf numFmtId="0" fontId="12" fillId="59" borderId="0" applyNumberFormat="0" applyBorder="0" applyAlignment="0" applyProtection="0"/>
    <xf numFmtId="184" fontId="12" fillId="59" borderId="0" applyNumberFormat="0" applyBorder="0" applyAlignment="0" applyProtection="0"/>
    <xf numFmtId="184" fontId="12" fillId="59" borderId="0" applyNumberFormat="0" applyBorder="0" applyAlignment="0" applyProtection="0"/>
    <xf numFmtId="184" fontId="70" fillId="59" borderId="0" applyNumberFormat="0" applyBorder="0" applyAlignment="0" applyProtection="0"/>
    <xf numFmtId="184" fontId="70" fillId="59" borderId="0" applyNumberFormat="0" applyBorder="0" applyAlignment="0" applyProtection="0"/>
    <xf numFmtId="0" fontId="12" fillId="51" borderId="0" applyNumberFormat="0" applyBorder="0" applyAlignment="0" applyProtection="0"/>
    <xf numFmtId="184" fontId="12" fillId="51" borderId="0" applyNumberFormat="0" applyBorder="0" applyAlignment="0" applyProtection="0"/>
    <xf numFmtId="184" fontId="12" fillId="51" borderId="0" applyNumberFormat="0" applyBorder="0" applyAlignment="0" applyProtection="0"/>
    <xf numFmtId="0" fontId="12" fillId="52" borderId="0" applyNumberFormat="0" applyBorder="0" applyAlignment="0" applyProtection="0"/>
    <xf numFmtId="184" fontId="12" fillId="52" borderId="0" applyNumberFormat="0" applyBorder="0" applyAlignment="0" applyProtection="0"/>
    <xf numFmtId="184" fontId="12" fillId="52" borderId="0" applyNumberFormat="0" applyBorder="0" applyAlignment="0" applyProtection="0"/>
    <xf numFmtId="184" fontId="70" fillId="52" borderId="0" applyNumberFormat="0" applyBorder="0" applyAlignment="0" applyProtection="0"/>
    <xf numFmtId="184" fontId="70" fillId="52" borderId="0" applyNumberFormat="0" applyBorder="0" applyAlignment="0" applyProtection="0"/>
    <xf numFmtId="0" fontId="12" fillId="60" borderId="0" applyNumberFormat="0" applyBorder="0" applyAlignment="0" applyProtection="0"/>
    <xf numFmtId="184" fontId="12" fillId="60" borderId="0" applyNumberFormat="0" applyBorder="0" applyAlignment="0" applyProtection="0"/>
    <xf numFmtId="184" fontId="12" fillId="60" borderId="0" applyNumberFormat="0" applyBorder="0" applyAlignment="0" applyProtection="0"/>
    <xf numFmtId="0" fontId="12" fillId="55" borderId="0" applyNumberFormat="0" applyBorder="0" applyAlignment="0" applyProtection="0"/>
    <xf numFmtId="184" fontId="12" fillId="55" borderId="0" applyNumberFormat="0" applyBorder="0" applyAlignment="0" applyProtection="0"/>
    <xf numFmtId="184" fontId="12" fillId="55" borderId="0" applyNumberFormat="0" applyBorder="0" applyAlignment="0" applyProtection="0"/>
    <xf numFmtId="184" fontId="70" fillId="61" borderId="0" applyNumberFormat="0" applyBorder="0" applyAlignment="0" applyProtection="0"/>
    <xf numFmtId="184" fontId="70" fillId="61" borderId="0" applyNumberFormat="0" applyBorder="0" applyAlignment="0" applyProtection="0"/>
    <xf numFmtId="3" fontId="71" fillId="62" borderId="19">
      <alignment horizontal="center"/>
    </xf>
    <xf numFmtId="3" fontId="72" fillId="63" borderId="18" applyNumberFormat="0">
      <alignment horizontal="center"/>
    </xf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57" fillId="10" borderId="0" applyNumberFormat="0" applyBorder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0" fontId="61" fillId="14" borderId="12" applyNumberFormat="0" applyAlignment="0" applyProtection="0"/>
    <xf numFmtId="0" fontId="61" fillId="14" borderId="12" applyNumberFormat="0" applyAlignment="0" applyProtection="0"/>
    <xf numFmtId="0" fontId="61" fillId="14" borderId="12" applyNumberFormat="0" applyAlignment="0" applyProtection="0"/>
    <xf numFmtId="0" fontId="61" fillId="14" borderId="12" applyNumberFormat="0" applyAlignment="0" applyProtection="0"/>
    <xf numFmtId="184" fontId="61" fillId="14" borderId="12" applyNumberFormat="0" applyAlignment="0" applyProtection="0"/>
    <xf numFmtId="184" fontId="61" fillId="14" borderId="12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0" fontId="23" fillId="15" borderId="15" applyNumberFormat="0" applyAlignment="0" applyProtection="0"/>
    <xf numFmtId="0" fontId="23" fillId="15" borderId="15" applyNumberFormat="0" applyAlignment="0" applyProtection="0"/>
    <xf numFmtId="0" fontId="23" fillId="15" borderId="15" applyNumberFormat="0" applyAlignment="0" applyProtection="0"/>
    <xf numFmtId="0" fontId="23" fillId="15" borderId="15" applyNumberFormat="0" applyAlignment="0" applyProtection="0"/>
    <xf numFmtId="184" fontId="23" fillId="15" borderId="15" applyNumberFormat="0" applyAlignment="0" applyProtection="0"/>
    <xf numFmtId="184" fontId="23" fillId="15" borderId="15" applyNumberFormat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184" fontId="62" fillId="0" borderId="14" applyNumberFormat="0" applyFill="0" applyAlignment="0" applyProtection="0"/>
    <xf numFmtId="184" fontId="62" fillId="0" borderId="14" applyNumberFormat="0" applyFill="0" applyAlignment="0" applyProtection="0"/>
    <xf numFmtId="37" fontId="73" fillId="0" borderId="0" applyBorder="0" applyAlignment="0">
      <alignment horizontal="center"/>
    </xf>
    <xf numFmtId="3" fontId="75" fillId="65" borderId="18">
      <alignment horizontal="center"/>
    </xf>
    <xf numFmtId="184" fontId="76" fillId="66" borderId="0" applyNumberFormat="0" applyBorder="0" applyAlignment="0" applyProtection="0"/>
    <xf numFmtId="184" fontId="76" fillId="66" borderId="0" applyNumberFormat="0" applyBorder="0" applyAlignment="0" applyProtection="0"/>
    <xf numFmtId="184" fontId="76" fillId="67" borderId="0" applyNumberFormat="0" applyBorder="0" applyAlignment="0" applyProtection="0"/>
    <xf numFmtId="184" fontId="76" fillId="67" borderId="0" applyNumberFormat="0" applyBorder="0" applyAlignment="0" applyProtection="0"/>
    <xf numFmtId="184" fontId="76" fillId="68" borderId="0" applyNumberFormat="0" applyBorder="0" applyAlignment="0" applyProtection="0"/>
    <xf numFmtId="184" fontId="76" fillId="68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17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1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5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29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3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4" fillId="37" borderId="0" applyNumberFormat="0" applyBorder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0" fontId="59" fillId="13" borderId="12" applyNumberFormat="0" applyAlignment="0" applyProtection="0"/>
    <xf numFmtId="0" fontId="59" fillId="13" borderId="12" applyNumberFormat="0" applyAlignment="0" applyProtection="0"/>
    <xf numFmtId="0" fontId="59" fillId="13" borderId="12" applyNumberFormat="0" applyAlignment="0" applyProtection="0"/>
    <xf numFmtId="0" fontId="59" fillId="13" borderId="12" applyNumberFormat="0" applyAlignment="0" applyProtection="0"/>
    <xf numFmtId="184" fontId="59" fillId="13" borderId="12" applyNumberFormat="0" applyAlignment="0" applyProtection="0"/>
    <xf numFmtId="184" fontId="59" fillId="13" borderId="12" applyNumberFormat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1" fontId="71" fillId="0" borderId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184" fontId="58" fillId="11" borderId="0" applyNumberFormat="0" applyBorder="0" applyAlignment="0" applyProtection="0"/>
    <xf numFmtId="184" fontId="58" fillId="11" borderId="0" applyNumberFormat="0" applyBorder="0" applyAlignment="0" applyProtection="0"/>
    <xf numFmtId="4" fontId="21" fillId="72" borderId="0"/>
    <xf numFmtId="3" fontId="77" fillId="41" borderId="3">
      <alignment horizontal="center"/>
    </xf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184" fontId="91" fillId="12" borderId="0" applyNumberFormat="0" applyBorder="0" applyAlignment="0" applyProtection="0"/>
    <xf numFmtId="184" fontId="91" fillId="12" borderId="0" applyNumberFormat="0" applyBorder="0" applyAlignment="0" applyProtection="0"/>
    <xf numFmtId="39" fontId="78" fillId="0" borderId="0"/>
    <xf numFmtId="0" fontId="1" fillId="0" borderId="0"/>
    <xf numFmtId="0" fontId="21" fillId="0" borderId="0"/>
    <xf numFmtId="184" fontId="21" fillId="0" borderId="0"/>
    <xf numFmtId="184" fontId="21" fillId="0" borderId="0"/>
    <xf numFmtId="0" fontId="1" fillId="0" borderId="0"/>
    <xf numFmtId="184" fontId="21" fillId="0" borderId="0"/>
    <xf numFmtId="184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0" fontId="1" fillId="0" borderId="0"/>
    <xf numFmtId="0" fontId="12" fillId="0" borderId="0"/>
    <xf numFmtId="0" fontId="21" fillId="0" borderId="0"/>
    <xf numFmtId="194" fontId="21" fillId="0" borderId="0"/>
    <xf numFmtId="194" fontId="21" fillId="0" borderId="0"/>
    <xf numFmtId="0" fontId="1" fillId="0" borderId="0"/>
    <xf numFmtId="0" fontId="9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3" fontId="79" fillId="64" borderId="2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0" fontId="1" fillId="16" borderId="16" applyNumberFormat="0" applyFont="0" applyAlignment="0" applyProtection="0"/>
    <xf numFmtId="0" fontId="1" fillId="16" borderId="16" applyNumberFormat="0" applyFont="0" applyAlignment="0" applyProtection="0"/>
    <xf numFmtId="0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0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4" fontId="1" fillId="16" borderId="16" applyNumberFormat="0" applyFont="0" applyAlignment="0" applyProtection="0"/>
    <xf numFmtId="186" fontId="21" fillId="0" borderId="0" applyFont="0">
      <alignment horizontal="centerContinuous"/>
    </xf>
    <xf numFmtId="9" fontId="9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9" fontId="21" fillId="0" borderId="0" applyFont="0" applyFill="0" applyBorder="0" applyAlignment="0" applyProtection="0"/>
    <xf numFmtId="3" fontId="81" fillId="62" borderId="19">
      <alignment horizontal="center"/>
    </xf>
    <xf numFmtId="184" fontId="60" fillId="14" borderId="13" applyNumberFormat="0" applyAlignment="0" applyProtection="0"/>
    <xf numFmtId="184" fontId="60" fillId="14" borderId="13" applyNumberFormat="0" applyAlignment="0" applyProtection="0"/>
    <xf numFmtId="184" fontId="60" fillId="14" borderId="13" applyNumberFormat="0" applyAlignment="0" applyProtection="0"/>
    <xf numFmtId="184" fontId="60" fillId="14" borderId="13" applyNumberFormat="0" applyAlignment="0" applyProtection="0"/>
    <xf numFmtId="184" fontId="60" fillId="14" borderId="13" applyNumberFormat="0" applyAlignment="0" applyProtection="0"/>
    <xf numFmtId="184" fontId="60" fillId="14" borderId="13" applyNumberFormat="0" applyAlignment="0" applyProtection="0"/>
    <xf numFmtId="184" fontId="60" fillId="14" borderId="13" applyNumberFormat="0" applyAlignment="0" applyProtection="0"/>
    <xf numFmtId="0" fontId="60" fillId="14" borderId="13" applyNumberFormat="0" applyAlignment="0" applyProtection="0"/>
    <xf numFmtId="0" fontId="60" fillId="14" borderId="13" applyNumberFormat="0" applyAlignment="0" applyProtection="0"/>
    <xf numFmtId="0" fontId="60" fillId="14" borderId="13" applyNumberFormat="0" applyAlignment="0" applyProtection="0"/>
    <xf numFmtId="0" fontId="60" fillId="14" borderId="13" applyNumberFormat="0" applyAlignment="0" applyProtection="0"/>
    <xf numFmtId="184" fontId="60" fillId="14" borderId="13" applyNumberFormat="0" applyAlignment="0" applyProtection="0"/>
    <xf numFmtId="184" fontId="60" fillId="14" borderId="13" applyNumberFormat="0" applyAlignment="0" applyProtection="0"/>
    <xf numFmtId="4" fontId="65" fillId="73" borderId="22" applyNumberFormat="0" applyProtection="0">
      <alignment vertical="center"/>
    </xf>
    <xf numFmtId="4" fontId="82" fillId="73" borderId="22" applyNumberFormat="0" applyProtection="0">
      <alignment vertical="center"/>
    </xf>
    <xf numFmtId="4" fontId="65" fillId="73" borderId="22" applyNumberFormat="0" applyProtection="0">
      <alignment horizontal="left" vertical="center" indent="1"/>
    </xf>
    <xf numFmtId="184" fontId="65" fillId="73" borderId="22" applyNumberFormat="0" applyProtection="0">
      <alignment horizontal="left" vertical="top" indent="1"/>
    </xf>
    <xf numFmtId="184" fontId="65" fillId="73" borderId="22" applyNumberFormat="0" applyProtection="0">
      <alignment horizontal="left" vertical="top" indent="1"/>
    </xf>
    <xf numFmtId="184" fontId="65" fillId="73" borderId="22" applyNumberFormat="0" applyProtection="0">
      <alignment horizontal="left" vertical="top" indent="1"/>
    </xf>
    <xf numFmtId="184" fontId="65" fillId="73" borderId="22" applyNumberFormat="0" applyProtection="0">
      <alignment horizontal="left" vertical="top" indent="1"/>
    </xf>
    <xf numFmtId="0" fontId="65" fillId="73" borderId="22" applyNumberFormat="0" applyProtection="0">
      <alignment horizontal="left" vertical="top" indent="1"/>
    </xf>
    <xf numFmtId="4" fontId="67" fillId="42" borderId="22" applyNumberFormat="0" applyProtection="0">
      <alignment horizontal="right" vertical="center"/>
    </xf>
    <xf numFmtId="4" fontId="67" fillId="45" borderId="22" applyNumberFormat="0" applyProtection="0">
      <alignment horizontal="right" vertical="center"/>
    </xf>
    <xf numFmtId="4" fontId="67" fillId="69" borderId="22" applyNumberFormat="0" applyProtection="0">
      <alignment horizontal="right" vertical="center"/>
    </xf>
    <xf numFmtId="4" fontId="67" fillId="47" borderId="22" applyNumberFormat="0" applyProtection="0">
      <alignment horizontal="right" vertical="center"/>
    </xf>
    <xf numFmtId="4" fontId="67" fillId="48" borderId="22" applyNumberFormat="0" applyProtection="0">
      <alignment horizontal="right" vertical="center"/>
    </xf>
    <xf numFmtId="4" fontId="67" fillId="71" borderId="22" applyNumberFormat="0" applyProtection="0">
      <alignment horizontal="right" vertical="center"/>
    </xf>
    <xf numFmtId="4" fontId="67" fillId="70" borderId="22" applyNumberFormat="0" applyProtection="0">
      <alignment horizontal="right" vertical="center"/>
    </xf>
    <xf numFmtId="4" fontId="67" fillId="76" borderId="22" applyNumberFormat="0" applyProtection="0">
      <alignment horizontal="right" vertical="center"/>
    </xf>
    <xf numFmtId="4" fontId="67" fillId="46" borderId="22" applyNumberFormat="0" applyProtection="0">
      <alignment horizontal="right" vertical="center"/>
    </xf>
    <xf numFmtId="4" fontId="67" fillId="75" borderId="22" applyNumberFormat="0" applyProtection="0">
      <alignment horizontal="right" vertical="center"/>
    </xf>
    <xf numFmtId="0" fontId="21" fillId="79" borderId="22" applyNumberFormat="0" applyProtection="0">
      <alignment horizontal="left" vertical="center" indent="1"/>
    </xf>
    <xf numFmtId="0" fontId="21" fillId="79" borderId="22" applyNumberFormat="0" applyProtection="0">
      <alignment horizontal="left" vertical="center" indent="1"/>
    </xf>
    <xf numFmtId="184" fontId="21" fillId="79" borderId="22" applyNumberFormat="0" applyProtection="0">
      <alignment horizontal="left" vertical="center" indent="1"/>
    </xf>
    <xf numFmtId="184" fontId="21" fillId="79" borderId="22" applyNumberFormat="0" applyProtection="0">
      <alignment horizontal="left" vertical="center" indent="1"/>
    </xf>
    <xf numFmtId="184" fontId="21" fillId="79" borderId="22" applyNumberFormat="0" applyProtection="0">
      <alignment horizontal="left" vertical="center" indent="1"/>
    </xf>
    <xf numFmtId="184" fontId="21" fillId="79" borderId="22" applyNumberFormat="0" applyProtection="0">
      <alignment horizontal="left" vertical="center" indent="1"/>
    </xf>
    <xf numFmtId="0" fontId="21" fillId="79" borderId="22" applyNumberFormat="0" applyProtection="0">
      <alignment horizontal="left" vertical="center" indent="1"/>
    </xf>
    <xf numFmtId="0" fontId="21" fillId="79" borderId="22" applyNumberFormat="0" applyProtection="0">
      <alignment horizontal="left" vertical="top" indent="1"/>
    </xf>
    <xf numFmtId="0" fontId="21" fillId="79" borderId="22" applyNumberFormat="0" applyProtection="0">
      <alignment horizontal="left" vertical="top" indent="1"/>
    </xf>
    <xf numFmtId="184" fontId="21" fillId="79" borderId="22" applyNumberFormat="0" applyProtection="0">
      <alignment horizontal="left" vertical="top" indent="1"/>
    </xf>
    <xf numFmtId="184" fontId="21" fillId="79" borderId="22" applyNumberFormat="0" applyProtection="0">
      <alignment horizontal="left" vertical="top" indent="1"/>
    </xf>
    <xf numFmtId="184" fontId="21" fillId="79" borderId="22" applyNumberFormat="0" applyProtection="0">
      <alignment horizontal="left" vertical="top" indent="1"/>
    </xf>
    <xf numFmtId="184" fontId="21" fillId="79" borderId="22" applyNumberFormat="0" applyProtection="0">
      <alignment horizontal="left" vertical="top" indent="1"/>
    </xf>
    <xf numFmtId="0" fontId="21" fillId="79" borderId="22" applyNumberFormat="0" applyProtection="0">
      <alignment horizontal="left" vertical="top" indent="1"/>
    </xf>
    <xf numFmtId="0" fontId="21" fillId="75" borderId="22" applyNumberFormat="0" applyProtection="0">
      <alignment horizontal="left" vertical="center" indent="1"/>
    </xf>
    <xf numFmtId="0" fontId="21" fillId="75" borderId="22" applyNumberFormat="0" applyProtection="0">
      <alignment horizontal="left" vertical="center" indent="1"/>
    </xf>
    <xf numFmtId="184" fontId="21" fillId="75" borderId="22" applyNumberFormat="0" applyProtection="0">
      <alignment horizontal="left" vertical="center" indent="1"/>
    </xf>
    <xf numFmtId="184" fontId="21" fillId="75" borderId="22" applyNumberFormat="0" applyProtection="0">
      <alignment horizontal="left" vertical="center" indent="1"/>
    </xf>
    <xf numFmtId="184" fontId="21" fillId="75" borderId="22" applyNumberFormat="0" applyProtection="0">
      <alignment horizontal="left" vertical="center" indent="1"/>
    </xf>
    <xf numFmtId="184" fontId="21" fillId="75" borderId="22" applyNumberFormat="0" applyProtection="0">
      <alignment horizontal="left" vertical="center" indent="1"/>
    </xf>
    <xf numFmtId="0" fontId="21" fillId="75" borderId="22" applyNumberFormat="0" applyProtection="0">
      <alignment horizontal="left" vertical="center" indent="1"/>
    </xf>
    <xf numFmtId="0" fontId="21" fillId="75" borderId="22" applyNumberFormat="0" applyProtection="0">
      <alignment horizontal="left" vertical="top" indent="1"/>
    </xf>
    <xf numFmtId="0" fontId="21" fillId="75" borderId="22" applyNumberFormat="0" applyProtection="0">
      <alignment horizontal="left" vertical="top" indent="1"/>
    </xf>
    <xf numFmtId="184" fontId="21" fillId="75" borderId="22" applyNumberFormat="0" applyProtection="0">
      <alignment horizontal="left" vertical="top" indent="1"/>
    </xf>
    <xf numFmtId="184" fontId="21" fillId="75" borderId="22" applyNumberFormat="0" applyProtection="0">
      <alignment horizontal="left" vertical="top" indent="1"/>
    </xf>
    <xf numFmtId="184" fontId="21" fillId="75" borderId="22" applyNumberFormat="0" applyProtection="0">
      <alignment horizontal="left" vertical="top" indent="1"/>
    </xf>
    <xf numFmtId="184" fontId="21" fillId="75" borderId="22" applyNumberFormat="0" applyProtection="0">
      <alignment horizontal="left" vertical="top" indent="1"/>
    </xf>
    <xf numFmtId="0" fontId="21" fillId="75" borderId="22" applyNumberFormat="0" applyProtection="0">
      <alignment horizontal="left" vertical="top" indent="1"/>
    </xf>
    <xf numFmtId="0" fontId="21" fillId="44" borderId="22" applyNumberFormat="0" applyProtection="0">
      <alignment horizontal="left" vertical="center" indent="1"/>
    </xf>
    <xf numFmtId="0" fontId="21" fillId="44" borderId="22" applyNumberFormat="0" applyProtection="0">
      <alignment horizontal="left" vertical="center" indent="1"/>
    </xf>
    <xf numFmtId="184" fontId="21" fillId="44" borderId="22" applyNumberFormat="0" applyProtection="0">
      <alignment horizontal="left" vertical="center" indent="1"/>
    </xf>
    <xf numFmtId="184" fontId="21" fillId="44" borderId="22" applyNumberFormat="0" applyProtection="0">
      <alignment horizontal="left" vertical="center" indent="1"/>
    </xf>
    <xf numFmtId="184" fontId="21" fillId="44" borderId="22" applyNumberFormat="0" applyProtection="0">
      <alignment horizontal="left" vertical="center" indent="1"/>
    </xf>
    <xf numFmtId="184" fontId="21" fillId="44" borderId="22" applyNumberFormat="0" applyProtection="0">
      <alignment horizontal="left" vertical="center" indent="1"/>
    </xf>
    <xf numFmtId="0" fontId="21" fillId="44" borderId="22" applyNumberFormat="0" applyProtection="0">
      <alignment horizontal="left" vertical="center" indent="1"/>
    </xf>
    <xf numFmtId="0" fontId="21" fillId="44" borderId="22" applyNumberFormat="0" applyProtection="0">
      <alignment horizontal="left" vertical="top" indent="1"/>
    </xf>
    <xf numFmtId="0" fontId="21" fillId="44" borderId="22" applyNumberFormat="0" applyProtection="0">
      <alignment horizontal="left" vertical="top" indent="1"/>
    </xf>
    <xf numFmtId="184" fontId="21" fillId="44" borderId="22" applyNumberFormat="0" applyProtection="0">
      <alignment horizontal="left" vertical="top" indent="1"/>
    </xf>
    <xf numFmtId="184" fontId="21" fillId="44" borderId="22" applyNumberFormat="0" applyProtection="0">
      <alignment horizontal="left" vertical="top" indent="1"/>
    </xf>
    <xf numFmtId="184" fontId="21" fillId="44" borderId="22" applyNumberFormat="0" applyProtection="0">
      <alignment horizontal="left" vertical="top" indent="1"/>
    </xf>
    <xf numFmtId="184" fontId="21" fillId="44" borderId="22" applyNumberFormat="0" applyProtection="0">
      <alignment horizontal="left" vertical="top" indent="1"/>
    </xf>
    <xf numFmtId="0" fontId="21" fillId="44" borderId="22" applyNumberFormat="0" applyProtection="0">
      <alignment horizontal="left" vertical="top" indent="1"/>
    </xf>
    <xf numFmtId="0" fontId="21" fillId="78" borderId="22" applyNumberFormat="0" applyProtection="0">
      <alignment horizontal="left" vertical="center" indent="1"/>
    </xf>
    <xf numFmtId="0" fontId="21" fillId="78" borderId="22" applyNumberFormat="0" applyProtection="0">
      <alignment horizontal="left" vertical="center" indent="1"/>
    </xf>
    <xf numFmtId="184" fontId="21" fillId="78" borderId="22" applyNumberFormat="0" applyProtection="0">
      <alignment horizontal="left" vertical="center" indent="1"/>
    </xf>
    <xf numFmtId="184" fontId="21" fillId="78" borderId="22" applyNumberFormat="0" applyProtection="0">
      <alignment horizontal="left" vertical="center" indent="1"/>
    </xf>
    <xf numFmtId="184" fontId="21" fillId="78" borderId="22" applyNumberFormat="0" applyProtection="0">
      <alignment horizontal="left" vertical="center" indent="1"/>
    </xf>
    <xf numFmtId="184" fontId="21" fillId="78" borderId="22" applyNumberFormat="0" applyProtection="0">
      <alignment horizontal="left" vertical="center" indent="1"/>
    </xf>
    <xf numFmtId="0" fontId="21" fillId="78" borderId="22" applyNumberFormat="0" applyProtection="0">
      <alignment horizontal="left" vertical="center" indent="1"/>
    </xf>
    <xf numFmtId="0" fontId="21" fillId="78" borderId="22" applyNumberFormat="0" applyProtection="0">
      <alignment horizontal="left" vertical="top" indent="1"/>
    </xf>
    <xf numFmtId="0" fontId="21" fillId="78" borderId="22" applyNumberFormat="0" applyProtection="0">
      <alignment horizontal="left" vertical="top" indent="1"/>
    </xf>
    <xf numFmtId="184" fontId="21" fillId="78" borderId="22" applyNumberFormat="0" applyProtection="0">
      <alignment horizontal="left" vertical="top" indent="1"/>
    </xf>
    <xf numFmtId="184" fontId="21" fillId="78" borderId="22" applyNumberFormat="0" applyProtection="0">
      <alignment horizontal="left" vertical="top" indent="1"/>
    </xf>
    <xf numFmtId="184" fontId="21" fillId="78" borderId="22" applyNumberFormat="0" applyProtection="0">
      <alignment horizontal="left" vertical="top" indent="1"/>
    </xf>
    <xf numFmtId="184" fontId="21" fillId="78" borderId="22" applyNumberFormat="0" applyProtection="0">
      <alignment horizontal="left" vertical="top" indent="1"/>
    </xf>
    <xf numFmtId="0" fontId="21" fillId="78" borderId="22" applyNumberFormat="0" applyProtection="0">
      <alignment horizontal="left" vertical="top" indent="1"/>
    </xf>
    <xf numFmtId="0" fontId="21" fillId="80" borderId="24" applyNumberFormat="0">
      <protection locked="0"/>
    </xf>
    <xf numFmtId="184" fontId="21" fillId="80" borderId="24" applyNumberFormat="0">
      <protection locked="0"/>
    </xf>
    <xf numFmtId="184" fontId="21" fillId="80" borderId="24" applyNumberFormat="0">
      <protection locked="0"/>
    </xf>
    <xf numFmtId="4" fontId="67" fillId="74" borderId="22" applyNumberFormat="0" applyProtection="0">
      <alignment vertical="center"/>
    </xf>
    <xf numFmtId="4" fontId="83" fillId="74" borderId="22" applyNumberFormat="0" applyProtection="0">
      <alignment vertical="center"/>
    </xf>
    <xf numFmtId="4" fontId="67" fillId="74" borderId="22" applyNumberFormat="0" applyProtection="0">
      <alignment horizontal="left" vertical="center" indent="1"/>
    </xf>
    <xf numFmtId="184" fontId="67" fillId="74" borderId="22" applyNumberFormat="0" applyProtection="0">
      <alignment horizontal="left" vertical="top" indent="1"/>
    </xf>
    <xf numFmtId="184" fontId="67" fillId="74" borderId="22" applyNumberFormat="0" applyProtection="0">
      <alignment horizontal="left" vertical="top" indent="1"/>
    </xf>
    <xf numFmtId="184" fontId="67" fillId="74" borderId="22" applyNumberFormat="0" applyProtection="0">
      <alignment horizontal="left" vertical="top" indent="1"/>
    </xf>
    <xf numFmtId="184" fontId="67" fillId="74" borderId="22" applyNumberFormat="0" applyProtection="0">
      <alignment horizontal="left" vertical="top" indent="1"/>
    </xf>
    <xf numFmtId="0" fontId="67" fillId="74" borderId="22" applyNumberFormat="0" applyProtection="0">
      <alignment horizontal="left" vertical="top" indent="1"/>
    </xf>
    <xf numFmtId="4" fontId="67" fillId="78" borderId="22" applyNumberFormat="0" applyProtection="0">
      <alignment horizontal="right" vertical="center"/>
    </xf>
    <xf numFmtId="4" fontId="83" fillId="78" borderId="22" applyNumberFormat="0" applyProtection="0">
      <alignment horizontal="right" vertical="center"/>
    </xf>
    <xf numFmtId="4" fontId="67" fillId="75" borderId="22" applyNumberFormat="0" applyProtection="0">
      <alignment horizontal="left" vertical="center" indent="1"/>
    </xf>
    <xf numFmtId="184" fontId="67" fillId="75" borderId="22" applyNumberFormat="0" applyProtection="0">
      <alignment horizontal="left" vertical="top" indent="1"/>
    </xf>
    <xf numFmtId="184" fontId="67" fillId="75" borderId="22" applyNumberFormat="0" applyProtection="0">
      <alignment horizontal="left" vertical="top" indent="1"/>
    </xf>
    <xf numFmtId="184" fontId="67" fillId="75" borderId="22" applyNumberFormat="0" applyProtection="0">
      <alignment horizontal="left" vertical="top" indent="1"/>
    </xf>
    <xf numFmtId="184" fontId="67" fillId="75" borderId="22" applyNumberFormat="0" applyProtection="0">
      <alignment horizontal="left" vertical="top" indent="1"/>
    </xf>
    <xf numFmtId="0" fontId="67" fillId="75" borderId="22" applyNumberFormat="0" applyProtection="0">
      <alignment horizontal="left" vertical="top" indent="1"/>
    </xf>
    <xf numFmtId="4" fontId="85" fillId="78" borderId="22" applyNumberFormat="0" applyProtection="0">
      <alignment horizontal="right" vertical="center"/>
    </xf>
    <xf numFmtId="195" fontId="21" fillId="0" borderId="0">
      <protection locked="0"/>
    </xf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87" fillId="0" borderId="0" applyNumberFormat="0" applyFill="0" applyBorder="0" applyAlignment="0" applyProtection="0"/>
    <xf numFmtId="184" fontId="87" fillId="0" borderId="0" applyNumberFormat="0" applyFill="0" applyBorder="0" applyAlignment="0" applyProtection="0"/>
    <xf numFmtId="3" fontId="69" fillId="82" borderId="0">
      <alignment horizontal="left"/>
    </xf>
    <xf numFmtId="3" fontId="64" fillId="82" borderId="0">
      <alignment horizontal="left"/>
    </xf>
    <xf numFmtId="191" fontId="88" fillId="0" borderId="0"/>
    <xf numFmtId="3" fontId="12" fillId="0" borderId="0">
      <alignment horizontal="left"/>
    </xf>
    <xf numFmtId="191" fontId="12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21" fillId="82" borderId="0">
      <alignment horizontal="left"/>
    </xf>
    <xf numFmtId="191" fontId="21" fillId="0" borderId="0"/>
    <xf numFmtId="3" fontId="12" fillId="0" borderId="0">
      <alignment horizontal="left"/>
    </xf>
    <xf numFmtId="191" fontId="12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2" fillId="0" borderId="0">
      <alignment horizontal="left"/>
    </xf>
    <xf numFmtId="191" fontId="12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2" fillId="0" borderId="0">
      <alignment horizontal="left"/>
    </xf>
    <xf numFmtId="191" fontId="12" fillId="0" borderId="0"/>
    <xf numFmtId="3" fontId="1" fillId="0" borderId="0">
      <alignment horizontal="left"/>
    </xf>
    <xf numFmtId="191" fontId="1" fillId="0" borderId="0"/>
    <xf numFmtId="3" fontId="12" fillId="0" borderId="0">
      <alignment horizontal="left"/>
    </xf>
    <xf numFmtId="191" fontId="12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3" fontId="1" fillId="0" borderId="0">
      <alignment horizontal="left"/>
    </xf>
    <xf numFmtId="191" fontId="1" fillId="0" borderId="0"/>
    <xf numFmtId="191" fontId="12" fillId="0" borderId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2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184" fontId="54" fillId="0" borderId="9" applyNumberFormat="0" applyFill="0" applyAlignment="0" applyProtection="0"/>
    <xf numFmtId="184" fontId="54" fillId="0" borderId="9" applyNumberFormat="0" applyFill="0" applyAlignment="0" applyProtection="0"/>
    <xf numFmtId="3" fontId="89" fillId="82" borderId="0">
      <alignment horizontal="center"/>
    </xf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5" fillId="0" borderId="10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11" applyNumberFormat="0" applyFill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84" fontId="56" fillId="0" borderId="0" applyNumberFormat="0" applyFill="0" applyBorder="0" applyAlignment="0" applyProtection="0"/>
    <xf numFmtId="191" fontId="21" fillId="0" borderId="0">
      <alignment horizontal="left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91" fontId="21" fillId="0" borderId="0">
      <alignment horizontal="left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3" fontId="12" fillId="0" borderId="0">
      <alignment horizontal="center"/>
    </xf>
    <xf numFmtId="3" fontId="77" fillId="83" borderId="3">
      <alignment horizontal="center" vertical="center"/>
    </xf>
    <xf numFmtId="3" fontId="94" fillId="82" borderId="0">
      <alignment horizontal="left"/>
    </xf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0" fontId="3" fillId="0" borderId="17" applyNumberFormat="0" applyFill="0" applyAlignment="0" applyProtection="0"/>
    <xf numFmtId="0" fontId="3" fillId="0" borderId="17" applyNumberFormat="0" applyFill="0" applyAlignment="0" applyProtection="0"/>
    <xf numFmtId="0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0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184" fontId="3" fillId="0" borderId="17" applyNumberFormat="0" applyFill="0" applyAlignment="0" applyProtection="0"/>
    <xf numFmtId="3" fontId="65" fillId="84" borderId="0">
      <alignment horizontal="right"/>
    </xf>
    <xf numFmtId="0" fontId="95" fillId="0" borderId="0" applyFont="0" applyFill="0" applyBorder="0" applyAlignment="0" applyProtection="0">
      <alignment horizontal="center"/>
    </xf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0" fontId="95" fillId="0" borderId="0">
      <alignment horizontal="center"/>
    </xf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71" fillId="0" borderId="0"/>
    <xf numFmtId="7" fontId="21" fillId="0" borderId="21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7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98" fontId="21" fillId="0" borderId="0"/>
    <xf numFmtId="180" fontId="1" fillId="0" borderId="0"/>
    <xf numFmtId="0" fontId="21" fillId="0" borderId="0"/>
    <xf numFmtId="0" fontId="21" fillId="0" borderId="0"/>
    <xf numFmtId="0" fontId="21" fillId="0" borderId="0"/>
    <xf numFmtId="19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0" fillId="92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93" borderId="0" applyNumberFormat="0" applyBorder="0" applyAlignment="0" applyProtection="0"/>
    <xf numFmtId="0" fontId="70" fillId="94" borderId="0" applyNumberFormat="0" applyBorder="0" applyAlignment="0" applyProtection="0"/>
    <xf numFmtId="0" fontId="70" fillId="48" borderId="0" applyNumberFormat="0" applyBorder="0" applyAlignment="0" applyProtection="0"/>
    <xf numFmtId="0" fontId="102" fillId="96" borderId="30" applyNumberFormat="0" applyAlignment="0" applyProtection="0"/>
    <xf numFmtId="0" fontId="104" fillId="0" borderId="0"/>
    <xf numFmtId="0" fontId="12" fillId="0" borderId="0"/>
    <xf numFmtId="0" fontId="12" fillId="0" borderId="0"/>
    <xf numFmtId="0" fontId="12" fillId="0" borderId="0"/>
    <xf numFmtId="0" fontId="106" fillId="88" borderId="0" applyNumberFormat="0" applyBorder="0" applyAlignment="0" applyProtection="0"/>
    <xf numFmtId="4" fontId="21" fillId="72" borderId="0"/>
    <xf numFmtId="0" fontId="110" fillId="91" borderId="29" applyNumberFormat="0" applyAlignment="0" applyProtection="0"/>
    <xf numFmtId="0" fontId="111" fillId="0" borderId="34" applyNumberFormat="0" applyFill="0" applyAlignment="0" applyProtection="0"/>
    <xf numFmtId="182" fontId="21" fillId="0" borderId="0" applyFont="0" applyFill="0" applyBorder="0" applyAlignment="0" applyProtection="0"/>
    <xf numFmtId="181" fontId="71" fillId="0" borderId="0" applyFont="0" applyFill="0" applyBorder="0" applyAlignment="0" applyProtection="0"/>
    <xf numFmtId="0" fontId="112" fillId="7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3" fillId="0" borderId="0"/>
    <xf numFmtId="0" fontId="114" fillId="0" borderId="0"/>
    <xf numFmtId="0" fontId="21" fillId="0" borderId="0"/>
    <xf numFmtId="0" fontId="21" fillId="0" borderId="0"/>
    <xf numFmtId="0" fontId="12" fillId="74" borderId="35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0" fontId="113" fillId="0" borderId="0"/>
    <xf numFmtId="0" fontId="21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21" fillId="0" borderId="0"/>
    <xf numFmtId="0" fontId="21" fillId="0" borderId="0"/>
    <xf numFmtId="0" fontId="118" fillId="0" borderId="0">
      <alignment vertical="center"/>
    </xf>
    <xf numFmtId="0" fontId="118" fillId="0" borderId="0">
      <alignment vertical="center"/>
    </xf>
    <xf numFmtId="0" fontId="21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199" fontId="21" fillId="0" borderId="0" applyFont="0" applyAlignment="0">
      <alignment horizontal="center"/>
    </xf>
    <xf numFmtId="199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99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99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200" fontId="119" fillId="0" borderId="0" applyFont="0" applyAlignment="0">
      <alignment horizontal="center"/>
    </xf>
    <xf numFmtId="199" fontId="21" fillId="0" borderId="0" applyFont="0" applyFill="0" applyBorder="0" applyAlignment="0" applyProtection="0"/>
    <xf numFmtId="199" fontId="21" fillId="0" borderId="0" applyFont="0" applyAlignment="0">
      <alignment horizontal="center"/>
    </xf>
    <xf numFmtId="199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99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99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183" fontId="21" fillId="0" borderId="0" applyFont="0" applyAlignment="0">
      <alignment horizontal="center"/>
    </xf>
    <xf numFmtId="200" fontId="119" fillId="0" borderId="0" applyFont="0" applyAlignment="0">
      <alignment horizontal="center"/>
    </xf>
    <xf numFmtId="19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9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200" fontId="81" fillId="0" borderId="0" applyFont="0" applyFill="0" applyBorder="0" applyAlignment="0" applyProtection="0"/>
    <xf numFmtId="20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0" fontId="12" fillId="87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18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2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0" fontId="12" fillId="88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26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0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0" fontId="12" fillId="90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4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0" fontId="12" fillId="91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38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19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3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27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0" fontId="12" fillId="89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1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5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175" fontId="1" fillId="39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92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196" fontId="120" fillId="43" borderId="0" applyFont="0" applyBorder="0"/>
    <xf numFmtId="0" fontId="121" fillId="85" borderId="0"/>
    <xf numFmtId="0" fontId="66" fillId="49" borderId="18">
      <alignment horizontal="center"/>
    </xf>
    <xf numFmtId="196" fontId="120" fillId="97" borderId="0" applyNumberFormat="0" applyFont="0" applyBorder="0" applyAlignment="0" applyProtection="0"/>
    <xf numFmtId="196" fontId="118" fillId="86" borderId="0" applyNumberFormat="0" applyFont="0" applyBorder="0" applyAlignment="0" applyProtection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6" fontId="98" fillId="98" borderId="0" applyBorder="0"/>
    <xf numFmtId="193" fontId="122" fillId="0" borderId="0" applyBorder="0">
      <alignment horizontal="right"/>
    </xf>
    <xf numFmtId="193" fontId="122" fillId="0" borderId="0" applyBorder="0">
      <alignment horizontal="right"/>
    </xf>
    <xf numFmtId="193" fontId="122" fillId="0" borderId="0" applyBorder="0">
      <alignment horizontal="right"/>
    </xf>
    <xf numFmtId="193" fontId="122" fillId="0" borderId="0" applyBorder="0">
      <alignment horizontal="right"/>
    </xf>
    <xf numFmtId="193" fontId="122" fillId="0" borderId="0" applyBorder="0">
      <alignment horizontal="right"/>
    </xf>
    <xf numFmtId="193" fontId="21" fillId="0" borderId="0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3" fontId="98" fillId="0" borderId="28" applyBorder="0">
      <alignment horizontal="right"/>
    </xf>
    <xf numFmtId="196" fontId="21" fillId="0" borderId="28" applyNumberFormat="0" applyBorder="0" applyAlignment="0" applyProtection="0"/>
    <xf numFmtId="196" fontId="21" fillId="0" borderId="28" applyNumberFormat="0" applyBorder="0" applyAlignment="0" applyProtection="0"/>
    <xf numFmtId="196" fontId="21" fillId="0" borderId="28" applyNumberFormat="0" applyBorder="0" applyAlignment="0" applyProtection="0"/>
    <xf numFmtId="196" fontId="21" fillId="0" borderId="28" applyNumberFormat="0" applyBorder="0" applyAlignment="0" applyProtection="0"/>
    <xf numFmtId="196" fontId="21" fillId="0" borderId="28" applyNumberFormat="0" applyBorder="0" applyAlignment="0" applyProtection="0"/>
    <xf numFmtId="196" fontId="21" fillId="0" borderId="28" applyNumberFormat="0" applyBorder="0" applyAlignment="0" applyProtection="0"/>
    <xf numFmtId="0" fontId="70" fillId="52" borderId="0" applyNumberFormat="0" applyBorder="0" applyAlignment="0" applyProtection="0"/>
    <xf numFmtId="179" fontId="123" fillId="0" borderId="0" applyBorder="0">
      <alignment horizontal="right"/>
    </xf>
    <xf numFmtId="179" fontId="124" fillId="0" borderId="28" applyBorder="0">
      <alignment horizontal="right"/>
    </xf>
    <xf numFmtId="179" fontId="124" fillId="0" borderId="28" applyBorder="0">
      <alignment horizontal="right"/>
    </xf>
    <xf numFmtId="179" fontId="124" fillId="0" borderId="28" applyBorder="0">
      <alignment horizontal="right"/>
    </xf>
    <xf numFmtId="179" fontId="124" fillId="0" borderId="28" applyBorder="0">
      <alignment horizontal="right"/>
    </xf>
    <xf numFmtId="179" fontId="124" fillId="0" borderId="28" applyBorder="0">
      <alignment horizontal="right"/>
    </xf>
    <xf numFmtId="179" fontId="21" fillId="0" borderId="28" applyBorder="0">
      <alignment horizontal="right"/>
    </xf>
    <xf numFmtId="179" fontId="123" fillId="0" borderId="0" applyBorder="0">
      <alignment horizontal="right"/>
    </xf>
    <xf numFmtId="179" fontId="123" fillId="0" borderId="0" applyBorder="0">
      <alignment horizontal="right"/>
    </xf>
    <xf numFmtId="179" fontId="123" fillId="0" borderId="0" applyBorder="0">
      <alignment horizontal="right"/>
    </xf>
    <xf numFmtId="179" fontId="123" fillId="0" borderId="0" applyBorder="0">
      <alignment horizontal="right"/>
    </xf>
    <xf numFmtId="179" fontId="21" fillId="0" borderId="0" applyBorder="0">
      <alignment horizontal="right"/>
    </xf>
    <xf numFmtId="196" fontId="125" fillId="0" borderId="0">
      <alignment horizontal="left" indent="1"/>
    </xf>
    <xf numFmtId="196" fontId="125" fillId="0" borderId="0">
      <alignment horizontal="left" indent="1"/>
    </xf>
    <xf numFmtId="196" fontId="125" fillId="0" borderId="0">
      <alignment horizontal="left" indent="1"/>
    </xf>
    <xf numFmtId="196" fontId="125" fillId="0" borderId="0">
      <alignment horizontal="left" indent="1"/>
    </xf>
    <xf numFmtId="196" fontId="125" fillId="0" borderId="0">
      <alignment horizontal="left" indent="1"/>
    </xf>
    <xf numFmtId="196" fontId="21" fillId="0" borderId="0">
      <alignment horizontal="left" indent="1"/>
    </xf>
    <xf numFmtId="196" fontId="126" fillId="0" borderId="26" applyBorder="0"/>
    <xf numFmtId="196" fontId="126" fillId="0" borderId="26" applyBorder="0"/>
    <xf numFmtId="196" fontId="120" fillId="99" borderId="28" applyNumberFormat="0" applyFont="0" applyBorder="0" applyAlignment="0" applyProtection="0"/>
    <xf numFmtId="193" fontId="97" fillId="100" borderId="26" applyBorder="0">
      <alignment horizontal="right"/>
    </xf>
    <xf numFmtId="193" fontId="97" fillId="100" borderId="26" applyBorder="0">
      <alignment horizontal="right"/>
    </xf>
    <xf numFmtId="193" fontId="97" fillId="0" borderId="26" applyBorder="0">
      <alignment horizontal="right"/>
    </xf>
    <xf numFmtId="193" fontId="97" fillId="0" borderId="26" applyBorder="0">
      <alignment horizontal="right"/>
    </xf>
    <xf numFmtId="196" fontId="96" fillId="0" borderId="28" applyNumberFormat="0" applyBorder="0" applyAlignment="0" applyProtection="0"/>
    <xf numFmtId="0" fontId="97" fillId="43" borderId="37" applyBorder="0">
      <alignment horizontal="center"/>
    </xf>
    <xf numFmtId="37" fontId="78" fillId="0" borderId="0"/>
    <xf numFmtId="0" fontId="70" fillId="52" borderId="0" applyNumberFormat="0" applyBorder="0" applyAlignment="0" applyProtection="0"/>
    <xf numFmtId="0" fontId="12" fillId="101" borderId="0" applyNumberFormat="0" applyBorder="0" applyAlignment="0" applyProtection="0"/>
    <xf numFmtId="0" fontId="12" fillId="101" borderId="0" applyNumberFormat="0" applyBorder="0" applyAlignment="0" applyProtection="0"/>
    <xf numFmtId="0" fontId="70" fillId="51" borderId="0" applyNumberFormat="0" applyBorder="0" applyAlignment="0" applyProtection="0"/>
    <xf numFmtId="0" fontId="70" fillId="53" borderId="0" applyNumberFormat="0" applyBorder="0" applyAlignment="0" applyProtection="0"/>
    <xf numFmtId="0" fontId="70" fillId="102" borderId="0" applyNumberFormat="0" applyBorder="0" applyAlignment="0" applyProtection="0"/>
    <xf numFmtId="0" fontId="12" fillId="60" borderId="0" applyNumberFormat="0" applyBorder="0" applyAlignment="0" applyProtection="0"/>
    <xf numFmtId="0" fontId="12" fillId="59" borderId="0" applyNumberFormat="0" applyBorder="0" applyAlignment="0" applyProtection="0"/>
    <xf numFmtId="0" fontId="70" fillId="56" borderId="0" applyNumberFormat="0" applyBorder="0" applyAlignment="0" applyProtection="0"/>
    <xf numFmtId="0" fontId="12" fillId="60" borderId="0" applyNumberFormat="0" applyBorder="0" applyAlignment="0" applyProtection="0"/>
    <xf numFmtId="0" fontId="12" fillId="103" borderId="0" applyNumberFormat="0" applyBorder="0" applyAlignment="0" applyProtection="0"/>
    <xf numFmtId="0" fontId="70" fillId="52" borderId="0" applyNumberFormat="0" applyBorder="0" applyAlignment="0" applyProtection="0"/>
    <xf numFmtId="0" fontId="12" fillId="101" borderId="0" applyNumberFormat="0" applyBorder="0" applyAlignment="0" applyProtection="0"/>
    <xf numFmtId="0" fontId="70" fillId="104" borderId="0" applyNumberFormat="0" applyBorder="0" applyAlignment="0" applyProtection="0"/>
    <xf numFmtId="0" fontId="12" fillId="105" borderId="0" applyNumberFormat="0" applyBorder="0" applyAlignment="0" applyProtection="0"/>
    <xf numFmtId="0" fontId="12" fillId="101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106" borderId="0" applyNumberFormat="0" applyBorder="0" applyAlignment="0" applyProtection="0"/>
    <xf numFmtId="0" fontId="12" fillId="61" borderId="0" applyNumberFormat="0" applyBorder="0" applyAlignment="0" applyProtection="0"/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71" fillId="107" borderId="24" applyNumberFormat="0" applyBorder="0" applyAlignment="0">
      <alignment horizontal="left" vertical="center" wrapText="1"/>
    </xf>
    <xf numFmtId="0" fontId="21" fillId="0" borderId="0"/>
    <xf numFmtId="3" fontId="71" fillId="62" borderId="19">
      <alignment horizontal="center"/>
    </xf>
    <xf numFmtId="3" fontId="72" fillId="63" borderId="18" applyNumberFormat="0">
      <alignment horizontal="center"/>
    </xf>
    <xf numFmtId="14" fontId="127" fillId="86" borderId="38" applyNumberFormat="0" applyFont="0" applyBorder="0" applyAlignment="0" applyProtection="0">
      <alignment horizontal="center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2" fontId="128" fillId="0" borderId="24" applyFont="0" applyFill="0" applyProtection="0">
      <alignment horizontal="right" vertical="center"/>
    </xf>
    <xf numFmtId="0" fontId="129" fillId="55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21" fillId="0" borderId="0"/>
    <xf numFmtId="14" fontId="127" fillId="63" borderId="39" applyBorder="0" applyAlignment="0">
      <alignment horizontal="center" vertical="center"/>
    </xf>
    <xf numFmtId="0" fontId="130" fillId="108" borderId="29" applyNumberFormat="0" applyAlignment="0" applyProtection="0"/>
    <xf numFmtId="0" fontId="130" fillId="108" borderId="29" applyNumberFormat="0" applyAlignment="0" applyProtection="0"/>
    <xf numFmtId="0" fontId="130" fillId="108" borderId="29" applyNumberFormat="0" applyAlignment="0" applyProtection="0"/>
    <xf numFmtId="0" fontId="130" fillId="108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1" fillId="64" borderId="29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02" fillId="96" borderId="30" applyNumberFormat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02" fillId="56" borderId="30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31" fillId="0" borderId="0" applyFont="0" applyFill="0" applyBorder="0" applyAlignment="0" applyProtection="0"/>
    <xf numFmtId="3" fontId="131" fillId="0" borderId="0" applyFont="0" applyFill="0" applyBorder="0" applyAlignment="0" applyProtection="0"/>
    <xf numFmtId="3" fontId="131" fillId="0" borderId="0" applyFont="0" applyFill="0" applyBorder="0" applyAlignment="0" applyProtection="0"/>
    <xf numFmtId="3" fontId="131" fillId="0" borderId="0" applyFont="0" applyFill="0" applyBorder="0" applyAlignment="0" applyProtection="0"/>
    <xf numFmtId="37" fontId="73" fillId="0" borderId="0" applyBorder="0" applyAlignment="0">
      <alignment horizontal="center"/>
    </xf>
    <xf numFmtId="37" fontId="73" fillId="0" borderId="0" applyBorder="0" applyAlignment="0">
      <alignment horizontal="center"/>
    </xf>
    <xf numFmtId="202" fontId="131" fillId="0" borderId="0" applyFont="0" applyFill="0" applyBorder="0" applyAlignment="0" applyProtection="0"/>
    <xf numFmtId="202" fontId="131" fillId="0" borderId="0" applyFont="0" applyFill="0" applyBorder="0" applyAlignment="0" applyProtection="0"/>
    <xf numFmtId="202" fontId="131" fillId="0" borderId="0" applyFont="0" applyFill="0" applyBorder="0" applyAlignment="0" applyProtection="0"/>
    <xf numFmtId="202" fontId="131" fillId="0" borderId="0" applyFont="0" applyFill="0" applyBorder="0" applyAlignment="0" applyProtection="0"/>
    <xf numFmtId="1" fontId="74" fillId="0" borderId="0">
      <protection locked="0"/>
    </xf>
    <xf numFmtId="1" fontId="74" fillId="0" borderId="0">
      <protection locked="0"/>
    </xf>
    <xf numFmtId="1" fontId="74" fillId="0" borderId="0">
      <protection locked="0"/>
    </xf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0" fontId="71" fillId="1" borderId="24" applyNumberFormat="0" applyFont="0" applyFill="0" applyBorder="0">
      <alignment horizontal="left" vertical="center" wrapText="1"/>
    </xf>
    <xf numFmtId="3" fontId="75" fillId="65" borderId="18">
      <alignment horizontal="center"/>
    </xf>
    <xf numFmtId="196" fontId="132" fillId="0" borderId="0" applyFont="0" applyFill="0" applyBorder="0" applyAlignment="0"/>
    <xf numFmtId="179" fontId="103" fillId="0" borderId="40" applyFill="0" applyBorder="0" applyAlignment="0">
      <alignment horizontal="centerContinuous"/>
    </xf>
    <xf numFmtId="0" fontId="76" fillId="109" borderId="0" applyNumberFormat="0" applyBorder="0" applyAlignment="0" applyProtection="0"/>
    <xf numFmtId="0" fontId="76" fillId="68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95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69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70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3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94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0" fontId="110" fillId="91" borderId="29" applyNumberFormat="0" applyAlignment="0" applyProtection="0"/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49" fontId="97" fillId="63" borderId="24" applyNumberFormat="0" applyBorder="0" applyAlignment="0">
      <alignment horizontal="left" vertical="center" wrapText="1"/>
    </xf>
    <xf numFmtId="0" fontId="118" fillId="0" borderId="0">
      <alignment vertical="center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" fillId="3" borderId="0"/>
    <xf numFmtId="203" fontId="133" fillId="110" borderId="0"/>
    <xf numFmtId="0" fontId="98" fillId="0" borderId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131" fillId="0" borderId="0" applyFont="0" applyFill="0" applyBorder="0" applyAlignment="0" applyProtection="0"/>
    <xf numFmtId="2" fontId="131" fillId="0" borderId="0" applyFont="0" applyFill="0" applyBorder="0" applyAlignment="0" applyProtection="0"/>
    <xf numFmtId="2" fontId="131" fillId="0" borderId="0" applyFont="0" applyFill="0" applyBorder="0" applyAlignment="0" applyProtection="0"/>
    <xf numFmtId="2" fontId="131" fillId="0" borderId="0" applyFont="0" applyFill="0" applyBorder="0" applyAlignment="0" applyProtection="0"/>
    <xf numFmtId="204" fontId="74" fillId="0" borderId="0">
      <protection locked="0"/>
    </xf>
    <xf numFmtId="204" fontId="74" fillId="0" borderId="0">
      <protection locked="0"/>
    </xf>
    <xf numFmtId="204" fontId="74" fillId="0" borderId="0">
      <protection locked="0"/>
    </xf>
    <xf numFmtId="204" fontId="74" fillId="0" borderId="0">
      <protection locked="0"/>
    </xf>
    <xf numFmtId="196" fontId="132" fillId="0" borderId="20"/>
    <xf numFmtId="196" fontId="132" fillId="0" borderId="0"/>
    <xf numFmtId="196" fontId="134" fillId="0" borderId="0"/>
    <xf numFmtId="179" fontId="134" fillId="0" borderId="0"/>
    <xf numFmtId="196" fontId="134" fillId="111" borderId="0"/>
    <xf numFmtId="179" fontId="134" fillId="111" borderId="0"/>
    <xf numFmtId="9" fontId="21" fillId="43" borderId="41" applyNumberFormat="0" applyFont="0" applyBorder="0" applyAlignment="0" applyProtection="0"/>
    <xf numFmtId="9" fontId="21" fillId="43" borderId="41" applyNumberFormat="0" applyFont="0" applyBorder="0" applyAlignment="0" applyProtection="0"/>
    <xf numFmtId="9" fontId="21" fillId="43" borderId="41" applyNumberFormat="0" applyFont="0" applyBorder="0" applyAlignment="0" applyProtection="0"/>
    <xf numFmtId="9" fontId="21" fillId="43" borderId="41" applyNumberFormat="0" applyFont="0" applyBorder="0" applyAlignment="0" applyProtection="0"/>
    <xf numFmtId="0" fontId="21" fillId="111" borderId="42" applyNumberFormat="0" applyFont="0" applyBorder="0" applyAlignment="0">
      <protection locked="0"/>
    </xf>
    <xf numFmtId="0" fontId="21" fillId="111" borderId="42" applyNumberFormat="0" applyFont="0" applyBorder="0" applyAlignment="0">
      <protection locked="0"/>
    </xf>
    <xf numFmtId="0" fontId="21" fillId="111" borderId="42" applyNumberFormat="0" applyFont="0" applyBorder="0" applyAlignment="0">
      <protection locked="0"/>
    </xf>
    <xf numFmtId="0" fontId="21" fillId="111" borderId="42" applyNumberFormat="0" applyFont="0" applyBorder="0" applyAlignment="0">
      <protection locked="0"/>
    </xf>
    <xf numFmtId="10" fontId="21" fillId="111" borderId="0" applyNumberFormat="0" applyFont="0" applyBorder="0" applyAlignment="0"/>
    <xf numFmtId="0" fontId="21" fillId="63" borderId="0" applyNumberFormat="0" applyFont="0" applyBorder="0" applyAlignment="0" applyProtection="0"/>
    <xf numFmtId="0" fontId="106" fillId="103" borderId="0" applyNumberFormat="0" applyBorder="0" applyAlignment="0" applyProtection="0"/>
    <xf numFmtId="38" fontId="98" fillId="43" borderId="0" applyNumberFormat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43" applyNumberFormat="0" applyFill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175" fontId="138" fillId="0" borderId="0" applyNumberFormat="0" applyFill="0" applyBorder="0" applyAlignment="0" applyProtection="0">
      <alignment vertical="top"/>
      <protection locked="0"/>
    </xf>
    <xf numFmtId="175" fontId="138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00" fillId="42" borderId="0" applyNumberFormat="0" applyBorder="0" applyAlignment="0" applyProtection="0"/>
    <xf numFmtId="0" fontId="118" fillId="0" borderId="0"/>
    <xf numFmtId="4" fontId="21" fillId="72" borderId="0"/>
    <xf numFmtId="0" fontId="110" fillId="61" borderId="29" applyNumberFormat="0" applyAlignment="0" applyProtection="0"/>
    <xf numFmtId="10" fontId="98" fillId="111" borderId="24" applyNumberFormat="0" applyBorder="0" applyAlignment="0" applyProtection="0"/>
    <xf numFmtId="10" fontId="98" fillId="111" borderId="24" applyNumberFormat="0" applyBorder="0" applyAlignment="0" applyProtection="0"/>
    <xf numFmtId="10" fontId="98" fillId="111" borderId="24" applyNumberFormat="0" applyBorder="0" applyAlignment="0" applyProtection="0"/>
    <xf numFmtId="10" fontId="98" fillId="111" borderId="24" applyNumberFormat="0" applyBorder="0" applyAlignment="0" applyProtection="0"/>
    <xf numFmtId="0" fontId="110" fillId="61" borderId="29" applyNumberFormat="0" applyAlignment="0" applyProtection="0"/>
    <xf numFmtId="0" fontId="110" fillId="61" borderId="29" applyNumberFormat="0" applyAlignment="0" applyProtection="0"/>
    <xf numFmtId="0" fontId="110" fillId="61" borderId="29" applyNumberFormat="0" applyAlignment="0" applyProtection="0"/>
    <xf numFmtId="179" fontId="132" fillId="0" borderId="0"/>
    <xf numFmtId="0" fontId="134" fillId="0" borderId="0" applyNumberFormat="0" applyFont="0" applyAlignment="0"/>
    <xf numFmtId="196" fontId="134" fillId="0" borderId="0"/>
    <xf numFmtId="49" fontId="71" fillId="1" borderId="44" applyFont="0" applyFill="0" applyBorder="0">
      <alignment horizontal="left" vertical="center"/>
    </xf>
    <xf numFmtId="49" fontId="71" fillId="1" borderId="44" applyFont="0" applyFill="0" applyBorder="0">
      <alignment horizontal="left" vertical="center"/>
    </xf>
    <xf numFmtId="49" fontId="71" fillId="1" borderId="44" applyFont="0" applyFill="0" applyBorder="0">
      <alignment horizontal="left" vertical="center"/>
    </xf>
    <xf numFmtId="49" fontId="71" fillId="1" borderId="44" applyFont="0" applyFill="0" applyBorder="0">
      <alignment horizontal="left" vertical="center"/>
    </xf>
    <xf numFmtId="0" fontId="140" fillId="0" borderId="34" applyNumberFormat="0" applyFill="0" applyAlignment="0" applyProtection="0"/>
    <xf numFmtId="205" fontId="79" fillId="0" borderId="0" applyFont="0" applyFill="0" applyBorder="0" applyAlignment="0" applyProtection="0"/>
    <xf numFmtId="206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73" borderId="0" applyNumberFormat="0" applyBorder="0" applyAlignment="0" applyProtection="0"/>
    <xf numFmtId="0" fontId="112" fillId="107" borderId="0" applyNumberFormat="0" applyBorder="0" applyAlignment="0" applyProtection="0"/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6" fillId="108" borderId="26" applyBorder="0" applyAlignment="0">
      <alignment horizontal="left" vertical="center" wrapText="1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0" fontId="97" fillId="63" borderId="24" applyNumberFormat="0" applyBorder="0" applyAlignment="0">
      <alignment horizontal="center" vertical="center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97" fillId="86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28" fillId="0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49" fontId="141" fillId="108" borderId="24" applyNumberFormat="0" applyBorder="0" applyAlignment="0">
      <alignment horizontal="left" vertical="center" wrapText="1"/>
    </xf>
    <xf numFmtId="0" fontId="99" fillId="83" borderId="6" applyNumberFormat="0" applyFill="0" applyBorder="0" applyAlignment="0">
      <alignment horizontal="left" vertical="center" wrapText="1"/>
    </xf>
    <xf numFmtId="0" fontId="3" fillId="0" borderId="0" applyNumberFormat="0" applyFill="0" applyBorder="0" applyAlignment="0" applyProtection="0"/>
    <xf numFmtId="37" fontId="142" fillId="0" borderId="0"/>
    <xf numFmtId="39" fontId="1" fillId="0" borderId="0"/>
    <xf numFmtId="0" fontId="21" fillId="0" borderId="0"/>
    <xf numFmtId="0" fontId="12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191" fontId="143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6" fontId="1" fillId="0" borderId="0"/>
    <xf numFmtId="176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2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0" fontId="21" fillId="0" borderId="0"/>
    <xf numFmtId="0" fontId="1" fillId="0" borderId="0"/>
    <xf numFmtId="0" fontId="1" fillId="0" borderId="0"/>
    <xf numFmtId="191" fontId="143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44" fillId="0" borderId="0">
      <alignment vertical="center"/>
    </xf>
    <xf numFmtId="175" fontId="144" fillId="0" borderId="0">
      <alignment vertical="center"/>
    </xf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0" fontId="21" fillId="0" borderId="0"/>
    <xf numFmtId="0" fontId="2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191" fontId="143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91" fontId="143" fillId="0" borderId="0"/>
    <xf numFmtId="175" fontId="1" fillId="0" borderId="0"/>
    <xf numFmtId="175" fontId="1" fillId="0" borderId="0"/>
    <xf numFmtId="0" fontId="2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191" fontId="143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91" fontId="143" fillId="0" borderId="0"/>
    <xf numFmtId="175" fontId="1" fillId="0" borderId="0"/>
    <xf numFmtId="175" fontId="1" fillId="0" borderId="0"/>
    <xf numFmtId="0" fontId="1" fillId="0" borderId="0"/>
    <xf numFmtId="191" fontId="143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43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5" fontId="1" fillId="0" borderId="0"/>
    <xf numFmtId="191" fontId="143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91" fontId="14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0" fontId="12" fillId="0" borderId="0"/>
    <xf numFmtId="191" fontId="143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75" fontId="1" fillId="0" borderId="0"/>
    <xf numFmtId="0" fontId="1" fillId="0" borderId="0"/>
    <xf numFmtId="175" fontId="1" fillId="0" borderId="0"/>
    <xf numFmtId="191" fontId="143" fillId="0" borderId="0"/>
    <xf numFmtId="191" fontId="143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43" fillId="0" borderId="0"/>
    <xf numFmtId="0" fontId="1" fillId="0" borderId="0"/>
    <xf numFmtId="191" fontId="143" fillId="0" borderId="0"/>
    <xf numFmtId="191" fontId="14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191" fontId="143" fillId="0" borderId="0"/>
    <xf numFmtId="175" fontId="1" fillId="0" borderId="0"/>
    <xf numFmtId="175" fontId="1" fillId="0" borderId="0"/>
    <xf numFmtId="191" fontId="143" fillId="0" borderId="0"/>
    <xf numFmtId="175" fontId="1" fillId="0" borderId="0"/>
    <xf numFmtId="175" fontId="1" fillId="0" borderId="0"/>
    <xf numFmtId="191" fontId="143" fillId="0" borderId="0"/>
    <xf numFmtId="191" fontId="143" fillId="0" borderId="0"/>
    <xf numFmtId="191" fontId="143" fillId="0" borderId="0"/>
    <xf numFmtId="0" fontId="12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2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12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71" fillId="0" borderId="0"/>
    <xf numFmtId="191" fontId="143" fillId="0" borderId="0"/>
    <xf numFmtId="191" fontId="143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191" fontId="143" fillId="0" borderId="0"/>
    <xf numFmtId="191" fontId="143" fillId="0" borderId="0"/>
    <xf numFmtId="191" fontId="143" fillId="0" borderId="0"/>
    <xf numFmtId="175" fontId="1" fillId="0" borderId="0"/>
    <xf numFmtId="0" fontId="2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0" fontId="12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191" fontId="14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21" fillId="0" borderId="0"/>
    <xf numFmtId="175" fontId="1" fillId="0" borderId="0"/>
    <xf numFmtId="175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1" fontId="145" fillId="0" borderId="24">
      <alignment horizontal="center"/>
    </xf>
    <xf numFmtId="191" fontId="145" fillId="0" borderId="24">
      <alignment horizontal="center"/>
    </xf>
    <xf numFmtId="191" fontId="145" fillId="0" borderId="24">
      <alignment horizontal="center"/>
    </xf>
    <xf numFmtId="191" fontId="145" fillId="0" borderId="24">
      <alignment horizontal="center"/>
    </xf>
    <xf numFmtId="191" fontId="145" fillId="0" borderId="24">
      <alignment horizontal="center"/>
    </xf>
    <xf numFmtId="191" fontId="145" fillId="0" borderId="24">
      <alignment horizontal="center"/>
    </xf>
    <xf numFmtId="191" fontId="145" fillId="0" borderId="24">
      <alignment horizontal="center"/>
    </xf>
    <xf numFmtId="191" fontId="145" fillId="0" borderId="24">
      <alignment horizontal="center"/>
    </xf>
    <xf numFmtId="196" fontId="21" fillId="0" borderId="0">
      <alignment horizontal="left"/>
      <protection locked="0"/>
    </xf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113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175" fontId="12" fillId="16" borderId="16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113" fillId="16" borderId="16" applyNumberFormat="0" applyFont="0" applyAlignment="0" applyProtection="0"/>
    <xf numFmtId="0" fontId="1" fillId="16" borderId="16" applyNumberFormat="0" applyFont="0" applyAlignment="0" applyProtection="0"/>
    <xf numFmtId="0" fontId="113" fillId="16" borderId="16" applyNumberFormat="0" applyFont="0" applyAlignment="0" applyProtection="0"/>
    <xf numFmtId="0" fontId="1" fillId="16" borderId="16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74" borderId="35" applyNumberFormat="0" applyFont="0" applyAlignment="0" applyProtection="0"/>
    <xf numFmtId="0" fontId="21" fillId="60" borderId="35" applyNumberFormat="0" applyFont="0" applyAlignment="0" applyProtection="0"/>
    <xf numFmtId="0" fontId="21" fillId="60" borderId="35" applyNumberFormat="0" applyFont="0" applyAlignment="0" applyProtection="0"/>
    <xf numFmtId="0" fontId="21" fillId="60" borderId="35" applyNumberFormat="0" applyFont="0" applyAlignment="0" applyProtection="0"/>
    <xf numFmtId="0" fontId="21" fillId="60" borderId="35" applyNumberFormat="0" applyFont="0" applyAlignment="0" applyProtection="0"/>
    <xf numFmtId="0" fontId="79" fillId="0" borderId="0">
      <alignment textRotation="255"/>
    </xf>
    <xf numFmtId="0" fontId="115" fillId="108" borderId="36" applyNumberFormat="0" applyAlignment="0" applyProtection="0"/>
    <xf numFmtId="0" fontId="115" fillId="108" borderId="36" applyNumberFormat="0" applyAlignment="0" applyProtection="0"/>
    <xf numFmtId="0" fontId="115" fillId="108" borderId="36" applyNumberFormat="0" applyAlignment="0" applyProtection="0"/>
    <xf numFmtId="0" fontId="115" fillId="108" borderId="36" applyNumberFormat="0" applyAlignment="0" applyProtection="0"/>
    <xf numFmtId="207" fontId="146" fillId="0" borderId="0"/>
    <xf numFmtId="208" fontId="21" fillId="0" borderId="0" applyFont="0">
      <alignment horizontal="centerContinuous"/>
    </xf>
    <xf numFmtId="208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208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208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186" fontId="21" fillId="0" borderId="0" applyFont="0">
      <alignment horizontal="centerContinuous"/>
    </xf>
    <xf numFmtId="209" fontId="71" fillId="0" borderId="0" applyFont="0">
      <alignment horizontal="centerContinuous"/>
    </xf>
    <xf numFmtId="1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2" fillId="0" borderId="0"/>
    <xf numFmtId="210" fontId="74" fillId="0" borderId="0">
      <protection locked="0"/>
    </xf>
    <xf numFmtId="210" fontId="74" fillId="0" borderId="0">
      <protection locked="0"/>
    </xf>
    <xf numFmtId="210" fontId="74" fillId="0" borderId="0">
      <protection locked="0"/>
    </xf>
    <xf numFmtId="210" fontId="74" fillId="0" borderId="0">
      <protection locked="0"/>
    </xf>
    <xf numFmtId="211" fontId="118" fillId="0" borderId="0" applyFill="0" applyBorder="0" applyAlignment="0">
      <alignment horizontal="left"/>
    </xf>
    <xf numFmtId="179" fontId="118" fillId="0" borderId="0" applyBorder="0" applyAlignment="0">
      <alignment horizontal="right"/>
    </xf>
    <xf numFmtId="212" fontId="74" fillId="0" borderId="0">
      <protection locked="0"/>
    </xf>
    <xf numFmtId="212" fontId="74" fillId="0" borderId="0">
      <protection locked="0"/>
    </xf>
    <xf numFmtId="212" fontId="74" fillId="0" borderId="0">
      <protection locked="0"/>
    </xf>
    <xf numFmtId="212" fontId="74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0" fillId="10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13" fontId="21" fillId="0" borderId="0" applyFont="0" applyFill="0" applyBorder="0" applyAlignment="0" applyProtection="0"/>
    <xf numFmtId="213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213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213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214" fontId="21" fillId="0" borderId="0" applyFont="0" applyFill="0" applyBorder="0" applyAlignment="0" applyProtection="0"/>
    <xf numFmtId="0" fontId="71" fillId="63" borderId="38" applyNumberFormat="0" applyFont="0" applyBorder="0" applyAlignment="0" applyProtection="0"/>
    <xf numFmtId="196" fontId="134" fillId="0" borderId="0"/>
    <xf numFmtId="196" fontId="132" fillId="111" borderId="0"/>
    <xf numFmtId="179" fontId="132" fillId="111" borderId="0"/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0" fontId="73" fillId="0" borderId="27">
      <alignment horizontal="center"/>
    </xf>
    <xf numFmtId="3" fontId="79" fillId="0" borderId="0" applyFont="0" applyFill="0" applyBorder="0" applyAlignment="0" applyProtection="0"/>
    <xf numFmtId="0" fontId="79" fillId="112" borderId="0" applyNumberFormat="0" applyFont="0" applyBorder="0" applyAlignment="0" applyProtection="0"/>
    <xf numFmtId="196" fontId="99" fillId="0" borderId="0" applyBorder="0"/>
    <xf numFmtId="3" fontId="81" fillId="62" borderId="19">
      <alignment horizontal="center"/>
    </xf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0" fontId="115" fillId="64" borderId="36" applyNumberFormat="0" applyAlignment="0" applyProtection="0"/>
    <xf numFmtId="4" fontId="67" fillId="78" borderId="22" applyNumberFormat="0" applyProtection="0">
      <alignment horizontal="right" vertical="center"/>
    </xf>
    <xf numFmtId="4" fontId="67" fillId="78" borderId="22" applyNumberFormat="0" applyProtection="0">
      <alignment horizontal="right" vertical="center"/>
    </xf>
    <xf numFmtId="38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215" fontId="86" fillId="0" borderId="0">
      <protection locked="0"/>
    </xf>
    <xf numFmtId="215" fontId="86" fillId="0" borderId="0">
      <protection locked="0"/>
    </xf>
    <xf numFmtId="215" fontId="86" fillId="0" borderId="0">
      <protection locked="0"/>
    </xf>
    <xf numFmtId="215" fontId="86" fillId="0" borderId="0">
      <protection locked="0"/>
    </xf>
    <xf numFmtId="215" fontId="86" fillId="0" borderId="0">
      <protection locked="0"/>
    </xf>
    <xf numFmtId="215" fontId="86" fillId="0" borderId="0">
      <protection locked="0"/>
    </xf>
    <xf numFmtId="43" fontId="1" fillId="0" borderId="0" applyFont="0" applyFill="0" applyBorder="0" applyAlignment="0" applyProtection="0"/>
    <xf numFmtId="20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216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1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1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37" fontId="78" fillId="0" borderId="0"/>
    <xf numFmtId="3" fontId="64" fillId="82" borderId="0">
      <alignment horizontal="left"/>
    </xf>
    <xf numFmtId="191" fontId="88" fillId="0" borderId="0"/>
    <xf numFmtId="3" fontId="64" fillId="82" borderId="0">
      <alignment horizontal="left"/>
    </xf>
    <xf numFmtId="191" fontId="88" fillId="0" borderId="0"/>
    <xf numFmtId="3" fontId="64" fillId="82" borderId="0">
      <alignment horizontal="left"/>
    </xf>
    <xf numFmtId="3" fontId="64" fillId="82" borderId="0">
      <alignment horizontal="left"/>
    </xf>
    <xf numFmtId="3" fontId="64" fillId="82" borderId="0">
      <alignment horizontal="left"/>
    </xf>
    <xf numFmtId="3" fontId="64" fillId="82" borderId="0">
      <alignment horizontal="left"/>
    </xf>
    <xf numFmtId="3" fontId="21" fillId="82" borderId="0">
      <alignment horizontal="left"/>
    </xf>
    <xf numFmtId="191" fontId="21" fillId="0" borderId="0"/>
    <xf numFmtId="199" fontId="21" fillId="0" borderId="0" applyFont="0" applyFill="0" applyBorder="0" applyAlignment="0" applyProtection="0"/>
    <xf numFmtId="0" fontId="79" fillId="0" borderId="0"/>
    <xf numFmtId="49" fontId="71" fillId="1" borderId="44" applyFont="0" applyFill="0" applyAlignment="0">
      <alignment horizontal="left" vertical="center" wrapText="1"/>
    </xf>
    <xf numFmtId="49" fontId="71" fillId="1" borderId="44" applyFont="0" applyFill="0" applyAlignment="0">
      <alignment horizontal="left" vertical="center" wrapText="1"/>
    </xf>
    <xf numFmtId="49" fontId="71" fillId="1" borderId="44" applyFont="0" applyFill="0" applyAlignment="0">
      <alignment horizontal="left" vertical="center" wrapText="1"/>
    </xf>
    <xf numFmtId="49" fontId="71" fillId="1" borderId="44" applyFont="0" applyFill="0" applyAlignment="0">
      <alignment horizontal="left" vertical="center" wrapText="1"/>
    </xf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1" fillId="0" borderId="0"/>
    <xf numFmtId="0" fontId="21" fillId="0" borderId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07" fillId="0" borderId="31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175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33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190" fontId="90" fillId="0" borderId="0">
      <protection locked="0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190" fontId="90" fillId="0" borderId="0">
      <protection locked="0"/>
    </xf>
    <xf numFmtId="190" fontId="90" fillId="0" borderId="0">
      <protection locked="0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0" fontId="71" fillId="1" borderId="24" applyNumberFormat="0" applyBorder="0">
      <alignment horizontal="left" vertical="center" wrapText="1"/>
    </xf>
    <xf numFmtId="190" fontId="90" fillId="0" borderId="0">
      <protection locked="0"/>
    </xf>
    <xf numFmtId="190" fontId="90" fillId="0" borderId="0">
      <protection locked="0"/>
    </xf>
    <xf numFmtId="190" fontId="90" fillId="0" borderId="0">
      <protection locked="0"/>
    </xf>
    <xf numFmtId="0" fontId="79" fillId="0" borderId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131" fillId="0" borderId="46" applyNumberFormat="0" applyFon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147" fillId="0" borderId="46" applyNumberFormat="0" applyFont="0" applyFill="0" applyAlignment="0" applyProtection="0"/>
    <xf numFmtId="0" fontId="147" fillId="0" borderId="46" applyNumberFormat="0" applyFont="0" applyFill="0" applyAlignment="0" applyProtection="0"/>
    <xf numFmtId="0" fontId="131" fillId="0" borderId="46" applyNumberFormat="0" applyFont="0" applyFill="0" applyAlignment="0" applyProtection="0"/>
    <xf numFmtId="0" fontId="131" fillId="0" borderId="46" applyNumberFormat="0" applyFont="0" applyFill="0" applyAlignment="0" applyProtection="0"/>
    <xf numFmtId="0" fontId="131" fillId="0" borderId="46" applyNumberFormat="0" applyFont="0" applyFill="0" applyAlignment="0" applyProtection="0"/>
    <xf numFmtId="0" fontId="131" fillId="0" borderId="46" applyNumberFormat="0" applyFont="0" applyFill="0" applyAlignment="0" applyProtection="0"/>
    <xf numFmtId="0" fontId="131" fillId="0" borderId="46" applyNumberFormat="0" applyFon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0" fontId="76" fillId="0" borderId="45" applyNumberFormat="0" applyFill="0" applyAlignment="0" applyProtection="0"/>
    <xf numFmtId="4" fontId="21" fillId="0" borderId="47" applyFont="0" applyFill="0" applyAlignment="0"/>
    <xf numFmtId="4" fontId="21" fillId="0" borderId="47" applyFont="0" applyFill="0" applyAlignment="0"/>
    <xf numFmtId="4" fontId="21" fillId="0" borderId="47" applyFont="0" applyFill="0" applyAlignment="0"/>
    <xf numFmtId="4" fontId="21" fillId="0" borderId="47" applyFont="0" applyFill="0" applyAlignment="0"/>
    <xf numFmtId="217" fontId="21" fillId="0" borderId="0">
      <alignment horizontal="center"/>
    </xf>
    <xf numFmtId="217" fontId="21" fillId="0" borderId="0" applyFont="0" applyFill="0" applyBorder="0" applyAlignment="0" applyProtection="0">
      <alignment horizontal="center"/>
    </xf>
    <xf numFmtId="217" fontId="21" fillId="0" borderId="0" applyFont="0" applyFill="0" applyBorder="0" applyAlignment="0" applyProtection="0">
      <alignment horizontal="center"/>
    </xf>
    <xf numFmtId="217" fontId="21" fillId="0" borderId="0" applyFont="0" applyFill="0" applyBorder="0" applyAlignment="0" applyProtection="0">
      <alignment horizontal="center"/>
    </xf>
    <xf numFmtId="217" fontId="21" fillId="0" borderId="0" applyFont="0" applyFill="0" applyBorder="0" applyAlignment="0" applyProtection="0">
      <alignment horizontal="center"/>
    </xf>
    <xf numFmtId="218" fontId="95" fillId="0" borderId="0" applyFont="0" applyFill="0" applyBorder="0" applyAlignment="0" applyProtection="0">
      <alignment horizontal="center"/>
    </xf>
    <xf numFmtId="219" fontId="21" fillId="0" borderId="0" applyFont="0" applyFill="0" applyBorder="0" applyAlignment="0" applyProtection="0"/>
    <xf numFmtId="21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1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1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20" fontId="79" fillId="0" borderId="0" applyFont="0" applyFill="0" applyBorder="0" applyAlignment="0" applyProtection="0"/>
    <xf numFmtId="219" fontId="21" fillId="0" borderId="0" applyFont="0" applyFill="0" applyBorder="0" applyAlignment="0" applyProtection="0"/>
    <xf numFmtId="21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1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1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20" fontId="73" fillId="0" borderId="0" applyFont="0" applyFill="0" applyBorder="0" applyAlignment="0" applyProtection="0"/>
    <xf numFmtId="217" fontId="21" fillId="0" borderId="0">
      <alignment horizontal="center"/>
    </xf>
    <xf numFmtId="217" fontId="21" fillId="0" borderId="0">
      <alignment horizontal="center"/>
    </xf>
    <xf numFmtId="217" fontId="21" fillId="0" borderId="0">
      <alignment horizontal="center"/>
    </xf>
    <xf numFmtId="218" fontId="95" fillId="0" borderId="0">
      <alignment horizontal="center"/>
    </xf>
    <xf numFmtId="209" fontId="21" fillId="0" borderId="0">
      <alignment horizontal="center"/>
    </xf>
    <xf numFmtId="175" fontId="144" fillId="0" borderId="0"/>
    <xf numFmtId="0" fontId="148" fillId="0" borderId="0">
      <alignment vertical="center"/>
    </xf>
    <xf numFmtId="176" fontId="1" fillId="0" borderId="0"/>
    <xf numFmtId="0" fontId="1" fillId="0" borderId="0"/>
    <xf numFmtId="0" fontId="92" fillId="0" borderId="0" applyNumberFormat="0" applyFill="0" applyBorder="0" applyAlignment="0" applyProtection="0"/>
    <xf numFmtId="0" fontId="91" fillId="12" borderId="0" applyNumberFormat="0" applyBorder="0" applyAlignment="0" applyProtection="0"/>
    <xf numFmtId="0" fontId="70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91" fillId="12" borderId="0" applyNumberFormat="0" applyBorder="0" applyAlignment="0" applyProtection="0"/>
    <xf numFmtId="180" fontId="21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98" fontId="21" fillId="0" borderId="0"/>
    <xf numFmtId="198" fontId="21" fillId="0" borderId="0"/>
    <xf numFmtId="198" fontId="21" fillId="0" borderId="0"/>
    <xf numFmtId="198" fontId="21" fillId="0" borderId="0"/>
    <xf numFmtId="198" fontId="21" fillId="0" borderId="0"/>
    <xf numFmtId="184" fontId="21" fillId="0" borderId="0"/>
    <xf numFmtId="198" fontId="21" fillId="0" borderId="0"/>
    <xf numFmtId="198" fontId="2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70" fillId="92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93" borderId="0" applyNumberFormat="0" applyBorder="0" applyAlignment="0" applyProtection="0"/>
    <xf numFmtId="0" fontId="70" fillId="94" borderId="0" applyNumberFormat="0" applyBorder="0" applyAlignment="0" applyProtection="0"/>
    <xf numFmtId="0" fontId="70" fillId="48" borderId="0" applyNumberFormat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71" fillId="0" borderId="0"/>
    <xf numFmtId="41" fontId="71" fillId="0" borderId="0"/>
    <xf numFmtId="0" fontId="112" fillId="73" borderId="0" applyNumberFormat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" fillId="0" borderId="0"/>
    <xf numFmtId="191" fontId="143" fillId="0" borderId="0"/>
    <xf numFmtId="191" fontId="143" fillId="0" borderId="0"/>
    <xf numFmtId="0" fontId="21" fillId="0" borderId="0"/>
    <xf numFmtId="191" fontId="143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92" fillId="0" borderId="0" applyNumberFormat="0" applyFill="0" applyBorder="0" applyAlignment="0" applyProtection="0"/>
    <xf numFmtId="0" fontId="1" fillId="16" borderId="16" applyNumberFormat="0" applyFont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7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71" fillId="0" borderId="0"/>
    <xf numFmtId="41" fontId="71" fillId="0" borderId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7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0" fillId="106" borderId="0" applyNumberFormat="0" applyBorder="0" applyAlignment="0" applyProtection="0"/>
    <xf numFmtId="217" fontId="21" fillId="0" borderId="0">
      <alignment horizontal="center"/>
    </xf>
    <xf numFmtId="3" fontId="21" fillId="82" borderId="0">
      <alignment horizontal="left"/>
    </xf>
    <xf numFmtId="0" fontId="70" fillId="104" borderId="0" applyNumberFormat="0" applyBorder="0" applyAlignment="0" applyProtection="0"/>
    <xf numFmtId="0" fontId="70" fillId="106" borderId="0" applyNumberFormat="0" applyBorder="0" applyAlignment="0" applyProtection="0"/>
    <xf numFmtId="0" fontId="110" fillId="61" borderId="29" applyNumberFormat="0" applyAlignment="0" applyProtection="0"/>
    <xf numFmtId="3" fontId="21" fillId="82" borderId="0">
      <alignment horizontal="left"/>
    </xf>
    <xf numFmtId="0" fontId="70" fillId="102" borderId="0" applyNumberFormat="0" applyBorder="0" applyAlignment="0" applyProtection="0"/>
    <xf numFmtId="0" fontId="110" fillId="61" borderId="29" applyNumberFormat="0" applyAlignment="0" applyProtection="0"/>
    <xf numFmtId="0" fontId="70" fillId="104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217" fontId="21" fillId="0" borderId="0">
      <alignment horizontal="center"/>
    </xf>
    <xf numFmtId="0" fontId="70" fillId="52" borderId="0" applyNumberFormat="0" applyBorder="0" applyAlignment="0" applyProtection="0"/>
    <xf numFmtId="0" fontId="70" fillId="102" borderId="0" applyNumberFormat="0" applyBorder="0" applyAlignment="0" applyProtection="0"/>
    <xf numFmtId="0" fontId="70" fillId="56" borderId="0" applyNumberFormat="0" applyBorder="0" applyAlignment="0" applyProtection="0"/>
    <xf numFmtId="0" fontId="70" fillId="52" borderId="0" applyNumberFormat="0" applyBorder="0" applyAlignment="0" applyProtection="0"/>
    <xf numFmtId="0" fontId="70" fillId="104" borderId="0" applyNumberFormat="0" applyBorder="0" applyAlignment="0" applyProtection="0"/>
    <xf numFmtId="0" fontId="70" fillId="106" borderId="0" applyNumberFormat="0" applyBorder="0" applyAlignment="0" applyProtection="0"/>
    <xf numFmtId="0" fontId="92" fillId="0" borderId="0" applyNumberFormat="0" applyFill="0" applyBorder="0" applyAlignment="0" applyProtection="0"/>
    <xf numFmtId="217" fontId="21" fillId="0" borderId="0">
      <alignment horizontal="center"/>
    </xf>
    <xf numFmtId="0" fontId="110" fillId="61" borderId="29" applyNumberFormat="0" applyAlignment="0" applyProtection="0"/>
    <xf numFmtId="3" fontId="21" fillId="82" borderId="0">
      <alignment horizontal="left"/>
    </xf>
    <xf numFmtId="0" fontId="70" fillId="104" borderId="0" applyNumberFormat="0" applyBorder="0" applyAlignment="0" applyProtection="0"/>
    <xf numFmtId="0" fontId="70" fillId="52" borderId="0" applyNumberFormat="0" applyBorder="0" applyAlignment="0" applyProtection="0"/>
    <xf numFmtId="0" fontId="70" fillId="102" borderId="0" applyNumberFormat="0" applyBorder="0" applyAlignment="0" applyProtection="0"/>
    <xf numFmtId="199" fontId="21" fillId="0" borderId="0" applyFont="0" applyFill="0" applyBorder="0" applyAlignment="0" applyProtection="0"/>
    <xf numFmtId="191" fontId="21" fillId="0" borderId="0"/>
    <xf numFmtId="199" fontId="2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91" fontId="21" fillId="0" borderId="0"/>
    <xf numFmtId="0" fontId="70" fillId="56" borderId="0" applyNumberFormat="0" applyBorder="0" applyAlignment="0" applyProtection="0"/>
    <xf numFmtId="0" fontId="110" fillId="61" borderId="29" applyNumberFormat="0" applyAlignment="0" applyProtection="0"/>
    <xf numFmtId="191" fontId="21" fillId="0" borderId="0"/>
    <xf numFmtId="199" fontId="21" fillId="0" borderId="0" applyFont="0" applyFill="0" applyBorder="0" applyAlignment="0" applyProtection="0"/>
    <xf numFmtId="0" fontId="70" fillId="102" borderId="0" applyNumberFormat="0" applyBorder="0" applyAlignment="0" applyProtection="0"/>
    <xf numFmtId="0" fontId="92" fillId="0" borderId="0" applyNumberFormat="0" applyFill="0" applyBorder="0" applyAlignment="0" applyProtection="0"/>
    <xf numFmtId="0" fontId="70" fillId="102" borderId="0" applyNumberFormat="0" applyBorder="0" applyAlignment="0" applyProtection="0"/>
    <xf numFmtId="0" fontId="70" fillId="56" borderId="0" applyNumberFormat="0" applyBorder="0" applyAlignment="0" applyProtection="0"/>
    <xf numFmtId="0" fontId="70" fillId="52" borderId="0" applyNumberFormat="0" applyBorder="0" applyAlignment="0" applyProtection="0"/>
    <xf numFmtId="0" fontId="70" fillId="104" borderId="0" applyNumberFormat="0" applyBorder="0" applyAlignment="0" applyProtection="0"/>
    <xf numFmtId="217" fontId="21" fillId="0" borderId="0">
      <alignment horizontal="center"/>
    </xf>
    <xf numFmtId="3" fontId="21" fillId="82" borderId="0">
      <alignment horizontal="left"/>
    </xf>
    <xf numFmtId="191" fontId="21" fillId="0" borderId="0"/>
    <xf numFmtId="0" fontId="70" fillId="56" borderId="0" applyNumberFormat="0" applyBorder="0" applyAlignment="0" applyProtection="0"/>
    <xf numFmtId="0" fontId="70" fillId="52" borderId="0" applyNumberFormat="0" applyBorder="0" applyAlignment="0" applyProtection="0"/>
    <xf numFmtId="0" fontId="70" fillId="106" borderId="0" applyNumberFormat="0" applyBorder="0" applyAlignment="0" applyProtection="0"/>
    <xf numFmtId="217" fontId="21" fillId="0" borderId="0">
      <alignment horizontal="center"/>
    </xf>
    <xf numFmtId="0" fontId="92" fillId="0" borderId="0" applyNumberFormat="0" applyFill="0" applyBorder="0" applyAlignment="0" applyProtection="0"/>
    <xf numFmtId="191" fontId="21" fillId="0" borderId="0"/>
    <xf numFmtId="0" fontId="70" fillId="56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199" fontId="2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70" fillId="102" borderId="0" applyNumberFormat="0" applyBorder="0" applyAlignment="0" applyProtection="0"/>
    <xf numFmtId="199" fontId="21" fillId="0" borderId="0" applyFont="0" applyFill="0" applyBorder="0" applyAlignment="0" applyProtection="0"/>
    <xf numFmtId="191" fontId="21" fillId="0" borderId="0"/>
    <xf numFmtId="0" fontId="110" fillId="61" borderId="29" applyNumberFormat="0" applyAlignment="0" applyProtection="0"/>
    <xf numFmtId="0" fontId="110" fillId="61" borderId="29" applyNumberFormat="0" applyAlignment="0" applyProtection="0"/>
    <xf numFmtId="0" fontId="70" fillId="56" borderId="0" applyNumberFormat="0" applyBorder="0" applyAlignment="0" applyProtection="0"/>
    <xf numFmtId="191" fontId="21" fillId="0" borderId="0"/>
    <xf numFmtId="0" fontId="92" fillId="0" borderId="0" applyNumberFormat="0" applyFill="0" applyBorder="0" applyAlignment="0" applyProtection="0"/>
    <xf numFmtId="199" fontId="21" fillId="0" borderId="0" applyFont="0" applyFill="0" applyBorder="0" applyAlignment="0" applyProtection="0"/>
    <xf numFmtId="191" fontId="21" fillId="0" borderId="0"/>
    <xf numFmtId="199" fontId="21" fillId="0" borderId="0" applyFont="0" applyFill="0" applyBorder="0" applyAlignment="0" applyProtection="0"/>
    <xf numFmtId="0" fontId="70" fillId="102" borderId="0" applyNumberFormat="0" applyBorder="0" applyAlignment="0" applyProtection="0"/>
    <xf numFmtId="0" fontId="70" fillId="52" borderId="0" applyNumberFormat="0" applyBorder="0" applyAlignment="0" applyProtection="0"/>
    <xf numFmtId="0" fontId="70" fillId="104" borderId="0" applyNumberFormat="0" applyBorder="0" applyAlignment="0" applyProtection="0"/>
    <xf numFmtId="3" fontId="21" fillId="82" borderId="0">
      <alignment horizontal="left"/>
    </xf>
    <xf numFmtId="217" fontId="21" fillId="0" borderId="0">
      <alignment horizontal="center"/>
    </xf>
    <xf numFmtId="0" fontId="92" fillId="0" borderId="0" applyNumberFormat="0" applyFill="0" applyBorder="0" applyAlignment="0" applyProtection="0"/>
    <xf numFmtId="217" fontId="21" fillId="0" borderId="0">
      <alignment horizontal="center"/>
    </xf>
    <xf numFmtId="0" fontId="70" fillId="52" borderId="0" applyNumberFormat="0" applyBorder="0" applyAlignment="0" applyProtection="0"/>
    <xf numFmtId="0" fontId="70" fillId="52" borderId="0" applyNumberFormat="0" applyBorder="0" applyAlignment="0" applyProtection="0"/>
    <xf numFmtId="0" fontId="70" fillId="104" borderId="0" applyNumberFormat="0" applyBorder="0" applyAlignment="0" applyProtection="0"/>
    <xf numFmtId="0" fontId="110" fillId="61" borderId="29" applyNumberFormat="0" applyAlignment="0" applyProtection="0"/>
    <xf numFmtId="0" fontId="70" fillId="102" borderId="0" applyNumberFormat="0" applyBorder="0" applyAlignment="0" applyProtection="0"/>
    <xf numFmtId="3" fontId="21" fillId="82" borderId="0">
      <alignment horizontal="left"/>
    </xf>
    <xf numFmtId="0" fontId="110" fillId="61" borderId="29" applyNumberFormat="0" applyAlignment="0" applyProtection="0"/>
    <xf numFmtId="0" fontId="70" fillId="106" borderId="0" applyNumberFormat="0" applyBorder="0" applyAlignment="0" applyProtection="0"/>
    <xf numFmtId="0" fontId="70" fillId="104" borderId="0" applyNumberFormat="0" applyBorder="0" applyAlignment="0" applyProtection="0"/>
    <xf numFmtId="3" fontId="21" fillId="82" borderId="0">
      <alignment horizontal="left"/>
    </xf>
    <xf numFmtId="217" fontId="21" fillId="0" borderId="0">
      <alignment horizontal="center"/>
    </xf>
    <xf numFmtId="0" fontId="70" fillId="106" borderId="0" applyNumberFormat="0" applyBorder="0" applyAlignment="0" applyProtection="0"/>
    <xf numFmtId="0" fontId="92" fillId="0" borderId="0" applyNumberFormat="0" applyFill="0" applyBorder="0" applyAlignment="0" applyProtection="0"/>
    <xf numFmtId="0" fontId="70" fillId="56" borderId="0" applyNumberFormat="0" applyBorder="0" applyAlignment="0" applyProtection="0"/>
    <xf numFmtId="0" fontId="70" fillId="52" borderId="0" applyNumberFormat="0" applyBorder="0" applyAlignment="0" applyProtection="0"/>
    <xf numFmtId="0" fontId="70" fillId="106" borderId="0" applyNumberFormat="0" applyBorder="0" applyAlignment="0" applyProtection="0"/>
    <xf numFmtId="3" fontId="21" fillId="82" borderId="0">
      <alignment horizontal="left"/>
    </xf>
  </cellStyleXfs>
  <cellXfs count="319">
    <xf numFmtId="0" fontId="0" fillId="0" borderId="0" xfId="0"/>
    <xf numFmtId="166" fontId="0" fillId="2" borderId="0" xfId="3" applyNumberFormat="1" applyFont="1" applyFill="1" applyBorder="1"/>
    <xf numFmtId="166" fontId="0" fillId="0" borderId="0" xfId="3" applyNumberFormat="1" applyFont="1" applyFill="1"/>
    <xf numFmtId="166" fontId="36" fillId="2" borderId="0" xfId="9" applyNumberFormat="1" applyFont="1" applyFill="1" applyBorder="1"/>
    <xf numFmtId="166" fontId="0" fillId="2" borderId="0" xfId="3" applyNumberFormat="1" applyFont="1" applyFill="1"/>
    <xf numFmtId="165" fontId="8" fillId="2" borderId="0" xfId="6" applyNumberFormat="1" applyFont="1" applyFill="1"/>
    <xf numFmtId="0" fontId="0" fillId="2" borderId="0" xfId="0" applyFill="1"/>
    <xf numFmtId="0" fontId="6" fillId="2" borderId="0" xfId="0" applyFont="1" applyFill="1"/>
    <xf numFmtId="165" fontId="6" fillId="2" borderId="0" xfId="1" applyNumberFormat="1" applyFont="1" applyFill="1"/>
    <xf numFmtId="165" fontId="5" fillId="2" borderId="0" xfId="1" applyNumberFormat="1" applyFont="1" applyFill="1"/>
    <xf numFmtId="0" fontId="9" fillId="3" borderId="0" xfId="0" applyFont="1" applyFill="1"/>
    <xf numFmtId="0" fontId="9" fillId="3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 indent="1"/>
    </xf>
    <xf numFmtId="165" fontId="3" fillId="2" borderId="0" xfId="0" applyNumberFormat="1" applyFont="1" applyFill="1" applyAlignment="1">
      <alignment horizontal="right" wrapText="1"/>
    </xf>
    <xf numFmtId="0" fontId="0" fillId="2" borderId="0" xfId="0" applyFill="1" applyAlignment="1">
      <alignment horizontal="left" indent="2"/>
    </xf>
    <xf numFmtId="165" fontId="0" fillId="2" borderId="0" xfId="0" applyNumberFormat="1" applyFill="1" applyAlignment="1">
      <alignment horizontal="right" wrapText="1"/>
    </xf>
    <xf numFmtId="165" fontId="0" fillId="2" borderId="0" xfId="0" applyNumberFormat="1" applyFill="1"/>
    <xf numFmtId="165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 indent="1"/>
    </xf>
    <xf numFmtId="9" fontId="0" fillId="2" borderId="0" xfId="3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right"/>
    </xf>
    <xf numFmtId="0" fontId="3" fillId="2" borderId="1" xfId="0" applyFont="1" applyFill="1" applyBorder="1" applyAlignment="1">
      <alignment horizontal="left" indent="1"/>
    </xf>
    <xf numFmtId="165" fontId="3" fillId="2" borderId="1" xfId="1" applyNumberFormat="1" applyFont="1" applyFill="1" applyBorder="1"/>
    <xf numFmtId="165" fontId="6" fillId="2" borderId="0" xfId="0" applyNumberFormat="1" applyFont="1" applyFill="1"/>
    <xf numFmtId="165" fontId="0" fillId="2" borderId="0" xfId="1" applyNumberFormat="1" applyFont="1" applyFill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0" fillId="2" borderId="0" xfId="0" applyFill="1" applyAlignment="1">
      <alignment horizontal="left" indent="3"/>
    </xf>
    <xf numFmtId="165" fontId="3" fillId="2" borderId="1" xfId="0" applyNumberFormat="1" applyFont="1" applyFill="1" applyBorder="1"/>
    <xf numFmtId="165" fontId="0" fillId="2" borderId="0" xfId="0" applyNumberFormat="1" applyFill="1" applyAlignment="1">
      <alignment horizontal="center" wrapText="1"/>
    </xf>
    <xf numFmtId="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1" applyNumberFormat="1" applyFont="1" applyFill="1" applyAlignment="1">
      <alignment horizontal="right" wrapText="1"/>
    </xf>
    <xf numFmtId="164" fontId="0" fillId="2" borderId="0" xfId="1" applyNumberFormat="1" applyFont="1" applyFill="1"/>
    <xf numFmtId="166" fontId="0" fillId="2" borderId="0" xfId="0" applyNumberFormat="1" applyFill="1"/>
    <xf numFmtId="165" fontId="0" fillId="0" borderId="0" xfId="0" applyNumberFormat="1"/>
    <xf numFmtId="43" fontId="0" fillId="2" borderId="0" xfId="0" applyNumberFormat="1" applyFill="1"/>
    <xf numFmtId="0" fontId="16" fillId="5" borderId="0" xfId="0" applyFont="1" applyFill="1" applyAlignment="1">
      <alignment horizontal="justify" vertical="center"/>
    </xf>
    <xf numFmtId="0" fontId="16" fillId="5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justify" vertical="center"/>
    </xf>
    <xf numFmtId="0" fontId="17" fillId="6" borderId="0" xfId="0" applyFont="1" applyFill="1" applyAlignment="1">
      <alignment horizontal="right" vertical="center" wrapText="1"/>
    </xf>
    <xf numFmtId="169" fontId="17" fillId="6" borderId="0" xfId="2" applyNumberFormat="1" applyFont="1" applyFill="1" applyAlignment="1">
      <alignment horizontal="right" vertical="center" wrapText="1"/>
    </xf>
    <xf numFmtId="6" fontId="17" fillId="6" borderId="0" xfId="0" applyNumberFormat="1" applyFont="1" applyFill="1" applyAlignment="1">
      <alignment horizontal="right" vertical="center" wrapText="1"/>
    </xf>
    <xf numFmtId="3" fontId="17" fillId="6" borderId="0" xfId="0" applyNumberFormat="1" applyFont="1" applyFill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0" fontId="17" fillId="2" borderId="0" xfId="0" applyFont="1" applyFill="1" applyAlignment="1">
      <alignment horizontal="right" vertical="center" wrapText="1"/>
    </xf>
    <xf numFmtId="0" fontId="19" fillId="2" borderId="0" xfId="0" applyFont="1" applyFill="1"/>
    <xf numFmtId="0" fontId="9" fillId="7" borderId="0" xfId="0" applyFont="1" applyFill="1"/>
    <xf numFmtId="0" fontId="9" fillId="7" borderId="0" xfId="0" applyFont="1" applyFill="1" applyAlignment="1">
      <alignment horizontal="right" wrapText="1"/>
    </xf>
    <xf numFmtId="0" fontId="9" fillId="8" borderId="0" xfId="0" applyFont="1" applyFill="1" applyAlignment="1">
      <alignment horizontal="left" indent="1"/>
    </xf>
    <xf numFmtId="0" fontId="9" fillId="8" borderId="0" xfId="0" applyFont="1" applyFill="1" applyAlignment="1">
      <alignment horizontal="right" wrapText="1"/>
    </xf>
    <xf numFmtId="164" fontId="3" fillId="2" borderId="0" xfId="1" applyNumberFormat="1" applyFont="1" applyFill="1" applyAlignment="1">
      <alignment horizontal="right" wrapText="1"/>
    </xf>
    <xf numFmtId="164" fontId="3" fillId="2" borderId="0" xfId="1" applyNumberFormat="1" applyFont="1" applyFill="1" applyAlignment="1">
      <alignment horizontal="center"/>
    </xf>
    <xf numFmtId="164" fontId="3" fillId="2" borderId="0" xfId="0" applyNumberFormat="1" applyFont="1" applyFill="1"/>
    <xf numFmtId="164" fontId="0" fillId="2" borderId="0" xfId="0" applyNumberFormat="1" applyFill="1"/>
    <xf numFmtId="164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8" borderId="0" xfId="0" applyFont="1" applyFill="1" applyAlignment="1">
      <alignment horizontal="center" wrapText="1"/>
    </xf>
    <xf numFmtId="43" fontId="0" fillId="2" borderId="0" xfId="1" applyFont="1" applyFill="1"/>
    <xf numFmtId="43" fontId="0" fillId="2" borderId="0" xfId="1" applyFont="1" applyFill="1" applyAlignment="1">
      <alignment horizontal="center"/>
    </xf>
    <xf numFmtId="0" fontId="2" fillId="2" borderId="0" xfId="0" applyFont="1" applyFill="1" applyAlignment="1">
      <alignment horizontal="left" indent="1"/>
    </xf>
    <xf numFmtId="164" fontId="2" fillId="2" borderId="0" xfId="1" applyNumberFormat="1" applyFont="1" applyFill="1"/>
    <xf numFmtId="165" fontId="2" fillId="2" borderId="0" xfId="0" applyNumberFormat="1" applyFont="1" applyFill="1"/>
    <xf numFmtId="0" fontId="22" fillId="2" borderId="1" xfId="0" applyFont="1" applyFill="1" applyBorder="1" applyAlignment="1">
      <alignment horizontal="left" indent="1"/>
    </xf>
    <xf numFmtId="165" fontId="22" fillId="2" borderId="1" xfId="0" applyNumberFormat="1" applyFont="1" applyFill="1" applyBorder="1"/>
    <xf numFmtId="166" fontId="22" fillId="2" borderId="1" xfId="0" applyNumberFormat="1" applyFont="1" applyFill="1" applyBorder="1"/>
    <xf numFmtId="166" fontId="2" fillId="2" borderId="0" xfId="0" applyNumberFormat="1" applyFont="1" applyFill="1"/>
    <xf numFmtId="165" fontId="15" fillId="2" borderId="0" xfId="0" applyNumberFormat="1" applyFont="1" applyFill="1"/>
    <xf numFmtId="165" fontId="15" fillId="0" borderId="0" xfId="1" applyNumberFormat="1" applyFont="1"/>
    <xf numFmtId="165" fontId="13" fillId="2" borderId="1" xfId="0" applyNumberFormat="1" applyFont="1" applyFill="1" applyBorder="1" applyAlignment="1">
      <alignment horizontal="center" wrapText="1"/>
    </xf>
    <xf numFmtId="165" fontId="15" fillId="2" borderId="0" xfId="0" applyNumberFormat="1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horizontal="left" indent="2"/>
    </xf>
    <xf numFmtId="0" fontId="25" fillId="0" borderId="0" xfId="6" applyFont="1"/>
    <xf numFmtId="0" fontId="26" fillId="0" borderId="0" xfId="6" applyFont="1" applyAlignment="1">
      <alignment horizontal="center"/>
    </xf>
    <xf numFmtId="0" fontId="13" fillId="0" borderId="0" xfId="6" applyFont="1" applyAlignment="1">
      <alignment horizontal="center"/>
    </xf>
    <xf numFmtId="0" fontId="15" fillId="0" borderId="0" xfId="6" applyFont="1" applyAlignment="1">
      <alignment vertical="center"/>
    </xf>
    <xf numFmtId="165" fontId="15" fillId="0" borderId="0" xfId="1" applyNumberFormat="1" applyFont="1" applyAlignment="1">
      <alignment vertical="center"/>
    </xf>
    <xf numFmtId="0" fontId="15" fillId="0" borderId="0" xfId="6" applyFont="1"/>
    <xf numFmtId="0" fontId="5" fillId="0" borderId="0" xfId="6" applyFont="1" applyAlignment="1">
      <alignment horizontal="center"/>
    </xf>
    <xf numFmtId="0" fontId="1" fillId="0" borderId="0" xfId="6" applyFont="1"/>
    <xf numFmtId="0" fontId="29" fillId="0" borderId="0" xfId="6" applyFont="1"/>
    <xf numFmtId="0" fontId="1" fillId="0" borderId="0" xfId="6" applyFont="1" applyAlignment="1">
      <alignment vertical="center"/>
    </xf>
    <xf numFmtId="0" fontId="32" fillId="0" borderId="0" xfId="6" applyFont="1" applyAlignment="1">
      <alignment vertical="center"/>
    </xf>
    <xf numFmtId="0" fontId="32" fillId="0" borderId="0" xfId="6" applyFont="1"/>
    <xf numFmtId="0" fontId="27" fillId="0" borderId="0" xfId="8" applyFont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165" fontId="41" fillId="2" borderId="0" xfId="9" applyNumberFormat="1" applyFont="1" applyFill="1" applyBorder="1"/>
    <xf numFmtId="165" fontId="46" fillId="2" borderId="0" xfId="9" applyNumberFormat="1" applyFont="1" applyFill="1" applyBorder="1"/>
    <xf numFmtId="9" fontId="46" fillId="2" borderId="0" xfId="3" applyFont="1" applyFill="1" applyBorder="1"/>
    <xf numFmtId="0" fontId="25" fillId="0" borderId="0" xfId="6" applyFont="1" applyAlignment="1">
      <alignment horizontal="left"/>
    </xf>
    <xf numFmtId="165" fontId="47" fillId="0" borderId="0" xfId="1" applyNumberFormat="1" applyFont="1" applyAlignment="1">
      <alignment vertical="center"/>
    </xf>
    <xf numFmtId="0" fontId="8" fillId="0" borderId="0" xfId="6" applyFont="1"/>
    <xf numFmtId="0" fontId="6" fillId="0" borderId="0" xfId="6" applyFont="1"/>
    <xf numFmtId="0" fontId="24" fillId="0" borderId="0" xfId="6" applyFont="1" applyAlignment="1">
      <alignment horizontal="left" vertical="center"/>
    </xf>
    <xf numFmtId="0" fontId="24" fillId="0" borderId="0" xfId="6" applyFont="1" applyAlignment="1">
      <alignment vertical="center"/>
    </xf>
    <xf numFmtId="0" fontId="24" fillId="2" borderId="0" xfId="6" applyFont="1" applyFill="1" applyAlignment="1">
      <alignment horizontal="left"/>
    </xf>
    <xf numFmtId="0" fontId="6" fillId="2" borderId="0" xfId="6" applyFont="1" applyFill="1"/>
    <xf numFmtId="0" fontId="3" fillId="2" borderId="0" xfId="6" applyFont="1" applyFill="1" applyAlignment="1">
      <alignment vertical="center"/>
    </xf>
    <xf numFmtId="0" fontId="5" fillId="2" borderId="0" xfId="6" applyFont="1" applyFill="1" applyAlignment="1">
      <alignment horizontal="left" vertical="center"/>
    </xf>
    <xf numFmtId="165" fontId="5" fillId="2" borderId="0" xfId="1" applyNumberFormat="1" applyFont="1" applyFill="1" applyBorder="1" applyAlignment="1">
      <alignment horizontal="center" vertical="center"/>
    </xf>
    <xf numFmtId="0" fontId="5" fillId="2" borderId="0" xfId="6" applyFont="1" applyFill="1" applyAlignment="1">
      <alignment horizontal="center" vertical="center"/>
    </xf>
    <xf numFmtId="0" fontId="24" fillId="2" borderId="0" xfId="6" applyFont="1" applyFill="1" applyAlignment="1">
      <alignment horizontal="left" vertical="center"/>
    </xf>
    <xf numFmtId="0" fontId="24" fillId="2" borderId="0" xfId="6" applyFont="1" applyFill="1" applyAlignment="1">
      <alignment vertical="center"/>
    </xf>
    <xf numFmtId="0" fontId="7" fillId="2" borderId="0" xfId="6" applyFont="1" applyFill="1" applyAlignment="1">
      <alignment vertical="center"/>
    </xf>
    <xf numFmtId="14" fontId="23" fillId="2" borderId="0" xfId="6" applyNumberFormat="1" applyFont="1" applyFill="1" applyAlignment="1">
      <alignment horizontal="center" vertical="center"/>
    </xf>
    <xf numFmtId="0" fontId="24" fillId="2" borderId="3" xfId="6" applyFont="1" applyFill="1" applyBorder="1" applyAlignment="1">
      <alignment vertical="center"/>
    </xf>
    <xf numFmtId="0" fontId="7" fillId="2" borderId="3" xfId="6" applyFont="1" applyFill="1" applyBorder="1" applyAlignment="1">
      <alignment vertical="center"/>
    </xf>
    <xf numFmtId="14" fontId="48" fillId="2" borderId="0" xfId="6" applyNumberFormat="1" applyFont="1" applyFill="1" applyAlignment="1">
      <alignment horizontal="center" vertical="center"/>
    </xf>
    <xf numFmtId="0" fontId="39" fillId="2" borderId="0" xfId="6" applyFont="1" applyFill="1" applyAlignment="1">
      <alignment horizontal="left"/>
    </xf>
    <xf numFmtId="0" fontId="39" fillId="2" borderId="0" xfId="6" applyFont="1" applyFill="1" applyAlignment="1">
      <alignment horizontal="center"/>
    </xf>
    <xf numFmtId="173" fontId="39" fillId="2" borderId="4" xfId="7" applyNumberFormat="1" applyFont="1" applyFill="1" applyBorder="1" applyAlignment="1">
      <alignment vertical="center"/>
    </xf>
    <xf numFmtId="0" fontId="38" fillId="2" borderId="4" xfId="6" applyFont="1" applyFill="1" applyBorder="1"/>
    <xf numFmtId="165" fontId="39" fillId="2" borderId="4" xfId="1" applyNumberFormat="1" applyFont="1" applyFill="1" applyBorder="1" applyAlignment="1">
      <alignment vertical="center"/>
    </xf>
    <xf numFmtId="0" fontId="38" fillId="2" borderId="0" xfId="6" applyFont="1" applyFill="1"/>
    <xf numFmtId="165" fontId="35" fillId="2" borderId="4" xfId="1" applyNumberFormat="1" applyFont="1" applyFill="1" applyBorder="1" applyAlignment="1">
      <alignment vertical="center"/>
    </xf>
    <xf numFmtId="0" fontId="24" fillId="2" borderId="0" xfId="6" applyFont="1" applyFill="1" applyAlignment="1">
      <alignment horizontal="center"/>
    </xf>
    <xf numFmtId="173" fontId="5" fillId="2" borderId="0" xfId="7" applyNumberFormat="1" applyFont="1" applyFill="1" applyBorder="1" applyAlignment="1">
      <alignment vertical="center"/>
    </xf>
    <xf numFmtId="165" fontId="24" fillId="2" borderId="0" xfId="1" applyNumberFormat="1" applyFont="1" applyFill="1" applyBorder="1" applyAlignment="1">
      <alignment vertical="center"/>
    </xf>
    <xf numFmtId="165" fontId="49" fillId="2" borderId="0" xfId="1" applyNumberFormat="1" applyFont="1" applyFill="1" applyBorder="1" applyAlignment="1">
      <alignment vertical="center"/>
    </xf>
    <xf numFmtId="174" fontId="3" fillId="2" borderId="0" xfId="10" applyFont="1" applyFill="1" applyAlignment="1">
      <alignment horizontal="left" vertical="center"/>
    </xf>
    <xf numFmtId="174" fontId="3" fillId="2" borderId="0" xfId="10" applyFont="1" applyFill="1" applyAlignment="1">
      <alignment vertical="center"/>
    </xf>
    <xf numFmtId="173" fontId="1" fillId="2" borderId="0" xfId="1" applyNumberFormat="1" applyFont="1" applyFill="1" applyBorder="1" applyAlignment="1">
      <alignment horizontal="left" vertical="center" indent="1"/>
    </xf>
    <xf numFmtId="165" fontId="1" fillId="2" borderId="0" xfId="1" applyNumberFormat="1" applyFont="1" applyFill="1" applyBorder="1" applyAlignment="1">
      <alignment vertical="center"/>
    </xf>
    <xf numFmtId="165" fontId="36" fillId="2" borderId="0" xfId="1" applyNumberFormat="1" applyFont="1" applyFill="1" applyBorder="1" applyAlignment="1">
      <alignment vertical="center"/>
    </xf>
    <xf numFmtId="0" fontId="1" fillId="2" borderId="0" xfId="6" applyFont="1" applyFill="1"/>
    <xf numFmtId="173" fontId="1" fillId="2" borderId="0" xfId="7" applyNumberFormat="1" applyFont="1" applyFill="1" applyBorder="1" applyAlignment="1">
      <alignment horizontal="left" vertical="center" indent="1"/>
    </xf>
    <xf numFmtId="173" fontId="3" fillId="2" borderId="0" xfId="7" applyNumberFormat="1" applyFont="1" applyFill="1" applyBorder="1" applyAlignment="1">
      <alignment horizontal="left" vertical="center" indent="1"/>
    </xf>
    <xf numFmtId="165" fontId="3" fillId="2" borderId="0" xfId="1" applyNumberFormat="1" applyFont="1" applyFill="1" applyBorder="1" applyAlignment="1">
      <alignment vertical="center"/>
    </xf>
    <xf numFmtId="165" fontId="50" fillId="2" borderId="0" xfId="1" applyNumberFormat="1" applyFont="1" applyFill="1" applyBorder="1" applyAlignment="1">
      <alignment vertical="center"/>
    </xf>
    <xf numFmtId="173" fontId="13" fillId="2" borderId="0" xfId="7" applyNumberFormat="1" applyFont="1" applyFill="1" applyAlignment="1">
      <alignment horizontal="left" vertical="center" indent="1"/>
    </xf>
    <xf numFmtId="173" fontId="3" fillId="2" borderId="0" xfId="7" applyNumberFormat="1" applyFont="1" applyFill="1" applyBorder="1" applyAlignment="1">
      <alignment vertical="center"/>
    </xf>
    <xf numFmtId="0" fontId="29" fillId="2" borderId="0" xfId="6" applyFont="1" applyFill="1" applyAlignment="1">
      <alignment horizontal="left"/>
    </xf>
    <xf numFmtId="0" fontId="29" fillId="2" borderId="0" xfId="6" applyFont="1" applyFill="1"/>
    <xf numFmtId="0" fontId="39" fillId="2" borderId="0" xfId="6" applyFont="1" applyFill="1"/>
    <xf numFmtId="175" fontId="21" fillId="2" borderId="0" xfId="10" applyNumberFormat="1" applyFill="1" applyAlignment="1">
      <alignment vertical="center"/>
    </xf>
    <xf numFmtId="165" fontId="1" fillId="2" borderId="4" xfId="1" applyNumberFormat="1" applyFont="1" applyFill="1" applyBorder="1" applyAlignment="1">
      <alignment vertical="center"/>
    </xf>
    <xf numFmtId="0" fontId="39" fillId="2" borderId="4" xfId="6" applyFont="1" applyFill="1" applyBorder="1"/>
    <xf numFmtId="0" fontId="24" fillId="2" borderId="0" xfId="6" applyFont="1" applyFill="1"/>
    <xf numFmtId="173" fontId="5" fillId="2" borderId="0" xfId="6" applyNumberFormat="1" applyFont="1" applyFill="1" applyAlignment="1">
      <alignment horizontal="center" vertical="center" wrapText="1"/>
    </xf>
    <xf numFmtId="165" fontId="51" fillId="2" borderId="0" xfId="1" applyNumberFormat="1" applyFont="1" applyFill="1" applyBorder="1" applyAlignment="1">
      <alignment horizontal="center" vertical="center" wrapText="1"/>
    </xf>
    <xf numFmtId="165" fontId="52" fillId="2" borderId="0" xfId="1" applyNumberFormat="1" applyFont="1" applyFill="1" applyBorder="1" applyAlignment="1">
      <alignment horizontal="center" vertical="center" wrapText="1"/>
    </xf>
    <xf numFmtId="0" fontId="25" fillId="2" borderId="0" xfId="6" applyFont="1" applyFill="1" applyAlignment="1">
      <alignment horizontal="left"/>
    </xf>
    <xf numFmtId="0" fontId="25" fillId="2" borderId="0" xfId="6" applyFont="1" applyFill="1"/>
    <xf numFmtId="0" fontId="47" fillId="2" borderId="0" xfId="6" applyFont="1" applyFill="1" applyAlignment="1">
      <alignment vertical="center"/>
    </xf>
    <xf numFmtId="165" fontId="47" fillId="2" borderId="0" xfId="1" applyNumberFormat="1" applyFont="1" applyFill="1" applyAlignment="1">
      <alignment vertical="center"/>
    </xf>
    <xf numFmtId="0" fontId="8" fillId="2" borderId="0" xfId="6" applyFont="1" applyFill="1"/>
    <xf numFmtId="43" fontId="47" fillId="2" borderId="0" xfId="1" applyFont="1" applyFill="1" applyAlignment="1">
      <alignment vertical="center"/>
    </xf>
    <xf numFmtId="0" fontId="38" fillId="2" borderId="0" xfId="0" applyFont="1" applyFill="1"/>
    <xf numFmtId="165" fontId="39" fillId="2" borderId="4" xfId="7" applyNumberFormat="1" applyFont="1" applyFill="1" applyBorder="1" applyAlignment="1">
      <alignment vertical="center"/>
    </xf>
    <xf numFmtId="0" fontId="3" fillId="2" borderId="0" xfId="6" applyFont="1" applyFill="1" applyAlignment="1">
      <alignment horizontal="center"/>
    </xf>
    <xf numFmtId="165" fontId="3" fillId="2" borderId="0" xfId="7" applyNumberFormat="1" applyFont="1" applyFill="1" applyBorder="1" applyAlignment="1">
      <alignment vertical="center"/>
    </xf>
    <xf numFmtId="0" fontId="40" fillId="2" borderId="0" xfId="0" applyFont="1" applyFill="1"/>
    <xf numFmtId="0" fontId="0" fillId="2" borderId="5" xfId="0" applyFill="1" applyBorder="1"/>
    <xf numFmtId="0" fontId="5" fillId="2" borderId="0" xfId="6" applyFont="1" applyFill="1" applyAlignment="1">
      <alignment horizontal="center"/>
    </xf>
    <xf numFmtId="166" fontId="6" fillId="2" borderId="0" xfId="7" applyFont="1" applyFill="1" applyBorder="1" applyAlignment="1">
      <alignment horizontal="left" vertical="center" indent="1"/>
    </xf>
    <xf numFmtId="165" fontId="41" fillId="2" borderId="0" xfId="1" applyNumberFormat="1" applyFont="1" applyFill="1" applyBorder="1"/>
    <xf numFmtId="171" fontId="5" fillId="2" borderId="0" xfId="0" applyNumberFormat="1" applyFont="1" applyFill="1" applyAlignment="1">
      <alignment horizontal="center"/>
    </xf>
    <xf numFmtId="172" fontId="3" fillId="2" borderId="0" xfId="7" applyNumberFormat="1" applyFont="1" applyFill="1" applyBorder="1" applyAlignment="1">
      <alignment vertical="center"/>
    </xf>
    <xf numFmtId="165" fontId="34" fillId="2" borderId="0" xfId="7" applyNumberFormat="1" applyFont="1" applyFill="1" applyBorder="1" applyAlignment="1">
      <alignment horizontal="center" vertical="center"/>
    </xf>
    <xf numFmtId="165" fontId="42" fillId="2" borderId="0" xfId="7" applyNumberFormat="1" applyFont="1" applyFill="1" applyBorder="1" applyAlignment="1">
      <alignment horizontal="left" vertical="center" indent="2"/>
    </xf>
    <xf numFmtId="165" fontId="6" fillId="2" borderId="0" xfId="7" applyNumberFormat="1" applyFont="1" applyFill="1" applyBorder="1" applyAlignment="1">
      <alignment vertical="center"/>
    </xf>
    <xf numFmtId="171" fontId="3" fillId="2" borderId="0" xfId="0" applyNumberFormat="1" applyFont="1" applyFill="1" applyAlignment="1">
      <alignment horizontal="center"/>
    </xf>
    <xf numFmtId="165" fontId="1" fillId="2" borderId="0" xfId="7" applyNumberFormat="1" applyFont="1" applyFill="1" applyBorder="1" applyAlignment="1">
      <alignment vertical="center"/>
    </xf>
    <xf numFmtId="165" fontId="41" fillId="2" borderId="0" xfId="0" applyNumberFormat="1" applyFont="1" applyFill="1"/>
    <xf numFmtId="165" fontId="6" fillId="2" borderId="0" xfId="7" applyNumberFormat="1" applyFont="1" applyFill="1" applyBorder="1" applyAlignment="1">
      <alignment horizontal="left" vertical="center" indent="2"/>
    </xf>
    <xf numFmtId="0" fontId="41" fillId="2" borderId="0" xfId="0" applyFont="1" applyFill="1"/>
    <xf numFmtId="166" fontId="6" fillId="2" borderId="0" xfId="7" applyFont="1" applyFill="1" applyBorder="1" applyAlignment="1">
      <alignment horizontal="left" vertical="center"/>
    </xf>
    <xf numFmtId="166" fontId="1" fillId="2" borderId="0" xfId="7" applyFont="1" applyFill="1" applyBorder="1" applyAlignment="1">
      <alignment horizontal="left" vertical="center"/>
    </xf>
    <xf numFmtId="0" fontId="13" fillId="2" borderId="0" xfId="6" applyFont="1" applyFill="1" applyAlignment="1">
      <alignment horizontal="center"/>
    </xf>
    <xf numFmtId="165" fontId="43" fillId="2" borderId="0" xfId="7" applyNumberFormat="1" applyFont="1" applyFill="1" applyBorder="1" applyAlignment="1">
      <alignment vertical="center"/>
    </xf>
    <xf numFmtId="0" fontId="45" fillId="2" borderId="0" xfId="0" applyFont="1" applyFill="1"/>
    <xf numFmtId="0" fontId="7" fillId="2" borderId="0" xfId="0" applyFont="1" applyFill="1"/>
    <xf numFmtId="172" fontId="0" fillId="2" borderId="0" xfId="1" applyNumberFormat="1" applyFont="1" applyFill="1"/>
    <xf numFmtId="0" fontId="24" fillId="2" borderId="0" xfId="0" applyFont="1" applyFill="1"/>
    <xf numFmtId="165" fontId="3" fillId="2" borderId="0" xfId="1" applyNumberFormat="1" applyFont="1" applyFill="1"/>
    <xf numFmtId="0" fontId="7" fillId="2" borderId="0" xfId="0" applyFont="1" applyFill="1" applyAlignment="1">
      <alignment horizontal="left" indent="1"/>
    </xf>
    <xf numFmtId="10" fontId="3" fillId="2" borderId="0" xfId="3" applyNumberFormat="1" applyFont="1" applyFill="1"/>
    <xf numFmtId="165" fontId="7" fillId="2" borderId="0" xfId="1" applyNumberFormat="1" applyFont="1" applyFill="1"/>
    <xf numFmtId="165" fontId="3" fillId="2" borderId="0" xfId="3" applyNumberFormat="1" applyFont="1" applyFill="1"/>
    <xf numFmtId="0" fontId="3" fillId="2" borderId="0" xfId="0" applyFont="1" applyFill="1"/>
    <xf numFmtId="167" fontId="1" fillId="2" borderId="0" xfId="3" applyNumberFormat="1" applyFont="1" applyFill="1"/>
    <xf numFmtId="165" fontId="0" fillId="2" borderId="0" xfId="3" applyNumberFormat="1" applyFont="1" applyFill="1"/>
    <xf numFmtId="168" fontId="1" fillId="2" borderId="0" xfId="3" applyNumberFormat="1" applyFont="1" applyFill="1"/>
    <xf numFmtId="9" fontId="3" fillId="2" borderId="0" xfId="3" applyFont="1" applyFill="1" applyAlignment="1">
      <alignment horizontal="right" wrapText="1"/>
    </xf>
    <xf numFmtId="9" fontId="3" fillId="2" borderId="0" xfId="3" applyFont="1" applyFill="1"/>
    <xf numFmtId="165" fontId="36" fillId="2" borderId="0" xfId="9" applyNumberFormat="1" applyFont="1" applyFill="1" applyBorder="1"/>
    <xf numFmtId="9" fontId="3" fillId="2" borderId="0" xfId="3" applyFont="1" applyFill="1" applyBorder="1" applyAlignment="1">
      <alignment horizontal="right" wrapText="1"/>
    </xf>
    <xf numFmtId="9" fontId="3" fillId="2" borderId="0" xfId="3" applyFont="1" applyFill="1" applyBorder="1"/>
    <xf numFmtId="0" fontId="0" fillId="2" borderId="6" xfId="0" applyFill="1" applyBorder="1" applyAlignment="1">
      <alignment horizontal="left" indent="1"/>
    </xf>
    <xf numFmtId="44" fontId="18" fillId="2" borderId="0" xfId="2" applyFont="1" applyFill="1" applyAlignment="1">
      <alignment horizontal="right" vertical="center" wrapText="1"/>
    </xf>
    <xf numFmtId="176" fontId="0" fillId="2" borderId="0" xfId="0" applyNumberFormat="1" applyFill="1"/>
    <xf numFmtId="165" fontId="28" fillId="2" borderId="0" xfId="1" applyNumberFormat="1" applyFont="1" applyFill="1" applyBorder="1" applyAlignment="1">
      <alignment vertical="center"/>
    </xf>
    <xf numFmtId="43" fontId="28" fillId="2" borderId="0" xfId="1" applyFont="1" applyFill="1" applyBorder="1"/>
    <xf numFmtId="0" fontId="3" fillId="2" borderId="0" xfId="6" applyFont="1" applyFill="1" applyAlignment="1">
      <alignment horizontal="center" vertical="center"/>
    </xf>
    <xf numFmtId="165" fontId="30" fillId="2" borderId="0" xfId="1" applyNumberFormat="1" applyFont="1" applyFill="1" applyBorder="1" applyAlignment="1">
      <alignment vertical="center"/>
    </xf>
    <xf numFmtId="0" fontId="1" fillId="2" borderId="0" xfId="6" applyFont="1" applyFill="1" applyAlignment="1">
      <alignment vertical="center"/>
    </xf>
    <xf numFmtId="165" fontId="31" fillId="2" borderId="0" xfId="1" applyNumberFormat="1" applyFont="1" applyFill="1" applyBorder="1" applyAlignment="1">
      <alignment vertical="center"/>
    </xf>
    <xf numFmtId="0" fontId="1" fillId="2" borderId="0" xfId="6" applyFont="1" applyFill="1" applyAlignment="1">
      <alignment vertical="center" wrapText="1"/>
    </xf>
    <xf numFmtId="0" fontId="33" fillId="2" borderId="0" xfId="6" applyFont="1" applyFill="1" applyAlignment="1">
      <alignment horizontal="center"/>
    </xf>
    <xf numFmtId="0" fontId="1" fillId="2" borderId="0" xfId="6" applyFont="1" applyFill="1" applyAlignment="1">
      <alignment horizontal="left" vertical="center" wrapText="1" indent="2"/>
    </xf>
    <xf numFmtId="0" fontId="34" fillId="2" borderId="0" xfId="6" applyFont="1" applyFill="1" applyAlignment="1">
      <alignment horizontal="center"/>
    </xf>
    <xf numFmtId="0" fontId="28" fillId="2" borderId="0" xfId="6" applyFont="1" applyFill="1" applyAlignment="1">
      <alignment horizontal="center" vertical="center"/>
    </xf>
    <xf numFmtId="165" fontId="28" fillId="2" borderId="0" xfId="7" applyNumberFormat="1" applyFont="1" applyFill="1" applyBorder="1" applyAlignment="1">
      <alignment vertical="center"/>
    </xf>
    <xf numFmtId="0" fontId="1" fillId="2" borderId="0" xfId="6" applyFont="1" applyFill="1" applyAlignment="1">
      <alignment horizontal="left" vertical="center" wrapText="1"/>
    </xf>
    <xf numFmtId="0" fontId="1" fillId="2" borderId="0" xfId="6" applyFont="1" applyFill="1" applyAlignment="1">
      <alignment horizontal="left" vertical="center" wrapText="1" indent="1"/>
    </xf>
    <xf numFmtId="0" fontId="3" fillId="2" borderId="0" xfId="6" applyFont="1" applyFill="1" applyAlignment="1">
      <alignment horizontal="left"/>
    </xf>
    <xf numFmtId="0" fontId="1" fillId="2" borderId="0" xfId="6" applyFont="1" applyFill="1" applyAlignment="1">
      <alignment horizontal="left" vertical="center" wrapText="1" indent="3"/>
    </xf>
    <xf numFmtId="165" fontId="35" fillId="2" borderId="0" xfId="1" applyNumberFormat="1" applyFont="1" applyFill="1" applyBorder="1" applyAlignment="1">
      <alignment vertical="center"/>
    </xf>
    <xf numFmtId="0" fontId="26" fillId="2" borderId="0" xfId="6" applyFont="1" applyFill="1" applyAlignment="1">
      <alignment horizontal="center"/>
    </xf>
    <xf numFmtId="0" fontId="15" fillId="2" borderId="0" xfId="6" applyFont="1" applyFill="1" applyAlignment="1">
      <alignment vertical="center"/>
    </xf>
    <xf numFmtId="165" fontId="13" fillId="2" borderId="0" xfId="1" applyNumberFormat="1" applyFont="1" applyFill="1" applyAlignment="1">
      <alignment horizontal="center" vertical="center"/>
    </xf>
    <xf numFmtId="165" fontId="13" fillId="2" borderId="0" xfId="1" applyNumberFormat="1" applyFont="1" applyFill="1" applyBorder="1" applyAlignment="1">
      <alignment horizontal="center" vertical="center"/>
    </xf>
    <xf numFmtId="0" fontId="15" fillId="2" borderId="0" xfId="6" applyFont="1" applyFill="1"/>
    <xf numFmtId="165" fontId="15" fillId="2" borderId="0" xfId="1" applyNumberFormat="1" applyFont="1" applyFill="1" applyAlignment="1">
      <alignment vertical="center"/>
    </xf>
    <xf numFmtId="165" fontId="15" fillId="2" borderId="0" xfId="1" applyNumberFormat="1" applyFont="1" applyFill="1" applyBorder="1" applyAlignment="1">
      <alignment vertical="center"/>
    </xf>
    <xf numFmtId="43" fontId="1" fillId="2" borderId="0" xfId="1" applyFont="1" applyFill="1"/>
    <xf numFmtId="165" fontId="3" fillId="2" borderId="0" xfId="1" quotePrefix="1" applyNumberFormat="1" applyFont="1" applyFill="1" applyBorder="1" applyAlignment="1">
      <alignment vertical="center"/>
    </xf>
    <xf numFmtId="43" fontId="1" fillId="2" borderId="0" xfId="1" applyFont="1" applyFill="1" applyBorder="1"/>
    <xf numFmtId="165" fontId="15" fillId="2" borderId="0" xfId="11" applyNumberFormat="1" applyFont="1" applyFill="1"/>
    <xf numFmtId="165" fontId="15" fillId="2" borderId="0" xfId="1" applyNumberFormat="1" applyFont="1" applyFill="1"/>
    <xf numFmtId="0" fontId="3" fillId="2" borderId="2" xfId="0" applyFont="1" applyFill="1" applyBorder="1" applyAlignment="1">
      <alignment horizontal="left" indent="1"/>
    </xf>
    <xf numFmtId="177" fontId="17" fillId="6" borderId="0" xfId="3" applyNumberFormat="1" applyFont="1" applyFill="1" applyAlignment="1">
      <alignment horizontal="right" vertical="center" wrapText="1"/>
    </xf>
    <xf numFmtId="0" fontId="39" fillId="2" borderId="0" xfId="6" applyFont="1" applyFill="1" applyAlignment="1">
      <alignment horizontal="center" vertical="center"/>
    </xf>
    <xf numFmtId="0" fontId="39" fillId="2" borderId="4" xfId="6" applyFont="1" applyFill="1" applyBorder="1" applyAlignment="1">
      <alignment horizontal="center" vertical="center"/>
    </xf>
    <xf numFmtId="165" fontId="39" fillId="2" borderId="0" xfId="1" applyNumberFormat="1" applyFont="1" applyFill="1" applyBorder="1" applyAlignment="1">
      <alignment vertical="center"/>
    </xf>
    <xf numFmtId="43" fontId="39" fillId="2" borderId="0" xfId="1" applyFont="1" applyFill="1" applyBorder="1"/>
    <xf numFmtId="0" fontId="38" fillId="0" borderId="0" xfId="6" applyFont="1"/>
    <xf numFmtId="165" fontId="38" fillId="2" borderId="0" xfId="1" applyNumberFormat="1" applyFont="1" applyFill="1" applyBorder="1" applyAlignment="1">
      <alignment vertical="center"/>
    </xf>
    <xf numFmtId="178" fontId="0" fillId="2" borderId="0" xfId="0" applyNumberFormat="1" applyFill="1"/>
    <xf numFmtId="165" fontId="39" fillId="0" borderId="4" xfId="1" applyNumberFormat="1" applyFont="1" applyFill="1" applyBorder="1" applyAlignment="1">
      <alignment vertical="center"/>
    </xf>
    <xf numFmtId="165" fontId="6" fillId="0" borderId="0" xfId="1" applyNumberFormat="1" applyFont="1"/>
    <xf numFmtId="165" fontId="3" fillId="2" borderId="0" xfId="0" applyNumberFormat="1" applyFont="1" applyFill="1"/>
    <xf numFmtId="165" fontId="1" fillId="2" borderId="8" xfId="1" applyNumberFormat="1" applyFont="1" applyFill="1" applyBorder="1"/>
    <xf numFmtId="165" fontId="1" fillId="2" borderId="0" xfId="1" applyNumberFormat="1" applyFont="1" applyFill="1" applyBorder="1"/>
    <xf numFmtId="165" fontId="1" fillId="2" borderId="0" xfId="1" applyNumberFormat="1" applyFill="1"/>
    <xf numFmtId="14" fontId="23" fillId="4" borderId="0" xfId="6" applyNumberFormat="1" applyFont="1" applyFill="1" applyAlignment="1">
      <alignment horizontal="center" vertical="center"/>
    </xf>
    <xf numFmtId="165" fontId="53" fillId="2" borderId="0" xfId="1" applyNumberFormat="1" applyFont="1" applyFill="1" applyBorder="1" applyAlignment="1">
      <alignment vertical="center"/>
    </xf>
    <xf numFmtId="169" fontId="17" fillId="2" borderId="0" xfId="2" applyNumberFormat="1" applyFont="1" applyFill="1" applyAlignment="1">
      <alignment horizontal="right" vertical="center" wrapText="1"/>
    </xf>
    <xf numFmtId="179" fontId="3" fillId="2" borderId="0" xfId="3" applyNumberFormat="1" applyFont="1" applyFill="1"/>
    <xf numFmtId="166" fontId="0" fillId="2" borderId="0" xfId="0" applyNumberFormat="1" applyFill="1" applyAlignment="1">
      <alignment horizontal="right" wrapText="1"/>
    </xf>
    <xf numFmtId="166" fontId="0" fillId="2" borderId="0" xfId="0" applyNumberFormat="1" applyFill="1" applyAlignment="1">
      <alignment horizontal="center" wrapText="1"/>
    </xf>
    <xf numFmtId="165" fontId="1" fillId="2" borderId="0" xfId="3" applyNumberFormat="1" applyFont="1" applyFill="1"/>
    <xf numFmtId="164" fontId="50" fillId="2" borderId="0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/>
    <xf numFmtId="164" fontId="17" fillId="6" borderId="0" xfId="1" applyNumberFormat="1" applyFont="1" applyFill="1" applyAlignment="1">
      <alignment horizontal="right" vertical="center" wrapText="1"/>
    </xf>
    <xf numFmtId="9" fontId="5" fillId="2" borderId="0" xfId="3" applyFont="1" applyFill="1"/>
    <xf numFmtId="179" fontId="3" fillId="2" borderId="0" xfId="3" applyNumberFormat="1" applyFont="1" applyFill="1" applyBorder="1" applyAlignment="1">
      <alignment vertical="center"/>
    </xf>
    <xf numFmtId="9" fontId="5" fillId="0" borderId="0" xfId="3" applyFont="1" applyFill="1"/>
    <xf numFmtId="165" fontId="5" fillId="0" borderId="0" xfId="1" applyNumberFormat="1" applyFont="1" applyFill="1"/>
    <xf numFmtId="165" fontId="6" fillId="0" borderId="0" xfId="1" applyNumberFormat="1" applyFont="1" applyFill="1"/>
    <xf numFmtId="0" fontId="44" fillId="9" borderId="0" xfId="8" applyFont="1" applyFill="1" applyAlignment="1">
      <alignment horizontal="center" vertical="center" wrapText="1"/>
    </xf>
    <xf numFmtId="165" fontId="36" fillId="0" borderId="0" xfId="1" applyNumberFormat="1" applyFont="1" applyFill="1" applyBorder="1" applyAlignment="1">
      <alignment vertical="center"/>
    </xf>
    <xf numFmtId="179" fontId="3" fillId="0" borderId="0" xfId="3" applyNumberFormat="1" applyFont="1" applyFill="1"/>
    <xf numFmtId="0" fontId="0" fillId="113" borderId="0" xfId="0" applyFill="1"/>
    <xf numFmtId="165" fontId="3" fillId="0" borderId="0" xfId="7" applyNumberFormat="1" applyFont="1" applyFill="1" applyBorder="1" applyAlignment="1">
      <alignment vertical="center"/>
    </xf>
    <xf numFmtId="166" fontId="6" fillId="0" borderId="0" xfId="7" applyFont="1" applyFill="1" applyBorder="1" applyAlignment="1">
      <alignment horizontal="left" vertical="center" indent="1"/>
    </xf>
    <xf numFmtId="0" fontId="7" fillId="0" borderId="0" xfId="6" applyFont="1" applyAlignment="1">
      <alignment vertical="center"/>
    </xf>
    <xf numFmtId="179" fontId="3" fillId="0" borderId="0" xfId="3" applyNumberFormat="1" applyFont="1" applyFill="1" applyBorder="1" applyAlignment="1">
      <alignment vertical="center"/>
    </xf>
    <xf numFmtId="172" fontId="3" fillId="0" borderId="0" xfId="7" applyNumberFormat="1" applyFont="1" applyFill="1" applyBorder="1" applyAlignment="1">
      <alignment vertical="center"/>
    </xf>
    <xf numFmtId="165" fontId="1" fillId="0" borderId="0" xfId="7" applyNumberFormat="1" applyFont="1" applyFill="1" applyBorder="1" applyAlignment="1">
      <alignment vertical="center"/>
    </xf>
    <xf numFmtId="165" fontId="6" fillId="0" borderId="0" xfId="7" applyNumberFormat="1" applyFont="1" applyFill="1" applyBorder="1" applyAlignment="1">
      <alignment vertical="center"/>
    </xf>
    <xf numFmtId="166" fontId="1" fillId="0" borderId="0" xfId="7" applyFont="1" applyFill="1" applyBorder="1" applyAlignment="1">
      <alignment horizontal="left" vertical="center"/>
    </xf>
    <xf numFmtId="165" fontId="43" fillId="0" borderId="0" xfId="7" applyNumberFormat="1" applyFont="1" applyFill="1" applyBorder="1" applyAlignment="1">
      <alignment vertical="center"/>
    </xf>
    <xf numFmtId="165" fontId="3" fillId="0" borderId="0" xfId="1" applyNumberFormat="1" applyFont="1" applyFill="1"/>
    <xf numFmtId="166" fontId="6" fillId="0" borderId="0" xfId="7" applyFont="1" applyFill="1" applyBorder="1" applyAlignment="1">
      <alignment horizontal="left" vertical="center"/>
    </xf>
    <xf numFmtId="166" fontId="0" fillId="0" borderId="0" xfId="0" applyNumberFormat="1"/>
    <xf numFmtId="0" fontId="38" fillId="0" borderId="0" xfId="0" applyFont="1"/>
    <xf numFmtId="0" fontId="6" fillId="0" borderId="0" xfId="0" applyFont="1"/>
    <xf numFmtId="10" fontId="3" fillId="0" borderId="0" xfId="3" applyNumberFormat="1" applyFont="1" applyFill="1"/>
    <xf numFmtId="165" fontId="7" fillId="0" borderId="0" xfId="1" applyNumberFormat="1" applyFont="1" applyFill="1"/>
    <xf numFmtId="165" fontId="38" fillId="0" borderId="0" xfId="0" applyNumberFormat="1" applyFont="1"/>
    <xf numFmtId="14" fontId="23" fillId="113" borderId="0" xfId="6" applyNumberFormat="1" applyFont="1" applyFill="1" applyAlignment="1">
      <alignment horizontal="center" vertical="center"/>
    </xf>
    <xf numFmtId="14" fontId="48" fillId="114" borderId="0" xfId="6" applyNumberFormat="1" applyFont="1" applyFill="1" applyAlignment="1">
      <alignment horizontal="center" vertical="center"/>
    </xf>
    <xf numFmtId="0" fontId="47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173" fontId="1" fillId="0" borderId="0" xfId="1" applyNumberFormat="1" applyFont="1" applyFill="1" applyBorder="1" applyAlignment="1">
      <alignment horizontal="left" vertical="center" indent="1"/>
    </xf>
    <xf numFmtId="173" fontId="1" fillId="0" borderId="0" xfId="7" applyNumberFormat="1" applyFont="1" applyFill="1" applyBorder="1" applyAlignment="1">
      <alignment horizontal="left" vertical="center" indent="1"/>
    </xf>
    <xf numFmtId="165" fontId="3" fillId="0" borderId="0" xfId="1" applyNumberFormat="1" applyFont="1" applyFill="1" applyBorder="1" applyAlignment="1">
      <alignment vertical="center"/>
    </xf>
    <xf numFmtId="0" fontId="39" fillId="0" borderId="0" xfId="6" applyFont="1"/>
    <xf numFmtId="173" fontId="5" fillId="0" borderId="0" xfId="6" applyNumberFormat="1" applyFont="1" applyAlignment="1">
      <alignment horizontal="center" vertical="center" wrapText="1"/>
    </xf>
    <xf numFmtId="0" fontId="25" fillId="0" borderId="0" xfId="6" applyFont="1" applyAlignment="1">
      <alignment vertical="center"/>
    </xf>
    <xf numFmtId="165" fontId="1" fillId="0" borderId="4" xfId="1" applyNumberFormat="1" applyFont="1" applyFill="1" applyBorder="1" applyAlignment="1">
      <alignment vertical="center"/>
    </xf>
    <xf numFmtId="0" fontId="4" fillId="113" borderId="0" xfId="0" applyFont="1" applyFill="1"/>
    <xf numFmtId="0" fontId="4" fillId="113" borderId="0" xfId="0" applyFont="1" applyFill="1" applyAlignment="1">
      <alignment horizontal="right"/>
    </xf>
    <xf numFmtId="0" fontId="4" fillId="113" borderId="0" xfId="0" applyFont="1" applyFill="1" applyAlignment="1">
      <alignment horizontal="center"/>
    </xf>
    <xf numFmtId="165" fontId="39" fillId="0" borderId="0" xfId="1" applyNumberFormat="1" applyFont="1" applyFill="1" applyBorder="1" applyAlignment="1">
      <alignment vertical="center"/>
    </xf>
    <xf numFmtId="1" fontId="0" fillId="2" borderId="0" xfId="1" applyNumberFormat="1" applyFont="1" applyFill="1"/>
    <xf numFmtId="221" fontId="3" fillId="2" borderId="0" xfId="3" applyNumberFormat="1" applyFont="1" applyFill="1"/>
    <xf numFmtId="165" fontId="3" fillId="0" borderId="0" xfId="3" applyNumberFormat="1" applyFont="1" applyFill="1"/>
    <xf numFmtId="14" fontId="27" fillId="2" borderId="0" xfId="1" applyNumberFormat="1" applyFont="1" applyFill="1" applyAlignment="1">
      <alignment horizontal="center" vertical="center" wrapText="1"/>
    </xf>
    <xf numFmtId="14" fontId="27" fillId="2" borderId="0" xfId="1" applyNumberFormat="1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center" vertical="center"/>
    </xf>
    <xf numFmtId="43" fontId="1" fillId="2" borderId="0" xfId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36" fillId="2" borderId="7" xfId="0" applyFont="1" applyFill="1" applyBorder="1"/>
    <xf numFmtId="222" fontId="13" fillId="2" borderId="0" xfId="1" applyNumberFormat="1" applyFont="1" applyFill="1" applyAlignment="1">
      <alignment horizontal="center" vertical="center"/>
    </xf>
    <xf numFmtId="173" fontId="1" fillId="0" borderId="0" xfId="15" applyNumberFormat="1" applyFont="1" applyFill="1" applyBorder="1" applyAlignment="1">
      <alignment horizontal="left" vertical="center" indent="1"/>
    </xf>
    <xf numFmtId="0" fontId="9" fillId="3" borderId="0" xfId="0" applyFont="1" applyFill="1" applyAlignment="1">
      <alignment horizontal="center" wrapText="1"/>
    </xf>
    <xf numFmtId="1" fontId="1" fillId="0" borderId="0" xfId="6" applyNumberFormat="1" applyFont="1"/>
    <xf numFmtId="164" fontId="13" fillId="2" borderId="0" xfId="1" applyNumberFormat="1" applyFont="1" applyFill="1" applyAlignment="1">
      <alignment horizontal="center" vertical="center"/>
    </xf>
    <xf numFmtId="164" fontId="1" fillId="0" borderId="0" xfId="6" applyNumberFormat="1" applyFont="1" applyAlignment="1">
      <alignment horizontal="left" vertical="center" wrapText="1" indent="2"/>
    </xf>
    <xf numFmtId="14" fontId="37" fillId="114" borderId="0" xfId="1" applyNumberFormat="1" applyFont="1" applyFill="1" applyBorder="1" applyAlignment="1">
      <alignment horizontal="center" vertical="center"/>
    </xf>
    <xf numFmtId="14" fontId="37" fillId="114" borderId="3" xfId="1" applyNumberFormat="1" applyFont="1" applyFill="1" applyBorder="1" applyAlignment="1">
      <alignment horizontal="center" vertical="center"/>
    </xf>
    <xf numFmtId="14" fontId="27" fillId="113" borderId="0" xfId="1" applyNumberFormat="1" applyFont="1" applyFill="1" applyAlignment="1">
      <alignment horizontal="center" vertical="center"/>
    </xf>
    <xf numFmtId="14" fontId="27" fillId="113" borderId="0" xfId="1" applyNumberFormat="1" applyFont="1" applyFill="1" applyAlignment="1">
      <alignment horizontal="center" vertical="center" wrapText="1"/>
    </xf>
    <xf numFmtId="0" fontId="27" fillId="113" borderId="0" xfId="8" applyFont="1" applyFill="1" applyAlignment="1">
      <alignment horizontal="center" vertical="center" wrapText="1"/>
    </xf>
    <xf numFmtId="0" fontId="37" fillId="114" borderId="0" xfId="8" applyFont="1" applyFill="1" applyAlignment="1">
      <alignment horizontal="center" vertical="center" wrapText="1"/>
    </xf>
    <xf numFmtId="0" fontId="27" fillId="2" borderId="0" xfId="8" applyFont="1" applyFill="1" applyAlignment="1">
      <alignment horizontal="center" vertical="center" wrapText="1"/>
    </xf>
    <xf numFmtId="0" fontId="44" fillId="9" borderId="0" xfId="8" applyFont="1" applyFill="1" applyAlignment="1">
      <alignment horizontal="center" vertical="center" wrapText="1"/>
    </xf>
    <xf numFmtId="0" fontId="3" fillId="2" borderId="0" xfId="6" applyFont="1" applyFill="1" applyAlignment="1">
      <alignment horizontal="left" vertical="center" wrapText="1"/>
    </xf>
    <xf numFmtId="177" fontId="18" fillId="2" borderId="0" xfId="2" applyNumberFormat="1" applyFont="1" applyFill="1" applyAlignment="1">
      <alignment horizontal="right" vertical="center" wrapText="1"/>
    </xf>
    <xf numFmtId="6" fontId="149" fillId="6" borderId="0" xfId="0" applyNumberFormat="1" applyFont="1" applyFill="1" applyAlignment="1">
      <alignment horizontal="center" vertical="center"/>
    </xf>
    <xf numFmtId="0" fontId="150" fillId="6" borderId="0" xfId="0" applyFont="1" applyFill="1" applyAlignment="1">
      <alignment horizontal="center" vertical="center"/>
    </xf>
    <xf numFmtId="193" fontId="17" fillId="6" borderId="0" xfId="0" applyNumberFormat="1" applyFont="1" applyFill="1" applyAlignment="1">
      <alignment horizontal="right" vertical="center" wrapText="1"/>
    </xf>
    <xf numFmtId="193" fontId="17" fillId="6" borderId="0" xfId="1" applyNumberFormat="1" applyFont="1" applyFill="1" applyAlignment="1">
      <alignment horizontal="right" vertical="center" wrapText="1"/>
    </xf>
    <xf numFmtId="3" fontId="149" fillId="6" borderId="0" xfId="0" applyNumberFormat="1" applyFont="1" applyFill="1" applyAlignment="1">
      <alignment horizontal="center" vertical="center"/>
    </xf>
  </cellXfs>
  <cellStyles count="22810">
    <cellStyle name="_Arcelor_Br_Model_Oficial" xfId="1681" xr:uid="{089A051C-0BE3-48FE-BFE7-F2712C909378}"/>
    <cellStyle name="_Arcelor_Br_Model_Oficial_China production - net export(IU)" xfId="1682" xr:uid="{9639C8C0-A570-40D7-BAE0-BFBB17ECCEA9}"/>
    <cellStyle name="_Arcelor_Br_Model_Oficial_US Steel imports and Inv" xfId="1683" xr:uid="{84897D1A-7BCD-4125-9AFA-2E571EC17770}"/>
    <cellStyle name="_CSN_Model_Oficial" xfId="1684" xr:uid="{676B5616-3984-4A03-8D79-E9889B6FE7DD}"/>
    <cellStyle name="_CSN_Model_Oficial_China production - net export(IU)" xfId="1685" xr:uid="{4571336A-671B-49CD-B571-F338C14C39CB}"/>
    <cellStyle name="_CSN_Model_Oficial_US Steel imports and Inv" xfId="1686" xr:uid="{2BA5C15B-2EF4-4DF7-9DB0-D878AF485AEA}"/>
    <cellStyle name="_CVRD_Model_Oficial_USGAAP" xfId="1687" xr:uid="{7C9A85EC-8CD9-4397-BE43-19F35F38A678}"/>
    <cellStyle name="_CVRD_Model_Oficial_USGAAP_2" xfId="1688" xr:uid="{39107C3D-D998-4F12-A134-4B43781A7CA4}"/>
    <cellStyle name="_CVRD_Model_Oficial_USGAAP_2_Gerdau" xfId="1689" xr:uid="{5F428376-3C26-4BD3-B7D2-D23914C504DC}"/>
    <cellStyle name="_CVRD_Model_Oficial_USGAAP_2_Gerdau_3Q07 price" xfId="1690" xr:uid="{2FCB0BEB-70F3-47B2-9D20-2B64795CE661}"/>
    <cellStyle name="_CVRD_Model_Oficial_USGAAP_2_Gerdau4Q07deal" xfId="1691" xr:uid="{6CF7C4BD-A80A-4A64-A0A1-A80E83B2F0AE}"/>
    <cellStyle name="_CVRD_Model_Oficial_USGAAP_2_MMX - Initiating Coverage 5.xls" xfId="1692" xr:uid="{8DB3918F-ED9F-4EE1-A808-39E564BCE7CA}"/>
    <cellStyle name="_CVRD_Model_Oficial_USGAAP_2_MMX - Initiating Coverage 6.xls" xfId="1693" xr:uid="{E90FD705-D107-4843-AF0C-BB45D6783286}"/>
    <cellStyle name="_CVRD_Model_Oficial_USGAAP_2_Model" xfId="1694" xr:uid="{7C456F94-4149-4976-A7FC-2CA816D5AD20}"/>
    <cellStyle name="_CVRD_Model_Oficial_USGAAP_Gerdau" xfId="1695" xr:uid="{A704EE32-FB43-42DB-8707-B796DC5A1A5F}"/>
    <cellStyle name="_CVRD_Model_Oficial_USGAAP_Gerdau_3Q07 price" xfId="1696" xr:uid="{652A0D58-D728-443B-843F-BD68ED3FD1C5}"/>
    <cellStyle name="_CVRD_Model_Oficial_USGAAP_Gerdau4Q07deal" xfId="1697" xr:uid="{7BDAF372-C382-49F9-A38A-D0ACD9CFF8D8}"/>
    <cellStyle name="_CVRD_Model_Oficial_USGAAP_MMX - Initiating Coverage 5.xls" xfId="1698" xr:uid="{AD2EBE35-0FB1-44B7-B161-E42FB7A6961D}"/>
    <cellStyle name="_CVRD_Model_Oficial_USGAAP_MMX - Initiating Coverage 6.xls" xfId="1699" xr:uid="{C4E58AC1-9EBD-4884-B397-7A8EF9BD7FF8}"/>
    <cellStyle name="_CVRD_Model_Oficial_USGAAP_Model" xfId="1700" xr:uid="{7E9B78CD-4897-42FD-BBB1-81D73F5E93AC}"/>
    <cellStyle name="_Gerdau_Model_Oficial" xfId="1701" xr:uid="{5934F469-75C2-4BFF-8B95-836F7A451C9C}"/>
    <cellStyle name="_Gerdau_Model_Oficial_China production - net export(IU)" xfId="1702" xr:uid="{1476E3EF-5D0D-47F6-A3AE-D151CE0314FB}"/>
    <cellStyle name="_Gerdau_Model_Oficial_US Steel imports and Inv" xfId="1703" xr:uid="{621BAFFA-593D-4B17-84AE-205F4B2F033C}"/>
    <cellStyle name="_Máscara da Beth" xfId="1704" xr:uid="{20B042F3-2B4E-4AB9-A330-DF81F02830F5}"/>
    <cellStyle name="_Máscara da Beth_China production - net export(IU)" xfId="1705" xr:uid="{8E612586-D57F-4078-A7DF-62A0A8B9F3DB}"/>
    <cellStyle name="_Máscara da Beth_US Steel imports and Inv" xfId="1706" xr:uid="{173600A1-B07F-4711-BA26-1938175E102C}"/>
    <cellStyle name="_MMX - Initiating Coverage 5.xls" xfId="1707" xr:uid="{832101F1-6574-4C75-A63C-AE54B06C2AF4}"/>
    <cellStyle name="_MMX - Initiating Coverage 6.xls" xfId="1708" xr:uid="{4EC6BA17-A78A-4B28-8435-A9398A9F398D}"/>
    <cellStyle name="_Pot_energia assegurada" xfId="1709" xr:uid="{7B350104-9E7A-4BA0-A9B5-AD2E2E2D79A8}"/>
    <cellStyle name="_Pot_energia assegurada_US Steel imports and Inv" xfId="1710" xr:uid="{85D7F446-A8AB-4AB0-8713-2D797C102430}"/>
    <cellStyle name="_Price curve v.02" xfId="1711" xr:uid="{F0B4F04B-2703-461B-B52E-18A0A86B1234}"/>
    <cellStyle name="_PROJECTION" xfId="1712" xr:uid="{13208832-468A-43DE-87EC-DA5F82AA1859}"/>
    <cellStyle name="_PROJECTION_China production - net export(IU)" xfId="1713" xr:uid="{5A97181F-9671-4CD7-9787-C369A64A25BD}"/>
    <cellStyle name="_PROJECTION_US Steel imports and Inv" xfId="1714" xr:uid="{1B846D26-E759-459F-8982-CC1FFB8795A6}"/>
    <cellStyle name="_Usiminas_Model_Consolidado_New" xfId="1715" xr:uid="{480E8C23-2B06-4204-A4B1-D53D504FC96F}"/>
    <cellStyle name="¿­¾îº» ÇÏÀÌÆÛ¸µÅ©" xfId="1716" xr:uid="{DD345914-6042-47A0-97C9-B12516AD7E6E}"/>
    <cellStyle name="0  + -" xfId="47" xr:uid="{4E8002EF-2581-4699-A370-3A36C4D7363B}"/>
    <cellStyle name="0  + - 10" xfId="1717" xr:uid="{EBCDFB05-438B-4DF8-86AD-76B75FFBC3B8}"/>
    <cellStyle name="0  + - 2" xfId="426" xr:uid="{13905F12-015B-4E17-A64F-8296E15969F1}"/>
    <cellStyle name="0  + - 2 2" xfId="1719" xr:uid="{580A83CD-6D39-4952-AD63-876238083AD5}"/>
    <cellStyle name="0  + - 2 3" xfId="1720" xr:uid="{AB69E20B-E7DC-41DA-A3CB-41C136E77D20}"/>
    <cellStyle name="0  + - 2 4" xfId="1721" xr:uid="{301A0A23-E338-475C-B36E-31B8B0A535B4}"/>
    <cellStyle name="0  + - 2 5" xfId="1722" xr:uid="{030E99AC-80D6-450A-999E-2956929E25B6}"/>
    <cellStyle name="0  + - 2 6" xfId="1718" xr:uid="{5ABC03E7-4642-4ADB-827D-B5F277B72894}"/>
    <cellStyle name="0  + - 3" xfId="1723" xr:uid="{FDAA1F6D-BBBB-41FD-85B9-C2D27599CF28}"/>
    <cellStyle name="0  + - 3 2" xfId="1724" xr:uid="{4CE2436A-F493-44EF-A058-F60F1E7B2300}"/>
    <cellStyle name="0  + - 3 3" xfId="1725" xr:uid="{1DD9F27F-82F9-483E-95E5-EE107D4862F5}"/>
    <cellStyle name="0  + - 3 4" xfId="1726" xr:uid="{C5A2AF9C-7E00-48CE-8DCE-EEB0FABEBAA4}"/>
    <cellStyle name="0  + - 3 5" xfId="1727" xr:uid="{D76A2C1A-A54F-47C7-A6AD-3C8BA16DB82D}"/>
    <cellStyle name="0  + - 4" xfId="1728" xr:uid="{3024A57B-C50A-4F59-99C4-04C9AF308503}"/>
    <cellStyle name="0  + - 4 2" xfId="1729" xr:uid="{46C784B9-CAB2-4B57-A5F1-8B0C8A34FB40}"/>
    <cellStyle name="0  + - 4 3" xfId="1730" xr:uid="{A13901D5-5DE0-4A92-9289-D08DF4A75460}"/>
    <cellStyle name="0  + - 4 4" xfId="1731" xr:uid="{00D3040F-84DF-47AC-B4B0-1D5AB8088272}"/>
    <cellStyle name="0  + - 4 5" xfId="1732" xr:uid="{740393DF-6ED4-41CC-8BA0-4E1F0A2F2BD4}"/>
    <cellStyle name="0  + - 5" xfId="1733" xr:uid="{36601D36-B88E-4C2D-AA88-682D4B66FF33}"/>
    <cellStyle name="0  + - 5 2" xfId="1734" xr:uid="{1A13FC7E-BE48-43D8-86B8-0639D0491B9F}"/>
    <cellStyle name="0  + - 5 3" xfId="1735" xr:uid="{4584C020-393A-4F8C-8646-FEDD6745C408}"/>
    <cellStyle name="0  + - 5 4" xfId="1736" xr:uid="{609FBE59-1BF0-46E9-B6F7-53598EF7CE45}"/>
    <cellStyle name="0  + - 6" xfId="1737" xr:uid="{0CBD125D-A402-4641-8070-01B76BFF5878}"/>
    <cellStyle name="0  + - 7" xfId="1738" xr:uid="{22BB869A-5003-4018-8711-D6A25FAA171E}"/>
    <cellStyle name="0  + - 8" xfId="1739" xr:uid="{AEABDA0E-C0FC-4FBA-8F4D-306D4E42686F}"/>
    <cellStyle name="0  + - 9" xfId="1740" xr:uid="{80901802-BAB1-4D06-BD96-0FBFAEF4A082}"/>
    <cellStyle name="0+ -" xfId="48" xr:uid="{7A9540F0-5869-4C1A-8EA2-D40160C49013}"/>
    <cellStyle name="0+   -" xfId="49" xr:uid="{157A6D4A-2E8A-4A0F-892B-23FD981E33B1}"/>
    <cellStyle name="0+   - 10" xfId="1742" xr:uid="{72334D64-8E0F-4CFC-B51F-1352972B218B}"/>
    <cellStyle name="0+   - 2" xfId="427" xr:uid="{ADA3A386-C69F-48E9-8FFE-0D12AF5A90BF}"/>
    <cellStyle name="0+   - 2 2" xfId="1744" xr:uid="{FF3A268A-46DA-4F2F-9E0B-C847C9AB8AA2}"/>
    <cellStyle name="0+   - 2 3" xfId="1745" xr:uid="{35364265-9425-46AC-A076-E69EB37FF529}"/>
    <cellStyle name="0+   - 2 4" xfId="1746" xr:uid="{2860DCA8-F88E-4A41-94A0-5E29795D557D}"/>
    <cellStyle name="0+   - 2 5" xfId="1747" xr:uid="{AA7860C2-F933-4CC7-A63D-B3A4692BAA8C}"/>
    <cellStyle name="0+   - 2 6" xfId="1743" xr:uid="{E4D40747-4EF8-4757-AF42-891DCB338E27}"/>
    <cellStyle name="0+   - 3" xfId="1748" xr:uid="{CF2A341F-99C1-4F85-AE07-6DD1131A443E}"/>
    <cellStyle name="0+   - 3 2" xfId="1749" xr:uid="{545D2025-3A96-45F3-8FB3-A91DE2916F5D}"/>
    <cellStyle name="0+   - 3 3" xfId="1750" xr:uid="{9C758692-A87E-4008-A33C-683FA244F8DB}"/>
    <cellStyle name="0+   - 3 4" xfId="1751" xr:uid="{929F9EC1-29FD-4A22-A598-B610DCEB4E9E}"/>
    <cellStyle name="0+   - 3 5" xfId="1752" xr:uid="{623931C1-6370-43F3-9612-003C60254166}"/>
    <cellStyle name="0+   - 4" xfId="1753" xr:uid="{C8C716A9-A084-4E87-B0A3-72F12BED7EF7}"/>
    <cellStyle name="0+   - 4 2" xfId="1754" xr:uid="{B18C6591-5A88-41F9-9755-0576484A938E}"/>
    <cellStyle name="0+   - 4 3" xfId="1755" xr:uid="{EE9250AA-6749-4F8E-88D4-1CADD280D1D0}"/>
    <cellStyle name="0+   - 4 4" xfId="1756" xr:uid="{AE75A0D2-D66B-4C44-BAD8-55EC7221C0D3}"/>
    <cellStyle name="0+   - 4 5" xfId="1757" xr:uid="{C8E8B9D3-7071-44A3-B914-34EFD64A1F97}"/>
    <cellStyle name="0+   - 5" xfId="1758" xr:uid="{DC0396DB-04BA-47C7-851F-E172FE3F1744}"/>
    <cellStyle name="0+   - 5 2" xfId="1759" xr:uid="{8BBFD6D2-3A68-4D13-8F19-A3DD55A87CE1}"/>
    <cellStyle name="0+   - 5 3" xfId="1760" xr:uid="{FFA855EB-653E-41BD-8710-445817813A95}"/>
    <cellStyle name="0+   - 5 4" xfId="1761" xr:uid="{4E0C919D-DE10-455C-9BD0-18BC6801DAC7}"/>
    <cellStyle name="0+   - 6" xfId="1762" xr:uid="{DC366D15-E35A-4DB4-B944-7F193B73916F}"/>
    <cellStyle name="0+   - 7" xfId="1763" xr:uid="{429D896D-4FA2-4989-849A-4511E9FEF509}"/>
    <cellStyle name="0+   - 8" xfId="1764" xr:uid="{096651E5-1985-415B-9FE8-2E5F82045310}"/>
    <cellStyle name="0+   - 9" xfId="1765" xr:uid="{DE69235C-0D90-415C-AEEB-0240F4115740}"/>
    <cellStyle name="0+ - 10" xfId="1741" xr:uid="{920401A3-96D4-4562-9D46-C368BF99EC66}"/>
    <cellStyle name="0+ - 11" xfId="11818" xr:uid="{E3A1A091-08F0-4054-9754-E608BEDACBA9}"/>
    <cellStyle name="0+ - 12" xfId="22776" xr:uid="{6542492A-FCB2-42A8-A80B-763C81C5325B}"/>
    <cellStyle name="0+ - 13" xfId="22752" xr:uid="{BE553FDE-C3A4-4524-890C-E2A65AEF0BC6}"/>
    <cellStyle name="0+ - 14" xfId="22783" xr:uid="{1DEFB4A8-CA53-4975-A8E9-33E4D3D28537}"/>
    <cellStyle name="0+ - 15" xfId="22746" xr:uid="{8D0D0EB8-670D-4B53-8181-E5285747A1F7}"/>
    <cellStyle name="0+ - 16" xfId="22785" xr:uid="{FFF8F99F-C0D0-491B-8886-01E0CA7A4271}"/>
    <cellStyle name="0+ - 17" xfId="22744" xr:uid="{85D71707-28DC-4998-A378-0CDBFECB6F98}"/>
    <cellStyle name="0+ - 18" xfId="22773" xr:uid="{31D9F9CC-58A2-4B00-9C56-1CCF51BB7487}"/>
    <cellStyle name="0+ - 2" xfId="428" xr:uid="{C1FFDA63-CCED-4613-A932-001AA99B4C06}"/>
    <cellStyle name="0+ - 2 2" xfId="1767" xr:uid="{0CC29862-3CEC-41F3-BA22-519C2BC99929}"/>
    <cellStyle name="0+ - 2 3" xfId="1768" xr:uid="{81AE4CE1-FA82-4647-88D4-49CCD04007A5}"/>
    <cellStyle name="0+ - 2 4" xfId="1769" xr:uid="{E9798666-C8E6-4855-B0F6-85B12FC800F4}"/>
    <cellStyle name="0+ - 2 5" xfId="1770" xr:uid="{4B61D56C-C667-475F-B281-6BBC81AB94A7}"/>
    <cellStyle name="0+ - 2 6" xfId="1766" xr:uid="{9C7117A7-D28A-43B4-BF2A-7D52DF08EBB7}"/>
    <cellStyle name="0+ - 3" xfId="1771" xr:uid="{C8431BBF-47A6-4D5C-B376-028530D3487F}"/>
    <cellStyle name="0+ - 3 2" xfId="1772" xr:uid="{81B29530-48C1-4EB9-B08C-34CE97E0BE0E}"/>
    <cellStyle name="0+ - 3 3" xfId="1773" xr:uid="{78BA756A-3852-4934-8879-63415F3E61E4}"/>
    <cellStyle name="0+ - 3 4" xfId="1774" xr:uid="{D9B265BC-8590-410D-A945-BA0D102A1D14}"/>
    <cellStyle name="0+ - 3 5" xfId="1775" xr:uid="{40A6C564-0572-4774-8712-A096A50790F4}"/>
    <cellStyle name="0+ - 4" xfId="1776" xr:uid="{F6C9BD7D-1C97-48F8-9CC4-A73CFC1E3767}"/>
    <cellStyle name="0+ - 4 2" xfId="1777" xr:uid="{3D6C4767-6E67-4662-B3DB-1992C41FA177}"/>
    <cellStyle name="0+ - 4 3" xfId="1778" xr:uid="{66F97126-495F-44BE-91FF-DDC8ABE47283}"/>
    <cellStyle name="0+ - 4 4" xfId="1779" xr:uid="{EA0955F5-CF93-4BD4-A967-0F0C97039EF6}"/>
    <cellStyle name="0+ - 4 5" xfId="1780" xr:uid="{A91CB6EC-7289-4C49-BDDE-7631D745B931}"/>
    <cellStyle name="0+ - 5" xfId="1781" xr:uid="{4B2153E8-8922-445E-BF68-8D57CC1F68D5}"/>
    <cellStyle name="0+ - 5 2" xfId="1782" xr:uid="{DC39054D-D5C9-43C0-B5C6-E8C9EEB495DF}"/>
    <cellStyle name="0+ - 5 3" xfId="1783" xr:uid="{1D21910D-B026-4E5B-BE21-2BB0047BAE22}"/>
    <cellStyle name="0+ - 5 4" xfId="1784" xr:uid="{B641719E-8213-4A45-B529-032AC27C53FC}"/>
    <cellStyle name="0+ - 6" xfId="1785" xr:uid="{68A937DA-2BDF-4F13-AEC9-549DB5C97A11}"/>
    <cellStyle name="0+ - 7" xfId="1786" xr:uid="{D6C6C65F-B7CC-4A0A-9032-C20A730E8255}"/>
    <cellStyle name="0+ - 8" xfId="1787" xr:uid="{75328EB9-51AF-412D-8666-5837CD0AC538}"/>
    <cellStyle name="0+ - 9" xfId="1788" xr:uid="{A14C670B-8B45-4F7D-8B20-17CFE3709D94}"/>
    <cellStyle name="0+ -_2006 x 2007" xfId="1789" xr:uid="{FC4EAE17-5A04-4A16-9837-56F309AF242B}"/>
    <cellStyle name="½°Ç¥_PRECOEE" xfId="1790" xr:uid="{A3CE0766-C92E-40C3-B07F-5AAEC55DE9EF}"/>
    <cellStyle name="1o.nível" xfId="50" xr:uid="{77CFA618-3D13-45CA-B6D5-7D69C022C7BB}"/>
    <cellStyle name="1o.nível 2" xfId="429" xr:uid="{342B4384-9476-4D35-A53F-28007C52C99E}"/>
    <cellStyle name="20% - Accent1" xfId="30" xr:uid="{D0C55C52-9175-4098-914D-37219A93B839}"/>
    <cellStyle name="20% - Accent2" xfId="33" xr:uid="{B02470BF-4442-4FEF-A304-484D23A0282A}"/>
    <cellStyle name="20% - Accent3" xfId="36" xr:uid="{3A7F1141-355C-4B4A-ABBC-A862DBC2E394}"/>
    <cellStyle name="20% - Accent4" xfId="39" xr:uid="{67F6AB52-BB98-49D7-8A85-D3D6CF1474FA}"/>
    <cellStyle name="20% - Accent5" xfId="42" xr:uid="{788BC483-440B-4DDC-A5C6-045ED7ADAE49}"/>
    <cellStyle name="20% - Accent6" xfId="45" xr:uid="{6C278B98-69C3-45C8-9D2B-A1B492D8D49B}"/>
    <cellStyle name="20% - Ênfase1 10" xfId="430" xr:uid="{FF2C3F25-A1D5-4668-8D1E-80508CD21BD9}"/>
    <cellStyle name="20% - Ênfase1 10 2" xfId="1791" xr:uid="{D937013E-CC13-4240-A500-76E75E4FE4E5}"/>
    <cellStyle name="20% - Ênfase1 11" xfId="431" xr:uid="{382069AC-5FC2-49D3-9A54-E0235ADF07B7}"/>
    <cellStyle name="20% - Ênfase1 11 2" xfId="1792" xr:uid="{52A16581-7515-4014-8781-EA602BF50312}"/>
    <cellStyle name="20% - Ênfase1 12" xfId="432" xr:uid="{72ABB857-5533-48F0-90E1-F4C25DEFEAD7}"/>
    <cellStyle name="20% - Ênfase1 12 2" xfId="1793" xr:uid="{4BBBC5BC-B57B-4769-85B3-898260E0BC70}"/>
    <cellStyle name="20% - Ênfase1 13" xfId="433" xr:uid="{4FE02D33-5F6F-4E6A-B174-C951DA7C27BD}"/>
    <cellStyle name="20% - Ênfase1 13 2" xfId="1794" xr:uid="{1795C98E-1CD1-4E87-8841-C9EFE8054485}"/>
    <cellStyle name="20% - Ênfase1 14" xfId="434" xr:uid="{82FB35D0-BEA4-4C2B-B800-57406F0C374E}"/>
    <cellStyle name="20% - Ênfase1 14 2" xfId="1795" xr:uid="{8CE22991-9E41-4192-99CD-6581CE4A7C93}"/>
    <cellStyle name="20% - Ênfase1 15" xfId="435" xr:uid="{CF9F6233-E51A-4A71-A9DD-2F8B28EEABDB}"/>
    <cellStyle name="20% - Ênfase1 15 2" xfId="1796" xr:uid="{3499EACB-553B-4921-BC5C-F4817D57F9A6}"/>
    <cellStyle name="20% - Ênfase1 16" xfId="436" xr:uid="{45840E32-F028-43B1-932A-C3B814F4E10F}"/>
    <cellStyle name="20% - Ênfase1 16 2" xfId="1797" xr:uid="{A16AE919-5420-4596-88B2-59C58E271E5F}"/>
    <cellStyle name="20% - Ênfase1 17" xfId="437" xr:uid="{DA2FBAE4-01C5-42C5-AA8C-591CA71118BB}"/>
    <cellStyle name="20% - Ênfase1 17 2" xfId="1798" xr:uid="{7146621A-5EC8-42AD-AB70-8B817A100575}"/>
    <cellStyle name="20% - Ênfase1 18" xfId="438" xr:uid="{C10C49FE-57BE-4C7D-B44B-0EE5DC9C33C7}"/>
    <cellStyle name="20% - Ênfase1 18 2" xfId="1799" xr:uid="{370D497E-CAC3-492C-A484-56EBF493EE33}"/>
    <cellStyle name="20% - Ênfase1 19" xfId="439" xr:uid="{32258CCA-F8BF-4120-BF9F-3802303BB5A4}"/>
    <cellStyle name="20% - Ênfase1 19 2" xfId="1800" xr:uid="{497AFE44-8606-492C-9AC8-6AAD8F7D774C}"/>
    <cellStyle name="20% - Ênfase1 2" xfId="51" xr:uid="{ABCD5CE7-F48E-40F1-BDD8-E0AA76791D69}"/>
    <cellStyle name="20% - Ênfase1 2 10" xfId="1802" xr:uid="{BBBCC132-4A93-4F04-A03C-8CE44AD8F6C6}"/>
    <cellStyle name="20% - Ênfase1 2 11" xfId="1801" xr:uid="{CB3687E7-23FD-4BC1-8A48-B572D28E7022}"/>
    <cellStyle name="20% - Ênfase1 2 2" xfId="440" xr:uid="{81A759DC-E1BF-4C38-A1CC-03AC52E7CED0}"/>
    <cellStyle name="20% - Ênfase1 2 2 2" xfId="1804" xr:uid="{35277EC2-4354-404C-818F-6A5F5FAD533E}"/>
    <cellStyle name="20% - Ênfase1 2 2 2 2" xfId="1805" xr:uid="{0A7DF7F3-D0C6-4862-A384-2E47DF7D2BAD}"/>
    <cellStyle name="20% - Ênfase1 2 2 2 2 2" xfId="1806" xr:uid="{C8ADDA72-DCC6-485A-B05B-B62972AB5756}"/>
    <cellStyle name="20% - Ênfase1 2 2 2 2 3" xfId="1807" xr:uid="{CD946617-C038-446F-8E0B-09859F7DC1BB}"/>
    <cellStyle name="20% - Ênfase1 2 2 2 3" xfId="1808" xr:uid="{103CE1A8-4D42-454E-BA14-27C8C8F3322B}"/>
    <cellStyle name="20% - Ênfase1 2 2 2 4" xfId="1809" xr:uid="{6039D388-1C29-4E00-9439-7F0F95386F2B}"/>
    <cellStyle name="20% - Ênfase1 2 2 3" xfId="1810" xr:uid="{452475C2-6AA0-4C05-92C9-3E9114FF6181}"/>
    <cellStyle name="20% - Ênfase1 2 2 3 2" xfId="1811" xr:uid="{C92043AE-E6F2-4B74-80D0-218C55BC60E8}"/>
    <cellStyle name="20% - Ênfase1 2 2 3 3" xfId="1812" xr:uid="{900A8A7E-742F-4696-86B5-43B42FB0571C}"/>
    <cellStyle name="20% - Ênfase1 2 2 4" xfId="1813" xr:uid="{D680D336-9BAD-4BF5-9F65-37C722DA6474}"/>
    <cellStyle name="20% - Ênfase1 2 2 5" xfId="1814" xr:uid="{003AC951-DAC5-48DF-94EA-8207C49176D2}"/>
    <cellStyle name="20% - Ênfase1 2 2 6" xfId="1803" xr:uid="{9FFD5180-9D15-4EA0-B9FE-DCDF19B50880}"/>
    <cellStyle name="20% - Ênfase1 2 3" xfId="441" xr:uid="{B3C54143-0624-402B-B6CE-A060C592E0AB}"/>
    <cellStyle name="20% - Ênfase1 2 3 2" xfId="1816" xr:uid="{0329C408-39A7-405D-A91E-2CBA0AF952D3}"/>
    <cellStyle name="20% - Ênfase1 2 3 2 2" xfId="1817" xr:uid="{07D02FBD-F362-46BB-B73E-EA017CCBCFE0}"/>
    <cellStyle name="20% - Ênfase1 2 3 2 2 2" xfId="1818" xr:uid="{D1AD2FD3-0D90-4936-A9F1-5943609A3101}"/>
    <cellStyle name="20% - Ênfase1 2 3 2 2 3" xfId="1819" xr:uid="{C6E3595F-A7D8-4B34-8DFC-BBBB49E6693F}"/>
    <cellStyle name="20% - Ênfase1 2 3 2 3" xfId="1820" xr:uid="{E4316E4F-5AC8-4275-AA80-5770B577CBB5}"/>
    <cellStyle name="20% - Ênfase1 2 3 2 4" xfId="1821" xr:uid="{A585107B-7D46-41D5-B333-8DE7A34C4B46}"/>
    <cellStyle name="20% - Ênfase1 2 3 3" xfId="1822" xr:uid="{E6ADC53E-A6D2-4233-8961-B21EA51EB9CF}"/>
    <cellStyle name="20% - Ênfase1 2 3 3 2" xfId="1823" xr:uid="{E3A76EAB-B371-4949-BB85-298DB32D5216}"/>
    <cellStyle name="20% - Ênfase1 2 3 3 3" xfId="1824" xr:uid="{D875122F-9647-4640-9BCD-E226126B5744}"/>
    <cellStyle name="20% - Ênfase1 2 3 4" xfId="1825" xr:uid="{5E13D4D4-F40A-436B-832A-2E9F87C202D3}"/>
    <cellStyle name="20% - Ênfase1 2 3 5" xfId="1826" xr:uid="{9247D2BB-AF07-4588-B117-E7C744D3EF89}"/>
    <cellStyle name="20% - Ênfase1 2 3 6" xfId="1815" xr:uid="{5EE40275-D738-4DD8-9A15-67D0F7E648C6}"/>
    <cellStyle name="20% - Ênfase1 2 4" xfId="1827" xr:uid="{169F9C0B-31A2-4374-B97A-626A3977FA8E}"/>
    <cellStyle name="20% - Ênfase1 2 4 2" xfId="1828" xr:uid="{4A0BAFA4-1481-4946-BCF2-B87A535B85CB}"/>
    <cellStyle name="20% - Ênfase1 2 4 2 2" xfId="1829" xr:uid="{4D2AB436-AA30-4FFE-8EF7-1CD5DBA409CD}"/>
    <cellStyle name="20% - Ênfase1 2 4 2 2 2" xfId="1830" xr:uid="{70DEF886-35A1-40DF-B901-02AF4FB3F6B0}"/>
    <cellStyle name="20% - Ênfase1 2 4 2 2 3" xfId="1831" xr:uid="{8746D48A-1DE8-4193-BF68-CC4CCA5AB4EB}"/>
    <cellStyle name="20% - Ênfase1 2 4 2 3" xfId="1832" xr:uid="{6E8E6A4F-5D38-4974-B139-9F6EA0A67573}"/>
    <cellStyle name="20% - Ênfase1 2 4 2 4" xfId="1833" xr:uid="{39B06B6D-9359-4A4B-9D34-CCB06076805B}"/>
    <cellStyle name="20% - Ênfase1 2 4 3" xfId="1834" xr:uid="{0F74C0B5-66CD-47C3-8551-5B233321269E}"/>
    <cellStyle name="20% - Ênfase1 2 4 3 2" xfId="1835" xr:uid="{AAD06AB4-0CA7-428F-AC93-4866EB9302EF}"/>
    <cellStyle name="20% - Ênfase1 2 4 3 3" xfId="1836" xr:uid="{9AB052E5-3E02-4B7C-B563-636942FADDDF}"/>
    <cellStyle name="20% - Ênfase1 2 4 4" xfId="1837" xr:uid="{775B95A3-BAEE-463C-B730-77F602E999C2}"/>
    <cellStyle name="20% - Ênfase1 2 4 5" xfId="1838" xr:uid="{9343AB46-87B9-4AF3-A616-ED348CAD22D6}"/>
    <cellStyle name="20% - Ênfase1 2 5" xfId="1839" xr:uid="{726B6E2C-B10E-4998-A9F9-477229FD2A72}"/>
    <cellStyle name="20% - Ênfase1 2 5 2" xfId="1840" xr:uid="{89223DC3-C61C-4559-AFB1-A9A1DE3BD15D}"/>
    <cellStyle name="20% - Ênfase1 2 5 2 2" xfId="1841" xr:uid="{D1304297-385F-461F-9B2D-9E481FB9846F}"/>
    <cellStyle name="20% - Ênfase1 2 5 2 2 2" xfId="1842" xr:uid="{B2070988-AFC0-49EE-81A0-ECC35D3114E0}"/>
    <cellStyle name="20% - Ênfase1 2 5 2 2 3" xfId="1843" xr:uid="{ABB74A13-4DC9-482D-8039-EE7686326D92}"/>
    <cellStyle name="20% - Ênfase1 2 5 2 3" xfId="1844" xr:uid="{6049E411-55F3-43F1-8C8E-710DD415EDA3}"/>
    <cellStyle name="20% - Ênfase1 2 5 2 4" xfId="1845" xr:uid="{7BF36F43-5179-43F1-A3FD-6E5CA1E6E836}"/>
    <cellStyle name="20% - Ênfase1 2 5 3" xfId="1846" xr:uid="{AABA4527-AC93-473F-9F97-65F83D1F6488}"/>
    <cellStyle name="20% - Ênfase1 2 5 3 2" xfId="1847" xr:uid="{F949AEEC-BDF0-4812-B687-57FB6BEC2CF2}"/>
    <cellStyle name="20% - Ênfase1 2 5 3 3" xfId="1848" xr:uid="{E7FE1911-F104-4063-AD18-B2624FB767F6}"/>
    <cellStyle name="20% - Ênfase1 2 5 4" xfId="1849" xr:uid="{AA76E6D7-E901-4152-BBB8-97569AF1ECF3}"/>
    <cellStyle name="20% - Ênfase1 2 5 5" xfId="1850" xr:uid="{5D748DE1-D108-44B2-98F7-A00BB7DAC53F}"/>
    <cellStyle name="20% - Ênfase1 2 6" xfId="1851" xr:uid="{DAEC8503-6A56-4F0F-8400-8FB7BE7EB9BE}"/>
    <cellStyle name="20% - Ênfase1 2 6 2" xfId="1852" xr:uid="{F44C3ABF-A5FA-4146-BF67-F39793ADF95B}"/>
    <cellStyle name="20% - Ênfase1 2 6 2 2" xfId="1853" xr:uid="{BD27846E-BE79-463B-9398-1310E350717B}"/>
    <cellStyle name="20% - Ênfase1 2 6 2 2 2" xfId="1854" xr:uid="{2E8F3B80-1FDE-4FAF-8957-1E9C12AF588C}"/>
    <cellStyle name="20% - Ênfase1 2 6 2 2 3" xfId="1855" xr:uid="{E1CEB360-A2B8-48AC-99DE-90C23B74CD71}"/>
    <cellStyle name="20% - Ênfase1 2 6 2 3" xfId="1856" xr:uid="{4EC144B7-DC40-4E6F-BB2A-59A2D3195A1F}"/>
    <cellStyle name="20% - Ênfase1 2 6 2 4" xfId="1857" xr:uid="{58CEDCF5-0C4B-4E42-9DA6-547C748B8F74}"/>
    <cellStyle name="20% - Ênfase1 2 6 3" xfId="1858" xr:uid="{0C90E975-2AF7-47DF-80A5-6BEB8F09AD88}"/>
    <cellStyle name="20% - Ênfase1 2 6 3 2" xfId="1859" xr:uid="{E217DD50-D530-4330-B7C7-39A3DE8E3EDF}"/>
    <cellStyle name="20% - Ênfase1 2 6 3 3" xfId="1860" xr:uid="{2F0291E7-01EB-478C-93C1-0D2DE9F3531F}"/>
    <cellStyle name="20% - Ênfase1 2 6 4" xfId="1861" xr:uid="{E4DE3EB9-FFBD-4DA3-9B92-FC08644B22D7}"/>
    <cellStyle name="20% - Ênfase1 2 6 5" xfId="1862" xr:uid="{B65A9BE3-8244-47F4-8460-272D03BFCABD}"/>
    <cellStyle name="20% - Ênfase1 2 7" xfId="1863" xr:uid="{11B0A6C1-FC47-44D2-9EE9-0B7E41A44F96}"/>
    <cellStyle name="20% - Ênfase1 2 7 2" xfId="1864" xr:uid="{02AE9F89-99F1-41E6-9AC9-E3F4CD6E0DA5}"/>
    <cellStyle name="20% - Ênfase1 2 7 2 2" xfId="1865" xr:uid="{040B3B6E-784E-487B-93CF-76C3E843045F}"/>
    <cellStyle name="20% - Ênfase1 2 7 2 3" xfId="1866" xr:uid="{96F441EE-0E1C-46A6-863B-A0F788D4FB7F}"/>
    <cellStyle name="20% - Ênfase1 2 7 3" xfId="1867" xr:uid="{9070969B-1B8E-4138-9BCB-9CB633971910}"/>
    <cellStyle name="20% - Ênfase1 2 7 4" xfId="1868" xr:uid="{94C9E491-8D76-4E8E-B9DF-329B754887D3}"/>
    <cellStyle name="20% - Ênfase1 2 8" xfId="1869" xr:uid="{24F3D00B-B968-46CC-94FD-5F4A72D5EF51}"/>
    <cellStyle name="20% - Ênfase1 2 8 2" xfId="1870" xr:uid="{0AFC6DA1-9D08-4DD7-A59F-6625CC7A1F79}"/>
    <cellStyle name="20% - Ênfase1 2 8 3" xfId="1871" xr:uid="{545B4C23-5E4A-4BEA-8C15-B783942CB505}"/>
    <cellStyle name="20% - Ênfase1 2 9" xfId="1872" xr:uid="{A532A6BB-FADB-4235-ABA9-3717395DDAC9}"/>
    <cellStyle name="20% - Ênfase1 20" xfId="442" xr:uid="{C57AC352-1D64-4292-97B7-32DFDA1B7F42}"/>
    <cellStyle name="20% - Ênfase1 20 2" xfId="1873" xr:uid="{571E67C8-0A75-4F7B-910B-4D7F8D9E2D6F}"/>
    <cellStyle name="20% - Ênfase1 21" xfId="1874" xr:uid="{00FCE271-C7DF-4263-B5F2-D479578DD25E}"/>
    <cellStyle name="20% - Ênfase1 22" xfId="1875" xr:uid="{F89D7847-050D-42DC-9969-99E978855D7D}"/>
    <cellStyle name="20% - Ênfase1 23" xfId="1876" xr:uid="{B70F95E9-7845-4ACE-A2CD-3E97E83A4463}"/>
    <cellStyle name="20% - Ênfase1 24" xfId="1877" xr:uid="{C035DD3A-EEBD-4B02-8B24-C885A6FDD518}"/>
    <cellStyle name="20% - Ênfase1 25" xfId="1878" xr:uid="{1D5A51A5-A1E2-49B2-BB94-45CD73D10A25}"/>
    <cellStyle name="20% - Ênfase1 3" xfId="52" xr:uid="{361A9C2B-18D6-4AB1-B28C-E7209717989B}"/>
    <cellStyle name="20% - Ênfase1 3 10" xfId="1879" xr:uid="{95E8557E-1840-4F6E-9056-998EF11B5731}"/>
    <cellStyle name="20% - Ênfase1 3 2" xfId="443" xr:uid="{FAB4B01F-347F-4E95-80DA-FE4A623F1CA6}"/>
    <cellStyle name="20% - Ênfase1 3 2 2" xfId="1881" xr:uid="{F3ADA915-7038-47F2-8570-B0B036A84688}"/>
    <cellStyle name="20% - Ênfase1 3 2 2 2" xfId="1882" xr:uid="{C2008278-140D-4963-B1A4-4C8B124DBA1A}"/>
    <cellStyle name="20% - Ênfase1 3 2 2 2 2" xfId="1883" xr:uid="{961D0A11-0082-4DB9-82E3-5F5B1742EF45}"/>
    <cellStyle name="20% - Ênfase1 3 2 2 2 3" xfId="1884" xr:uid="{E9ACF538-76B0-4980-AB36-1E5D44B939B0}"/>
    <cellStyle name="20% - Ênfase1 3 2 2 3" xfId="1885" xr:uid="{A6D565D4-7100-4344-AA3C-FCD762BB7507}"/>
    <cellStyle name="20% - Ênfase1 3 2 2 4" xfId="1886" xr:uid="{7C9D3328-1C52-4F88-A107-F79907F914EA}"/>
    <cellStyle name="20% - Ênfase1 3 2 3" xfId="1887" xr:uid="{C56AF4C5-1D0A-4590-ADBC-56B08341689E}"/>
    <cellStyle name="20% - Ênfase1 3 2 3 2" xfId="1888" xr:uid="{B68B34AC-6D87-4124-A164-248B5B12E139}"/>
    <cellStyle name="20% - Ênfase1 3 2 3 3" xfId="1889" xr:uid="{899E4D55-9496-4EB4-BD37-5037A51F49FA}"/>
    <cellStyle name="20% - Ênfase1 3 2 4" xfId="1890" xr:uid="{DA1DAC6C-70A9-45F7-8DE8-849FCE0B43E2}"/>
    <cellStyle name="20% - Ênfase1 3 2 5" xfId="1891" xr:uid="{E9FBF888-BCE0-442A-A650-F02323B6D5C4}"/>
    <cellStyle name="20% - Ênfase1 3 2 6" xfId="1880" xr:uid="{D2530462-46B6-4295-AD0A-29BB665F0F91}"/>
    <cellStyle name="20% - Ênfase1 3 3" xfId="444" xr:uid="{BE805D82-0662-4E27-AC4E-5A43A8020251}"/>
    <cellStyle name="20% - Ênfase1 3 3 2" xfId="1893" xr:uid="{A4BDBE93-FD69-4701-8B34-91F2B0202B9C}"/>
    <cellStyle name="20% - Ênfase1 3 3 2 2" xfId="1894" xr:uid="{B0568491-789D-4996-AC92-33925993CEAA}"/>
    <cellStyle name="20% - Ênfase1 3 3 2 2 2" xfId="1895" xr:uid="{1D21B678-24F5-403F-A830-12C1F7DAC4D2}"/>
    <cellStyle name="20% - Ênfase1 3 3 2 2 3" xfId="1896" xr:uid="{05A196E2-4CC0-41DC-A0BF-E1C135960489}"/>
    <cellStyle name="20% - Ênfase1 3 3 2 3" xfId="1897" xr:uid="{FC87FAAD-148F-47EB-B7C0-3003CDBEA91E}"/>
    <cellStyle name="20% - Ênfase1 3 3 2 4" xfId="1898" xr:uid="{6756157B-4C13-43B9-835D-F35F49FDD273}"/>
    <cellStyle name="20% - Ênfase1 3 3 3" xfId="1899" xr:uid="{B8E8D613-EE85-4A6B-A7D8-B8EBC74F9776}"/>
    <cellStyle name="20% - Ênfase1 3 3 3 2" xfId="1900" xr:uid="{CFC5C76D-CD30-469C-804F-1C2972B6FC6E}"/>
    <cellStyle name="20% - Ênfase1 3 3 3 3" xfId="1901" xr:uid="{8E8B98E8-5E82-4A88-9B94-C3889583EF46}"/>
    <cellStyle name="20% - Ênfase1 3 3 4" xfId="1902" xr:uid="{E7FF1A3E-8CED-4D21-84BB-B68BDE22CF71}"/>
    <cellStyle name="20% - Ênfase1 3 3 5" xfId="1903" xr:uid="{FDFA2F3F-E18C-46C6-ACE6-123E48A56335}"/>
    <cellStyle name="20% - Ênfase1 3 3 6" xfId="1892" xr:uid="{F853DF48-8767-497F-A7DD-166AFA2BA975}"/>
    <cellStyle name="20% - Ênfase1 3 4" xfId="1904" xr:uid="{D3F34A12-6E49-49AE-8527-A0E3AF0D23B7}"/>
    <cellStyle name="20% - Ênfase1 3 4 2" xfId="1905" xr:uid="{4CAAB298-2553-4AEB-99CF-4808A77402B0}"/>
    <cellStyle name="20% - Ênfase1 3 4 2 2" xfId="1906" xr:uid="{CF90E27C-0EFC-49C0-B18C-E5C8ADAE2DA5}"/>
    <cellStyle name="20% - Ênfase1 3 4 2 2 2" xfId="1907" xr:uid="{B789C6AB-4067-4513-8A65-4DDBB933D43F}"/>
    <cellStyle name="20% - Ênfase1 3 4 2 2 3" xfId="1908" xr:uid="{6E244BD5-E815-423F-BA18-6FEC6EF0FF47}"/>
    <cellStyle name="20% - Ênfase1 3 4 2 3" xfId="1909" xr:uid="{48A568B1-C9CA-4AAD-B947-0A9BCEF4F430}"/>
    <cellStyle name="20% - Ênfase1 3 4 2 4" xfId="1910" xr:uid="{F0D23631-7136-46DE-BCD3-1A4C0A93A3E0}"/>
    <cellStyle name="20% - Ênfase1 3 4 3" xfId="1911" xr:uid="{9441B176-B9BB-4F14-8D67-8B812D2BB394}"/>
    <cellStyle name="20% - Ênfase1 3 4 3 2" xfId="1912" xr:uid="{FF6F4F56-FB57-49B6-8D6E-39E26F11E18E}"/>
    <cellStyle name="20% - Ênfase1 3 4 3 3" xfId="1913" xr:uid="{3169CAFB-CDC9-44F9-A7E3-488C8F42D38B}"/>
    <cellStyle name="20% - Ênfase1 3 4 4" xfId="1914" xr:uid="{FB6D8528-D74F-4554-A9AF-18EEBB03C1FE}"/>
    <cellStyle name="20% - Ênfase1 3 4 5" xfId="1915" xr:uid="{B8FDACA1-8095-450D-B072-E293B3455291}"/>
    <cellStyle name="20% - Ênfase1 3 5" xfId="1916" xr:uid="{1A027E30-E5F1-415C-9BB6-7117BE13B3A0}"/>
    <cellStyle name="20% - Ênfase1 3 5 2" xfId="1917" xr:uid="{1F17B4A1-A26B-45ED-9511-AE24697AA55C}"/>
    <cellStyle name="20% - Ênfase1 3 5 2 2" xfId="1918" xr:uid="{E2344735-2275-48C7-8388-B8C3E16D3B99}"/>
    <cellStyle name="20% - Ênfase1 3 5 2 2 2" xfId="1919" xr:uid="{5D2F8B49-D2E9-4484-8C6B-ECA689FA9768}"/>
    <cellStyle name="20% - Ênfase1 3 5 2 2 3" xfId="1920" xr:uid="{4C33262D-5143-4479-8191-E192E6B3E7C8}"/>
    <cellStyle name="20% - Ênfase1 3 5 2 3" xfId="1921" xr:uid="{304D3D02-8CA4-42F7-A09D-A71864AA0B0E}"/>
    <cellStyle name="20% - Ênfase1 3 5 2 4" xfId="1922" xr:uid="{6F645965-BC52-4C2A-A346-F16F7482432A}"/>
    <cellStyle name="20% - Ênfase1 3 5 3" xfId="1923" xr:uid="{2F0AF7FF-8465-463B-B320-6FF09DD4C2C7}"/>
    <cellStyle name="20% - Ênfase1 3 5 3 2" xfId="1924" xr:uid="{90ECAD0D-7B80-43C2-83AF-42BF0D68920A}"/>
    <cellStyle name="20% - Ênfase1 3 5 3 3" xfId="1925" xr:uid="{AE1DC0FA-F79B-43F2-8F83-E0135E6CB138}"/>
    <cellStyle name="20% - Ênfase1 3 5 4" xfId="1926" xr:uid="{88BAFF96-D781-4673-9110-6B861C952707}"/>
    <cellStyle name="20% - Ênfase1 3 5 5" xfId="1927" xr:uid="{A0F6F647-7D27-4895-A754-3E32988CB4CF}"/>
    <cellStyle name="20% - Ênfase1 3 6" xfId="1928" xr:uid="{3B8E076B-A12D-41FD-B6C0-A1AA7C168D71}"/>
    <cellStyle name="20% - Ênfase1 3 6 2" xfId="1929" xr:uid="{B625390A-7E80-4D99-B13E-3E248C8D9729}"/>
    <cellStyle name="20% - Ênfase1 3 6 2 2" xfId="1930" xr:uid="{FD510FB0-0FBA-48CD-9161-495606E22C08}"/>
    <cellStyle name="20% - Ênfase1 3 6 2 3" xfId="1931" xr:uid="{843F6238-E553-4F75-B6CA-7E4C67921D2C}"/>
    <cellStyle name="20% - Ênfase1 3 6 3" xfId="1932" xr:uid="{7FAEF263-C10C-44FC-8934-6D5B57E0B139}"/>
    <cellStyle name="20% - Ênfase1 3 6 4" xfId="1933" xr:uid="{AF821DD7-6181-4BB8-B6A9-3C604F0E8235}"/>
    <cellStyle name="20% - Ênfase1 3 7" xfId="1934" xr:uid="{4CFD8D39-7D69-49A5-9D50-1DC1E88466F7}"/>
    <cellStyle name="20% - Ênfase1 3 7 2" xfId="1935" xr:uid="{F825827C-B50E-45AC-B624-A73B1FC07459}"/>
    <cellStyle name="20% - Ênfase1 3 7 3" xfId="1936" xr:uid="{3976F220-389C-44FD-B25D-0808ED13CAF6}"/>
    <cellStyle name="20% - Ênfase1 3 8" xfId="1937" xr:uid="{B771F425-3DA9-41C9-8148-6C66606A002A}"/>
    <cellStyle name="20% - Ênfase1 3 9" xfId="1938" xr:uid="{BAB5FE42-16F6-4936-8317-5220EF95A462}"/>
    <cellStyle name="20% - Ênfase1 4" xfId="53" xr:uid="{1B8EECD2-5782-40C5-9DFC-70EE4A37B89E}"/>
    <cellStyle name="20% - Ênfase1 4 2" xfId="445" xr:uid="{2E0DE767-AD32-4FBC-9540-49C675B2E500}"/>
    <cellStyle name="20% - Ênfase1 4 2 2" xfId="1940" xr:uid="{917EC1FF-8337-47BF-BFD5-704DEF3C1FE2}"/>
    <cellStyle name="20% - Ênfase1 4 2 2 2" xfId="1941" xr:uid="{1E6D44A5-D7F9-4728-AA62-A83355BECC4C}"/>
    <cellStyle name="20% - Ênfase1 4 2 2 2 2" xfId="1942" xr:uid="{8CC98CA5-1C09-47D3-83C6-B1990D7B690A}"/>
    <cellStyle name="20% - Ênfase1 4 2 2 2 3" xfId="1943" xr:uid="{4108571A-8544-4CB9-8B60-A1D563197E3E}"/>
    <cellStyle name="20% - Ênfase1 4 2 2 3" xfId="1944" xr:uid="{5956C25F-806D-4D1E-93FD-9C654925621F}"/>
    <cellStyle name="20% - Ênfase1 4 2 2 4" xfId="1945" xr:uid="{9EAF925A-0365-42B5-A646-B781B8E42B09}"/>
    <cellStyle name="20% - Ênfase1 4 2 3" xfId="1946" xr:uid="{DF1654C9-D44F-4DBC-A023-59C1221B65AF}"/>
    <cellStyle name="20% - Ênfase1 4 2 3 2" xfId="1947" xr:uid="{A3914F07-CDF6-4425-856D-B90C58844F87}"/>
    <cellStyle name="20% - Ênfase1 4 2 3 3" xfId="1948" xr:uid="{810B399E-DE09-4360-8737-F1B84C17CA69}"/>
    <cellStyle name="20% - Ênfase1 4 2 4" xfId="1949" xr:uid="{6D4C2BB9-1A80-4CF9-A699-CE7026587B27}"/>
    <cellStyle name="20% - Ênfase1 4 2 5" xfId="1950" xr:uid="{B4D13C40-D742-4BEF-9794-902A711841BF}"/>
    <cellStyle name="20% - Ênfase1 4 2 6" xfId="1939" xr:uid="{92F8348F-2F09-4BB7-B694-346D56C7B467}"/>
    <cellStyle name="20% - Ênfase1 4 3" xfId="446" xr:uid="{5F38D860-8EF2-41B5-B43A-5309DC8BD04A}"/>
    <cellStyle name="20% - Ênfase1 4 3 2" xfId="1952" xr:uid="{08630D7F-ECFC-4402-B9FF-44BC4F202442}"/>
    <cellStyle name="20% - Ênfase1 4 3 2 2" xfId="1953" xr:uid="{92818711-B828-42C1-8B67-21835A4F233B}"/>
    <cellStyle name="20% - Ênfase1 4 3 2 2 2" xfId="1954" xr:uid="{A81BBBC8-3587-4B6F-BC5C-3C325D3B45F9}"/>
    <cellStyle name="20% - Ênfase1 4 3 2 2 3" xfId="1955" xr:uid="{F965621F-A5DD-4796-96AA-5791DA4D71D3}"/>
    <cellStyle name="20% - Ênfase1 4 3 2 3" xfId="1956" xr:uid="{5DDE4279-F3DE-4317-9A0D-615F72A6073D}"/>
    <cellStyle name="20% - Ênfase1 4 3 2 4" xfId="1957" xr:uid="{EF2FA566-A2FB-4601-BEFE-5D50DCB412F9}"/>
    <cellStyle name="20% - Ênfase1 4 3 3" xfId="1958" xr:uid="{2559D8EC-DA9A-4628-835C-CF9C5786A9F6}"/>
    <cellStyle name="20% - Ênfase1 4 3 3 2" xfId="1959" xr:uid="{DD99D53E-B23B-4CBC-8ABB-72D2ABBFF958}"/>
    <cellStyle name="20% - Ênfase1 4 3 3 3" xfId="1960" xr:uid="{46CC4DE4-A947-4F6A-912B-CC25B7C4FEB3}"/>
    <cellStyle name="20% - Ênfase1 4 3 4" xfId="1961" xr:uid="{E7F90976-349F-4068-93D6-12AC0E609ACE}"/>
    <cellStyle name="20% - Ênfase1 4 3 5" xfId="1962" xr:uid="{484A58F6-E13C-4A53-AF45-0BC841EBB88A}"/>
    <cellStyle name="20% - Ênfase1 4 3 6" xfId="1951" xr:uid="{35770549-CA1B-42E0-A8DF-F33ABD042AD7}"/>
    <cellStyle name="20% - Ênfase1 4 4" xfId="1963" xr:uid="{F7B27D93-6597-47C9-BA74-35C09EDC3EDC}"/>
    <cellStyle name="20% - Ênfase1 4 4 2" xfId="1964" xr:uid="{C25BD86F-1560-4390-9C49-34D818AA1F41}"/>
    <cellStyle name="20% - Ênfase1 4 4 2 2" xfId="1965" xr:uid="{63232FD5-2C0D-4350-A4A6-5EBB7BD39D0A}"/>
    <cellStyle name="20% - Ênfase1 4 4 2 2 2" xfId="1966" xr:uid="{95CD2544-6652-4EE3-952A-C076BFE6EFD1}"/>
    <cellStyle name="20% - Ênfase1 4 4 2 2 3" xfId="1967" xr:uid="{E7871AB6-BD5A-49C2-9311-A26BBBF1BA24}"/>
    <cellStyle name="20% - Ênfase1 4 4 2 3" xfId="1968" xr:uid="{B6D035F1-171F-499F-A5A8-88D53BC128AF}"/>
    <cellStyle name="20% - Ênfase1 4 4 2 4" xfId="1969" xr:uid="{3E9AB329-B778-428D-8FDA-3EA148AC49FB}"/>
    <cellStyle name="20% - Ênfase1 4 4 3" xfId="1970" xr:uid="{3882A475-0E08-4D15-9C42-E7B029107C5C}"/>
    <cellStyle name="20% - Ênfase1 4 4 3 2" xfId="1971" xr:uid="{9BBE0023-C9C5-4589-A7DD-D04F689B0B28}"/>
    <cellStyle name="20% - Ênfase1 4 4 3 3" xfId="1972" xr:uid="{E7983567-F1FA-49B8-BF6E-7DB625F60D0D}"/>
    <cellStyle name="20% - Ênfase1 4 4 4" xfId="1973" xr:uid="{2455F0CD-9478-4523-8123-3790B3D23605}"/>
    <cellStyle name="20% - Ênfase1 4 4 5" xfId="1974" xr:uid="{FF90529E-61FE-4D26-836F-B0AD21DA01DD}"/>
    <cellStyle name="20% - Ênfase1 4 5" xfId="1975" xr:uid="{B8F1D213-2DC6-4829-B6E3-9DF6D633A373}"/>
    <cellStyle name="20% - Ênfase1 4 5 2" xfId="1976" xr:uid="{5DAC6515-0997-4D30-9CE7-0B4EDE7A1671}"/>
    <cellStyle name="20% - Ênfase1 4 5 2 2" xfId="1977" xr:uid="{44A15997-1BB8-4900-BFE7-ED0DD69A891B}"/>
    <cellStyle name="20% - Ênfase1 4 5 2 3" xfId="1978" xr:uid="{45CCC7C3-4C6F-4989-8529-0091C15CC9FC}"/>
    <cellStyle name="20% - Ênfase1 4 5 3" xfId="1979" xr:uid="{B116926B-32C7-4013-96ED-97766EB950D0}"/>
    <cellStyle name="20% - Ênfase1 4 5 4" xfId="1980" xr:uid="{C8A28E66-84E2-4C23-96F1-859EB45E6D66}"/>
    <cellStyle name="20% - Ênfase1 4 6" xfId="1981" xr:uid="{28739535-17D6-4635-92B7-F1F7FF5F7053}"/>
    <cellStyle name="20% - Ênfase1 4 6 2" xfId="1982" xr:uid="{ABCC41E4-EEA3-4FA3-8DC7-51A32C61FC80}"/>
    <cellStyle name="20% - Ênfase1 4 6 3" xfId="1983" xr:uid="{3E9148A5-E0BA-4191-8945-8D0E07425C03}"/>
    <cellStyle name="20% - Ênfase1 4 7" xfId="1984" xr:uid="{EB83F024-BC52-47E8-842C-DCD95C0728FF}"/>
    <cellStyle name="20% - Ênfase1 4 8" xfId="1985" xr:uid="{14D8B923-7024-4E82-8224-5CA70F0752A1}"/>
    <cellStyle name="20% - Ênfase1 5" xfId="54" xr:uid="{0940F645-6716-4361-B966-BAFFA65AC471}"/>
    <cellStyle name="20% - Ênfase1 5 2" xfId="1986" xr:uid="{18B47AAB-EFA0-41FA-9D04-14B59A289C90}"/>
    <cellStyle name="20% - Ênfase1 5 2 2" xfId="1987" xr:uid="{9CEE9BF1-3A64-4EC3-97DA-FD299C93DF19}"/>
    <cellStyle name="20% - Ênfase1 5 2 2 2" xfId="1988" xr:uid="{FBF1AD3A-ED66-4D40-9C3C-40CF9B4C544C}"/>
    <cellStyle name="20% - Ênfase1 5 2 2 2 2" xfId="1989" xr:uid="{7E1B6433-DDFC-4261-B3A5-F8650BF3039E}"/>
    <cellStyle name="20% - Ênfase1 5 2 2 2 3" xfId="1990" xr:uid="{F2B523D3-8B8D-4F9C-800E-0BB4AAF78378}"/>
    <cellStyle name="20% - Ênfase1 5 2 2 3" xfId="1991" xr:uid="{702F70C2-CB05-4685-BBA0-FE66697E4AD1}"/>
    <cellStyle name="20% - Ênfase1 5 2 2 4" xfId="1992" xr:uid="{396B1027-AD0B-4F46-8A96-084294678849}"/>
    <cellStyle name="20% - Ênfase1 5 2 3" xfId="1993" xr:uid="{1FFFCAB5-A406-4902-8D3D-9559DDC6B8A4}"/>
    <cellStyle name="20% - Ênfase1 5 2 3 2" xfId="1994" xr:uid="{F8B01094-F7C8-4B44-9529-7CC506911B3C}"/>
    <cellStyle name="20% - Ênfase1 5 2 3 3" xfId="1995" xr:uid="{AC902533-A378-419E-8F20-1F64422CAE52}"/>
    <cellStyle name="20% - Ênfase1 5 2 4" xfId="1996" xr:uid="{CA49F5B0-04B7-42D8-A03C-818DCDB39599}"/>
    <cellStyle name="20% - Ênfase1 5 2 5" xfId="1997" xr:uid="{39DFB89C-1C94-497F-8676-F7A1E2748163}"/>
    <cellStyle name="20% - Ênfase1 5 3" xfId="1998" xr:uid="{4DDD4310-91FC-4B1A-9461-34343E2935A7}"/>
    <cellStyle name="20% - Ênfase1 5 3 2" xfId="1999" xr:uid="{8B8E4729-838D-4D38-872B-C540BCB67FC1}"/>
    <cellStyle name="20% - Ênfase1 5 3 2 2" xfId="2000" xr:uid="{B19BA283-FD0D-4F41-A341-169D709DE81A}"/>
    <cellStyle name="20% - Ênfase1 5 3 2 3" xfId="2001" xr:uid="{5E5C5D25-A7D4-4F3E-A4B0-6EAAB810A5A8}"/>
    <cellStyle name="20% - Ênfase1 5 3 3" xfId="2002" xr:uid="{BEE2A7BC-B407-40E8-9A4E-41D228008668}"/>
    <cellStyle name="20% - Ênfase1 5 3 4" xfId="2003" xr:uid="{0BCDF701-8C97-4422-A664-FFE840D731FF}"/>
    <cellStyle name="20% - Ênfase1 5 4" xfId="2004" xr:uid="{0C4E803B-1ECC-4B70-ACAF-CC97BC73BAC1}"/>
    <cellStyle name="20% - Ênfase1 5 4 2" xfId="2005" xr:uid="{9519F942-C4D0-4DB8-A963-B3B74D64FE11}"/>
    <cellStyle name="20% - Ênfase1 5 4 3" xfId="2006" xr:uid="{58C9C661-6340-44B1-86A6-FD96D7584B27}"/>
    <cellStyle name="20% - Ênfase1 5 5" xfId="2007" xr:uid="{A68BD38F-2E6C-46F2-B0E1-F7FE3BA585F5}"/>
    <cellStyle name="20% - Ênfase1 5 6" xfId="2008" xr:uid="{3AF8CF6D-4AB2-4491-9B33-1B0F9A36D8D0}"/>
    <cellStyle name="20% - Ênfase1 6" xfId="55" xr:uid="{6B0CBD17-7CAF-4A8E-A171-CFF125FE8BA0}"/>
    <cellStyle name="20% - Ênfase1 6 2" xfId="2009" xr:uid="{C933D994-6452-4CF2-8148-C04C87F1DD35}"/>
    <cellStyle name="20% - Ênfase1 6 2 2" xfId="2010" xr:uid="{0ABB5BB9-AD32-4323-BA56-BF79C16E81FA}"/>
    <cellStyle name="20% - Ênfase1 6 2 2 2" xfId="2011" xr:uid="{8289D1D1-B10A-45A5-9152-004E934BBC1D}"/>
    <cellStyle name="20% - Ênfase1 6 2 2 2 2" xfId="2012" xr:uid="{BA7F8507-50D9-4C4C-B02F-0EAB72816C93}"/>
    <cellStyle name="20% - Ênfase1 6 2 2 2 3" xfId="2013" xr:uid="{B437E9D0-985B-4248-9ACD-BFDD87E35C2C}"/>
    <cellStyle name="20% - Ênfase1 6 2 2 3" xfId="2014" xr:uid="{CEAB5FDD-9C94-4313-AEF1-E3066D2D009A}"/>
    <cellStyle name="20% - Ênfase1 6 2 2 4" xfId="2015" xr:uid="{EA684650-A8D6-4AEA-B56A-A3066549A1B1}"/>
    <cellStyle name="20% - Ênfase1 6 2 3" xfId="2016" xr:uid="{89D5870D-689D-4FF4-A098-F93CE0EA1B1A}"/>
    <cellStyle name="20% - Ênfase1 6 2 3 2" xfId="2017" xr:uid="{CD4ABE8E-6E76-408F-8D24-AA4E3693B321}"/>
    <cellStyle name="20% - Ênfase1 6 2 3 3" xfId="2018" xr:uid="{8BB3413F-0E7A-4CD7-8757-2C4FF3693598}"/>
    <cellStyle name="20% - Ênfase1 6 2 4" xfId="2019" xr:uid="{9B1A7E32-10F3-477B-97DA-32DE8A899F7D}"/>
    <cellStyle name="20% - Ênfase1 6 2 5" xfId="2020" xr:uid="{C7393B1D-7C1D-4DC1-89C5-A4892E277AB7}"/>
    <cellStyle name="20% - Ênfase1 6 3" xfId="2021" xr:uid="{527D152C-23AB-449D-8E47-5FE5B6B0A1FF}"/>
    <cellStyle name="20% - Ênfase1 6 3 2" xfId="2022" xr:uid="{71057801-F2C4-46FB-91D5-D0FCFD24D51D}"/>
    <cellStyle name="20% - Ênfase1 6 3 2 2" xfId="2023" xr:uid="{00138223-8D5B-45E5-B68B-BA86D60B9BC0}"/>
    <cellStyle name="20% - Ênfase1 6 3 2 3" xfId="2024" xr:uid="{211ED24B-FABD-435B-A052-9E1451CA4A84}"/>
    <cellStyle name="20% - Ênfase1 6 3 3" xfId="2025" xr:uid="{00A40B07-B32A-4E49-A7A9-C87C5AFEED5C}"/>
    <cellStyle name="20% - Ênfase1 6 3 4" xfId="2026" xr:uid="{CD6357A9-C51E-409B-AEF9-D7342690AC16}"/>
    <cellStyle name="20% - Ênfase1 6 4" xfId="2027" xr:uid="{288C4F4C-06B9-4F8B-A276-3D666DBEA053}"/>
    <cellStyle name="20% - Ênfase1 6 4 2" xfId="2028" xr:uid="{64B9DE07-5BE9-46F4-B009-29710835CE03}"/>
    <cellStyle name="20% - Ênfase1 6 4 3" xfId="2029" xr:uid="{79CB903F-68E4-4FC9-8C78-D51E92664F9A}"/>
    <cellStyle name="20% - Ênfase1 6 5" xfId="2030" xr:uid="{3483F393-739D-4C04-8460-C8E429021F89}"/>
    <cellStyle name="20% - Ênfase1 6 6" xfId="2031" xr:uid="{D246B792-CDC8-45E2-9DF7-D5C96D735D4E}"/>
    <cellStyle name="20% - Ênfase1 7" xfId="56" xr:uid="{4C243962-0E19-4D54-800D-D4E36A32B9B8}"/>
    <cellStyle name="20% - Ênfase1 7 2" xfId="2032" xr:uid="{5EB175D2-591C-4120-A842-3DA63C31316F}"/>
    <cellStyle name="20% - Ênfase1 7 2 2" xfId="2033" xr:uid="{2E2DE893-9602-4C06-840E-FB2CFA26016E}"/>
    <cellStyle name="20% - Ênfase1 7 2 2 2" xfId="2034" xr:uid="{ED1D3A7A-FE45-4FDA-9E98-690161D4A8E2}"/>
    <cellStyle name="20% - Ênfase1 7 2 2 3" xfId="2035" xr:uid="{B3FD7556-CE59-440A-A41E-239F89E5FF33}"/>
    <cellStyle name="20% - Ênfase1 7 2 3" xfId="2036" xr:uid="{5D2AD064-54A7-40AE-827A-5D69D6F53C51}"/>
    <cellStyle name="20% - Ênfase1 7 2 4" xfId="2037" xr:uid="{7EB9FE31-4D32-430E-B153-B96288C5CAA0}"/>
    <cellStyle name="20% - Ênfase1 7 3" xfId="2038" xr:uid="{2953AC92-2EF5-4000-9FF4-CD3E458D8D28}"/>
    <cellStyle name="20% - Ênfase1 7 3 2" xfId="2039" xr:uid="{C33B5453-1427-45BD-975E-ED33549B6310}"/>
    <cellStyle name="20% - Ênfase1 7 3 3" xfId="2040" xr:uid="{EDAB14BD-6E62-4622-BEDC-B2E6288ED78F}"/>
    <cellStyle name="20% - Ênfase1 7 4" xfId="2041" xr:uid="{5CD0FF80-5143-427E-8352-1A93173375FA}"/>
    <cellStyle name="20% - Ênfase1 7 5" xfId="2042" xr:uid="{80D6B9BD-8499-4D1D-8D54-D674478704E9}"/>
    <cellStyle name="20% - Ênfase1 8" xfId="447" xr:uid="{56FD86FD-B452-49EA-9137-B13275E098DD}"/>
    <cellStyle name="20% - Ênfase1 8 2" xfId="2044" xr:uid="{7404F546-A955-47E4-B435-E9A520EA0271}"/>
    <cellStyle name="20% - Ênfase1 8 2 2" xfId="2045" xr:uid="{B2D1CACF-EB66-487E-A702-7DEAD715B73C}"/>
    <cellStyle name="20% - Ênfase1 8 2 3" xfId="2046" xr:uid="{B31AFC35-23D2-450B-90AA-098F4D72CC8F}"/>
    <cellStyle name="20% - Ênfase1 8 3" xfId="2047" xr:uid="{D5E29B78-6F21-40BE-998C-B7C8C5414108}"/>
    <cellStyle name="20% - Ênfase1 8 4" xfId="2048" xr:uid="{5E630F3B-8F60-401C-91C1-CCA2391D6876}"/>
    <cellStyle name="20% - Ênfase1 8 5" xfId="2043" xr:uid="{0E99E18A-F193-4EFC-9C17-1585ECA32B93}"/>
    <cellStyle name="20% - Ênfase1 9" xfId="448" xr:uid="{FCD0F4E2-E8DC-43A6-83F8-C4C7A7850002}"/>
    <cellStyle name="20% - Ênfase1 9 2" xfId="2050" xr:uid="{60520788-AD2B-4144-BC1B-BFF4C666E43C}"/>
    <cellStyle name="20% - Ênfase1 9 3" xfId="2051" xr:uid="{86F9159C-0840-47A9-877E-33423557D3CA}"/>
    <cellStyle name="20% - Ênfase1 9 4" xfId="2049" xr:uid="{FDF973B2-4BBE-49B3-8DA5-F01FC71EBD17}"/>
    <cellStyle name="20% - Ênfase2 10" xfId="449" xr:uid="{EEA824BD-AF35-48F3-9772-7BBFBD1D00F9}"/>
    <cellStyle name="20% - Ênfase2 10 2" xfId="2052" xr:uid="{3AC53C16-FAF9-4373-8C90-890EAD1E0979}"/>
    <cellStyle name="20% - Ênfase2 11" xfId="450" xr:uid="{16E43D06-223B-4FEB-BA91-377BB78FD4DC}"/>
    <cellStyle name="20% - Ênfase2 11 2" xfId="2053" xr:uid="{12650C1B-BFF0-43B4-81D0-16CB0DD4D650}"/>
    <cellStyle name="20% - Ênfase2 12" xfId="451" xr:uid="{33E8C54F-15A3-4451-AF8D-3452D1AE1F26}"/>
    <cellStyle name="20% - Ênfase2 12 2" xfId="2054" xr:uid="{7656890E-ECE4-49BE-B5B0-D5939A97BB17}"/>
    <cellStyle name="20% - Ênfase2 13" xfId="452" xr:uid="{ED4EC9C3-EC42-4353-941A-5E9680232C2B}"/>
    <cellStyle name="20% - Ênfase2 13 2" xfId="2055" xr:uid="{E61E7970-DF9D-4A56-AD15-DEF953688B07}"/>
    <cellStyle name="20% - Ênfase2 14" xfId="453" xr:uid="{7BB331ED-1EB7-4364-82E9-6D1D1D45B568}"/>
    <cellStyle name="20% - Ênfase2 14 2" xfId="2056" xr:uid="{22F82EDB-3843-4E5E-8CA7-722588121FE4}"/>
    <cellStyle name="20% - Ênfase2 15" xfId="454" xr:uid="{A6683BC8-C4A7-4B45-B861-E8A6497E846F}"/>
    <cellStyle name="20% - Ênfase2 15 2" xfId="2057" xr:uid="{E0115C96-DE90-4AC3-B578-33C7C7D38810}"/>
    <cellStyle name="20% - Ênfase2 16" xfId="455" xr:uid="{47DF0D08-2B51-4F20-83E6-447E8B9FA2CA}"/>
    <cellStyle name="20% - Ênfase2 16 2" xfId="2058" xr:uid="{600D85B4-BDBF-4B52-913A-A48DD2F5D40A}"/>
    <cellStyle name="20% - Ênfase2 17" xfId="456" xr:uid="{7167A056-D93C-440D-B47E-1A61772D6F12}"/>
    <cellStyle name="20% - Ênfase2 17 2" xfId="2059" xr:uid="{417F1040-AC62-4C9D-82BA-47C5D4CA49BD}"/>
    <cellStyle name="20% - Ênfase2 18" xfId="457" xr:uid="{C73B0BCE-F9C8-4296-A3C6-81AFA5C4372A}"/>
    <cellStyle name="20% - Ênfase2 18 2" xfId="2060" xr:uid="{47E46D59-61F2-4771-809A-9A52A2D92A6D}"/>
    <cellStyle name="20% - Ênfase2 19" xfId="458" xr:uid="{FB7052A1-484A-47BB-970D-04F57159BD36}"/>
    <cellStyle name="20% - Ênfase2 19 2" xfId="2061" xr:uid="{AD6C2F37-B2C5-493E-A560-2A22FD3843C0}"/>
    <cellStyle name="20% - Ênfase2 2" xfId="57" xr:uid="{31B2130E-C9B7-46BB-AAE5-975FD75C17DF}"/>
    <cellStyle name="20% - Ênfase2 2 10" xfId="2063" xr:uid="{44FE015C-CCD1-4A3D-BA9A-D8911F0E56AB}"/>
    <cellStyle name="20% - Ênfase2 2 11" xfId="2062" xr:uid="{238B34F9-92CF-405C-A0E0-CEBD48F0EDBA}"/>
    <cellStyle name="20% - Ênfase2 2 2" xfId="459" xr:uid="{2177FED3-E5BC-42D6-BD1E-DA264753D455}"/>
    <cellStyle name="20% - Ênfase2 2 2 2" xfId="2065" xr:uid="{E503A5F3-A217-41B3-9305-1533669DBED3}"/>
    <cellStyle name="20% - Ênfase2 2 2 2 2" xfId="2066" xr:uid="{C48C74C3-FE70-42AA-B1CA-69927AF752E2}"/>
    <cellStyle name="20% - Ênfase2 2 2 2 2 2" xfId="2067" xr:uid="{C3EC47C9-3D18-47C2-9716-666C8DF71DE3}"/>
    <cellStyle name="20% - Ênfase2 2 2 2 2 3" xfId="2068" xr:uid="{6E0BD53C-C80D-4201-B84D-4AF6F97F1E81}"/>
    <cellStyle name="20% - Ênfase2 2 2 2 3" xfId="2069" xr:uid="{E1DF5A66-D6B2-469D-9167-F69FA009A26B}"/>
    <cellStyle name="20% - Ênfase2 2 2 2 4" xfId="2070" xr:uid="{ACC6DD57-6738-47C0-8E9C-C415F81C9BE0}"/>
    <cellStyle name="20% - Ênfase2 2 2 3" xfId="2071" xr:uid="{F42AE212-FC47-4884-B6AF-5250C26615C3}"/>
    <cellStyle name="20% - Ênfase2 2 2 3 2" xfId="2072" xr:uid="{A2E8D010-8427-4340-9276-8707FA8403C0}"/>
    <cellStyle name="20% - Ênfase2 2 2 3 3" xfId="2073" xr:uid="{3EFB5AB9-186B-4B1B-A3C7-B73C7678583E}"/>
    <cellStyle name="20% - Ênfase2 2 2 4" xfId="2074" xr:uid="{312E46A3-AFF0-4397-AEF7-E6C3D2F6CC2A}"/>
    <cellStyle name="20% - Ênfase2 2 2 5" xfId="2075" xr:uid="{5DC65CE8-94A9-48E5-87B6-561EF2B76260}"/>
    <cellStyle name="20% - Ênfase2 2 2 6" xfId="2064" xr:uid="{4E463D1B-6891-461A-BB7D-345BFE74F0B1}"/>
    <cellStyle name="20% - Ênfase2 2 3" xfId="460" xr:uid="{CEF5DAB0-B5FC-4345-B1A4-C1977208149D}"/>
    <cellStyle name="20% - Ênfase2 2 3 2" xfId="2077" xr:uid="{C45CACE5-E4A3-49C4-B68E-7B26B6018487}"/>
    <cellStyle name="20% - Ênfase2 2 3 2 2" xfId="2078" xr:uid="{54DC1946-8BA7-4823-84AB-AD21CA9E721C}"/>
    <cellStyle name="20% - Ênfase2 2 3 2 2 2" xfId="2079" xr:uid="{AFAA8160-5F94-4C92-9D12-85E73C35CBD1}"/>
    <cellStyle name="20% - Ênfase2 2 3 2 2 3" xfId="2080" xr:uid="{74E313CF-E1DF-4CBF-932E-BB42AC7686E2}"/>
    <cellStyle name="20% - Ênfase2 2 3 2 3" xfId="2081" xr:uid="{16BF8B71-CF66-4C32-A4A7-2B826C46AD85}"/>
    <cellStyle name="20% - Ênfase2 2 3 2 4" xfId="2082" xr:uid="{B110E5EF-6410-4397-B217-EB038E016E3C}"/>
    <cellStyle name="20% - Ênfase2 2 3 3" xfId="2083" xr:uid="{A72168AE-D7A5-4AB1-9030-49DEF79CDE20}"/>
    <cellStyle name="20% - Ênfase2 2 3 3 2" xfId="2084" xr:uid="{81E0C0A8-1CFF-4BF8-A096-9B2794D32529}"/>
    <cellStyle name="20% - Ênfase2 2 3 3 3" xfId="2085" xr:uid="{680EFAF9-ACBB-49B0-BEDE-28365C44FD1F}"/>
    <cellStyle name="20% - Ênfase2 2 3 4" xfId="2086" xr:uid="{85512006-4888-45ED-BF2F-6484636F8571}"/>
    <cellStyle name="20% - Ênfase2 2 3 5" xfId="2087" xr:uid="{D2C7CFA5-44FB-4CBF-B4E8-E5C44B18C895}"/>
    <cellStyle name="20% - Ênfase2 2 3 6" xfId="2076" xr:uid="{F443D9DD-F8BD-4015-AF4A-16CFDA1E7FE1}"/>
    <cellStyle name="20% - Ênfase2 2 4" xfId="2088" xr:uid="{EE9D91C7-AD20-4BD0-A77D-155EBFDC70D1}"/>
    <cellStyle name="20% - Ênfase2 2 4 2" xfId="2089" xr:uid="{96395326-4A48-4B04-9EDF-ACB2EE37E44B}"/>
    <cellStyle name="20% - Ênfase2 2 4 2 2" xfId="2090" xr:uid="{A076CE9B-86DF-436D-A426-B89FF191C300}"/>
    <cellStyle name="20% - Ênfase2 2 4 2 2 2" xfId="2091" xr:uid="{F76F7561-CF9C-42D6-8A55-92308AFC992F}"/>
    <cellStyle name="20% - Ênfase2 2 4 2 2 3" xfId="2092" xr:uid="{1FA45922-3959-48D9-A3B9-B197DDB00F31}"/>
    <cellStyle name="20% - Ênfase2 2 4 2 3" xfId="2093" xr:uid="{2A5F1024-9F9B-4AB2-9ED6-F3074CFA7C37}"/>
    <cellStyle name="20% - Ênfase2 2 4 2 4" xfId="2094" xr:uid="{628E0BC0-470B-469F-97D7-C6B23F861DEF}"/>
    <cellStyle name="20% - Ênfase2 2 4 3" xfId="2095" xr:uid="{93F8C403-C1E4-48F7-BE7F-5EAC1D028838}"/>
    <cellStyle name="20% - Ênfase2 2 4 3 2" xfId="2096" xr:uid="{266BFDFC-D2B2-4AEB-853A-858A7C9BDF6F}"/>
    <cellStyle name="20% - Ênfase2 2 4 3 3" xfId="2097" xr:uid="{9075FD99-EEAC-481C-873D-590B7F4CF07B}"/>
    <cellStyle name="20% - Ênfase2 2 4 4" xfId="2098" xr:uid="{30597EB3-4887-479A-B6BF-CC6A8817C395}"/>
    <cellStyle name="20% - Ênfase2 2 4 5" xfId="2099" xr:uid="{8AA596FD-4088-4994-9033-FCC331431345}"/>
    <cellStyle name="20% - Ênfase2 2 5" xfId="2100" xr:uid="{F813F72F-9098-4854-BBC2-1D5ECA57299B}"/>
    <cellStyle name="20% - Ênfase2 2 5 2" xfId="2101" xr:uid="{C9F31787-535C-491C-B13F-ED734B76E21C}"/>
    <cellStyle name="20% - Ênfase2 2 5 2 2" xfId="2102" xr:uid="{2687BFE9-08AE-47C1-8CAF-E72A61B53DB2}"/>
    <cellStyle name="20% - Ênfase2 2 5 2 2 2" xfId="2103" xr:uid="{91B02816-798B-48F9-9D22-2C46D5E9CDC0}"/>
    <cellStyle name="20% - Ênfase2 2 5 2 2 3" xfId="2104" xr:uid="{BD5B2204-A6F9-4843-A6FE-1331524524FB}"/>
    <cellStyle name="20% - Ênfase2 2 5 2 3" xfId="2105" xr:uid="{A6399028-A81D-4695-823D-20859AC0BB9A}"/>
    <cellStyle name="20% - Ênfase2 2 5 2 4" xfId="2106" xr:uid="{D4042B4F-AD3B-4D7F-B54B-ED36C7B2374F}"/>
    <cellStyle name="20% - Ênfase2 2 5 3" xfId="2107" xr:uid="{F3A1D513-FFC0-46FC-B225-A134960D8E43}"/>
    <cellStyle name="20% - Ênfase2 2 5 3 2" xfId="2108" xr:uid="{35ECC9D1-368B-4D8B-A16C-BCF907D45103}"/>
    <cellStyle name="20% - Ênfase2 2 5 3 3" xfId="2109" xr:uid="{E83B92EE-F257-4C00-AB9B-F1CF0C03379B}"/>
    <cellStyle name="20% - Ênfase2 2 5 4" xfId="2110" xr:uid="{33FD6A6B-0881-4BC6-AD20-75AED8E8DF50}"/>
    <cellStyle name="20% - Ênfase2 2 5 5" xfId="2111" xr:uid="{01415947-41B0-4CCE-ABBD-9A00BFF29452}"/>
    <cellStyle name="20% - Ênfase2 2 6" xfId="2112" xr:uid="{04D173C3-9D88-44BB-9E67-5CC78032A21C}"/>
    <cellStyle name="20% - Ênfase2 2 6 2" xfId="2113" xr:uid="{8D180DA3-7E5A-4716-87D7-4DBFF69BFC63}"/>
    <cellStyle name="20% - Ênfase2 2 6 2 2" xfId="2114" xr:uid="{F27FD7F8-8502-4AAF-9AC7-7BE0BE341D06}"/>
    <cellStyle name="20% - Ênfase2 2 6 2 2 2" xfId="2115" xr:uid="{3A47C327-1931-42C2-9D6E-225E8F0D15F1}"/>
    <cellStyle name="20% - Ênfase2 2 6 2 2 3" xfId="2116" xr:uid="{C1194CE8-9573-43B2-BFF2-A85A2D3D0E44}"/>
    <cellStyle name="20% - Ênfase2 2 6 2 3" xfId="2117" xr:uid="{4570FF5E-6F4C-4C56-8101-1EF2B22E6C38}"/>
    <cellStyle name="20% - Ênfase2 2 6 2 4" xfId="2118" xr:uid="{A5F423DB-41F9-4CF1-B862-AE95AB2E2FB4}"/>
    <cellStyle name="20% - Ênfase2 2 6 3" xfId="2119" xr:uid="{05A461E9-901F-4B27-A914-73509F33FAD0}"/>
    <cellStyle name="20% - Ênfase2 2 6 3 2" xfId="2120" xr:uid="{F7EAAC92-6250-4A57-8A67-041DD259429F}"/>
    <cellStyle name="20% - Ênfase2 2 6 3 3" xfId="2121" xr:uid="{E44BFA4F-5EBB-4F8D-A88A-ABF5E6DBF5C5}"/>
    <cellStyle name="20% - Ênfase2 2 6 4" xfId="2122" xr:uid="{1D100D4D-3D6B-40C1-9226-EF82FB90828E}"/>
    <cellStyle name="20% - Ênfase2 2 6 5" xfId="2123" xr:uid="{CF2408C2-20F5-4E57-85A0-2911B5D55692}"/>
    <cellStyle name="20% - Ênfase2 2 7" xfId="2124" xr:uid="{107AD60A-9452-47A1-9451-BEB7406D07F1}"/>
    <cellStyle name="20% - Ênfase2 2 7 2" xfId="2125" xr:uid="{F8C083A5-AEB7-463F-A44E-F5F4DBF7460A}"/>
    <cellStyle name="20% - Ênfase2 2 7 2 2" xfId="2126" xr:uid="{842EDB3E-776D-4AA5-A977-242DC246FC0E}"/>
    <cellStyle name="20% - Ênfase2 2 7 2 3" xfId="2127" xr:uid="{74C5419F-0EAA-4491-9CD7-E8E12ADF867F}"/>
    <cellStyle name="20% - Ênfase2 2 7 3" xfId="2128" xr:uid="{A09B3F02-8925-4A0B-AE7E-82ACFD449B7A}"/>
    <cellStyle name="20% - Ênfase2 2 7 4" xfId="2129" xr:uid="{8576749D-F80A-4EBB-A42E-6E72F296BC58}"/>
    <cellStyle name="20% - Ênfase2 2 8" xfId="2130" xr:uid="{5FBBDC85-3306-410A-BD9B-EC41A4689269}"/>
    <cellStyle name="20% - Ênfase2 2 8 2" xfId="2131" xr:uid="{71C168CD-605D-4862-A44B-1E0DF9673D0B}"/>
    <cellStyle name="20% - Ênfase2 2 8 3" xfId="2132" xr:uid="{D4AD2E22-69EF-4550-9EE2-E998EABDC868}"/>
    <cellStyle name="20% - Ênfase2 2 9" xfId="2133" xr:uid="{AF6C53E8-DBBE-48B4-A34E-1BE86C86903E}"/>
    <cellStyle name="20% - Ênfase2 20" xfId="461" xr:uid="{E79C9809-0D02-457B-973C-3658F5F96B23}"/>
    <cellStyle name="20% - Ênfase2 20 2" xfId="2134" xr:uid="{D538966F-F24A-4AAF-85B7-01559FE64026}"/>
    <cellStyle name="20% - Ênfase2 21" xfId="2135" xr:uid="{C7BF11F2-26F4-4001-BE5D-C420DB33DA83}"/>
    <cellStyle name="20% - Ênfase2 22" xfId="2136" xr:uid="{D1D645EA-3081-4EFB-B9CC-0FB1539288E4}"/>
    <cellStyle name="20% - Ênfase2 23" xfId="2137" xr:uid="{D70B3E20-9D36-4C94-9F95-EDA09E5CB9EC}"/>
    <cellStyle name="20% - Ênfase2 24" xfId="2138" xr:uid="{59A5B4BE-E2B0-463F-88CB-F6F39786B7F1}"/>
    <cellStyle name="20% - Ênfase2 25" xfId="2139" xr:uid="{031F4502-6F1D-452B-AA06-E9DA27A7A2AD}"/>
    <cellStyle name="20% - Ênfase2 3" xfId="58" xr:uid="{FFF0678B-8A93-44E6-B01B-4C79123FDA7F}"/>
    <cellStyle name="20% - Ênfase2 3 10" xfId="2140" xr:uid="{05457210-60B2-4032-A138-80A5CF534A50}"/>
    <cellStyle name="20% - Ênfase2 3 2" xfId="462" xr:uid="{4730E345-6C5D-42FE-9BFC-02D575793257}"/>
    <cellStyle name="20% - Ênfase2 3 2 2" xfId="2142" xr:uid="{31ED9D15-924E-4B0D-B3FB-C05F904C0629}"/>
    <cellStyle name="20% - Ênfase2 3 2 2 2" xfId="2143" xr:uid="{576FFF20-E4D1-434D-B2A9-0486B86739B8}"/>
    <cellStyle name="20% - Ênfase2 3 2 2 2 2" xfId="2144" xr:uid="{0700BA2F-B607-49EE-9C4D-6938DE90AF37}"/>
    <cellStyle name="20% - Ênfase2 3 2 2 2 3" xfId="2145" xr:uid="{56CC5198-DBCC-4A29-84C0-C6F6DB245AEE}"/>
    <cellStyle name="20% - Ênfase2 3 2 2 3" xfId="2146" xr:uid="{6655F29D-25AA-4912-A135-099ECE2DE3DA}"/>
    <cellStyle name="20% - Ênfase2 3 2 2 4" xfId="2147" xr:uid="{F1F25757-90E1-4518-9584-AEDA6E3B5153}"/>
    <cellStyle name="20% - Ênfase2 3 2 3" xfId="2148" xr:uid="{918CCE27-DBA3-44E9-847C-AAD7B4C5D400}"/>
    <cellStyle name="20% - Ênfase2 3 2 3 2" xfId="2149" xr:uid="{7A58B723-92E9-4A89-9A92-F487EEF0C182}"/>
    <cellStyle name="20% - Ênfase2 3 2 3 3" xfId="2150" xr:uid="{78AB5C89-F195-48EE-AB71-212A205D8C1A}"/>
    <cellStyle name="20% - Ênfase2 3 2 4" xfId="2151" xr:uid="{6E0BC28E-B787-4B81-BD5B-AF72D9436D4F}"/>
    <cellStyle name="20% - Ênfase2 3 2 5" xfId="2152" xr:uid="{5D0DE929-1E70-4C3E-B336-736812D98659}"/>
    <cellStyle name="20% - Ênfase2 3 2 6" xfId="2141" xr:uid="{9203F15D-6C7F-406A-BBFE-BBF28AD7AE9D}"/>
    <cellStyle name="20% - Ênfase2 3 3" xfId="463" xr:uid="{863B00B3-5E32-41AE-A2EA-EEBD1EAEE045}"/>
    <cellStyle name="20% - Ênfase2 3 3 2" xfId="2154" xr:uid="{412C91E1-A45D-4140-8D26-97D3E6A50564}"/>
    <cellStyle name="20% - Ênfase2 3 3 2 2" xfId="2155" xr:uid="{8AFF6563-DBC6-477D-BC49-58B66EC7CCC1}"/>
    <cellStyle name="20% - Ênfase2 3 3 2 2 2" xfId="2156" xr:uid="{5F0E112E-5E3D-4949-929B-0D91E97BC685}"/>
    <cellStyle name="20% - Ênfase2 3 3 2 2 3" xfId="2157" xr:uid="{E47E4BA1-D9BC-4617-B5B5-0FA3B88AD3FF}"/>
    <cellStyle name="20% - Ênfase2 3 3 2 3" xfId="2158" xr:uid="{80153D94-403A-4494-9FF5-E6BBA4E07156}"/>
    <cellStyle name="20% - Ênfase2 3 3 2 4" xfId="2159" xr:uid="{0FE9E134-6DDD-476D-A428-7C0AB46869F2}"/>
    <cellStyle name="20% - Ênfase2 3 3 3" xfId="2160" xr:uid="{5720CA04-9B53-47DE-BF9F-4E6BB617C363}"/>
    <cellStyle name="20% - Ênfase2 3 3 3 2" xfId="2161" xr:uid="{2AFEF0EA-71D2-4A1E-ADBF-B3174D9A245D}"/>
    <cellStyle name="20% - Ênfase2 3 3 3 3" xfId="2162" xr:uid="{BDFB102D-E9D7-4B3D-B53B-70714AB57BA0}"/>
    <cellStyle name="20% - Ênfase2 3 3 4" xfId="2163" xr:uid="{DA715710-E07A-4476-85AF-2725EAF9446F}"/>
    <cellStyle name="20% - Ênfase2 3 3 5" xfId="2164" xr:uid="{E36B94AE-B8DF-4BD1-9AA0-E7C90A7079E6}"/>
    <cellStyle name="20% - Ênfase2 3 3 6" xfId="2153" xr:uid="{5E682B87-1B40-4290-A915-20CA794ED8D7}"/>
    <cellStyle name="20% - Ênfase2 3 4" xfId="2165" xr:uid="{12AF8C93-149C-4A89-BD16-125D78527AFB}"/>
    <cellStyle name="20% - Ênfase2 3 4 2" xfId="2166" xr:uid="{C56601C0-3B50-435B-B21C-A02071F74B38}"/>
    <cellStyle name="20% - Ênfase2 3 4 2 2" xfId="2167" xr:uid="{00C47876-3171-4EB1-9E1F-178E731E69C7}"/>
    <cellStyle name="20% - Ênfase2 3 4 2 2 2" xfId="2168" xr:uid="{265FCC6F-3921-414E-8B64-258199711295}"/>
    <cellStyle name="20% - Ênfase2 3 4 2 2 3" xfId="2169" xr:uid="{F3D77036-B395-4D01-89CA-B82089591285}"/>
    <cellStyle name="20% - Ênfase2 3 4 2 3" xfId="2170" xr:uid="{63648DF5-02A3-4D22-946C-EB92AF3A119F}"/>
    <cellStyle name="20% - Ênfase2 3 4 2 4" xfId="2171" xr:uid="{F1FA6DFB-85C7-430B-AD63-0519C84D9FCA}"/>
    <cellStyle name="20% - Ênfase2 3 4 3" xfId="2172" xr:uid="{BE42C618-E954-4F55-9EB1-43D97D47B07E}"/>
    <cellStyle name="20% - Ênfase2 3 4 3 2" xfId="2173" xr:uid="{4425FE64-F3DC-4BA3-9C6A-C3598CAF9BAD}"/>
    <cellStyle name="20% - Ênfase2 3 4 3 3" xfId="2174" xr:uid="{7F5C0A84-29D3-470E-A156-BA3F24D85D8D}"/>
    <cellStyle name="20% - Ênfase2 3 4 4" xfId="2175" xr:uid="{399EEC7A-2C68-4A7F-B55A-2BC33CF7D8AF}"/>
    <cellStyle name="20% - Ênfase2 3 4 5" xfId="2176" xr:uid="{416F018E-27D2-4373-A422-86E17A3534C9}"/>
    <cellStyle name="20% - Ênfase2 3 5" xfId="2177" xr:uid="{70FF9091-BAB7-4885-B764-E08AA4B5848D}"/>
    <cellStyle name="20% - Ênfase2 3 5 2" xfId="2178" xr:uid="{1DFF0AEC-6890-408D-AE42-BB5C9C2DFAEA}"/>
    <cellStyle name="20% - Ênfase2 3 5 2 2" xfId="2179" xr:uid="{D607F1C6-2103-4F61-AB2A-603927C49EAF}"/>
    <cellStyle name="20% - Ênfase2 3 5 2 2 2" xfId="2180" xr:uid="{FC18A9F8-E966-49D9-B497-6398B6AAB55F}"/>
    <cellStyle name="20% - Ênfase2 3 5 2 2 3" xfId="2181" xr:uid="{273CAA41-46A8-4786-97AA-0F9CEB29E6AE}"/>
    <cellStyle name="20% - Ênfase2 3 5 2 3" xfId="2182" xr:uid="{3F995E19-704D-44A3-9457-65FB5E74E16B}"/>
    <cellStyle name="20% - Ênfase2 3 5 2 4" xfId="2183" xr:uid="{C853C963-4618-4C1D-8A2D-6B7A98B95D89}"/>
    <cellStyle name="20% - Ênfase2 3 5 3" xfId="2184" xr:uid="{749C7FF7-E94E-4625-A94C-62C34FC68EC9}"/>
    <cellStyle name="20% - Ênfase2 3 5 3 2" xfId="2185" xr:uid="{80721B45-23F5-4627-960A-5131D2681630}"/>
    <cellStyle name="20% - Ênfase2 3 5 3 3" xfId="2186" xr:uid="{842A56D7-C02D-4EAA-A51D-13265238EBB1}"/>
    <cellStyle name="20% - Ênfase2 3 5 4" xfId="2187" xr:uid="{114E6E26-6393-4806-8629-24FF35CF4B12}"/>
    <cellStyle name="20% - Ênfase2 3 5 5" xfId="2188" xr:uid="{D4DE6D88-F1C3-4F26-85E4-5A6E257C29A4}"/>
    <cellStyle name="20% - Ênfase2 3 6" xfId="2189" xr:uid="{066309B5-24DB-4FDA-9B3E-7B87898A04FE}"/>
    <cellStyle name="20% - Ênfase2 3 6 2" xfId="2190" xr:uid="{0A530D8E-6156-49A6-A761-7666FBE8D3BA}"/>
    <cellStyle name="20% - Ênfase2 3 6 2 2" xfId="2191" xr:uid="{2DA6715F-5130-41FB-9781-7D2BEDEFB546}"/>
    <cellStyle name="20% - Ênfase2 3 6 2 3" xfId="2192" xr:uid="{029786CE-7715-48F8-BFEB-7D09A8CD82B7}"/>
    <cellStyle name="20% - Ênfase2 3 6 3" xfId="2193" xr:uid="{D3DBC922-90CB-4685-8F9A-1B880139C8E7}"/>
    <cellStyle name="20% - Ênfase2 3 6 4" xfId="2194" xr:uid="{7357E35F-709B-46D3-93AC-E63246FAE529}"/>
    <cellStyle name="20% - Ênfase2 3 7" xfId="2195" xr:uid="{6C57FEE1-1385-4BF0-B4F6-EA23263D1600}"/>
    <cellStyle name="20% - Ênfase2 3 7 2" xfId="2196" xr:uid="{77D822B1-013E-4907-9832-4EECEF055C3E}"/>
    <cellStyle name="20% - Ênfase2 3 7 3" xfId="2197" xr:uid="{D3472F7B-927F-43C5-A132-0E4FA9475253}"/>
    <cellStyle name="20% - Ênfase2 3 8" xfId="2198" xr:uid="{F6DD9313-9372-4A60-97BC-3016EF787597}"/>
    <cellStyle name="20% - Ênfase2 3 9" xfId="2199" xr:uid="{D163680F-46BE-4EF5-87BA-B9F0F514D3BB}"/>
    <cellStyle name="20% - Ênfase2 4" xfId="59" xr:uid="{E61E4E12-A6E9-4854-A938-C3BC1B578255}"/>
    <cellStyle name="20% - Ênfase2 4 2" xfId="464" xr:uid="{FC52F0B9-8E8F-41D7-920C-8BBE6EE32E06}"/>
    <cellStyle name="20% - Ênfase2 4 2 2" xfId="2201" xr:uid="{042B15B6-2C7E-47B7-A118-044797D49DC6}"/>
    <cellStyle name="20% - Ênfase2 4 2 2 2" xfId="2202" xr:uid="{26265E72-7CB6-4F32-AF27-095FFD94562F}"/>
    <cellStyle name="20% - Ênfase2 4 2 2 2 2" xfId="2203" xr:uid="{49FB0F7E-DB38-4E2C-B79F-F982EE1883E7}"/>
    <cellStyle name="20% - Ênfase2 4 2 2 2 3" xfId="2204" xr:uid="{63112B24-E1AF-4244-B3B8-ED9892375FD2}"/>
    <cellStyle name="20% - Ênfase2 4 2 2 3" xfId="2205" xr:uid="{E1DCF977-90E2-40C2-94F6-B6E1768464F9}"/>
    <cellStyle name="20% - Ênfase2 4 2 2 4" xfId="2206" xr:uid="{1108730D-6B94-461E-92DD-FCD663D26F0C}"/>
    <cellStyle name="20% - Ênfase2 4 2 3" xfId="2207" xr:uid="{AF394E98-9792-44DF-8303-03F4DEAD4501}"/>
    <cellStyle name="20% - Ênfase2 4 2 3 2" xfId="2208" xr:uid="{B24AE5D9-DBFF-4A96-A9A1-2F27A7C0AF2A}"/>
    <cellStyle name="20% - Ênfase2 4 2 3 3" xfId="2209" xr:uid="{F36A1F68-D7F8-475F-A635-6BB5CD04E5C1}"/>
    <cellStyle name="20% - Ênfase2 4 2 4" xfId="2210" xr:uid="{63F91868-A8A3-420F-A830-5A44702DC88A}"/>
    <cellStyle name="20% - Ênfase2 4 2 5" xfId="2211" xr:uid="{7FE6BA93-E115-453A-AE5A-3F7A70316429}"/>
    <cellStyle name="20% - Ênfase2 4 2 6" xfId="2200" xr:uid="{3BCD4E93-5E56-491D-8066-B7668FCFC2CB}"/>
    <cellStyle name="20% - Ênfase2 4 3" xfId="465" xr:uid="{98A4485B-B2F5-4621-AB6E-A0A4D30E447B}"/>
    <cellStyle name="20% - Ênfase2 4 3 2" xfId="2213" xr:uid="{6AC0D438-7CE4-4039-B32A-3F238578367D}"/>
    <cellStyle name="20% - Ênfase2 4 3 2 2" xfId="2214" xr:uid="{2C13DE0B-5358-471E-800F-CAB07AC69EA5}"/>
    <cellStyle name="20% - Ênfase2 4 3 2 2 2" xfId="2215" xr:uid="{E74AD495-78F6-439A-8BAF-61EA487E7DE6}"/>
    <cellStyle name="20% - Ênfase2 4 3 2 2 3" xfId="2216" xr:uid="{A4ABF9C3-6383-47D0-9069-D0D584DFB9E2}"/>
    <cellStyle name="20% - Ênfase2 4 3 2 3" xfId="2217" xr:uid="{35094C9F-53B4-4BB4-A89B-4F3E18A27C8E}"/>
    <cellStyle name="20% - Ênfase2 4 3 2 4" xfId="2218" xr:uid="{0E23C8F4-B3C5-4FE2-9236-3362F56EAE04}"/>
    <cellStyle name="20% - Ênfase2 4 3 3" xfId="2219" xr:uid="{DC00BF7F-76B4-4F73-B5FA-41E725E8F3D2}"/>
    <cellStyle name="20% - Ênfase2 4 3 3 2" xfId="2220" xr:uid="{65464A8B-0A84-432B-85AB-C8FB1F2FEFCA}"/>
    <cellStyle name="20% - Ênfase2 4 3 3 3" xfId="2221" xr:uid="{0BA3A6B6-524A-4B93-BB09-4E4B7BD05720}"/>
    <cellStyle name="20% - Ênfase2 4 3 4" xfId="2222" xr:uid="{1E2B551F-BAE7-48A1-832F-0259620D881B}"/>
    <cellStyle name="20% - Ênfase2 4 3 5" xfId="2223" xr:uid="{36A674C2-C597-4966-9AE0-61EB52DE5C25}"/>
    <cellStyle name="20% - Ênfase2 4 3 6" xfId="2212" xr:uid="{01D49826-E819-4C99-BD05-7538883D5505}"/>
    <cellStyle name="20% - Ênfase2 4 4" xfId="2224" xr:uid="{0C4178F6-06BC-4448-B870-818FCF32F02B}"/>
    <cellStyle name="20% - Ênfase2 4 4 2" xfId="2225" xr:uid="{02DC0CF1-49E8-432A-8C91-E85FC55624A0}"/>
    <cellStyle name="20% - Ênfase2 4 4 2 2" xfId="2226" xr:uid="{B3C48A9B-C42E-4803-ABFE-CD321EDBA078}"/>
    <cellStyle name="20% - Ênfase2 4 4 2 2 2" xfId="2227" xr:uid="{1DDBDB2F-131D-41D8-875D-9528A7917917}"/>
    <cellStyle name="20% - Ênfase2 4 4 2 2 3" xfId="2228" xr:uid="{02A72D9C-4930-490A-9226-4982F073C328}"/>
    <cellStyle name="20% - Ênfase2 4 4 2 3" xfId="2229" xr:uid="{EFBC05A2-7347-49B6-8DA8-64B946FC01CC}"/>
    <cellStyle name="20% - Ênfase2 4 4 2 4" xfId="2230" xr:uid="{EC26EC59-1C02-44A6-BD6C-E72724B26DD7}"/>
    <cellStyle name="20% - Ênfase2 4 4 3" xfId="2231" xr:uid="{DCC4B727-A2DB-495C-880D-EB03637F2FE5}"/>
    <cellStyle name="20% - Ênfase2 4 4 3 2" xfId="2232" xr:uid="{D3AE16BB-49CD-49CD-AB52-D6C235774BA3}"/>
    <cellStyle name="20% - Ênfase2 4 4 3 3" xfId="2233" xr:uid="{58CE5B38-F403-41D7-81DB-36CE6845E0C9}"/>
    <cellStyle name="20% - Ênfase2 4 4 4" xfId="2234" xr:uid="{33A76055-9306-4943-AFEB-909D5FBD69A7}"/>
    <cellStyle name="20% - Ênfase2 4 4 5" xfId="2235" xr:uid="{75E25C61-66F0-4C63-96BB-C606E5FE13BC}"/>
    <cellStyle name="20% - Ênfase2 4 5" xfId="2236" xr:uid="{AA055AA3-CD59-4309-BBBB-36DF88C87D65}"/>
    <cellStyle name="20% - Ênfase2 4 5 2" xfId="2237" xr:uid="{B4C9ADEC-25A6-4446-AFBE-B45B6C0C7AAD}"/>
    <cellStyle name="20% - Ênfase2 4 5 2 2" xfId="2238" xr:uid="{DA118313-595F-43C8-850D-EDCBC5E484CE}"/>
    <cellStyle name="20% - Ênfase2 4 5 2 3" xfId="2239" xr:uid="{96EBDF61-6149-4F12-9858-409A36163C88}"/>
    <cellStyle name="20% - Ênfase2 4 5 3" xfId="2240" xr:uid="{6A9D8258-F285-43AA-850F-D35ABF9D29CA}"/>
    <cellStyle name="20% - Ênfase2 4 5 4" xfId="2241" xr:uid="{4D8A777A-7A99-4156-97B4-741ADCA0F60D}"/>
    <cellStyle name="20% - Ênfase2 4 6" xfId="2242" xr:uid="{99160421-DEDC-4499-AE58-0D7B7817287A}"/>
    <cellStyle name="20% - Ênfase2 4 6 2" xfId="2243" xr:uid="{752CFAC2-0B3A-4F08-940C-9BC33C583DA3}"/>
    <cellStyle name="20% - Ênfase2 4 6 3" xfId="2244" xr:uid="{507844A2-4C0D-4EF8-830E-10995E9DCC40}"/>
    <cellStyle name="20% - Ênfase2 4 7" xfId="2245" xr:uid="{3B294911-6AAB-4FB6-823C-A11475AD2B20}"/>
    <cellStyle name="20% - Ênfase2 4 8" xfId="2246" xr:uid="{CF970AD7-71D8-4705-A238-4D46D1F485ED}"/>
    <cellStyle name="20% - Ênfase2 5" xfId="60" xr:uid="{8BC0B821-6E24-4F68-B73E-C00CAC6DB36F}"/>
    <cellStyle name="20% - Ênfase2 5 2" xfId="2247" xr:uid="{DDC0702A-A95A-49D0-8199-8C58DE945EB5}"/>
    <cellStyle name="20% - Ênfase2 5 2 2" xfId="2248" xr:uid="{1DBA568B-E202-4048-81F9-8DD5337C3999}"/>
    <cellStyle name="20% - Ênfase2 5 2 2 2" xfId="2249" xr:uid="{4F0BA3D6-23EB-4524-A6CD-B774B5BFCFCA}"/>
    <cellStyle name="20% - Ênfase2 5 2 2 2 2" xfId="2250" xr:uid="{33C7F8F9-3216-4AA2-AC3B-3764DE1163F7}"/>
    <cellStyle name="20% - Ênfase2 5 2 2 2 3" xfId="2251" xr:uid="{1B32AC70-5C0D-4E6A-B731-DE4AA3DE477F}"/>
    <cellStyle name="20% - Ênfase2 5 2 2 3" xfId="2252" xr:uid="{6422C748-2886-4203-8823-CC557AA57F1F}"/>
    <cellStyle name="20% - Ênfase2 5 2 2 4" xfId="2253" xr:uid="{1E1309F1-A75B-4E9C-B542-D2FEE9CACE8B}"/>
    <cellStyle name="20% - Ênfase2 5 2 3" xfId="2254" xr:uid="{65188EBC-8853-4A9F-B115-14D05894A6E0}"/>
    <cellStyle name="20% - Ênfase2 5 2 3 2" xfId="2255" xr:uid="{8EB5BFE5-BF75-4219-BD41-0CE73EB63F6C}"/>
    <cellStyle name="20% - Ênfase2 5 2 3 3" xfId="2256" xr:uid="{C2BADC9E-19F7-4AF1-BEFF-F930F90EA3F2}"/>
    <cellStyle name="20% - Ênfase2 5 2 4" xfId="2257" xr:uid="{4E5EBE92-B466-4536-AFA4-84CD04A18311}"/>
    <cellStyle name="20% - Ênfase2 5 2 5" xfId="2258" xr:uid="{354303F9-3865-499B-91B9-4A218375118B}"/>
    <cellStyle name="20% - Ênfase2 5 3" xfId="2259" xr:uid="{FB48DF62-5B9C-4421-BCDE-43D961B30507}"/>
    <cellStyle name="20% - Ênfase2 5 3 2" xfId="2260" xr:uid="{B83335B6-B6D9-4455-BA22-4B59CC444B8A}"/>
    <cellStyle name="20% - Ênfase2 5 3 2 2" xfId="2261" xr:uid="{4EF0C9C9-3EBE-409F-BCF3-B316CB55827C}"/>
    <cellStyle name="20% - Ênfase2 5 3 2 3" xfId="2262" xr:uid="{2A9E292F-9083-434B-913A-8EB4914D87ED}"/>
    <cellStyle name="20% - Ênfase2 5 3 3" xfId="2263" xr:uid="{A6974DDA-7E42-4DD4-A165-6E33A19291CB}"/>
    <cellStyle name="20% - Ênfase2 5 3 4" xfId="2264" xr:uid="{3FEDC2F3-33B0-4CC0-9707-1CF67EC0E39A}"/>
    <cellStyle name="20% - Ênfase2 5 4" xfId="2265" xr:uid="{6864ADC2-417A-495E-8CF0-6438AFE94B5C}"/>
    <cellStyle name="20% - Ênfase2 5 4 2" xfId="2266" xr:uid="{E8116B3D-0720-47AA-B06D-81C3F8128D7A}"/>
    <cellStyle name="20% - Ênfase2 5 4 3" xfId="2267" xr:uid="{30DFDA42-49F5-4913-AE00-D44BB541D52E}"/>
    <cellStyle name="20% - Ênfase2 5 5" xfId="2268" xr:uid="{F9875343-6DAE-4564-9500-CF5A165CDA63}"/>
    <cellStyle name="20% - Ênfase2 5 6" xfId="2269" xr:uid="{A43BFF18-77DD-486F-998F-B072C72FA253}"/>
    <cellStyle name="20% - Ênfase2 6" xfId="61" xr:uid="{0E9BC09C-307C-4E53-ACD7-41818E13EB44}"/>
    <cellStyle name="20% - Ênfase2 6 2" xfId="2270" xr:uid="{40605CC3-D12A-4C0B-914C-9565583689E0}"/>
    <cellStyle name="20% - Ênfase2 6 2 2" xfId="2271" xr:uid="{ED568CD4-2D58-4909-899D-0C9A74A1A140}"/>
    <cellStyle name="20% - Ênfase2 6 2 2 2" xfId="2272" xr:uid="{D1C74B89-C96D-43E4-9302-4A441EC0A798}"/>
    <cellStyle name="20% - Ênfase2 6 2 2 2 2" xfId="2273" xr:uid="{871771C6-EB2E-494B-98A5-C8D961D08FA9}"/>
    <cellStyle name="20% - Ênfase2 6 2 2 2 3" xfId="2274" xr:uid="{06C8F918-8C04-4451-9F61-22EA7CBB9D01}"/>
    <cellStyle name="20% - Ênfase2 6 2 2 3" xfId="2275" xr:uid="{102327A1-17BF-4EEF-9421-8CE1CA620EBF}"/>
    <cellStyle name="20% - Ênfase2 6 2 2 4" xfId="2276" xr:uid="{0F919925-28B0-45E8-BDC4-B6025F4E873A}"/>
    <cellStyle name="20% - Ênfase2 6 2 3" xfId="2277" xr:uid="{32390509-90D5-411A-8CD5-9C511B75BCC9}"/>
    <cellStyle name="20% - Ênfase2 6 2 3 2" xfId="2278" xr:uid="{64246BBF-EE1A-4803-9E45-97F2085478D4}"/>
    <cellStyle name="20% - Ênfase2 6 2 3 3" xfId="2279" xr:uid="{44C65FD3-3A9B-4B09-AA17-F56437961A77}"/>
    <cellStyle name="20% - Ênfase2 6 2 4" xfId="2280" xr:uid="{92074752-D26D-4134-A13D-C7717118CB20}"/>
    <cellStyle name="20% - Ênfase2 6 2 5" xfId="2281" xr:uid="{5E23B70D-A9E4-4D18-BBFB-4FD94E815255}"/>
    <cellStyle name="20% - Ênfase2 6 3" xfId="2282" xr:uid="{81A0588D-6ECD-42FB-92FB-151664333157}"/>
    <cellStyle name="20% - Ênfase2 6 3 2" xfId="2283" xr:uid="{70F1006B-CF8A-4CFA-B69C-A90067352BFB}"/>
    <cellStyle name="20% - Ênfase2 6 3 2 2" xfId="2284" xr:uid="{78DE0158-BE55-452C-8BF9-FFF315D8435E}"/>
    <cellStyle name="20% - Ênfase2 6 3 2 3" xfId="2285" xr:uid="{A5BA8239-84E0-4218-9A56-D2E012AE8537}"/>
    <cellStyle name="20% - Ênfase2 6 3 3" xfId="2286" xr:uid="{8075A124-2E00-4761-948E-E6B72A27C28E}"/>
    <cellStyle name="20% - Ênfase2 6 3 4" xfId="2287" xr:uid="{16BC616D-4D77-420E-8A0F-59B6BA223019}"/>
    <cellStyle name="20% - Ênfase2 6 4" xfId="2288" xr:uid="{23F384D2-EDD7-4165-92FC-FE7278083FC2}"/>
    <cellStyle name="20% - Ênfase2 6 4 2" xfId="2289" xr:uid="{9E59B5B6-ECED-4C0E-852C-6A57B3DCFB86}"/>
    <cellStyle name="20% - Ênfase2 6 4 3" xfId="2290" xr:uid="{1F673A8C-4FF3-42A8-89B3-3C92FC365E6E}"/>
    <cellStyle name="20% - Ênfase2 6 5" xfId="2291" xr:uid="{CB780AAD-9D5A-4413-B335-7EB3DC263B32}"/>
    <cellStyle name="20% - Ênfase2 6 6" xfId="2292" xr:uid="{11B67A6C-0188-48A4-9AF1-AC8C465DEFD8}"/>
    <cellStyle name="20% - Ênfase2 7" xfId="62" xr:uid="{417535DE-9FCB-40EC-9425-AF77C9441526}"/>
    <cellStyle name="20% - Ênfase2 7 2" xfId="2293" xr:uid="{A9E42E20-39F2-4306-9100-1A628D2F0C21}"/>
    <cellStyle name="20% - Ênfase2 7 2 2" xfId="2294" xr:uid="{14BB4183-FCC5-4412-B128-C5A9989E0926}"/>
    <cellStyle name="20% - Ênfase2 7 2 2 2" xfId="2295" xr:uid="{8BBC8E96-A77D-4391-B0A9-6080363B68E9}"/>
    <cellStyle name="20% - Ênfase2 7 2 2 3" xfId="2296" xr:uid="{58085ED2-6EC0-4648-AE8F-B8C7C199C51A}"/>
    <cellStyle name="20% - Ênfase2 7 2 3" xfId="2297" xr:uid="{2CB12696-89C9-4BCE-BE3B-F52086E496F3}"/>
    <cellStyle name="20% - Ênfase2 7 2 4" xfId="2298" xr:uid="{869510E1-E87D-455D-B0FF-031F8A744B8C}"/>
    <cellStyle name="20% - Ênfase2 7 3" xfId="2299" xr:uid="{DFA76712-D13B-4783-A0CB-B59680004E68}"/>
    <cellStyle name="20% - Ênfase2 7 3 2" xfId="2300" xr:uid="{C55475F4-4F20-46E6-A1CD-E2AE9FB61F1C}"/>
    <cellStyle name="20% - Ênfase2 7 3 3" xfId="2301" xr:uid="{8714E66A-C899-4A6C-8CDB-15B280D79672}"/>
    <cellStyle name="20% - Ênfase2 7 4" xfId="2302" xr:uid="{D4096B9E-8DEC-4CA3-B996-F6699E92CB73}"/>
    <cellStyle name="20% - Ênfase2 7 5" xfId="2303" xr:uid="{BC83536A-2655-47A8-876C-E0ED109367F4}"/>
    <cellStyle name="20% - Ênfase2 8" xfId="466" xr:uid="{3676B5B9-DF10-4749-AD43-9E8B0135C0A3}"/>
    <cellStyle name="20% - Ênfase2 8 2" xfId="2305" xr:uid="{A2581B9D-8016-4D8C-9CD4-CC36473FF4D4}"/>
    <cellStyle name="20% - Ênfase2 8 2 2" xfId="2306" xr:uid="{C45E4FB9-81B8-4A0C-B023-4BCDC12D85F6}"/>
    <cellStyle name="20% - Ênfase2 8 2 3" xfId="2307" xr:uid="{09F4B917-57BE-4BE0-A449-EF6F3EF6E147}"/>
    <cellStyle name="20% - Ênfase2 8 3" xfId="2308" xr:uid="{FB84EED2-4DD1-4C70-8EFF-7D5C510D1638}"/>
    <cellStyle name="20% - Ênfase2 8 4" xfId="2309" xr:uid="{A966F7C4-63A5-436B-A4AD-B2622A60870F}"/>
    <cellStyle name="20% - Ênfase2 8 5" xfId="2304" xr:uid="{D19266D8-8DA0-4B3C-9768-074D7D1D9A9F}"/>
    <cellStyle name="20% - Ênfase2 9" xfId="467" xr:uid="{3E37B0D6-74B9-42CF-B167-7C3F437A63BF}"/>
    <cellStyle name="20% - Ênfase2 9 2" xfId="2311" xr:uid="{37F568BF-CBE0-4083-A21F-295CD7536800}"/>
    <cellStyle name="20% - Ênfase2 9 3" xfId="2312" xr:uid="{A541B72B-EA0E-4F52-8AE3-06350CC62BF1}"/>
    <cellStyle name="20% - Ênfase2 9 4" xfId="2310" xr:uid="{36FC7DC4-5658-4ECE-BEFD-CD032A44EF77}"/>
    <cellStyle name="20% - Ênfase3 10" xfId="468" xr:uid="{E6E78B4F-418C-4EC0-9F75-8250D80DE582}"/>
    <cellStyle name="20% - Ênfase3 10 2" xfId="2313" xr:uid="{7F6E7B6C-EA80-4263-937F-4AAD33D889E7}"/>
    <cellStyle name="20% - Ênfase3 11" xfId="469" xr:uid="{6FDED2F5-7053-4162-A387-258864EC7771}"/>
    <cellStyle name="20% - Ênfase3 11 2" xfId="2314" xr:uid="{B2831DC1-25ED-4981-B8D5-B3BB131E4EEF}"/>
    <cellStyle name="20% - Ênfase3 12" xfId="470" xr:uid="{276B702B-FE6B-4214-B925-4B9609FC9B09}"/>
    <cellStyle name="20% - Ênfase3 12 2" xfId="2315" xr:uid="{50B6066F-55F7-447E-BF07-6882F89BB0EA}"/>
    <cellStyle name="20% - Ênfase3 13" xfId="471" xr:uid="{68A42B2D-ECFC-49E4-894B-82495A32EACE}"/>
    <cellStyle name="20% - Ênfase3 13 2" xfId="2316" xr:uid="{72D099D2-2C17-4539-B3B3-8E4CEA43A08C}"/>
    <cellStyle name="20% - Ênfase3 14" xfId="472" xr:uid="{96A6F223-8B66-48A3-93C4-87F98B5EBCE8}"/>
    <cellStyle name="20% - Ênfase3 14 2" xfId="2317" xr:uid="{FF9E205F-421E-4118-BD60-5F7CBB16931B}"/>
    <cellStyle name="20% - Ênfase3 15" xfId="473" xr:uid="{8392AE3F-EA46-47D6-A218-63455DE5A823}"/>
    <cellStyle name="20% - Ênfase3 15 2" xfId="2318" xr:uid="{60E33742-85EA-47D3-A92A-35B437096A51}"/>
    <cellStyle name="20% - Ênfase3 16" xfId="474" xr:uid="{BE623CBF-4949-4AA9-B3FE-DDFFF7599A20}"/>
    <cellStyle name="20% - Ênfase3 16 2" xfId="2319" xr:uid="{35F7BE26-04FD-43D3-B0D3-D74FA3E919FB}"/>
    <cellStyle name="20% - Ênfase3 17" xfId="475" xr:uid="{AB0E1D9A-3AE6-4AA3-8C38-5B9C272E2048}"/>
    <cellStyle name="20% - Ênfase3 17 2" xfId="2320" xr:uid="{685710D7-4383-4B49-A938-B45C99C265DE}"/>
    <cellStyle name="20% - Ênfase3 18" xfId="476" xr:uid="{2F223BD1-FCF3-4EC1-8817-8280124B90D3}"/>
    <cellStyle name="20% - Ênfase3 18 2" xfId="2321" xr:uid="{FB85A0EA-0896-4B7A-9453-16006913CC8C}"/>
    <cellStyle name="20% - Ênfase3 19" xfId="477" xr:uid="{BC7AF0C8-2673-4F9D-8CC9-33EFF0FF834B}"/>
    <cellStyle name="20% - Ênfase3 19 2" xfId="2322" xr:uid="{5DB309D6-F896-4E39-8BA1-A3AFC893AD6A}"/>
    <cellStyle name="20% - Ênfase3 2" xfId="63" xr:uid="{9215BDD8-B618-4A15-A240-EF75382CB016}"/>
    <cellStyle name="20% - Ênfase3 2 10" xfId="2324" xr:uid="{A10B38E4-1E82-4D4E-B869-2C8398278930}"/>
    <cellStyle name="20% - Ênfase3 2 11" xfId="2323" xr:uid="{2B8799CF-98D2-483B-9DA8-E24DD3C2FC1C}"/>
    <cellStyle name="20% - Ênfase3 2 2" xfId="478" xr:uid="{A1F5C7ED-B74F-4979-BC5C-71F45AA63EC4}"/>
    <cellStyle name="20% - Ênfase3 2 2 2" xfId="2326" xr:uid="{A92E7FA3-0AE2-4214-AF8C-80A036215338}"/>
    <cellStyle name="20% - Ênfase3 2 2 2 2" xfId="2327" xr:uid="{1C6FA0CA-52C3-4C3B-AC5D-90397C9BC05F}"/>
    <cellStyle name="20% - Ênfase3 2 2 2 2 2" xfId="2328" xr:uid="{FC2E531D-8086-474E-875B-74545FF14141}"/>
    <cellStyle name="20% - Ênfase3 2 2 2 2 3" xfId="2329" xr:uid="{81316B0F-7F6B-43C7-8F42-22713898CB13}"/>
    <cellStyle name="20% - Ênfase3 2 2 2 3" xfId="2330" xr:uid="{79F443C5-2053-4BA6-BF5B-A45C73A90197}"/>
    <cellStyle name="20% - Ênfase3 2 2 2 4" xfId="2331" xr:uid="{BA38A346-566B-48EF-A1C0-8A801D0990AE}"/>
    <cellStyle name="20% - Ênfase3 2 2 3" xfId="2332" xr:uid="{837AE140-89EB-465C-9F24-047641A71EEB}"/>
    <cellStyle name="20% - Ênfase3 2 2 3 2" xfId="2333" xr:uid="{40327AC4-2378-44FF-A6C8-1FB8445D572B}"/>
    <cellStyle name="20% - Ênfase3 2 2 3 3" xfId="2334" xr:uid="{8CA1E771-62B1-4EE6-B3CA-24A57E20206A}"/>
    <cellStyle name="20% - Ênfase3 2 2 4" xfId="2335" xr:uid="{5CAE84EB-50C5-4E7F-8576-4FC15711FF9D}"/>
    <cellStyle name="20% - Ênfase3 2 2 5" xfId="2336" xr:uid="{E3862332-BD8B-4652-93AF-545DB82F68FB}"/>
    <cellStyle name="20% - Ênfase3 2 2 6" xfId="2325" xr:uid="{6F36C627-229B-4D1B-AFCC-E49C83E04384}"/>
    <cellStyle name="20% - Ênfase3 2 3" xfId="479" xr:uid="{F6656DFC-CDAE-49BA-853B-C45A1E1A8596}"/>
    <cellStyle name="20% - Ênfase3 2 3 2" xfId="2338" xr:uid="{D8F214D3-AFF2-4018-AE2D-E04480AD2FAE}"/>
    <cellStyle name="20% - Ênfase3 2 3 2 2" xfId="2339" xr:uid="{EFDF212D-FFC6-4589-A127-E67AB299E32E}"/>
    <cellStyle name="20% - Ênfase3 2 3 2 2 2" xfId="2340" xr:uid="{B9E8CF28-C7E7-403F-BB5C-5E7C55660E4C}"/>
    <cellStyle name="20% - Ênfase3 2 3 2 2 3" xfId="2341" xr:uid="{FF5E7427-98AD-40F7-933E-8A5B35F6A013}"/>
    <cellStyle name="20% - Ênfase3 2 3 2 3" xfId="2342" xr:uid="{B474234A-CEEC-4847-BEAC-364D1D45F6A7}"/>
    <cellStyle name="20% - Ênfase3 2 3 2 4" xfId="2343" xr:uid="{E18BEF6E-A492-489D-98D4-F7E7D1113FC4}"/>
    <cellStyle name="20% - Ênfase3 2 3 3" xfId="2344" xr:uid="{91196BDE-8262-41DB-BE79-A0E47C6E80A7}"/>
    <cellStyle name="20% - Ênfase3 2 3 3 2" xfId="2345" xr:uid="{0C29C472-7A7E-4699-95E5-98C9CC44373C}"/>
    <cellStyle name="20% - Ênfase3 2 3 3 3" xfId="2346" xr:uid="{6A89D132-A0CB-4604-BF4B-6C17C0D873E7}"/>
    <cellStyle name="20% - Ênfase3 2 3 4" xfId="2347" xr:uid="{90761F72-EE9C-4FE1-AAF9-E422EE806216}"/>
    <cellStyle name="20% - Ênfase3 2 3 5" xfId="2348" xr:uid="{809F5EFD-50D3-4A94-9C04-213CF3D078E0}"/>
    <cellStyle name="20% - Ênfase3 2 3 6" xfId="2337" xr:uid="{91DC3ED7-19BE-4C6B-8501-224B4B286394}"/>
    <cellStyle name="20% - Ênfase3 2 4" xfId="2349" xr:uid="{E77571BA-C68C-4866-94F8-77E43C13B5C4}"/>
    <cellStyle name="20% - Ênfase3 2 4 2" xfId="2350" xr:uid="{A178C8E2-B971-44F4-8878-3EB145E31B2C}"/>
    <cellStyle name="20% - Ênfase3 2 4 2 2" xfId="2351" xr:uid="{EAA9AADC-5BF0-4294-9672-59FD9D644260}"/>
    <cellStyle name="20% - Ênfase3 2 4 2 2 2" xfId="2352" xr:uid="{8C863854-D552-46F8-901A-2D930190377B}"/>
    <cellStyle name="20% - Ênfase3 2 4 2 2 3" xfId="2353" xr:uid="{2815666C-542A-44AA-8C77-1488A83B6B77}"/>
    <cellStyle name="20% - Ênfase3 2 4 2 3" xfId="2354" xr:uid="{D3FDAF96-4AEB-481B-B55D-66045EE1AC35}"/>
    <cellStyle name="20% - Ênfase3 2 4 2 4" xfId="2355" xr:uid="{E33029FC-0C93-4AD9-9E09-1A23DB47CC06}"/>
    <cellStyle name="20% - Ênfase3 2 4 3" xfId="2356" xr:uid="{A6555271-9602-4B0B-A038-4E5DD5D74768}"/>
    <cellStyle name="20% - Ênfase3 2 4 3 2" xfId="2357" xr:uid="{D91F1082-A30E-4A74-B33E-1FB989CC6DC1}"/>
    <cellStyle name="20% - Ênfase3 2 4 3 3" xfId="2358" xr:uid="{80C8418C-38EF-4229-96D1-26E08814B1A2}"/>
    <cellStyle name="20% - Ênfase3 2 4 4" xfId="2359" xr:uid="{62133EEA-9C8A-4000-B578-2288A7E5F87A}"/>
    <cellStyle name="20% - Ênfase3 2 4 5" xfId="2360" xr:uid="{72C1F987-F97B-4826-877A-19A741A84B70}"/>
    <cellStyle name="20% - Ênfase3 2 5" xfId="2361" xr:uid="{09DBB366-837A-4E25-8863-A00AC3AF318E}"/>
    <cellStyle name="20% - Ênfase3 2 5 2" xfId="2362" xr:uid="{D6BCA3E4-BA15-4D19-A738-C85B56722463}"/>
    <cellStyle name="20% - Ênfase3 2 5 2 2" xfId="2363" xr:uid="{DF526E29-0F4A-4A5C-A8F9-D21F871B0136}"/>
    <cellStyle name="20% - Ênfase3 2 5 2 2 2" xfId="2364" xr:uid="{6217F23A-FD50-4847-BB19-5139E73B5EF9}"/>
    <cellStyle name="20% - Ênfase3 2 5 2 2 3" xfId="2365" xr:uid="{11B06D06-921B-490D-9B48-DC752A415F88}"/>
    <cellStyle name="20% - Ênfase3 2 5 2 3" xfId="2366" xr:uid="{D4DD2148-0F8F-4949-81F8-14BDE604E001}"/>
    <cellStyle name="20% - Ênfase3 2 5 2 4" xfId="2367" xr:uid="{CA3D63BA-D539-4A69-BEE5-AFAC78025B04}"/>
    <cellStyle name="20% - Ênfase3 2 5 3" xfId="2368" xr:uid="{2CA5FF12-593F-4B37-9312-4E628A7B289B}"/>
    <cellStyle name="20% - Ênfase3 2 5 3 2" xfId="2369" xr:uid="{21FD17E4-5682-4CFC-9212-7DAE8FF2C86B}"/>
    <cellStyle name="20% - Ênfase3 2 5 3 3" xfId="2370" xr:uid="{94141B69-A746-4016-B345-1DCA04A471C7}"/>
    <cellStyle name="20% - Ênfase3 2 5 4" xfId="2371" xr:uid="{FEFECEC0-FB71-43F7-82F7-948A403DA302}"/>
    <cellStyle name="20% - Ênfase3 2 5 5" xfId="2372" xr:uid="{1671F18E-BAA7-480D-A94C-31FAB70D7AE5}"/>
    <cellStyle name="20% - Ênfase3 2 6" xfId="2373" xr:uid="{6E519437-E34B-487D-B460-55015634C92C}"/>
    <cellStyle name="20% - Ênfase3 2 6 2" xfId="2374" xr:uid="{CC41786E-7F5A-446C-9A23-1EFD4959639B}"/>
    <cellStyle name="20% - Ênfase3 2 6 2 2" xfId="2375" xr:uid="{D4F7C984-EA1B-46D6-911A-4C9C6A81EB6E}"/>
    <cellStyle name="20% - Ênfase3 2 6 2 2 2" xfId="2376" xr:uid="{4076F6BE-532B-45D3-A4CC-48DA4D5778E0}"/>
    <cellStyle name="20% - Ênfase3 2 6 2 2 3" xfId="2377" xr:uid="{BD070CD5-EF8A-4AD3-B886-644135F6975F}"/>
    <cellStyle name="20% - Ênfase3 2 6 2 3" xfId="2378" xr:uid="{8DA2467A-2BAE-44C1-BEE2-ACB7BEF6006B}"/>
    <cellStyle name="20% - Ênfase3 2 6 2 4" xfId="2379" xr:uid="{FB4C4676-37FE-41F0-9C19-F6ECF7FE5884}"/>
    <cellStyle name="20% - Ênfase3 2 6 3" xfId="2380" xr:uid="{3BC169EC-AA5E-414D-8678-363CB105EFDA}"/>
    <cellStyle name="20% - Ênfase3 2 6 3 2" xfId="2381" xr:uid="{C7636340-4A4B-4E6F-AA75-0CBF999D8819}"/>
    <cellStyle name="20% - Ênfase3 2 6 3 3" xfId="2382" xr:uid="{E8FCA6CB-86EC-44F3-98A4-AD04F62C56C8}"/>
    <cellStyle name="20% - Ênfase3 2 6 4" xfId="2383" xr:uid="{82477A28-78B8-4B05-B7C9-6C21F4E6658C}"/>
    <cellStyle name="20% - Ênfase3 2 6 5" xfId="2384" xr:uid="{46A2810A-0FBC-45B3-A8D4-4C27B8C9043E}"/>
    <cellStyle name="20% - Ênfase3 2 7" xfId="2385" xr:uid="{DABCDC22-F2C2-4DC2-A33D-FBCEB6AE5A8A}"/>
    <cellStyle name="20% - Ênfase3 2 7 2" xfId="2386" xr:uid="{7B912A89-40EC-4F16-A9E2-94274CF763DA}"/>
    <cellStyle name="20% - Ênfase3 2 7 2 2" xfId="2387" xr:uid="{8838E7B3-4A21-403E-AEBB-722DFFB2FAC2}"/>
    <cellStyle name="20% - Ênfase3 2 7 2 3" xfId="2388" xr:uid="{6980F8D3-F031-4735-B1FE-7B8ECB9E1930}"/>
    <cellStyle name="20% - Ênfase3 2 7 3" xfId="2389" xr:uid="{A6247199-E15B-48F0-9330-025E7F1D6A93}"/>
    <cellStyle name="20% - Ênfase3 2 7 4" xfId="2390" xr:uid="{540C2209-D1D7-4C4E-8741-8EEDB30DD905}"/>
    <cellStyle name="20% - Ênfase3 2 8" xfId="2391" xr:uid="{AB1DB0C9-DBC7-4D7C-9B53-0C64C408018E}"/>
    <cellStyle name="20% - Ênfase3 2 8 2" xfId="2392" xr:uid="{074ECD4E-D127-437B-90B1-F5E800EB1802}"/>
    <cellStyle name="20% - Ênfase3 2 8 3" xfId="2393" xr:uid="{9DE5443E-4966-4BD4-B7C4-52D784878435}"/>
    <cellStyle name="20% - Ênfase3 2 9" xfId="2394" xr:uid="{D8B5C2FA-3968-4AFA-AF4E-725ECACE2264}"/>
    <cellStyle name="20% - Ênfase3 20" xfId="480" xr:uid="{F3920829-BAB0-47D7-B428-5209297B54CC}"/>
    <cellStyle name="20% - Ênfase3 20 2" xfId="2395" xr:uid="{E47EAFB1-C1DA-47B7-B375-FF8942148CF1}"/>
    <cellStyle name="20% - Ênfase3 21" xfId="2396" xr:uid="{D54E79BD-5B5F-4037-AF31-637382B6493D}"/>
    <cellStyle name="20% - Ênfase3 22" xfId="2397" xr:uid="{CCBCD1B1-7448-435F-92A4-A04F65F365A3}"/>
    <cellStyle name="20% - Ênfase3 23" xfId="2398" xr:uid="{1C97CB68-F41A-434D-99D5-93930275EB07}"/>
    <cellStyle name="20% - Ênfase3 24" xfId="2399" xr:uid="{92D904DB-7776-4644-A3D0-78234DFA2D09}"/>
    <cellStyle name="20% - Ênfase3 25" xfId="2400" xr:uid="{7E8DD6D7-982B-4E10-9E4A-ACFE3F0EC1D1}"/>
    <cellStyle name="20% - Ênfase3 3" xfId="64" xr:uid="{C10A2869-8687-4D7B-9201-66F886C0D3BC}"/>
    <cellStyle name="20% - Ênfase3 3 10" xfId="2401" xr:uid="{7C8D0E5B-8555-4C8A-8C71-57AA31095248}"/>
    <cellStyle name="20% - Ênfase3 3 2" xfId="481" xr:uid="{602CA160-CC2C-401C-8AAF-9E37170CB746}"/>
    <cellStyle name="20% - Ênfase3 3 2 2" xfId="2403" xr:uid="{30EA7AC5-694E-4D57-97F9-2CB198B63743}"/>
    <cellStyle name="20% - Ênfase3 3 2 2 2" xfId="2404" xr:uid="{C38687E8-3CD6-41CB-AA56-98FEC1603514}"/>
    <cellStyle name="20% - Ênfase3 3 2 2 2 2" xfId="2405" xr:uid="{4A66F4DA-05F2-4183-968F-4E75F615A6D1}"/>
    <cellStyle name="20% - Ênfase3 3 2 2 2 3" xfId="2406" xr:uid="{75D25995-353C-4FF3-A79B-34B1C22C81ED}"/>
    <cellStyle name="20% - Ênfase3 3 2 2 3" xfId="2407" xr:uid="{E8E59E87-9F71-458F-941E-09D40A97B6DC}"/>
    <cellStyle name="20% - Ênfase3 3 2 2 4" xfId="2408" xr:uid="{E3BAE38B-DBB0-4A41-A1F6-48C7EA1704E8}"/>
    <cellStyle name="20% - Ênfase3 3 2 3" xfId="2409" xr:uid="{65F93918-4BC0-41AE-8159-BFCDB2B6EC49}"/>
    <cellStyle name="20% - Ênfase3 3 2 3 2" xfId="2410" xr:uid="{5D55D67F-9F72-4266-BFEB-2D7951A7182F}"/>
    <cellStyle name="20% - Ênfase3 3 2 3 3" xfId="2411" xr:uid="{51B8A036-A3EB-42FF-B0E1-0B5E1412984C}"/>
    <cellStyle name="20% - Ênfase3 3 2 4" xfId="2412" xr:uid="{08011E7F-45A0-446C-8340-EFB32C5B4B47}"/>
    <cellStyle name="20% - Ênfase3 3 2 5" xfId="2413" xr:uid="{708090FF-234E-4916-8450-FE32E9BC0232}"/>
    <cellStyle name="20% - Ênfase3 3 2 6" xfId="2402" xr:uid="{9698E999-0AB6-41B7-B395-19029AA97025}"/>
    <cellStyle name="20% - Ênfase3 3 3" xfId="482" xr:uid="{09E063C1-50C9-4056-956D-9D8064F8FA48}"/>
    <cellStyle name="20% - Ênfase3 3 3 2" xfId="2415" xr:uid="{DB7B212B-B413-4DCC-B428-12F34F6DD0A2}"/>
    <cellStyle name="20% - Ênfase3 3 3 2 2" xfId="2416" xr:uid="{FF8CEAB6-96EA-4DC1-BBE6-DAB0A3A61246}"/>
    <cellStyle name="20% - Ênfase3 3 3 2 2 2" xfId="2417" xr:uid="{9F6A82C6-A43E-46D3-AF9A-AB9226BECF04}"/>
    <cellStyle name="20% - Ênfase3 3 3 2 2 3" xfId="2418" xr:uid="{799D9936-4D06-4C47-B3A9-08F1410EFEEA}"/>
    <cellStyle name="20% - Ênfase3 3 3 2 3" xfId="2419" xr:uid="{A7B6CE59-5E64-4638-A0FB-1636DCC6EED9}"/>
    <cellStyle name="20% - Ênfase3 3 3 2 4" xfId="2420" xr:uid="{CAA0D3DE-E051-4EAE-AB17-ADDE5747C192}"/>
    <cellStyle name="20% - Ênfase3 3 3 3" xfId="2421" xr:uid="{B51C422E-DFFA-4751-8974-0FF56844CC9C}"/>
    <cellStyle name="20% - Ênfase3 3 3 3 2" xfId="2422" xr:uid="{D6F8A1FD-9EAA-4653-B2BD-F86DDFF0B678}"/>
    <cellStyle name="20% - Ênfase3 3 3 3 3" xfId="2423" xr:uid="{15C82631-1583-4635-A4E6-F55485569D2D}"/>
    <cellStyle name="20% - Ênfase3 3 3 4" xfId="2424" xr:uid="{05529C14-8079-4DB7-93B7-AB531DB19BAD}"/>
    <cellStyle name="20% - Ênfase3 3 3 5" xfId="2425" xr:uid="{E5230EB3-3C58-4A62-AD80-8C98D6681090}"/>
    <cellStyle name="20% - Ênfase3 3 3 6" xfId="2414" xr:uid="{5140F2A2-2116-40A8-A4EB-82902E498824}"/>
    <cellStyle name="20% - Ênfase3 3 4" xfId="2426" xr:uid="{6CBB5623-366E-4C48-963D-745A6F5ADC66}"/>
    <cellStyle name="20% - Ênfase3 3 4 2" xfId="2427" xr:uid="{9CCAFBFB-BF62-49F3-8F3C-99A08AD7E8B1}"/>
    <cellStyle name="20% - Ênfase3 3 4 2 2" xfId="2428" xr:uid="{EC85F241-CB64-4CAD-9F5E-83D2DB07A354}"/>
    <cellStyle name="20% - Ênfase3 3 4 2 2 2" xfId="2429" xr:uid="{8B38765B-D684-4DD7-94E7-502305EACE58}"/>
    <cellStyle name="20% - Ênfase3 3 4 2 2 3" xfId="2430" xr:uid="{9D13BCE8-27E8-4184-BACA-13453CF5F572}"/>
    <cellStyle name="20% - Ênfase3 3 4 2 3" xfId="2431" xr:uid="{E0D1A768-F8C6-45B7-9148-5FB14FC06A49}"/>
    <cellStyle name="20% - Ênfase3 3 4 2 4" xfId="2432" xr:uid="{F892E3FC-6CEF-49EE-B94B-706E310A0E80}"/>
    <cellStyle name="20% - Ênfase3 3 4 3" xfId="2433" xr:uid="{4AF964D5-D600-4260-9B61-48FE7D968ACC}"/>
    <cellStyle name="20% - Ênfase3 3 4 3 2" xfId="2434" xr:uid="{8AB9E4EA-3BC0-4FD0-A984-9B8FAEF6836F}"/>
    <cellStyle name="20% - Ênfase3 3 4 3 3" xfId="2435" xr:uid="{AA42FD72-0616-48C5-A60C-44C086E41900}"/>
    <cellStyle name="20% - Ênfase3 3 4 4" xfId="2436" xr:uid="{1E06BD24-7FB5-40FC-95FF-1E4A26D7A0E2}"/>
    <cellStyle name="20% - Ênfase3 3 4 5" xfId="2437" xr:uid="{1EEF0BCD-A126-4E24-B9F8-8A54505672CB}"/>
    <cellStyle name="20% - Ênfase3 3 5" xfId="2438" xr:uid="{CFA29F85-942A-465B-BD36-A57B832CD5AB}"/>
    <cellStyle name="20% - Ênfase3 3 5 2" xfId="2439" xr:uid="{2743EDAA-F341-42D8-831A-171FC9ECE79B}"/>
    <cellStyle name="20% - Ênfase3 3 5 2 2" xfId="2440" xr:uid="{CB83B6FF-ED23-448B-AC60-1A38E6C26DFF}"/>
    <cellStyle name="20% - Ênfase3 3 5 2 2 2" xfId="2441" xr:uid="{4BDAFEC9-4D94-45AF-AAA9-A29612132AD1}"/>
    <cellStyle name="20% - Ênfase3 3 5 2 2 3" xfId="2442" xr:uid="{64EE583A-0C9A-4A80-8D6B-DE121EC7F89A}"/>
    <cellStyle name="20% - Ênfase3 3 5 2 3" xfId="2443" xr:uid="{E9766942-3F6D-41DE-B850-F2CDE03D83E8}"/>
    <cellStyle name="20% - Ênfase3 3 5 2 4" xfId="2444" xr:uid="{0A42C2FA-DBE6-4702-AD93-B23F9280A314}"/>
    <cellStyle name="20% - Ênfase3 3 5 3" xfId="2445" xr:uid="{36599ED9-7EE9-455C-AAF8-EA03D3006161}"/>
    <cellStyle name="20% - Ênfase3 3 5 3 2" xfId="2446" xr:uid="{218A63B0-9C73-4F88-BD38-F65A4254182F}"/>
    <cellStyle name="20% - Ênfase3 3 5 3 3" xfId="2447" xr:uid="{1ED68164-94FB-4DED-AFC7-55F4C9B6403F}"/>
    <cellStyle name="20% - Ênfase3 3 5 4" xfId="2448" xr:uid="{EE84E9F8-BB1F-4D72-ADA5-134FB3B7B544}"/>
    <cellStyle name="20% - Ênfase3 3 5 5" xfId="2449" xr:uid="{A987750D-B6FA-45CF-9ACB-4C85F7942168}"/>
    <cellStyle name="20% - Ênfase3 3 6" xfId="2450" xr:uid="{022F3283-E509-4F66-ABDB-2686064385A0}"/>
    <cellStyle name="20% - Ênfase3 3 6 2" xfId="2451" xr:uid="{F1C4A41D-3335-4DE9-AC1C-2F8C22C46249}"/>
    <cellStyle name="20% - Ênfase3 3 6 2 2" xfId="2452" xr:uid="{9C50E784-0544-439D-8C46-EC10ADBB3D80}"/>
    <cellStyle name="20% - Ênfase3 3 6 2 3" xfId="2453" xr:uid="{3220EDCA-F0FE-4A3C-A916-E762E6FD9DEE}"/>
    <cellStyle name="20% - Ênfase3 3 6 3" xfId="2454" xr:uid="{06303578-33CB-4695-87B4-0587EFF17AEE}"/>
    <cellStyle name="20% - Ênfase3 3 6 4" xfId="2455" xr:uid="{DB48A562-8F5E-48A1-91BE-D907D60EA659}"/>
    <cellStyle name="20% - Ênfase3 3 7" xfId="2456" xr:uid="{CB5048DA-27C9-443E-BDA4-30D8866C286D}"/>
    <cellStyle name="20% - Ênfase3 3 7 2" xfId="2457" xr:uid="{B773F31F-55AB-42FA-91A4-3315A3548296}"/>
    <cellStyle name="20% - Ênfase3 3 7 3" xfId="2458" xr:uid="{A6FA36F4-0D17-497E-80EB-A2E8AD6FB805}"/>
    <cellStyle name="20% - Ênfase3 3 8" xfId="2459" xr:uid="{70501A31-F413-4A88-847F-2AB239E6B3F2}"/>
    <cellStyle name="20% - Ênfase3 3 9" xfId="2460" xr:uid="{1B674817-180F-4161-869E-5988AA9BCE26}"/>
    <cellStyle name="20% - Ênfase3 4" xfId="65" xr:uid="{D4FFBD70-FF70-4849-A4A0-B19799E154B6}"/>
    <cellStyle name="20% - Ênfase3 4 2" xfId="483" xr:uid="{061E20F9-C0E2-41CE-8A94-EAF8F294387B}"/>
    <cellStyle name="20% - Ênfase3 4 2 2" xfId="2462" xr:uid="{2175B9A5-730E-48D1-A64B-B0EB5177808E}"/>
    <cellStyle name="20% - Ênfase3 4 2 2 2" xfId="2463" xr:uid="{9D389122-CF19-4443-9035-B4AAE4F8AD95}"/>
    <cellStyle name="20% - Ênfase3 4 2 2 2 2" xfId="2464" xr:uid="{014EC025-743F-430A-9DC4-57E7D343F4DA}"/>
    <cellStyle name="20% - Ênfase3 4 2 2 2 3" xfId="2465" xr:uid="{5A733CD7-D4E2-401C-8ECF-279B2A09346B}"/>
    <cellStyle name="20% - Ênfase3 4 2 2 3" xfId="2466" xr:uid="{C6B4528F-875E-4C01-B204-175B3F09A36A}"/>
    <cellStyle name="20% - Ênfase3 4 2 2 4" xfId="2467" xr:uid="{A227E42A-A44F-4843-B8E5-74F45FC9DE78}"/>
    <cellStyle name="20% - Ênfase3 4 2 3" xfId="2468" xr:uid="{4BBCBE99-8260-4C6E-AA0A-FEB6CB310A5A}"/>
    <cellStyle name="20% - Ênfase3 4 2 3 2" xfId="2469" xr:uid="{BD847726-EC62-4B8E-BE28-D3F9817303F8}"/>
    <cellStyle name="20% - Ênfase3 4 2 3 3" xfId="2470" xr:uid="{93FCF0A1-3A39-4401-A329-4008480CFBA4}"/>
    <cellStyle name="20% - Ênfase3 4 2 4" xfId="2471" xr:uid="{9024317A-AEC0-4C25-845E-18CF1945C3C6}"/>
    <cellStyle name="20% - Ênfase3 4 2 5" xfId="2472" xr:uid="{A43B4F1C-AEEB-4904-B7C0-13E1C183A252}"/>
    <cellStyle name="20% - Ênfase3 4 2 6" xfId="2461" xr:uid="{8445D3A2-E848-461D-B413-29CE67810FD9}"/>
    <cellStyle name="20% - Ênfase3 4 3" xfId="484" xr:uid="{B8471BB6-7052-422B-974D-D5970E8A5E38}"/>
    <cellStyle name="20% - Ênfase3 4 3 2" xfId="2474" xr:uid="{5AF41358-086B-4EDC-B71D-A6BA1B537DC8}"/>
    <cellStyle name="20% - Ênfase3 4 3 2 2" xfId="2475" xr:uid="{3264ABFF-2D05-440D-889D-1D7672AD00FE}"/>
    <cellStyle name="20% - Ênfase3 4 3 2 2 2" xfId="2476" xr:uid="{E2391B27-A6B8-4F0A-84BD-D4A2EA49C39C}"/>
    <cellStyle name="20% - Ênfase3 4 3 2 2 3" xfId="2477" xr:uid="{D8C73526-A3ED-4D0E-8547-3A4FA2FD290E}"/>
    <cellStyle name="20% - Ênfase3 4 3 2 3" xfId="2478" xr:uid="{8CBBC455-1713-4150-9166-6ED42F2E2A7F}"/>
    <cellStyle name="20% - Ênfase3 4 3 2 4" xfId="2479" xr:uid="{23E0CFA0-0B82-4D11-B046-87E894BADD69}"/>
    <cellStyle name="20% - Ênfase3 4 3 3" xfId="2480" xr:uid="{3F5A57D7-B98F-4E62-B28A-08F45F7299CE}"/>
    <cellStyle name="20% - Ênfase3 4 3 3 2" xfId="2481" xr:uid="{81509613-0EF8-4F66-9C3E-AC95E5F26E6A}"/>
    <cellStyle name="20% - Ênfase3 4 3 3 3" xfId="2482" xr:uid="{A2DED9AC-A28B-484D-8200-3A041630BD2C}"/>
    <cellStyle name="20% - Ênfase3 4 3 4" xfId="2483" xr:uid="{6A169414-FB9F-416B-B645-F5F4279DFDC5}"/>
    <cellStyle name="20% - Ênfase3 4 3 5" xfId="2484" xr:uid="{1D491339-EF30-46EA-994C-4BF3E5C27FBD}"/>
    <cellStyle name="20% - Ênfase3 4 3 6" xfId="2473" xr:uid="{E14E80BB-CC50-4FCE-AA12-438249B26E8C}"/>
    <cellStyle name="20% - Ênfase3 4 4" xfId="2485" xr:uid="{0002D7D7-0F59-45FD-9711-60D87A2BB162}"/>
    <cellStyle name="20% - Ênfase3 4 4 2" xfId="2486" xr:uid="{5D516C82-E42A-4F08-AFC6-C610C676DFAB}"/>
    <cellStyle name="20% - Ênfase3 4 4 2 2" xfId="2487" xr:uid="{FB0D6A28-593F-4773-8DDE-DC3ED29DAB68}"/>
    <cellStyle name="20% - Ênfase3 4 4 2 2 2" xfId="2488" xr:uid="{505A935A-74A3-41CF-9708-890E0C0BEB43}"/>
    <cellStyle name="20% - Ênfase3 4 4 2 2 3" xfId="2489" xr:uid="{B44D1552-EDE1-4A89-8426-890F3046A998}"/>
    <cellStyle name="20% - Ênfase3 4 4 2 3" xfId="2490" xr:uid="{67066453-1D33-4F8E-981C-63458DEF762A}"/>
    <cellStyle name="20% - Ênfase3 4 4 2 4" xfId="2491" xr:uid="{9B5B83F9-30D8-4BDE-B4B8-856751F8EBFF}"/>
    <cellStyle name="20% - Ênfase3 4 4 3" xfId="2492" xr:uid="{68EC7E58-5A43-4460-BC6F-58FF199477A6}"/>
    <cellStyle name="20% - Ênfase3 4 4 3 2" xfId="2493" xr:uid="{6D151D8F-DEB4-466A-9746-E221B3119D6B}"/>
    <cellStyle name="20% - Ênfase3 4 4 3 3" xfId="2494" xr:uid="{8B0EEFE5-4E0D-4547-9EAB-2FE5F3EFF2B4}"/>
    <cellStyle name="20% - Ênfase3 4 4 4" xfId="2495" xr:uid="{2D9F4B67-A0B1-4C7A-BA9C-A5D3C597E5B0}"/>
    <cellStyle name="20% - Ênfase3 4 4 5" xfId="2496" xr:uid="{5E815270-F350-4411-B198-EBB3DBF6021B}"/>
    <cellStyle name="20% - Ênfase3 4 5" xfId="2497" xr:uid="{3C3632DF-2B14-40BA-A554-26367BE48BA6}"/>
    <cellStyle name="20% - Ênfase3 4 5 2" xfId="2498" xr:uid="{CA2A33E8-61C2-4B8D-B78D-1044CAE30BF5}"/>
    <cellStyle name="20% - Ênfase3 4 5 2 2" xfId="2499" xr:uid="{2E20D685-AD13-4008-A7B3-E99654D427FE}"/>
    <cellStyle name="20% - Ênfase3 4 5 2 3" xfId="2500" xr:uid="{D9EBE82D-E966-48F3-A757-148E4877730A}"/>
    <cellStyle name="20% - Ênfase3 4 5 3" xfId="2501" xr:uid="{35F73354-4159-4528-B277-AEB98C29A7F6}"/>
    <cellStyle name="20% - Ênfase3 4 5 4" xfId="2502" xr:uid="{A4B69B8A-4B77-49A8-8064-846FB91BB607}"/>
    <cellStyle name="20% - Ênfase3 4 6" xfId="2503" xr:uid="{6AD833A4-2458-4969-A966-FBA748648C43}"/>
    <cellStyle name="20% - Ênfase3 4 6 2" xfId="2504" xr:uid="{B1099A12-9792-4AB3-AA8A-C8992C32F9B7}"/>
    <cellStyle name="20% - Ênfase3 4 6 3" xfId="2505" xr:uid="{2CA8F6C0-9727-4C9A-9F3B-07B2F5824A17}"/>
    <cellStyle name="20% - Ênfase3 4 7" xfId="2506" xr:uid="{89070810-0D5A-48FB-8477-A4EF05450191}"/>
    <cellStyle name="20% - Ênfase3 4 8" xfId="2507" xr:uid="{07267248-6A58-4CD8-BF47-CF89DC1D8E6C}"/>
    <cellStyle name="20% - Ênfase3 5" xfId="66" xr:uid="{307F0313-0728-4A93-8A06-CFC7AAF0CFFE}"/>
    <cellStyle name="20% - Ênfase3 5 2" xfId="2508" xr:uid="{5A30B7F9-DA55-4933-B008-6420CDC26FF7}"/>
    <cellStyle name="20% - Ênfase3 5 2 2" xfId="2509" xr:uid="{2FCAA942-54C3-46B3-AC3A-B084DFE7E0A6}"/>
    <cellStyle name="20% - Ênfase3 5 2 2 2" xfId="2510" xr:uid="{A71C1304-7977-4E0E-808C-04D9609D14B9}"/>
    <cellStyle name="20% - Ênfase3 5 2 2 2 2" xfId="2511" xr:uid="{BC72B36D-78D9-4E6E-BEDF-93BDFB82B8D8}"/>
    <cellStyle name="20% - Ênfase3 5 2 2 2 3" xfId="2512" xr:uid="{0D5D1BE7-D2F0-4940-A3C6-AC1B21F60D8E}"/>
    <cellStyle name="20% - Ênfase3 5 2 2 3" xfId="2513" xr:uid="{75820626-CB6E-4734-9694-F22311849618}"/>
    <cellStyle name="20% - Ênfase3 5 2 2 4" xfId="2514" xr:uid="{95F4BB36-2980-4A4E-8DA9-C427BD074013}"/>
    <cellStyle name="20% - Ênfase3 5 2 3" xfId="2515" xr:uid="{BCA0A695-E00D-4C53-BFFE-32AA34C50226}"/>
    <cellStyle name="20% - Ênfase3 5 2 3 2" xfId="2516" xr:uid="{EEF14CD2-EBC5-4FBB-B9AA-3B8136EECA1B}"/>
    <cellStyle name="20% - Ênfase3 5 2 3 3" xfId="2517" xr:uid="{A4580AD3-4B0E-4789-B73A-CADEF32C059B}"/>
    <cellStyle name="20% - Ênfase3 5 2 4" xfId="2518" xr:uid="{171AF7E7-DBF2-4500-BE1C-F935B476217E}"/>
    <cellStyle name="20% - Ênfase3 5 2 5" xfId="2519" xr:uid="{9A453A17-52A4-42B4-A7A5-5206A1E94A01}"/>
    <cellStyle name="20% - Ênfase3 5 3" xfId="2520" xr:uid="{A6FF99FE-3193-492E-96C7-1239041C93C6}"/>
    <cellStyle name="20% - Ênfase3 5 3 2" xfId="2521" xr:uid="{BE2690D4-359C-402C-906E-2DF79FC1ADFF}"/>
    <cellStyle name="20% - Ênfase3 5 3 2 2" xfId="2522" xr:uid="{E76C3C53-C1C5-470A-8D14-21E1E8F425A4}"/>
    <cellStyle name="20% - Ênfase3 5 3 2 3" xfId="2523" xr:uid="{1B1FEA5C-5366-45C3-9986-CECD10C43B4B}"/>
    <cellStyle name="20% - Ênfase3 5 3 3" xfId="2524" xr:uid="{4BF5049A-9D4E-40E1-912A-A1BC8AE20CFF}"/>
    <cellStyle name="20% - Ênfase3 5 3 4" xfId="2525" xr:uid="{5D8385F5-8197-4F86-853D-FC8633266C1B}"/>
    <cellStyle name="20% - Ênfase3 5 4" xfId="2526" xr:uid="{CABC1E5F-CC34-4B5A-B306-B676BA6A131A}"/>
    <cellStyle name="20% - Ênfase3 5 4 2" xfId="2527" xr:uid="{CE8064BA-B2E4-454B-B4E7-630D58747BAC}"/>
    <cellStyle name="20% - Ênfase3 5 4 3" xfId="2528" xr:uid="{4B55E8C0-A3EC-48DE-94F7-163CEA412B57}"/>
    <cellStyle name="20% - Ênfase3 5 5" xfId="2529" xr:uid="{621B5AC1-C3AA-4B81-BCCB-762681A07A91}"/>
    <cellStyle name="20% - Ênfase3 5 6" xfId="2530" xr:uid="{AC2692F4-AA1C-49AF-9120-55DBDE0BA062}"/>
    <cellStyle name="20% - Ênfase3 6" xfId="67" xr:uid="{C1C812BD-4110-4887-B237-98A2EC762A58}"/>
    <cellStyle name="20% - Ênfase3 6 2" xfId="2531" xr:uid="{C06B4149-1E45-4E80-9A5B-43A6A235EDC4}"/>
    <cellStyle name="20% - Ênfase3 6 2 2" xfId="2532" xr:uid="{84541452-AA0F-4CEF-9018-CDA74D96716B}"/>
    <cellStyle name="20% - Ênfase3 6 2 2 2" xfId="2533" xr:uid="{D35ABC9F-F678-4BEF-ACB2-25EB2B74B9CF}"/>
    <cellStyle name="20% - Ênfase3 6 2 2 2 2" xfId="2534" xr:uid="{29C472F6-8A66-4E26-9CCD-54C1029BB9EB}"/>
    <cellStyle name="20% - Ênfase3 6 2 2 2 3" xfId="2535" xr:uid="{3BEFE3F8-1CED-497A-9EDC-B7DE8C14530F}"/>
    <cellStyle name="20% - Ênfase3 6 2 2 3" xfId="2536" xr:uid="{60C2337D-D93E-45C9-BFF3-B7F8576135B8}"/>
    <cellStyle name="20% - Ênfase3 6 2 2 4" xfId="2537" xr:uid="{371C8F41-8A91-4119-A2B1-E4E43BEFB7E3}"/>
    <cellStyle name="20% - Ênfase3 6 2 3" xfId="2538" xr:uid="{D7C0BE92-22A2-43FD-9DD6-92EC3876C7E9}"/>
    <cellStyle name="20% - Ênfase3 6 2 3 2" xfId="2539" xr:uid="{02BBF027-45BE-4028-A5FF-30BBC1BFB69D}"/>
    <cellStyle name="20% - Ênfase3 6 2 3 3" xfId="2540" xr:uid="{A7842F12-EAAE-4648-9B6D-F516B2640BEE}"/>
    <cellStyle name="20% - Ênfase3 6 2 4" xfId="2541" xr:uid="{2FD6386E-332B-4E8C-930C-FDFAB49B4D66}"/>
    <cellStyle name="20% - Ênfase3 6 2 5" xfId="2542" xr:uid="{D264AEAF-5015-4413-B74A-A2202EFAF777}"/>
    <cellStyle name="20% - Ênfase3 6 3" xfId="2543" xr:uid="{F3D15B66-5056-4336-9C24-FA470CBDC8FC}"/>
    <cellStyle name="20% - Ênfase3 6 3 2" xfId="2544" xr:uid="{9041194E-80CA-418E-A48E-0DB5CD751A8C}"/>
    <cellStyle name="20% - Ênfase3 6 3 2 2" xfId="2545" xr:uid="{816172C0-E7C4-47E1-AB01-DC51C8ECA79A}"/>
    <cellStyle name="20% - Ênfase3 6 3 2 3" xfId="2546" xr:uid="{1DF28FD6-8C73-4665-AAC8-E5771B52D4A8}"/>
    <cellStyle name="20% - Ênfase3 6 3 3" xfId="2547" xr:uid="{155B6847-0B06-4D7E-A8DB-66A3FE00684B}"/>
    <cellStyle name="20% - Ênfase3 6 3 4" xfId="2548" xr:uid="{93A71FF6-D95C-40F1-9F0E-E3B68EEB6D67}"/>
    <cellStyle name="20% - Ênfase3 6 4" xfId="2549" xr:uid="{93CCAF77-3121-4D83-A743-A8733D24895D}"/>
    <cellStyle name="20% - Ênfase3 6 4 2" xfId="2550" xr:uid="{3C4B939F-2A8F-46B5-A60A-163E207C1792}"/>
    <cellStyle name="20% - Ênfase3 6 4 3" xfId="2551" xr:uid="{69519412-3BCF-487F-A10C-1D83FE7594E4}"/>
    <cellStyle name="20% - Ênfase3 6 5" xfId="2552" xr:uid="{A1238171-BF42-444A-9588-04924638642D}"/>
    <cellStyle name="20% - Ênfase3 6 6" xfId="2553" xr:uid="{47BE4901-6954-446C-9DD2-94EF49A8E728}"/>
    <cellStyle name="20% - Ênfase3 7" xfId="68" xr:uid="{EEF42956-4E3C-4B61-BB2A-7B4F12D72C50}"/>
    <cellStyle name="20% - Ênfase3 7 2" xfId="2554" xr:uid="{1054EC89-91D9-46A7-8D22-5CB87A22B752}"/>
    <cellStyle name="20% - Ênfase3 7 2 2" xfId="2555" xr:uid="{EF504B56-4B36-418F-BE11-98232E2147FC}"/>
    <cellStyle name="20% - Ênfase3 7 2 2 2" xfId="2556" xr:uid="{105B5FFC-F6E4-4221-A73F-6F5D3772EE0C}"/>
    <cellStyle name="20% - Ênfase3 7 2 2 3" xfId="2557" xr:uid="{32DDC5A6-D20E-4472-A0BB-E00EF0A7CD63}"/>
    <cellStyle name="20% - Ênfase3 7 2 3" xfId="2558" xr:uid="{3FD3C066-400D-401C-9923-4CB8D0EA9495}"/>
    <cellStyle name="20% - Ênfase3 7 2 4" xfId="2559" xr:uid="{38BEA5D8-E4FD-4A50-A7F9-041060C97C52}"/>
    <cellStyle name="20% - Ênfase3 7 3" xfId="2560" xr:uid="{C7C71D63-C52E-4DB1-B212-580668D835BA}"/>
    <cellStyle name="20% - Ênfase3 7 3 2" xfId="2561" xr:uid="{65AF3540-1FD4-4D7A-9F5A-139D0BE7F98B}"/>
    <cellStyle name="20% - Ênfase3 7 3 3" xfId="2562" xr:uid="{F6014ED0-3498-4080-9133-DDF6A0AFE0FE}"/>
    <cellStyle name="20% - Ênfase3 7 4" xfId="2563" xr:uid="{9F9634E2-FA16-496B-A145-DDBA299FFA09}"/>
    <cellStyle name="20% - Ênfase3 7 5" xfId="2564" xr:uid="{826F3B69-98CD-40DE-881C-51912B244A35}"/>
    <cellStyle name="20% - Ênfase3 8" xfId="485" xr:uid="{C76523DD-03A2-40E2-AC62-7D4E45A714B4}"/>
    <cellStyle name="20% - Ênfase3 8 2" xfId="2566" xr:uid="{442F3040-371D-4A70-90D8-ACD3E4DCE1BD}"/>
    <cellStyle name="20% - Ênfase3 8 2 2" xfId="2567" xr:uid="{0FBB4835-651B-418A-A6AE-E2042B1B1A83}"/>
    <cellStyle name="20% - Ênfase3 8 2 3" xfId="2568" xr:uid="{AC61BA5C-8167-4995-98B7-4497135E7B6E}"/>
    <cellStyle name="20% - Ênfase3 8 3" xfId="2569" xr:uid="{3216A36C-B6DF-450C-912A-376A5E45D592}"/>
    <cellStyle name="20% - Ênfase3 8 4" xfId="2570" xr:uid="{B31C25CA-4D74-48CD-90B2-24A432F41F69}"/>
    <cellStyle name="20% - Ênfase3 8 5" xfId="2565" xr:uid="{75B19342-E7E0-49B2-BCCE-8B26FA3CA0CD}"/>
    <cellStyle name="20% - Ênfase3 9" xfId="486" xr:uid="{A970837F-08BE-4B8D-AB0B-1AB9B11F7405}"/>
    <cellStyle name="20% - Ênfase3 9 2" xfId="2572" xr:uid="{F69FBEC3-0C82-4223-B304-0E453944A21E}"/>
    <cellStyle name="20% - Ênfase3 9 3" xfId="2573" xr:uid="{C015F077-9D19-4401-B653-CE088565F8E9}"/>
    <cellStyle name="20% - Ênfase3 9 4" xfId="2571" xr:uid="{9110A9D5-27AE-4E07-BFF7-13D2617DACCC}"/>
    <cellStyle name="20% - Ênfase4 10" xfId="487" xr:uid="{BCC455D2-4336-4B7B-BF18-7DA3BC563351}"/>
    <cellStyle name="20% - Ênfase4 10 2" xfId="2574" xr:uid="{1D4904E7-2DE2-4615-87F7-9F52DD1728DE}"/>
    <cellStyle name="20% - Ênfase4 11" xfId="488" xr:uid="{9CB8C235-17CA-4666-8728-BDB7B68B3EAA}"/>
    <cellStyle name="20% - Ênfase4 11 2" xfId="2575" xr:uid="{05C7346D-7480-4F0F-ABDF-F49645B2F762}"/>
    <cellStyle name="20% - Ênfase4 12" xfId="489" xr:uid="{92967EBB-2AEC-492B-B218-DC2BD193B37A}"/>
    <cellStyle name="20% - Ênfase4 12 2" xfId="2576" xr:uid="{07F42936-E439-4139-A563-5B7A0426E7AF}"/>
    <cellStyle name="20% - Ênfase4 13" xfId="490" xr:uid="{4ECAAD66-7027-4707-9C25-A61839189EC3}"/>
    <cellStyle name="20% - Ênfase4 13 2" xfId="2577" xr:uid="{72412B14-B6F1-470C-8A6A-351F0DED8585}"/>
    <cellStyle name="20% - Ênfase4 14" xfId="491" xr:uid="{071D69A0-A3EC-4DFE-B485-FE6BD4E4B2A8}"/>
    <cellStyle name="20% - Ênfase4 14 2" xfId="2578" xr:uid="{8D598CF0-A771-4BF2-844B-E00EFCD2C28A}"/>
    <cellStyle name="20% - Ênfase4 15" xfId="492" xr:uid="{4B59A710-F0F5-4228-B647-C91844CBD842}"/>
    <cellStyle name="20% - Ênfase4 15 2" xfId="2579" xr:uid="{F493B39E-AE40-407E-8B27-07AE5C14D0C9}"/>
    <cellStyle name="20% - Ênfase4 16" xfId="493" xr:uid="{3F0DB292-36CF-41CE-A48B-6173880CC951}"/>
    <cellStyle name="20% - Ênfase4 16 2" xfId="2580" xr:uid="{E1EA93D7-72D5-4EA3-BBBD-00A627EEC9A1}"/>
    <cellStyle name="20% - Ênfase4 17" xfId="494" xr:uid="{CD73B3BF-EE5C-454E-A0F4-3F2E2270922F}"/>
    <cellStyle name="20% - Ênfase4 17 2" xfId="2581" xr:uid="{A38ACCD0-A12E-4D82-B83F-B47F1F7CC610}"/>
    <cellStyle name="20% - Ênfase4 18" xfId="495" xr:uid="{9986CA0A-58A0-4F2C-ABB5-029369E6925C}"/>
    <cellStyle name="20% - Ênfase4 18 2" xfId="2582" xr:uid="{4C9B8E7D-5CA8-4122-8D19-C50D9A8E1520}"/>
    <cellStyle name="20% - Ênfase4 19" xfId="496" xr:uid="{BE35FF78-BB05-482A-9657-5CC68094840C}"/>
    <cellStyle name="20% - Ênfase4 19 2" xfId="2583" xr:uid="{A2F2CCA8-D819-402C-B553-DE094234384C}"/>
    <cellStyle name="20% - Ênfase4 2" xfId="69" xr:uid="{46BFCAEA-E7DB-489E-8A0A-FA304AFE9C76}"/>
    <cellStyle name="20% - Ênfase4 2 10" xfId="2585" xr:uid="{7EA20708-89CE-41AD-8B0D-BBC1BB11743C}"/>
    <cellStyle name="20% - Ênfase4 2 11" xfId="2584" xr:uid="{905F9008-4B0D-4E82-A87B-1DF5D4F043A8}"/>
    <cellStyle name="20% - Ênfase4 2 2" xfId="497" xr:uid="{DBC3B3DF-B13D-45DA-9773-D3C7BFCB7400}"/>
    <cellStyle name="20% - Ênfase4 2 2 2" xfId="2587" xr:uid="{A29872C9-75AB-4062-97B7-717DAAD789CD}"/>
    <cellStyle name="20% - Ênfase4 2 2 2 2" xfId="2588" xr:uid="{66F575E2-E3A4-4ED4-9840-05EF5450C29F}"/>
    <cellStyle name="20% - Ênfase4 2 2 2 2 2" xfId="2589" xr:uid="{D95B6237-0CE2-4DD4-A7F7-EA4A50F258C8}"/>
    <cellStyle name="20% - Ênfase4 2 2 2 2 3" xfId="2590" xr:uid="{D1B5660A-3813-4445-8D12-2B431DE45EFC}"/>
    <cellStyle name="20% - Ênfase4 2 2 2 3" xfId="2591" xr:uid="{1F46A8D3-3AE3-405C-A64C-07F045C00F32}"/>
    <cellStyle name="20% - Ênfase4 2 2 2 4" xfId="2592" xr:uid="{0B90BF3D-B272-405F-AEB8-547A28A9CE99}"/>
    <cellStyle name="20% - Ênfase4 2 2 3" xfId="2593" xr:uid="{31DBD7B8-D485-4C9D-9078-0A69A6ED742C}"/>
    <cellStyle name="20% - Ênfase4 2 2 3 2" xfId="2594" xr:uid="{00B4AEE6-C7D6-48AC-B86E-DA75765AB05E}"/>
    <cellStyle name="20% - Ênfase4 2 2 3 3" xfId="2595" xr:uid="{9D1401B6-F7E1-43B5-948D-19B226E6808A}"/>
    <cellStyle name="20% - Ênfase4 2 2 4" xfId="2596" xr:uid="{9B392BEE-6F87-4E44-B219-D056ABF0844F}"/>
    <cellStyle name="20% - Ênfase4 2 2 5" xfId="2597" xr:uid="{20D36E4A-B909-412C-B36D-BE4F0FBFFACF}"/>
    <cellStyle name="20% - Ênfase4 2 2 6" xfId="2586" xr:uid="{5A756BC7-A494-4FA2-B38C-127F85884919}"/>
    <cellStyle name="20% - Ênfase4 2 3" xfId="498" xr:uid="{E7F1929C-272F-4207-A809-9ADD0478152E}"/>
    <cellStyle name="20% - Ênfase4 2 3 2" xfId="2599" xr:uid="{9ACC6682-8FDB-49F0-A8C3-40922E50C84C}"/>
    <cellStyle name="20% - Ênfase4 2 3 2 2" xfId="2600" xr:uid="{9C7DCFC0-DAE9-4AC7-ACAD-6428B1DF7A23}"/>
    <cellStyle name="20% - Ênfase4 2 3 2 2 2" xfId="2601" xr:uid="{42EE97C9-C665-4A0F-AEE7-5FCDDCA678F4}"/>
    <cellStyle name="20% - Ênfase4 2 3 2 2 3" xfId="2602" xr:uid="{F1C9DDBC-788C-40E8-9E74-685806BADE66}"/>
    <cellStyle name="20% - Ênfase4 2 3 2 3" xfId="2603" xr:uid="{6DC314D8-C35B-4258-AC1B-F56657480C26}"/>
    <cellStyle name="20% - Ênfase4 2 3 2 4" xfId="2604" xr:uid="{0B9AF1E2-CFC1-4807-8552-C918E7273693}"/>
    <cellStyle name="20% - Ênfase4 2 3 3" xfId="2605" xr:uid="{C6C6F74D-C78D-4554-99F4-F5A64901872E}"/>
    <cellStyle name="20% - Ênfase4 2 3 3 2" xfId="2606" xr:uid="{0991B895-C05F-4E0A-9293-77BCCA82B02B}"/>
    <cellStyle name="20% - Ênfase4 2 3 3 3" xfId="2607" xr:uid="{C3B07F90-F090-4698-9596-7B6D352E0E76}"/>
    <cellStyle name="20% - Ênfase4 2 3 4" xfId="2608" xr:uid="{D1B7FE41-8542-479D-9A7D-3E8BA503DFAA}"/>
    <cellStyle name="20% - Ênfase4 2 3 5" xfId="2609" xr:uid="{0162B4B4-5855-4EE7-9BA9-4415BF5A9BFC}"/>
    <cellStyle name="20% - Ênfase4 2 3 6" xfId="2598" xr:uid="{C3F244F4-FE5B-4FDB-8442-96FCDD455E1E}"/>
    <cellStyle name="20% - Ênfase4 2 4" xfId="2610" xr:uid="{F90B7014-5506-4075-A854-DA5831038EF1}"/>
    <cellStyle name="20% - Ênfase4 2 4 2" xfId="2611" xr:uid="{391F6154-0516-4F32-83B6-6C370404A46C}"/>
    <cellStyle name="20% - Ênfase4 2 4 2 2" xfId="2612" xr:uid="{B60A8D02-F6BA-4B78-8E79-5EFDE872A089}"/>
    <cellStyle name="20% - Ênfase4 2 4 2 2 2" xfId="2613" xr:uid="{0A9A9D75-9D6C-4A0D-9995-39A113F82A2A}"/>
    <cellStyle name="20% - Ênfase4 2 4 2 2 3" xfId="2614" xr:uid="{BD0ADF07-DB4B-478E-82FF-46F67B5162DB}"/>
    <cellStyle name="20% - Ênfase4 2 4 2 3" xfId="2615" xr:uid="{D5931CEC-59C8-416A-A862-609AB4582E97}"/>
    <cellStyle name="20% - Ênfase4 2 4 2 4" xfId="2616" xr:uid="{A3C6F44E-D95C-44EB-A304-E26F0AF7E523}"/>
    <cellStyle name="20% - Ênfase4 2 4 3" xfId="2617" xr:uid="{29320492-C5DE-401D-A58A-E618029A48D8}"/>
    <cellStyle name="20% - Ênfase4 2 4 3 2" xfId="2618" xr:uid="{8B686AC2-7DA2-43A6-BCE7-E2A2E0334BAE}"/>
    <cellStyle name="20% - Ênfase4 2 4 3 3" xfId="2619" xr:uid="{0B16F795-86F4-4011-B602-DB09BC473AF9}"/>
    <cellStyle name="20% - Ênfase4 2 4 4" xfId="2620" xr:uid="{4B7E6F52-169E-4F5B-AE36-0A7B91F977D4}"/>
    <cellStyle name="20% - Ênfase4 2 4 5" xfId="2621" xr:uid="{A8A7DAC6-ADE8-4300-9539-2DFA3189C5A8}"/>
    <cellStyle name="20% - Ênfase4 2 5" xfId="2622" xr:uid="{F521ADB3-879C-444A-A94F-FAA972B422CD}"/>
    <cellStyle name="20% - Ênfase4 2 5 2" xfId="2623" xr:uid="{5D0A15AF-B0F5-4D95-BD9A-6B68390831BC}"/>
    <cellStyle name="20% - Ênfase4 2 5 2 2" xfId="2624" xr:uid="{79103C17-0436-4490-8B32-743F85FBAE36}"/>
    <cellStyle name="20% - Ênfase4 2 5 2 2 2" xfId="2625" xr:uid="{34664283-DBB1-4429-923A-132ADD4DC4DF}"/>
    <cellStyle name="20% - Ênfase4 2 5 2 2 3" xfId="2626" xr:uid="{B17036EA-0F45-4F8E-9B42-67EE99AD6FCC}"/>
    <cellStyle name="20% - Ênfase4 2 5 2 3" xfId="2627" xr:uid="{6CE80C87-6796-4181-A56C-5B5E4AF41127}"/>
    <cellStyle name="20% - Ênfase4 2 5 2 4" xfId="2628" xr:uid="{56FE3A58-1059-49C8-834C-23E81965D7C8}"/>
    <cellStyle name="20% - Ênfase4 2 5 3" xfId="2629" xr:uid="{F872D330-6BE1-4612-AFEA-B149BB495519}"/>
    <cellStyle name="20% - Ênfase4 2 5 3 2" xfId="2630" xr:uid="{67EC6C29-8BD8-4F6F-8DC2-E14CAB228917}"/>
    <cellStyle name="20% - Ênfase4 2 5 3 3" xfId="2631" xr:uid="{14ECACF3-29EC-4953-A571-64B3AEB5970A}"/>
    <cellStyle name="20% - Ênfase4 2 5 4" xfId="2632" xr:uid="{E79C4DF0-7639-465A-BBD7-7D466FFE1C7E}"/>
    <cellStyle name="20% - Ênfase4 2 5 5" xfId="2633" xr:uid="{50DBEF01-CB4D-4B56-9D5C-2DE5C7BB1414}"/>
    <cellStyle name="20% - Ênfase4 2 6" xfId="2634" xr:uid="{FD9A01EF-8960-4A65-99FF-09542ACBB882}"/>
    <cellStyle name="20% - Ênfase4 2 6 2" xfId="2635" xr:uid="{2A645E87-7C5B-4EE2-801B-5531B02A90A2}"/>
    <cellStyle name="20% - Ênfase4 2 6 2 2" xfId="2636" xr:uid="{A84907AD-4128-4A7B-AD80-317648030416}"/>
    <cellStyle name="20% - Ênfase4 2 6 2 2 2" xfId="2637" xr:uid="{A4B6922E-E7B3-4915-A5F2-2016C1DE71FB}"/>
    <cellStyle name="20% - Ênfase4 2 6 2 2 3" xfId="2638" xr:uid="{A7AEEADE-0E63-401E-908C-D0DE6BFFBFA3}"/>
    <cellStyle name="20% - Ênfase4 2 6 2 3" xfId="2639" xr:uid="{65381B99-3C4D-45B4-92F3-74DF3B098DD2}"/>
    <cellStyle name="20% - Ênfase4 2 6 2 4" xfId="2640" xr:uid="{03AFDE3F-AE97-4D4B-AB62-9F879BB2AC12}"/>
    <cellStyle name="20% - Ênfase4 2 6 3" xfId="2641" xr:uid="{BF96D185-5ED2-4D9F-A540-2695ACA05BDF}"/>
    <cellStyle name="20% - Ênfase4 2 6 3 2" xfId="2642" xr:uid="{F28966D4-6FA6-4BA5-B5D8-C16CFCEEB1C1}"/>
    <cellStyle name="20% - Ênfase4 2 6 3 3" xfId="2643" xr:uid="{BF2FF08C-602E-419B-8763-377A47DBCA3C}"/>
    <cellStyle name="20% - Ênfase4 2 6 4" xfId="2644" xr:uid="{6C5A7E6E-A2F5-4031-99EE-17074349C3DD}"/>
    <cellStyle name="20% - Ênfase4 2 6 5" xfId="2645" xr:uid="{9AD6FFA4-161C-452F-8162-04E937CA4301}"/>
    <cellStyle name="20% - Ênfase4 2 7" xfId="2646" xr:uid="{3080B00D-014E-458D-8DBA-9FC22D00B957}"/>
    <cellStyle name="20% - Ênfase4 2 7 2" xfId="2647" xr:uid="{0D65799B-5C7F-478C-9CA0-301D95DA5EF0}"/>
    <cellStyle name="20% - Ênfase4 2 7 2 2" xfId="2648" xr:uid="{131C7DE7-DC32-4DE5-AAF5-20B9E20BCC31}"/>
    <cellStyle name="20% - Ênfase4 2 7 2 3" xfId="2649" xr:uid="{8FC6584D-C05C-43D3-B1F2-4FC975E85377}"/>
    <cellStyle name="20% - Ênfase4 2 7 3" xfId="2650" xr:uid="{EE2B8E55-1ADA-4EBC-87F3-F8F8EE11232D}"/>
    <cellStyle name="20% - Ênfase4 2 7 4" xfId="2651" xr:uid="{B7CA1D45-4852-4683-AC82-4E9B77A4E7AD}"/>
    <cellStyle name="20% - Ênfase4 2 8" xfId="2652" xr:uid="{C3F701CF-4847-409E-B43D-BDA2C0B5C4D4}"/>
    <cellStyle name="20% - Ênfase4 2 8 2" xfId="2653" xr:uid="{69B38AE2-1398-4AF8-A5E0-5F4EF5E6FDCD}"/>
    <cellStyle name="20% - Ênfase4 2 8 3" xfId="2654" xr:uid="{098DBEC9-A8C7-498E-87F8-C308582EE856}"/>
    <cellStyle name="20% - Ênfase4 2 9" xfId="2655" xr:uid="{95A7A711-527F-4344-8B62-AE2627948B7E}"/>
    <cellStyle name="20% - Ênfase4 20" xfId="499" xr:uid="{3AD4CCFF-DA52-4427-ABFC-36C6B7DAF6F0}"/>
    <cellStyle name="20% - Ênfase4 20 2" xfId="2656" xr:uid="{F11EB1ED-9A17-43F9-85CE-212ED35ED14D}"/>
    <cellStyle name="20% - Ênfase4 21" xfId="2657" xr:uid="{01AE346A-98D4-441A-8BD5-B265EC7DC0D6}"/>
    <cellStyle name="20% - Ênfase4 22" xfId="2658" xr:uid="{2963BF6E-6688-49F9-B0DE-D72ECC3ACCC4}"/>
    <cellStyle name="20% - Ênfase4 23" xfId="2659" xr:uid="{E4AC0A39-C942-4F55-97E2-9BE59DA91D78}"/>
    <cellStyle name="20% - Ênfase4 24" xfId="2660" xr:uid="{1FBD1A1A-2831-4433-BC88-80E7AF138FD6}"/>
    <cellStyle name="20% - Ênfase4 25" xfId="2661" xr:uid="{C184E72E-0919-4223-ADA7-CCF729FA232E}"/>
    <cellStyle name="20% - Ênfase4 3" xfId="70" xr:uid="{AD7D1473-D06C-4B46-9D8E-C22751472C90}"/>
    <cellStyle name="20% - Ênfase4 3 10" xfId="2662" xr:uid="{730BD852-0940-41FD-8068-8D7FB7021EA9}"/>
    <cellStyle name="20% - Ênfase4 3 2" xfId="500" xr:uid="{AD2EF79F-E48B-45B6-9B98-2079722C80BB}"/>
    <cellStyle name="20% - Ênfase4 3 2 2" xfId="2664" xr:uid="{CC9E5C3F-370E-4199-A2A7-23DECAE5988C}"/>
    <cellStyle name="20% - Ênfase4 3 2 2 2" xfId="2665" xr:uid="{DA7C97D1-2E18-44D6-8B52-D0F7953E8170}"/>
    <cellStyle name="20% - Ênfase4 3 2 2 2 2" xfId="2666" xr:uid="{C615881E-6675-4719-A2AC-A4FE5D45EB4D}"/>
    <cellStyle name="20% - Ênfase4 3 2 2 2 3" xfId="2667" xr:uid="{1ABFBBE7-340A-45AF-ADF7-3CA45FB9A652}"/>
    <cellStyle name="20% - Ênfase4 3 2 2 3" xfId="2668" xr:uid="{33126389-35E4-4E97-86AC-865A5E8E21A3}"/>
    <cellStyle name="20% - Ênfase4 3 2 2 4" xfId="2669" xr:uid="{6523575A-7F29-4002-AF18-D659D833693F}"/>
    <cellStyle name="20% - Ênfase4 3 2 3" xfId="2670" xr:uid="{0F5E3D4E-E6B0-4688-B282-F6F1BFD1D587}"/>
    <cellStyle name="20% - Ênfase4 3 2 3 2" xfId="2671" xr:uid="{3E2D3C43-8906-41D2-BB6B-13016CE0659E}"/>
    <cellStyle name="20% - Ênfase4 3 2 3 3" xfId="2672" xr:uid="{B8996870-EF3B-4249-B313-472408454DE7}"/>
    <cellStyle name="20% - Ênfase4 3 2 4" xfId="2673" xr:uid="{626CDC16-ADBC-4FE9-AA55-730A1D3102A1}"/>
    <cellStyle name="20% - Ênfase4 3 2 5" xfId="2674" xr:uid="{382CC900-8494-46B3-AC00-85D694A6A5FD}"/>
    <cellStyle name="20% - Ênfase4 3 2 6" xfId="2663" xr:uid="{177663E7-8A19-469F-97F8-09C8A3F79CF6}"/>
    <cellStyle name="20% - Ênfase4 3 3" xfId="501" xr:uid="{E3BDD26D-7835-496C-8868-68B8823A89DE}"/>
    <cellStyle name="20% - Ênfase4 3 3 2" xfId="2676" xr:uid="{D7F4DF0D-E2F2-4F45-8825-DB9718A37B10}"/>
    <cellStyle name="20% - Ênfase4 3 3 2 2" xfId="2677" xr:uid="{B2640DB4-ADF0-4F47-9099-F0C198F96AAB}"/>
    <cellStyle name="20% - Ênfase4 3 3 2 2 2" xfId="2678" xr:uid="{F59031E1-0EA8-4258-B275-A8FB5FD4327D}"/>
    <cellStyle name="20% - Ênfase4 3 3 2 2 3" xfId="2679" xr:uid="{55616244-DE10-461D-9FE2-B014113AE552}"/>
    <cellStyle name="20% - Ênfase4 3 3 2 3" xfId="2680" xr:uid="{92C9FE9F-E08C-40C3-8C83-B176882CF1F0}"/>
    <cellStyle name="20% - Ênfase4 3 3 2 4" xfId="2681" xr:uid="{B3100F31-AF70-4744-A6D3-74EB49E530C5}"/>
    <cellStyle name="20% - Ênfase4 3 3 3" xfId="2682" xr:uid="{B6D70376-A680-4F2A-B677-122EFFB1B034}"/>
    <cellStyle name="20% - Ênfase4 3 3 3 2" xfId="2683" xr:uid="{72BF45A5-718B-4924-84CF-C595FDA8110F}"/>
    <cellStyle name="20% - Ênfase4 3 3 3 3" xfId="2684" xr:uid="{8F41E668-706D-4E7B-8398-F73D56E15D3A}"/>
    <cellStyle name="20% - Ênfase4 3 3 4" xfId="2685" xr:uid="{CF9E222E-BEE1-41B2-BE59-F1EC126F8714}"/>
    <cellStyle name="20% - Ênfase4 3 3 5" xfId="2686" xr:uid="{0FDD7724-067B-4CF6-8FD6-F004440771C6}"/>
    <cellStyle name="20% - Ênfase4 3 3 6" xfId="2675" xr:uid="{D02F74B6-1AE2-4B02-A2DA-E41282DB3A3D}"/>
    <cellStyle name="20% - Ênfase4 3 4" xfId="2687" xr:uid="{6B20531E-9F3E-4295-B0BF-BFAF59E523FB}"/>
    <cellStyle name="20% - Ênfase4 3 4 2" xfId="2688" xr:uid="{42AB2023-8B9F-480C-A191-1552B99AAF56}"/>
    <cellStyle name="20% - Ênfase4 3 4 2 2" xfId="2689" xr:uid="{3C78FFEF-6088-415B-A1ED-2FEE350FAD38}"/>
    <cellStyle name="20% - Ênfase4 3 4 2 2 2" xfId="2690" xr:uid="{2A76B067-B55F-4148-8781-558D0129EBDF}"/>
    <cellStyle name="20% - Ênfase4 3 4 2 2 3" xfId="2691" xr:uid="{FBC8F7A5-D4AB-4EFE-BDC1-A575FB276514}"/>
    <cellStyle name="20% - Ênfase4 3 4 2 3" xfId="2692" xr:uid="{7A6A62C0-2228-478C-8903-DEBB51FC3BDF}"/>
    <cellStyle name="20% - Ênfase4 3 4 2 4" xfId="2693" xr:uid="{C081B8B4-E426-4FC7-85E0-7A2E2BA9A6BB}"/>
    <cellStyle name="20% - Ênfase4 3 4 3" xfId="2694" xr:uid="{921F90E3-6574-47E1-803B-DC813ECEB943}"/>
    <cellStyle name="20% - Ênfase4 3 4 3 2" xfId="2695" xr:uid="{1B715C0C-97C1-4985-803A-E0E5F0FD7E10}"/>
    <cellStyle name="20% - Ênfase4 3 4 3 3" xfId="2696" xr:uid="{7E15FC36-D41C-466B-A992-6E14FCE8A20C}"/>
    <cellStyle name="20% - Ênfase4 3 4 4" xfId="2697" xr:uid="{D863BCF4-C536-469E-8771-1060E52A4D8B}"/>
    <cellStyle name="20% - Ênfase4 3 4 5" xfId="2698" xr:uid="{50F99ECF-9B06-4A20-85BB-E795167AD789}"/>
    <cellStyle name="20% - Ênfase4 3 5" xfId="2699" xr:uid="{A6E16CE6-ACAD-4E72-8DE8-A4A0022E900A}"/>
    <cellStyle name="20% - Ênfase4 3 5 2" xfId="2700" xr:uid="{83E3E0D3-496C-4635-A3B1-B76420EC4473}"/>
    <cellStyle name="20% - Ênfase4 3 5 2 2" xfId="2701" xr:uid="{5E8C02DC-8BF6-4FE4-9D0A-A00B4078DC21}"/>
    <cellStyle name="20% - Ênfase4 3 5 2 2 2" xfId="2702" xr:uid="{71BD538E-F3BF-409C-9C62-3851F0B54DA7}"/>
    <cellStyle name="20% - Ênfase4 3 5 2 2 3" xfId="2703" xr:uid="{0336D1F0-F8BC-4C95-BF41-FF1D2D8A2100}"/>
    <cellStyle name="20% - Ênfase4 3 5 2 3" xfId="2704" xr:uid="{45CD5D64-12C3-46BE-A83E-E8E02736AF5E}"/>
    <cellStyle name="20% - Ênfase4 3 5 2 4" xfId="2705" xr:uid="{B964D02F-BB60-4CFF-AB39-6A84473F91BE}"/>
    <cellStyle name="20% - Ênfase4 3 5 3" xfId="2706" xr:uid="{1545CA3E-9650-459A-82C7-93A4A12285F1}"/>
    <cellStyle name="20% - Ênfase4 3 5 3 2" xfId="2707" xr:uid="{312AB180-BC93-4296-AE88-3B5BF54ED94D}"/>
    <cellStyle name="20% - Ênfase4 3 5 3 3" xfId="2708" xr:uid="{D6329B85-45DD-45B7-BC9C-25EBD66E5B2A}"/>
    <cellStyle name="20% - Ênfase4 3 5 4" xfId="2709" xr:uid="{8E4B7BF2-98E4-4ADF-9186-2A1697D79298}"/>
    <cellStyle name="20% - Ênfase4 3 5 5" xfId="2710" xr:uid="{E339B15F-C70B-47DC-92D4-C0BB7CD1256D}"/>
    <cellStyle name="20% - Ênfase4 3 6" xfId="2711" xr:uid="{13DD4C88-8AAF-4F74-BE84-F47C71C03F07}"/>
    <cellStyle name="20% - Ênfase4 3 6 2" xfId="2712" xr:uid="{12B3F7F3-95FB-4C5C-854C-50169ADCB3BA}"/>
    <cellStyle name="20% - Ênfase4 3 6 2 2" xfId="2713" xr:uid="{D3521428-C069-401A-A338-1DAF9986CFA3}"/>
    <cellStyle name="20% - Ênfase4 3 6 2 3" xfId="2714" xr:uid="{B6248F7C-DA5F-4B15-AB38-CD0108AE200F}"/>
    <cellStyle name="20% - Ênfase4 3 6 3" xfId="2715" xr:uid="{837FBEB7-CDCB-4A99-B339-111B96DA8914}"/>
    <cellStyle name="20% - Ênfase4 3 6 4" xfId="2716" xr:uid="{BF6361AA-C3D5-4D92-9F5A-0DEE414AD707}"/>
    <cellStyle name="20% - Ênfase4 3 7" xfId="2717" xr:uid="{18566345-CE1B-474B-AE57-7B6B069E9C86}"/>
    <cellStyle name="20% - Ênfase4 3 7 2" xfId="2718" xr:uid="{F29C9041-E827-4F03-A8DC-95F5183C9478}"/>
    <cellStyle name="20% - Ênfase4 3 7 3" xfId="2719" xr:uid="{AE58AA8B-15C6-45E1-AC0C-11B150D01933}"/>
    <cellStyle name="20% - Ênfase4 3 8" xfId="2720" xr:uid="{6BFFAE15-CF0C-4BDB-B14E-86E6804326EA}"/>
    <cellStyle name="20% - Ênfase4 3 9" xfId="2721" xr:uid="{A011ABCA-A29B-4EFC-B7D2-E34AEB318131}"/>
    <cellStyle name="20% - Ênfase4 4" xfId="71" xr:uid="{B880550A-F4EF-4ACB-9C53-17CA6FDFD7CF}"/>
    <cellStyle name="20% - Ênfase4 4 2" xfId="502" xr:uid="{E8690F42-481A-4402-B351-114F2641A495}"/>
    <cellStyle name="20% - Ênfase4 4 2 2" xfId="2723" xr:uid="{4F3B4DFC-1054-4AB0-A605-D4716CAC7EEC}"/>
    <cellStyle name="20% - Ênfase4 4 2 2 2" xfId="2724" xr:uid="{63F2CC04-F18C-42EF-81C6-191DCE82685F}"/>
    <cellStyle name="20% - Ênfase4 4 2 2 2 2" xfId="2725" xr:uid="{C7C7AB76-EAC6-48F8-B63C-14F2459E5F87}"/>
    <cellStyle name="20% - Ênfase4 4 2 2 2 3" xfId="2726" xr:uid="{2DE13528-EE6C-4209-8638-BE041A6E00B3}"/>
    <cellStyle name="20% - Ênfase4 4 2 2 3" xfId="2727" xr:uid="{B317AF08-C479-43DC-989D-CA0D298D1591}"/>
    <cellStyle name="20% - Ênfase4 4 2 2 4" xfId="2728" xr:uid="{1C5098FF-8D34-48A3-991F-F059CE8FC02B}"/>
    <cellStyle name="20% - Ênfase4 4 2 3" xfId="2729" xr:uid="{CD0D227F-F592-474A-8F74-6DF6D11A728A}"/>
    <cellStyle name="20% - Ênfase4 4 2 3 2" xfId="2730" xr:uid="{9E2C0620-E05F-4089-8072-A9D8C306825F}"/>
    <cellStyle name="20% - Ênfase4 4 2 3 3" xfId="2731" xr:uid="{107D3510-5407-4F81-BCAD-A8216A7F95AD}"/>
    <cellStyle name="20% - Ênfase4 4 2 4" xfId="2732" xr:uid="{567FAC31-7D7F-49F5-BA96-3CD780263EF9}"/>
    <cellStyle name="20% - Ênfase4 4 2 5" xfId="2733" xr:uid="{8EC91C1D-1F58-474D-9FFA-3ECA3B4E5F56}"/>
    <cellStyle name="20% - Ênfase4 4 2 6" xfId="2722" xr:uid="{E279E8C8-473C-4E78-9A46-29E0B9E2B40F}"/>
    <cellStyle name="20% - Ênfase4 4 3" xfId="503" xr:uid="{5A39E1E5-8CF7-4151-B3DD-AEAF551E7F5B}"/>
    <cellStyle name="20% - Ênfase4 4 3 2" xfId="2735" xr:uid="{58B00A6F-A282-48FD-9C2C-0BD8D44C5AAF}"/>
    <cellStyle name="20% - Ênfase4 4 3 2 2" xfId="2736" xr:uid="{3E9228ED-DCF1-42C5-8E21-88E4977AA4FB}"/>
    <cellStyle name="20% - Ênfase4 4 3 2 2 2" xfId="2737" xr:uid="{1996625F-BC82-468A-9759-DAAF86D396FC}"/>
    <cellStyle name="20% - Ênfase4 4 3 2 2 3" xfId="2738" xr:uid="{532E6F0A-848B-42DB-9F21-B631916CBE34}"/>
    <cellStyle name="20% - Ênfase4 4 3 2 3" xfId="2739" xr:uid="{648D6EB2-5260-4BFB-8F50-C91DA48447B5}"/>
    <cellStyle name="20% - Ênfase4 4 3 2 4" xfId="2740" xr:uid="{9A1A9308-F535-4BA0-871C-2A0734338ECB}"/>
    <cellStyle name="20% - Ênfase4 4 3 3" xfId="2741" xr:uid="{A11B9D73-A0A0-46E8-BB69-C74EACE36816}"/>
    <cellStyle name="20% - Ênfase4 4 3 3 2" xfId="2742" xr:uid="{28D8FA38-0D61-4BE4-BA62-900E48EC8A24}"/>
    <cellStyle name="20% - Ênfase4 4 3 3 3" xfId="2743" xr:uid="{CDBA79AF-6814-4062-80F7-B2D1BF03BC17}"/>
    <cellStyle name="20% - Ênfase4 4 3 4" xfId="2744" xr:uid="{EF9D9DE0-B883-4143-93C1-4D492FAEF565}"/>
    <cellStyle name="20% - Ênfase4 4 3 5" xfId="2745" xr:uid="{97D021AD-FE76-4747-B994-ABEB60158A7B}"/>
    <cellStyle name="20% - Ênfase4 4 3 6" xfId="2734" xr:uid="{4AF2383C-3587-4E20-B741-BDFB5502EF2C}"/>
    <cellStyle name="20% - Ênfase4 4 4" xfId="2746" xr:uid="{94649DEB-EB38-42C2-896B-0D2869E066E4}"/>
    <cellStyle name="20% - Ênfase4 4 4 2" xfId="2747" xr:uid="{277C1D7B-5AF6-4F1F-88D3-8D89CA3D754A}"/>
    <cellStyle name="20% - Ênfase4 4 4 2 2" xfId="2748" xr:uid="{5AF967E9-53E5-468E-8F8D-291B9AD2FBAE}"/>
    <cellStyle name="20% - Ênfase4 4 4 2 2 2" xfId="2749" xr:uid="{E2D84589-11BC-4F5C-8CCC-CCEB781E2B5B}"/>
    <cellStyle name="20% - Ênfase4 4 4 2 2 3" xfId="2750" xr:uid="{46ACA0C3-85C2-4026-8325-5840C0B43503}"/>
    <cellStyle name="20% - Ênfase4 4 4 2 3" xfId="2751" xr:uid="{543E1F61-48F8-45D5-B308-E837B543B7B1}"/>
    <cellStyle name="20% - Ênfase4 4 4 2 4" xfId="2752" xr:uid="{0C0A7826-5D73-4E00-A3F8-23C37797AF5C}"/>
    <cellStyle name="20% - Ênfase4 4 4 3" xfId="2753" xr:uid="{CA3A37CB-4D70-4077-89E7-2A3D1793A803}"/>
    <cellStyle name="20% - Ênfase4 4 4 3 2" xfId="2754" xr:uid="{22BBABCF-8AEE-4BDE-872D-82A80EC47563}"/>
    <cellStyle name="20% - Ênfase4 4 4 3 3" xfId="2755" xr:uid="{FBF59D6F-C605-439C-B1AD-6C3CEC31027A}"/>
    <cellStyle name="20% - Ênfase4 4 4 4" xfId="2756" xr:uid="{D8195E8A-0AE0-4484-81CB-60456F84AC8A}"/>
    <cellStyle name="20% - Ênfase4 4 4 5" xfId="2757" xr:uid="{15C4F0AB-6E71-4F6F-998E-9DBB886A83AD}"/>
    <cellStyle name="20% - Ênfase4 4 5" xfId="2758" xr:uid="{307DF377-2275-4559-AC5C-33D1CDFA23F0}"/>
    <cellStyle name="20% - Ênfase4 4 5 2" xfId="2759" xr:uid="{AD3EFE08-A659-4076-BD3D-57CC391C7584}"/>
    <cellStyle name="20% - Ênfase4 4 5 2 2" xfId="2760" xr:uid="{9CF0C342-04DD-4431-9E86-BAD4601F710A}"/>
    <cellStyle name="20% - Ênfase4 4 5 2 3" xfId="2761" xr:uid="{6E5B13C9-E1D6-4946-956A-9E7397017E71}"/>
    <cellStyle name="20% - Ênfase4 4 5 3" xfId="2762" xr:uid="{32686509-BBEA-4E18-B9EE-D96E37BDAA63}"/>
    <cellStyle name="20% - Ênfase4 4 5 4" xfId="2763" xr:uid="{B625FC54-DC45-465E-BDE5-66D2EE936522}"/>
    <cellStyle name="20% - Ênfase4 4 6" xfId="2764" xr:uid="{DD34FFAF-231E-46F0-B30E-190278434593}"/>
    <cellStyle name="20% - Ênfase4 4 6 2" xfId="2765" xr:uid="{EA700F35-8861-4948-93DF-1F6B0EA40126}"/>
    <cellStyle name="20% - Ênfase4 4 6 3" xfId="2766" xr:uid="{3DF799A3-31E2-4D5A-8DE7-5D6A8EA81D74}"/>
    <cellStyle name="20% - Ênfase4 4 7" xfId="2767" xr:uid="{C1C7E4CF-2667-45CB-BC1A-D8D995A65513}"/>
    <cellStyle name="20% - Ênfase4 4 8" xfId="2768" xr:uid="{8F534B7F-AB4A-4E4F-972E-915244C38FD3}"/>
    <cellStyle name="20% - Ênfase4 5" xfId="72" xr:uid="{CFA1B7EB-1446-414D-9424-C3CD2C12E65E}"/>
    <cellStyle name="20% - Ênfase4 5 2" xfId="2769" xr:uid="{3AC9626F-C0E0-4E4F-A4D3-DD43D07D782A}"/>
    <cellStyle name="20% - Ênfase4 5 2 2" xfId="2770" xr:uid="{17D2A989-828A-46B1-A11A-C3F0BF82323D}"/>
    <cellStyle name="20% - Ênfase4 5 2 2 2" xfId="2771" xr:uid="{834BE469-F6D7-45A8-9F1A-E3B461644D68}"/>
    <cellStyle name="20% - Ênfase4 5 2 2 2 2" xfId="2772" xr:uid="{2539F5DD-B204-4060-B5E4-EFF7BEDFACBB}"/>
    <cellStyle name="20% - Ênfase4 5 2 2 2 3" xfId="2773" xr:uid="{7912E764-0340-4EDD-9A24-D46CB46A4BC1}"/>
    <cellStyle name="20% - Ênfase4 5 2 2 3" xfId="2774" xr:uid="{F3632E48-91F6-4572-93D3-6907746C66D8}"/>
    <cellStyle name="20% - Ênfase4 5 2 2 4" xfId="2775" xr:uid="{5CD83208-386B-4784-B49A-832F5AA6B03E}"/>
    <cellStyle name="20% - Ênfase4 5 2 3" xfId="2776" xr:uid="{071BA97E-701C-489E-B999-2D5FEE43D621}"/>
    <cellStyle name="20% - Ênfase4 5 2 3 2" xfId="2777" xr:uid="{BF326DF2-0D5B-412F-A2A1-6AC2A39F114C}"/>
    <cellStyle name="20% - Ênfase4 5 2 3 3" xfId="2778" xr:uid="{7477D9AE-0F6B-4130-87E1-59A7E4052AC2}"/>
    <cellStyle name="20% - Ênfase4 5 2 4" xfId="2779" xr:uid="{B8FC9103-9CBC-431E-BA15-67036F1102AF}"/>
    <cellStyle name="20% - Ênfase4 5 2 5" xfId="2780" xr:uid="{048E8E29-F9AA-40FE-87EE-E0A86D55A07D}"/>
    <cellStyle name="20% - Ênfase4 5 3" xfId="2781" xr:uid="{E3C88B74-65A1-48A7-AF38-E1CC7F0C4564}"/>
    <cellStyle name="20% - Ênfase4 5 3 2" xfId="2782" xr:uid="{66236FAD-C3E4-4135-BC6A-2965606E312D}"/>
    <cellStyle name="20% - Ênfase4 5 3 2 2" xfId="2783" xr:uid="{6B87DB0F-A49A-4FBC-A8E8-81304B136554}"/>
    <cellStyle name="20% - Ênfase4 5 3 2 3" xfId="2784" xr:uid="{CA915579-44B3-451B-B9C7-324AD1C602EE}"/>
    <cellStyle name="20% - Ênfase4 5 3 3" xfId="2785" xr:uid="{ADF7A302-55D5-4C65-82A1-3CEF741058DE}"/>
    <cellStyle name="20% - Ênfase4 5 3 4" xfId="2786" xr:uid="{7C41FF81-896A-4A4E-96B0-FD355971E69D}"/>
    <cellStyle name="20% - Ênfase4 5 4" xfId="2787" xr:uid="{7DD50667-1C62-4C92-BEAD-F1074D5D2B0A}"/>
    <cellStyle name="20% - Ênfase4 5 4 2" xfId="2788" xr:uid="{D9B57DB1-13F0-4CE9-A6AA-EC817C31C2FA}"/>
    <cellStyle name="20% - Ênfase4 5 4 3" xfId="2789" xr:uid="{54BCD109-8AE5-4F54-9A02-078968397CE4}"/>
    <cellStyle name="20% - Ênfase4 5 5" xfId="2790" xr:uid="{7B08FC91-2D86-45BE-9BCE-3694E1EFE74F}"/>
    <cellStyle name="20% - Ênfase4 5 6" xfId="2791" xr:uid="{D4B19DA8-BD19-4360-A259-2037F99923FC}"/>
    <cellStyle name="20% - Ênfase4 6" xfId="73" xr:uid="{A952F01F-6C42-4931-8AF3-685C3E98BB2B}"/>
    <cellStyle name="20% - Ênfase4 6 2" xfId="2792" xr:uid="{E52494D9-52C1-4AE1-ACBB-1B4EF15ED2CC}"/>
    <cellStyle name="20% - Ênfase4 6 2 2" xfId="2793" xr:uid="{ACCC1889-1821-44F7-AF08-9E0F0BA2216E}"/>
    <cellStyle name="20% - Ênfase4 6 2 2 2" xfId="2794" xr:uid="{C73D6F0C-9AEE-4DE3-B005-07F655C3CFDD}"/>
    <cellStyle name="20% - Ênfase4 6 2 2 2 2" xfId="2795" xr:uid="{BADDC680-0EC1-46B8-98F6-2F923811D300}"/>
    <cellStyle name="20% - Ênfase4 6 2 2 2 3" xfId="2796" xr:uid="{6A2D50EB-9368-4442-8661-60E38EBD97A8}"/>
    <cellStyle name="20% - Ênfase4 6 2 2 3" xfId="2797" xr:uid="{3A117599-4414-49FC-9D69-EDD3828E8A18}"/>
    <cellStyle name="20% - Ênfase4 6 2 2 4" xfId="2798" xr:uid="{9A54A3D5-51E0-4913-9D57-C4FD7491202B}"/>
    <cellStyle name="20% - Ênfase4 6 2 3" xfId="2799" xr:uid="{A1F7980F-9BE2-4C86-A952-42A99C187CC5}"/>
    <cellStyle name="20% - Ênfase4 6 2 3 2" xfId="2800" xr:uid="{7B8431B5-8B7C-417F-90AA-62CD3777A06E}"/>
    <cellStyle name="20% - Ênfase4 6 2 3 3" xfId="2801" xr:uid="{41F6AB6B-08CA-42CF-A02E-6A31D231E679}"/>
    <cellStyle name="20% - Ênfase4 6 2 4" xfId="2802" xr:uid="{BC35677A-D996-4317-8A90-3E1D6695D5DC}"/>
    <cellStyle name="20% - Ênfase4 6 2 5" xfId="2803" xr:uid="{0F9F266A-605B-4B7C-85DB-16A548E6AA03}"/>
    <cellStyle name="20% - Ênfase4 6 3" xfId="2804" xr:uid="{CB8129CD-FFBF-4E3F-9F23-CE7692E290CB}"/>
    <cellStyle name="20% - Ênfase4 6 3 2" xfId="2805" xr:uid="{075E91F5-150B-4A2B-85B9-4EC0BD00E70C}"/>
    <cellStyle name="20% - Ênfase4 6 3 2 2" xfId="2806" xr:uid="{B8B1615E-F008-4288-9A12-65EE043FE71B}"/>
    <cellStyle name="20% - Ênfase4 6 3 2 3" xfId="2807" xr:uid="{90A8CC85-582C-4928-83C7-DDFCDFB99D98}"/>
    <cellStyle name="20% - Ênfase4 6 3 3" xfId="2808" xr:uid="{300DA98B-3B08-465A-9473-2786481174AC}"/>
    <cellStyle name="20% - Ênfase4 6 3 4" xfId="2809" xr:uid="{DDB42805-676E-4AB8-B071-38AB1FA65ED2}"/>
    <cellStyle name="20% - Ênfase4 6 4" xfId="2810" xr:uid="{20F40876-FD1A-455C-AA8D-97BBB5E2325D}"/>
    <cellStyle name="20% - Ênfase4 6 4 2" xfId="2811" xr:uid="{7CE81657-ED0D-4111-AA96-5AEAFD87E6C2}"/>
    <cellStyle name="20% - Ênfase4 6 4 3" xfId="2812" xr:uid="{6AA7912D-EEF8-4AF9-B0B7-63EAE06FC9EE}"/>
    <cellStyle name="20% - Ênfase4 6 5" xfId="2813" xr:uid="{438DB312-1FCB-4E77-A6D8-8AE195549A04}"/>
    <cellStyle name="20% - Ênfase4 6 6" xfId="2814" xr:uid="{3999A9D8-35DF-4BE0-AC30-5338471AB112}"/>
    <cellStyle name="20% - Ênfase4 7" xfId="74" xr:uid="{219BE8DD-2321-4327-A234-BD8DA6657DFF}"/>
    <cellStyle name="20% - Ênfase4 7 2" xfId="2815" xr:uid="{39D5507B-D35D-4106-ABC3-F76877DCF9C5}"/>
    <cellStyle name="20% - Ênfase4 7 2 2" xfId="2816" xr:uid="{EB9AFACF-7CB7-4970-9E49-A0B928A4756C}"/>
    <cellStyle name="20% - Ênfase4 7 2 2 2" xfId="2817" xr:uid="{E418026D-EF48-45DD-B4EA-042D1EF0068D}"/>
    <cellStyle name="20% - Ênfase4 7 2 2 3" xfId="2818" xr:uid="{2D947022-0024-4CAD-9DDE-0EF43DDE8393}"/>
    <cellStyle name="20% - Ênfase4 7 2 3" xfId="2819" xr:uid="{E958B13E-EA4D-4369-A023-7E02B48D0D2B}"/>
    <cellStyle name="20% - Ênfase4 7 2 4" xfId="2820" xr:uid="{A6DC3DAD-2D56-49DA-9CD9-6380FFA3B9E5}"/>
    <cellStyle name="20% - Ênfase4 7 3" xfId="2821" xr:uid="{A34BFBE9-1B79-4114-AC7D-4FB5F622C03C}"/>
    <cellStyle name="20% - Ênfase4 7 3 2" xfId="2822" xr:uid="{F5277A5C-AEC0-46C7-BCC8-203528D4E516}"/>
    <cellStyle name="20% - Ênfase4 7 3 3" xfId="2823" xr:uid="{51E2C6A6-C877-431D-9922-6AB7E3ADD416}"/>
    <cellStyle name="20% - Ênfase4 7 4" xfId="2824" xr:uid="{5C941BA9-CBF0-4834-B0A0-7E7E9E9B524C}"/>
    <cellStyle name="20% - Ênfase4 7 5" xfId="2825" xr:uid="{3EC6E766-F257-40FC-9204-078BEF9D0326}"/>
    <cellStyle name="20% - Ênfase4 8" xfId="504" xr:uid="{0B778BD0-C680-4922-AEF9-F130B8FF017D}"/>
    <cellStyle name="20% - Ênfase4 8 2" xfId="2827" xr:uid="{40AD3A8B-9F2B-4EC2-A9DE-61F340F61610}"/>
    <cellStyle name="20% - Ênfase4 8 2 2" xfId="2828" xr:uid="{DA0FBF9C-7A14-4869-9489-DC28BA110C27}"/>
    <cellStyle name="20% - Ênfase4 8 2 3" xfId="2829" xr:uid="{6EA9FF3E-50EA-435A-A897-A1D8AC113EF3}"/>
    <cellStyle name="20% - Ênfase4 8 3" xfId="2830" xr:uid="{5AB5BCEB-E033-436E-B51B-AE447A41A298}"/>
    <cellStyle name="20% - Ênfase4 8 4" xfId="2831" xr:uid="{B6A1C0A4-2934-4EE2-90EE-B0035D4269C5}"/>
    <cellStyle name="20% - Ênfase4 8 5" xfId="2826" xr:uid="{41A22197-6EC8-4FA4-86AE-9459F8E0B82A}"/>
    <cellStyle name="20% - Ênfase4 9" xfId="505" xr:uid="{1B1F1AC3-5068-4F32-B28C-8437FE8882C8}"/>
    <cellStyle name="20% - Ênfase4 9 2" xfId="2833" xr:uid="{93916E7B-DBB1-4B9C-AFE9-1754B7673B95}"/>
    <cellStyle name="20% - Ênfase4 9 3" xfId="2834" xr:uid="{AF10CDEB-BC8A-4F69-A98B-76C31254ED55}"/>
    <cellStyle name="20% - Ênfase4 9 4" xfId="2832" xr:uid="{3480C16E-0747-4C8A-8A00-6534354B41AB}"/>
    <cellStyle name="20% - Ênfase5 10" xfId="506" xr:uid="{57164944-5890-4EA3-ADAC-978B06E3F862}"/>
    <cellStyle name="20% - Ênfase5 10 2" xfId="2835" xr:uid="{77B70A26-5863-42AC-97E4-D0C7517CAF2A}"/>
    <cellStyle name="20% - Ênfase5 11" xfId="507" xr:uid="{26DD45F1-7938-4420-9FF7-1ED57CED08C7}"/>
    <cellStyle name="20% - Ênfase5 11 2" xfId="2836" xr:uid="{F239CB90-A565-480C-A3BA-007CD8E4AC2D}"/>
    <cellStyle name="20% - Ênfase5 12" xfId="508" xr:uid="{546B56A7-DF99-49C7-921B-E72585F9E720}"/>
    <cellStyle name="20% - Ênfase5 12 2" xfId="2837" xr:uid="{82FE2881-368C-425B-A091-507D65498305}"/>
    <cellStyle name="20% - Ênfase5 13" xfId="509" xr:uid="{95018860-88F1-45B3-99B1-9223A8567003}"/>
    <cellStyle name="20% - Ênfase5 13 2" xfId="2838" xr:uid="{84F81596-A7E8-4EEF-A6BC-8B697510F70E}"/>
    <cellStyle name="20% - Ênfase5 14" xfId="510" xr:uid="{359BDB2D-EE6B-4B2E-99D4-54F62B860D8C}"/>
    <cellStyle name="20% - Ênfase5 14 2" xfId="2839" xr:uid="{A46C8713-CE08-4558-AD9C-93A1EFDC7223}"/>
    <cellStyle name="20% - Ênfase5 15" xfId="511" xr:uid="{F3A9C583-C734-4F76-B674-910DDC42FE49}"/>
    <cellStyle name="20% - Ênfase5 15 2" xfId="2840" xr:uid="{7A5CD1D3-7932-4542-AF0D-0AA94218FB1C}"/>
    <cellStyle name="20% - Ênfase5 16" xfId="512" xr:uid="{A7605D90-7250-4773-8193-CD9C0649DE2D}"/>
    <cellStyle name="20% - Ênfase5 16 2" xfId="2841" xr:uid="{40AC79D9-CEA3-4581-94E6-F116761DCAB5}"/>
    <cellStyle name="20% - Ênfase5 17" xfId="513" xr:uid="{B5DDEB22-306C-4B6A-BF46-95D3ABFC24F4}"/>
    <cellStyle name="20% - Ênfase5 17 2" xfId="2842" xr:uid="{45452358-5E42-4369-9974-76C56D132AA7}"/>
    <cellStyle name="20% - Ênfase5 18" xfId="514" xr:uid="{5507E86C-BAC9-4EE1-A22A-2E473560B43A}"/>
    <cellStyle name="20% - Ênfase5 18 2" xfId="2843" xr:uid="{7B24D05B-8577-4779-BAA0-0678CD672751}"/>
    <cellStyle name="20% - Ênfase5 19" xfId="515" xr:uid="{E88BDB9B-2D19-4BFA-BAFB-7A8C0CCE3A46}"/>
    <cellStyle name="20% - Ênfase5 19 2" xfId="2844" xr:uid="{C0E2654A-A70C-4AF6-B0FF-962992766871}"/>
    <cellStyle name="20% - Ênfase5 2" xfId="75" xr:uid="{8E287995-687E-44E2-986D-C9B652958ED1}"/>
    <cellStyle name="20% - Ênfase5 2 10" xfId="2846" xr:uid="{AF163912-7F24-4CAD-8EF6-1910187E6567}"/>
    <cellStyle name="20% - Ênfase5 2 11" xfId="2845" xr:uid="{55CFECA2-53DB-444F-88FA-9E442F7DF8FA}"/>
    <cellStyle name="20% - Ênfase5 2 2" xfId="516" xr:uid="{ED9EBC43-1D4C-49A8-BC8A-B137A22BB671}"/>
    <cellStyle name="20% - Ênfase5 2 2 2" xfId="2848" xr:uid="{1B1C0EF0-2AD4-49B7-A9F2-258E14F242AC}"/>
    <cellStyle name="20% - Ênfase5 2 2 2 2" xfId="2849" xr:uid="{F36CCDD0-7B44-4F85-863C-E3C6D12FA3A6}"/>
    <cellStyle name="20% - Ênfase5 2 2 2 2 2" xfId="2850" xr:uid="{BC07845F-A246-4F91-A57F-4CE5F73614BF}"/>
    <cellStyle name="20% - Ênfase5 2 2 2 2 3" xfId="2851" xr:uid="{7135275E-E2A8-426F-9223-1360BAD70C26}"/>
    <cellStyle name="20% - Ênfase5 2 2 2 3" xfId="2852" xr:uid="{6463CD83-0B0C-4A71-9027-9D424BC8F3C5}"/>
    <cellStyle name="20% - Ênfase5 2 2 2 4" xfId="2853" xr:uid="{B889283D-F615-487E-95FE-3E25787AE167}"/>
    <cellStyle name="20% - Ênfase5 2 2 3" xfId="2854" xr:uid="{8CBC41F5-67FD-422F-86D7-19F68B14A0FE}"/>
    <cellStyle name="20% - Ênfase5 2 2 3 2" xfId="2855" xr:uid="{F258C5CE-BFF7-4DB4-8786-681F8BDE8AC8}"/>
    <cellStyle name="20% - Ênfase5 2 2 3 3" xfId="2856" xr:uid="{561C06EF-AEB7-4432-94B3-B3E8A64A0B39}"/>
    <cellStyle name="20% - Ênfase5 2 2 4" xfId="2857" xr:uid="{E835CC5B-065B-42D7-8746-D98748E433C0}"/>
    <cellStyle name="20% - Ênfase5 2 2 5" xfId="2858" xr:uid="{636F972F-5619-4BB4-90DF-29AF712A2A5B}"/>
    <cellStyle name="20% - Ênfase5 2 2 6" xfId="2847" xr:uid="{9244FFCB-287F-41FC-910C-3DE1A6E9AD81}"/>
    <cellStyle name="20% - Ênfase5 2 3" xfId="517" xr:uid="{C68034B3-1A0C-4511-BF46-6A85EE4ECE34}"/>
    <cellStyle name="20% - Ênfase5 2 3 2" xfId="2860" xr:uid="{02333ED8-72A8-453A-B376-95AFA02FB83A}"/>
    <cellStyle name="20% - Ênfase5 2 3 2 2" xfId="2861" xr:uid="{EF65E851-36D6-48C8-97B9-5DA18795028C}"/>
    <cellStyle name="20% - Ênfase5 2 3 2 2 2" xfId="2862" xr:uid="{8A58C1FD-AE00-4579-9BDA-9F6B2C57F750}"/>
    <cellStyle name="20% - Ênfase5 2 3 2 2 3" xfId="2863" xr:uid="{99D05BF1-B7D9-402F-A286-06E84C5FE82F}"/>
    <cellStyle name="20% - Ênfase5 2 3 2 3" xfId="2864" xr:uid="{6C438C18-4153-43A5-8BF4-F9C89F7C2385}"/>
    <cellStyle name="20% - Ênfase5 2 3 2 4" xfId="2865" xr:uid="{B7427D33-7265-4472-9139-8445F20611F2}"/>
    <cellStyle name="20% - Ênfase5 2 3 3" xfId="2866" xr:uid="{949BBDB3-AD03-493D-BB68-0B2AC9A06F4A}"/>
    <cellStyle name="20% - Ênfase5 2 3 3 2" xfId="2867" xr:uid="{AF4FF67C-2247-456E-A2A8-40FA8BEFE17D}"/>
    <cellStyle name="20% - Ênfase5 2 3 3 3" xfId="2868" xr:uid="{16C605CD-0097-4748-A33D-B2CF7225A5BF}"/>
    <cellStyle name="20% - Ênfase5 2 3 4" xfId="2869" xr:uid="{59C19FE2-5D69-4C9F-90C3-2A7DFB102106}"/>
    <cellStyle name="20% - Ênfase5 2 3 5" xfId="2870" xr:uid="{160056AD-315C-4005-9D27-0B32C58E9477}"/>
    <cellStyle name="20% - Ênfase5 2 3 6" xfId="2859" xr:uid="{43CD1370-2B9C-41F4-BA51-4628477DDCE7}"/>
    <cellStyle name="20% - Ênfase5 2 4" xfId="2871" xr:uid="{B750B99D-840A-41E5-9835-8FE5120E8366}"/>
    <cellStyle name="20% - Ênfase5 2 4 2" xfId="2872" xr:uid="{37F606D3-F20D-4960-9B22-02216A708E17}"/>
    <cellStyle name="20% - Ênfase5 2 4 2 2" xfId="2873" xr:uid="{7F4964B5-6CB1-4FEE-93D9-894C37B65D89}"/>
    <cellStyle name="20% - Ênfase5 2 4 2 2 2" xfId="2874" xr:uid="{28D31622-85C1-4100-A2D0-6AD2A02ECBEA}"/>
    <cellStyle name="20% - Ênfase5 2 4 2 2 3" xfId="2875" xr:uid="{946F9B79-DE42-4E27-8CD5-CF0B49B57FBF}"/>
    <cellStyle name="20% - Ênfase5 2 4 2 3" xfId="2876" xr:uid="{41BA9B38-4D2C-4212-857F-BC64DFABDDA2}"/>
    <cellStyle name="20% - Ênfase5 2 4 2 4" xfId="2877" xr:uid="{B029E181-4A52-4A24-9D66-8472CD0DC699}"/>
    <cellStyle name="20% - Ênfase5 2 4 3" xfId="2878" xr:uid="{E4B0E486-9CD6-4FF3-A88B-C0A29DF66EC1}"/>
    <cellStyle name="20% - Ênfase5 2 4 3 2" xfId="2879" xr:uid="{E723CC2A-3971-47EC-825A-58B50D41785A}"/>
    <cellStyle name="20% - Ênfase5 2 4 3 3" xfId="2880" xr:uid="{11A69F90-DDCC-463B-8A37-EAD2A3BF2B70}"/>
    <cellStyle name="20% - Ênfase5 2 4 4" xfId="2881" xr:uid="{8FCC7A1C-0EC6-4195-A924-7395865CFE4F}"/>
    <cellStyle name="20% - Ênfase5 2 4 5" xfId="2882" xr:uid="{D878B7E4-1A34-42AA-BF41-7D96347D01B4}"/>
    <cellStyle name="20% - Ênfase5 2 5" xfId="2883" xr:uid="{A0EC8948-1BBE-496A-BFA5-62E7DA6668EC}"/>
    <cellStyle name="20% - Ênfase5 2 5 2" xfId="2884" xr:uid="{D2CB7412-DAEC-45CF-8180-0C3C5F4815B9}"/>
    <cellStyle name="20% - Ênfase5 2 5 2 2" xfId="2885" xr:uid="{5D266F91-3359-464F-AF13-B36237653A1C}"/>
    <cellStyle name="20% - Ênfase5 2 5 2 2 2" xfId="2886" xr:uid="{0455C24D-118F-435C-B84A-5CC1473AF074}"/>
    <cellStyle name="20% - Ênfase5 2 5 2 2 3" xfId="2887" xr:uid="{0DD84A38-A069-4587-A589-9D9D607C4C2C}"/>
    <cellStyle name="20% - Ênfase5 2 5 2 3" xfId="2888" xr:uid="{63E2357E-17F8-45D1-BED9-8985EE1C94AA}"/>
    <cellStyle name="20% - Ênfase5 2 5 2 4" xfId="2889" xr:uid="{34609006-D997-4385-8C96-CF0C4704EFB3}"/>
    <cellStyle name="20% - Ênfase5 2 5 3" xfId="2890" xr:uid="{FC8FF730-6F5E-4EC7-AC23-A37951E46FA0}"/>
    <cellStyle name="20% - Ênfase5 2 5 3 2" xfId="2891" xr:uid="{49374BE6-FC52-4633-B277-99946E8FF9F2}"/>
    <cellStyle name="20% - Ênfase5 2 5 3 3" xfId="2892" xr:uid="{DF6D4DAB-A183-43F0-92A9-9C8761FA2CE8}"/>
    <cellStyle name="20% - Ênfase5 2 5 4" xfId="2893" xr:uid="{5B3D2CE2-5F13-4280-95F5-DB412961742D}"/>
    <cellStyle name="20% - Ênfase5 2 5 5" xfId="2894" xr:uid="{C391CCE6-7080-4D24-B9BA-3CA2E3E28813}"/>
    <cellStyle name="20% - Ênfase5 2 6" xfId="2895" xr:uid="{F395DF48-F9A2-4121-A141-DA666811DAFA}"/>
    <cellStyle name="20% - Ênfase5 2 6 2" xfId="2896" xr:uid="{4A544BEE-7669-4A40-90ED-68EC4BDA4FB0}"/>
    <cellStyle name="20% - Ênfase5 2 6 2 2" xfId="2897" xr:uid="{C51DCDFA-E47C-4BB5-8AD1-1AF947E55B2D}"/>
    <cellStyle name="20% - Ênfase5 2 6 2 2 2" xfId="2898" xr:uid="{CAEAC155-7400-4BB1-9374-A244BC0C7537}"/>
    <cellStyle name="20% - Ênfase5 2 6 2 2 3" xfId="2899" xr:uid="{5FA067C5-F2E0-48C6-92E6-55333D9176A5}"/>
    <cellStyle name="20% - Ênfase5 2 6 2 3" xfId="2900" xr:uid="{D4FABCBB-8A9E-4697-BF7F-6F555E42DA46}"/>
    <cellStyle name="20% - Ênfase5 2 6 2 4" xfId="2901" xr:uid="{F935A121-A804-4EC7-A85B-F75ED1ED31EA}"/>
    <cellStyle name="20% - Ênfase5 2 6 3" xfId="2902" xr:uid="{C35B537D-D231-4997-836E-BF3E921B8C44}"/>
    <cellStyle name="20% - Ênfase5 2 6 3 2" xfId="2903" xr:uid="{85B07DBD-71C0-4105-8895-2E24923C7373}"/>
    <cellStyle name="20% - Ênfase5 2 6 3 3" xfId="2904" xr:uid="{3CC84CF3-5FD2-4E93-8741-2E5FE5569A68}"/>
    <cellStyle name="20% - Ênfase5 2 6 4" xfId="2905" xr:uid="{4C892493-5776-43FC-9C00-618B27199BBF}"/>
    <cellStyle name="20% - Ênfase5 2 6 5" xfId="2906" xr:uid="{326D26A2-14B5-4F73-B3D0-B681EC360FAF}"/>
    <cellStyle name="20% - Ênfase5 2 7" xfId="2907" xr:uid="{41DDBCA2-8E5C-4B49-BFBA-2F9B1CB9FC1D}"/>
    <cellStyle name="20% - Ênfase5 2 7 2" xfId="2908" xr:uid="{A1407F9B-4FCB-4A73-B279-5732CBAAA7B7}"/>
    <cellStyle name="20% - Ênfase5 2 7 2 2" xfId="2909" xr:uid="{D756846D-890A-4D98-B438-F3B4D8BA5188}"/>
    <cellStyle name="20% - Ênfase5 2 7 2 3" xfId="2910" xr:uid="{205F9F5F-832F-463E-8CE0-B94771B0491A}"/>
    <cellStyle name="20% - Ênfase5 2 7 3" xfId="2911" xr:uid="{86E3E3D0-C247-4252-BC47-EDEF010378C7}"/>
    <cellStyle name="20% - Ênfase5 2 7 4" xfId="2912" xr:uid="{5989EA06-D4A7-4E4F-998E-DCA9B0272373}"/>
    <cellStyle name="20% - Ênfase5 2 8" xfId="2913" xr:uid="{F02EE424-E270-4882-A223-F08F70461F3A}"/>
    <cellStyle name="20% - Ênfase5 2 8 2" xfId="2914" xr:uid="{0F92BE4E-A9ED-4A67-AE3E-1E276DF4781F}"/>
    <cellStyle name="20% - Ênfase5 2 8 3" xfId="2915" xr:uid="{F6272A4F-2109-4916-B4B4-05E8825988E6}"/>
    <cellStyle name="20% - Ênfase5 2 9" xfId="2916" xr:uid="{096F31D2-723F-48EC-87AE-9DF9B4C5BDD2}"/>
    <cellStyle name="20% - Ênfase5 20" xfId="518" xr:uid="{3CB65567-102C-4BE9-A9E5-36BE1D1DADC7}"/>
    <cellStyle name="20% - Ênfase5 20 2" xfId="2917" xr:uid="{71416B59-A0F0-4D09-A233-847854CA3781}"/>
    <cellStyle name="20% - Ênfase5 21" xfId="2918" xr:uid="{C8F662DB-19C0-4C4F-859E-C35DD125127A}"/>
    <cellStyle name="20% - Ênfase5 22" xfId="2919" xr:uid="{EB364448-A0D1-4257-BFE0-3B1B55E29FC7}"/>
    <cellStyle name="20% - Ênfase5 23" xfId="2920" xr:uid="{BF217367-07D6-4273-A0D2-816C260D2E86}"/>
    <cellStyle name="20% - Ênfase5 24" xfId="2921" xr:uid="{6B744585-CDA7-4E35-8E77-038D0F4ACACA}"/>
    <cellStyle name="20% - Ênfase5 25" xfId="2922" xr:uid="{B54050FD-39BB-466E-A0B2-F56D518D87A2}"/>
    <cellStyle name="20% - Ênfase5 3" xfId="76" xr:uid="{1E0EAC82-E90F-4302-9242-09AA4E7CE524}"/>
    <cellStyle name="20% - Ênfase5 3 10" xfId="2923" xr:uid="{190B5B71-0859-4731-B016-71D00EDB0B0F}"/>
    <cellStyle name="20% - Ênfase5 3 2" xfId="519" xr:uid="{C7285422-EB26-48C0-84B4-835BA31F2474}"/>
    <cellStyle name="20% - Ênfase5 3 2 2" xfId="2925" xr:uid="{E8926E2A-0816-4253-9C18-887B947F568C}"/>
    <cellStyle name="20% - Ênfase5 3 2 2 2" xfId="2926" xr:uid="{052EB7E5-558C-46CB-93F6-D7829F350464}"/>
    <cellStyle name="20% - Ênfase5 3 2 2 2 2" xfId="2927" xr:uid="{B0D37310-903D-403E-8D18-5D2F74B9DF47}"/>
    <cellStyle name="20% - Ênfase5 3 2 2 2 3" xfId="2928" xr:uid="{E2800317-7C61-4BFF-A300-B50A519A3426}"/>
    <cellStyle name="20% - Ênfase5 3 2 2 3" xfId="2929" xr:uid="{96DE4417-FE7D-4B3E-971C-DC9EB9F8E262}"/>
    <cellStyle name="20% - Ênfase5 3 2 2 4" xfId="2930" xr:uid="{2EA856D6-28F8-4A0F-9DFD-FE162F2E96FB}"/>
    <cellStyle name="20% - Ênfase5 3 2 3" xfId="2931" xr:uid="{6EA849F8-9C6E-4B61-8685-1467B86DFBFF}"/>
    <cellStyle name="20% - Ênfase5 3 2 3 2" xfId="2932" xr:uid="{BB61820A-7F7F-4B9A-BFBB-D64E181A7263}"/>
    <cellStyle name="20% - Ênfase5 3 2 3 3" xfId="2933" xr:uid="{C7D415DD-29D3-4937-8D55-FB5F04B25B7B}"/>
    <cellStyle name="20% - Ênfase5 3 2 4" xfId="2934" xr:uid="{F9C62A8B-6E7B-4056-9A31-8BF71445CE4E}"/>
    <cellStyle name="20% - Ênfase5 3 2 5" xfId="2935" xr:uid="{EA95C2F5-195D-46D2-8359-4CB0956B94D3}"/>
    <cellStyle name="20% - Ênfase5 3 2 6" xfId="2924" xr:uid="{03DDCBD8-A1F8-4202-BB21-F829CEC9E950}"/>
    <cellStyle name="20% - Ênfase5 3 3" xfId="520" xr:uid="{4C7C8FC1-0B4C-4A1E-AB56-4627312EFCE0}"/>
    <cellStyle name="20% - Ênfase5 3 3 2" xfId="2937" xr:uid="{AE61843D-56C7-4C0F-898B-39FB3892D6E6}"/>
    <cellStyle name="20% - Ênfase5 3 3 2 2" xfId="2938" xr:uid="{98BD0BA2-6BC8-4480-B714-B9B8A92E25DE}"/>
    <cellStyle name="20% - Ênfase5 3 3 2 2 2" xfId="2939" xr:uid="{222D06A8-47E9-4A0B-AC9D-C39ACC5CF9DD}"/>
    <cellStyle name="20% - Ênfase5 3 3 2 2 3" xfId="2940" xr:uid="{C955241F-E2E4-4C34-A508-5F1B12CE6913}"/>
    <cellStyle name="20% - Ênfase5 3 3 2 3" xfId="2941" xr:uid="{B0E96BC7-DBFE-47B7-84B3-083452850180}"/>
    <cellStyle name="20% - Ênfase5 3 3 2 4" xfId="2942" xr:uid="{A5950C45-C2E6-4BE0-8415-2DEEE06CD5D2}"/>
    <cellStyle name="20% - Ênfase5 3 3 3" xfId="2943" xr:uid="{D6E36D2D-509F-4EC6-A9CC-B6CDE5EFD821}"/>
    <cellStyle name="20% - Ênfase5 3 3 3 2" xfId="2944" xr:uid="{9C87BCEC-CFB1-4DA6-8329-EBFF31BE758F}"/>
    <cellStyle name="20% - Ênfase5 3 3 3 3" xfId="2945" xr:uid="{814380D3-1BB9-4C19-AE77-7F41E2E0A343}"/>
    <cellStyle name="20% - Ênfase5 3 3 4" xfId="2946" xr:uid="{1849C605-6DF5-43AA-BEE0-0925DB1C1370}"/>
    <cellStyle name="20% - Ênfase5 3 3 5" xfId="2947" xr:uid="{F7A624BA-30B0-41F4-9B4C-7ABD0BDEA5DF}"/>
    <cellStyle name="20% - Ênfase5 3 3 6" xfId="2936" xr:uid="{8144A018-9B0A-4269-998B-E45F8472BAAE}"/>
    <cellStyle name="20% - Ênfase5 3 4" xfId="2948" xr:uid="{CC102718-B429-4A0A-B5D7-052AF0EFB1A4}"/>
    <cellStyle name="20% - Ênfase5 3 4 2" xfId="2949" xr:uid="{27F99616-3406-43A0-9777-5CA95A7C99C8}"/>
    <cellStyle name="20% - Ênfase5 3 4 2 2" xfId="2950" xr:uid="{0BC1BE58-BFA6-47E5-BC02-3550787FDBA2}"/>
    <cellStyle name="20% - Ênfase5 3 4 2 2 2" xfId="2951" xr:uid="{47BB94DB-24DE-46E0-B406-BC638FEC2FF7}"/>
    <cellStyle name="20% - Ênfase5 3 4 2 2 3" xfId="2952" xr:uid="{E84A3C3B-E1B9-4900-A0DA-E03E481F2AEC}"/>
    <cellStyle name="20% - Ênfase5 3 4 2 3" xfId="2953" xr:uid="{7872CE08-3767-4734-9DE1-7E66750DC416}"/>
    <cellStyle name="20% - Ênfase5 3 4 2 4" xfId="2954" xr:uid="{F060F255-2E18-4236-A094-F09FDFA78C52}"/>
    <cellStyle name="20% - Ênfase5 3 4 3" xfId="2955" xr:uid="{F85B22A7-9416-49D5-BCF7-8B5ED3EB8F4F}"/>
    <cellStyle name="20% - Ênfase5 3 4 3 2" xfId="2956" xr:uid="{FB3B50B9-2EB2-4F9A-81A1-62D54C36C8E2}"/>
    <cellStyle name="20% - Ênfase5 3 4 3 3" xfId="2957" xr:uid="{AF9116C9-00D0-4B28-9F98-C8D8BC9C12BD}"/>
    <cellStyle name="20% - Ênfase5 3 4 4" xfId="2958" xr:uid="{57BCEE10-4C89-4068-9772-E7104C923D47}"/>
    <cellStyle name="20% - Ênfase5 3 4 5" xfId="2959" xr:uid="{8310AB23-7A68-4F15-9FDA-79E9FB3E91BB}"/>
    <cellStyle name="20% - Ênfase5 3 5" xfId="2960" xr:uid="{0F00B9C0-646D-47AA-900F-75F6A699530B}"/>
    <cellStyle name="20% - Ênfase5 3 5 2" xfId="2961" xr:uid="{8D38B281-2E98-4F27-B1CF-AB10D9098FF9}"/>
    <cellStyle name="20% - Ênfase5 3 5 2 2" xfId="2962" xr:uid="{8A958D81-5410-4F3C-88FF-8F0586EF0976}"/>
    <cellStyle name="20% - Ênfase5 3 5 2 2 2" xfId="2963" xr:uid="{0CF70040-2E55-459F-9EAB-3EB7A6E9087A}"/>
    <cellStyle name="20% - Ênfase5 3 5 2 2 3" xfId="2964" xr:uid="{69113342-0E5D-491C-A04B-702ECF73D657}"/>
    <cellStyle name="20% - Ênfase5 3 5 2 3" xfId="2965" xr:uid="{8F783579-472A-4448-8143-A24B2B5AD9B4}"/>
    <cellStyle name="20% - Ênfase5 3 5 2 4" xfId="2966" xr:uid="{DC652DF2-63A4-4328-AA47-93D38D28A9E6}"/>
    <cellStyle name="20% - Ênfase5 3 5 3" xfId="2967" xr:uid="{7FD25DB2-2130-4EE7-BD69-D746FF917195}"/>
    <cellStyle name="20% - Ênfase5 3 5 3 2" xfId="2968" xr:uid="{DE02D8FD-D099-4E45-AB0E-86E0A32E0883}"/>
    <cellStyle name="20% - Ênfase5 3 5 3 3" xfId="2969" xr:uid="{6B2319B1-4AA6-46C2-9B3B-DF733778FBCB}"/>
    <cellStyle name="20% - Ênfase5 3 5 4" xfId="2970" xr:uid="{F31013B2-9624-4EE5-836E-16CE728D35EB}"/>
    <cellStyle name="20% - Ênfase5 3 5 5" xfId="2971" xr:uid="{4A928156-AD4B-4197-B85F-AB796AA59950}"/>
    <cellStyle name="20% - Ênfase5 3 6" xfId="2972" xr:uid="{F22AC9FE-4A6D-4A4D-AED7-B01D664DE628}"/>
    <cellStyle name="20% - Ênfase5 3 6 2" xfId="2973" xr:uid="{FD245F29-6743-4531-9310-F31A9798BD0F}"/>
    <cellStyle name="20% - Ênfase5 3 6 2 2" xfId="2974" xr:uid="{F31ECBE4-6788-4DE7-B0F9-2477AD2EB52E}"/>
    <cellStyle name="20% - Ênfase5 3 6 2 3" xfId="2975" xr:uid="{7B63DAB7-3A72-4DB4-A2BE-EC660D1B8E41}"/>
    <cellStyle name="20% - Ênfase5 3 6 3" xfId="2976" xr:uid="{85CCA132-D8E8-4A22-B665-C7EABB4DA9BA}"/>
    <cellStyle name="20% - Ênfase5 3 6 4" xfId="2977" xr:uid="{3E6EC66E-78C2-47D2-B957-5866F8833E25}"/>
    <cellStyle name="20% - Ênfase5 3 7" xfId="2978" xr:uid="{53605381-9ED1-4746-8BB8-7F1BB97F095E}"/>
    <cellStyle name="20% - Ênfase5 3 7 2" xfId="2979" xr:uid="{5AEC3344-5A4B-4B01-9C1C-24941D6747A7}"/>
    <cellStyle name="20% - Ênfase5 3 7 3" xfId="2980" xr:uid="{5E49EC96-8CE9-48DD-B79D-FBBA99EB97D0}"/>
    <cellStyle name="20% - Ênfase5 3 8" xfId="2981" xr:uid="{9B82572B-C873-4924-911A-78675B588030}"/>
    <cellStyle name="20% - Ênfase5 3 9" xfId="2982" xr:uid="{EF4465FB-BECA-4B1C-A5C2-A872C19E4939}"/>
    <cellStyle name="20% - Ênfase5 4" xfId="77" xr:uid="{B3E1D2BE-F79E-4EC6-A71D-1AC69A2F91B3}"/>
    <cellStyle name="20% - Ênfase5 4 2" xfId="521" xr:uid="{D942029C-C17D-4058-94D3-06BE5628758D}"/>
    <cellStyle name="20% - Ênfase5 4 2 2" xfId="2984" xr:uid="{127F851B-D780-45C7-ACDC-0AFF8DF59023}"/>
    <cellStyle name="20% - Ênfase5 4 2 2 2" xfId="2985" xr:uid="{D2CE4AD8-1939-472E-B641-48CFCAE227FB}"/>
    <cellStyle name="20% - Ênfase5 4 2 2 2 2" xfId="2986" xr:uid="{6CCC4DAE-8275-4F5B-88AB-F693367B83CD}"/>
    <cellStyle name="20% - Ênfase5 4 2 2 2 3" xfId="2987" xr:uid="{9BA3A2DE-2383-4658-9436-01A88BF48078}"/>
    <cellStyle name="20% - Ênfase5 4 2 2 3" xfId="2988" xr:uid="{44A98B11-E269-427F-A876-59576E644390}"/>
    <cellStyle name="20% - Ênfase5 4 2 2 4" xfId="2989" xr:uid="{AB4EE8F5-5CD5-49CF-8713-12AAB508442F}"/>
    <cellStyle name="20% - Ênfase5 4 2 3" xfId="2990" xr:uid="{A45F6B73-C593-444C-AB8A-D614FA2ED972}"/>
    <cellStyle name="20% - Ênfase5 4 2 3 2" xfId="2991" xr:uid="{C786EA95-1A5E-4823-A728-E5C307CCC4D7}"/>
    <cellStyle name="20% - Ênfase5 4 2 3 3" xfId="2992" xr:uid="{9D12C198-970F-4CEF-85FC-DD5102DB290B}"/>
    <cellStyle name="20% - Ênfase5 4 2 4" xfId="2993" xr:uid="{D15E4FC7-7B34-463C-B974-2AD6D27F03D9}"/>
    <cellStyle name="20% - Ênfase5 4 2 5" xfId="2994" xr:uid="{5D4C6365-886C-4BC2-AEF1-680B1163CF41}"/>
    <cellStyle name="20% - Ênfase5 4 2 6" xfId="2983" xr:uid="{993FAE76-62B4-4EE3-92EF-EE2CBE1AF838}"/>
    <cellStyle name="20% - Ênfase5 4 3" xfId="522" xr:uid="{33A199B4-2800-4D41-B268-0812D3FBABFF}"/>
    <cellStyle name="20% - Ênfase5 4 3 2" xfId="2996" xr:uid="{E911BD38-745D-4DAB-8928-0370F83C0739}"/>
    <cellStyle name="20% - Ênfase5 4 3 2 2" xfId="2997" xr:uid="{3142C31F-E6D8-4FD1-81A7-9D60DFFB77AD}"/>
    <cellStyle name="20% - Ênfase5 4 3 2 2 2" xfId="2998" xr:uid="{550D14FB-E8AA-46BE-B3A4-1ECF0DF679B8}"/>
    <cellStyle name="20% - Ênfase5 4 3 2 2 3" xfId="2999" xr:uid="{7350AB48-1A89-430C-802F-0853771BB179}"/>
    <cellStyle name="20% - Ênfase5 4 3 2 3" xfId="3000" xr:uid="{2BF4799D-D95D-4472-9DA7-7F9A2F20B62F}"/>
    <cellStyle name="20% - Ênfase5 4 3 2 4" xfId="3001" xr:uid="{A374B6DF-9FF6-4EDD-805D-E22675FE81D3}"/>
    <cellStyle name="20% - Ênfase5 4 3 3" xfId="3002" xr:uid="{7CBB7A11-88A7-47E5-9CB5-AD2018F51F90}"/>
    <cellStyle name="20% - Ênfase5 4 3 3 2" xfId="3003" xr:uid="{7ABD414F-5900-4187-88C0-A019467B6155}"/>
    <cellStyle name="20% - Ênfase5 4 3 3 3" xfId="3004" xr:uid="{7549AF7C-2508-4647-A912-604A9EB670D8}"/>
    <cellStyle name="20% - Ênfase5 4 3 4" xfId="3005" xr:uid="{E2FB872A-ABB2-4127-9105-D06E6DAB8DC2}"/>
    <cellStyle name="20% - Ênfase5 4 3 5" xfId="3006" xr:uid="{7BDE4E38-027C-47F1-B0BD-2BA400A37B19}"/>
    <cellStyle name="20% - Ênfase5 4 3 6" xfId="2995" xr:uid="{C435DA11-AF18-458F-9D46-0C94396F9C8E}"/>
    <cellStyle name="20% - Ênfase5 4 4" xfId="3007" xr:uid="{B70425AB-5917-4507-BC3A-576B890C76F8}"/>
    <cellStyle name="20% - Ênfase5 4 4 2" xfId="3008" xr:uid="{F6DE5EC6-8B8F-4888-9072-C6D470C33C36}"/>
    <cellStyle name="20% - Ênfase5 4 4 2 2" xfId="3009" xr:uid="{A1CA1E8B-69E7-419E-87A3-0F8C41F32C27}"/>
    <cellStyle name="20% - Ênfase5 4 4 2 2 2" xfId="3010" xr:uid="{F77E6019-521D-4F65-9CAA-E1493C13519A}"/>
    <cellStyle name="20% - Ênfase5 4 4 2 2 3" xfId="3011" xr:uid="{E1561798-1BE4-4652-A8B2-0154FB8C2F35}"/>
    <cellStyle name="20% - Ênfase5 4 4 2 3" xfId="3012" xr:uid="{6FE6A02B-10D6-431E-98A6-0B16ECF0C77D}"/>
    <cellStyle name="20% - Ênfase5 4 4 2 4" xfId="3013" xr:uid="{B31BC49B-02F6-448E-A6CA-9B2123D19742}"/>
    <cellStyle name="20% - Ênfase5 4 4 3" xfId="3014" xr:uid="{E8CC7C52-8A9F-4E76-A3AD-7208BEC41C7A}"/>
    <cellStyle name="20% - Ênfase5 4 4 3 2" xfId="3015" xr:uid="{31CFE260-70E7-4952-930F-AA6EEC206156}"/>
    <cellStyle name="20% - Ênfase5 4 4 3 3" xfId="3016" xr:uid="{7353EF49-CE36-4949-BCA6-10507A195689}"/>
    <cellStyle name="20% - Ênfase5 4 4 4" xfId="3017" xr:uid="{305C9776-27E6-4120-A3EE-D40E8F91B2AF}"/>
    <cellStyle name="20% - Ênfase5 4 4 5" xfId="3018" xr:uid="{85A23E91-1CB5-4FF4-8F3B-3555362C9BE5}"/>
    <cellStyle name="20% - Ênfase5 4 5" xfId="3019" xr:uid="{EDE29538-1CD0-4057-AFB3-9CB1A7EB18BD}"/>
    <cellStyle name="20% - Ênfase5 4 5 2" xfId="3020" xr:uid="{29CCC8E6-3327-4422-8D27-BC05D2ECCCCE}"/>
    <cellStyle name="20% - Ênfase5 4 5 2 2" xfId="3021" xr:uid="{3FBA54E2-1A09-4441-8874-E2B0C4EE7E5E}"/>
    <cellStyle name="20% - Ênfase5 4 5 2 3" xfId="3022" xr:uid="{1F1958C9-171C-4D0B-AD4D-72CD4EA3AA3B}"/>
    <cellStyle name="20% - Ênfase5 4 5 3" xfId="3023" xr:uid="{74300142-A6EF-4DAF-87B4-4D7A4EE0C026}"/>
    <cellStyle name="20% - Ênfase5 4 5 4" xfId="3024" xr:uid="{3B7BD451-C425-4ACB-A095-1CCF73E452F4}"/>
    <cellStyle name="20% - Ênfase5 4 6" xfId="3025" xr:uid="{BE6A163C-5796-4BDC-98CB-BC25B757C3BB}"/>
    <cellStyle name="20% - Ênfase5 4 6 2" xfId="3026" xr:uid="{06589FB6-3D17-4D54-B124-59EE3797D7A5}"/>
    <cellStyle name="20% - Ênfase5 4 6 3" xfId="3027" xr:uid="{EB4E9663-26A2-46BF-9364-161F67E489A4}"/>
    <cellStyle name="20% - Ênfase5 4 7" xfId="3028" xr:uid="{001DC054-A0BE-4E69-B398-6C477AD4E8C3}"/>
    <cellStyle name="20% - Ênfase5 4 8" xfId="3029" xr:uid="{D327FF45-5E47-482D-995E-19CE3BEAE118}"/>
    <cellStyle name="20% - Ênfase5 5" xfId="78" xr:uid="{FF361F73-FEC2-47A6-AD95-5DEFE725D01D}"/>
    <cellStyle name="20% - Ênfase5 5 2" xfId="3030" xr:uid="{80086D66-2A85-4558-AF6B-A410DB435F8A}"/>
    <cellStyle name="20% - Ênfase5 5 2 2" xfId="3031" xr:uid="{199F2D32-3586-49F4-93CC-6F572BCC709F}"/>
    <cellStyle name="20% - Ênfase5 5 2 2 2" xfId="3032" xr:uid="{57543FD7-F7B4-4455-B530-325D1CF9BE7D}"/>
    <cellStyle name="20% - Ênfase5 5 2 2 2 2" xfId="3033" xr:uid="{CC043C46-5209-4DD6-AC7E-F95783533C9A}"/>
    <cellStyle name="20% - Ênfase5 5 2 2 2 3" xfId="3034" xr:uid="{F03DE617-E54E-46DC-B1B7-0F9B733A6015}"/>
    <cellStyle name="20% - Ênfase5 5 2 2 3" xfId="3035" xr:uid="{503EB31B-5197-4C3D-A813-44583CAD0B61}"/>
    <cellStyle name="20% - Ênfase5 5 2 2 4" xfId="3036" xr:uid="{24D817AD-38E6-4F32-A47E-1132B1D64F67}"/>
    <cellStyle name="20% - Ênfase5 5 2 3" xfId="3037" xr:uid="{BFCC2AFC-4F20-4A77-86DE-C8AD33C8FC7F}"/>
    <cellStyle name="20% - Ênfase5 5 2 3 2" xfId="3038" xr:uid="{EBBFA94E-199E-41CA-9751-7C1A53369D57}"/>
    <cellStyle name="20% - Ênfase5 5 2 3 3" xfId="3039" xr:uid="{C8BFCF4E-BD51-4A18-B2BB-D666C3305FD5}"/>
    <cellStyle name="20% - Ênfase5 5 2 4" xfId="3040" xr:uid="{BFA2309F-FE3B-4893-8B3F-2B8A1C320FBB}"/>
    <cellStyle name="20% - Ênfase5 5 2 5" xfId="3041" xr:uid="{5F0140EF-0D0A-4D8D-B80E-D570E16A42A3}"/>
    <cellStyle name="20% - Ênfase5 5 3" xfId="3042" xr:uid="{FED5D9E3-FB10-4C8A-939F-499657B041E8}"/>
    <cellStyle name="20% - Ênfase5 5 3 2" xfId="3043" xr:uid="{50001AC7-61A5-4897-AED8-F8546E6DCC34}"/>
    <cellStyle name="20% - Ênfase5 5 3 2 2" xfId="3044" xr:uid="{B1E2677A-D61F-4EEE-812E-76EF999F1D8E}"/>
    <cellStyle name="20% - Ênfase5 5 3 2 3" xfId="3045" xr:uid="{F256285F-6DAF-4062-98AF-25FDD9D2C25E}"/>
    <cellStyle name="20% - Ênfase5 5 3 3" xfId="3046" xr:uid="{4D6320F1-01AC-4E8D-9FBE-A49BCB9E30EC}"/>
    <cellStyle name="20% - Ênfase5 5 3 4" xfId="3047" xr:uid="{B827F552-C71F-4E84-8DF0-4DF2806F90F2}"/>
    <cellStyle name="20% - Ênfase5 5 4" xfId="3048" xr:uid="{84416D8B-8129-46F2-9777-06D66629A9B6}"/>
    <cellStyle name="20% - Ênfase5 5 4 2" xfId="3049" xr:uid="{1FDDF1E8-D354-4441-AEB7-0C3DC3C9E6CC}"/>
    <cellStyle name="20% - Ênfase5 5 4 3" xfId="3050" xr:uid="{0AF59D39-25B7-446F-B290-F3AC37E1E931}"/>
    <cellStyle name="20% - Ênfase5 5 5" xfId="3051" xr:uid="{0B1EB94E-2C7C-49FB-AB58-E61D5EA5BCBE}"/>
    <cellStyle name="20% - Ênfase5 5 6" xfId="3052" xr:uid="{45639F79-701B-495F-8DD8-2EE8FDD5E48C}"/>
    <cellStyle name="20% - Ênfase5 6" xfId="79" xr:uid="{A1F743EC-A993-42D3-ABA4-74DC97DC9DCF}"/>
    <cellStyle name="20% - Ênfase5 6 2" xfId="3053" xr:uid="{B8934B7A-7D88-4732-84E4-24043E959FAF}"/>
    <cellStyle name="20% - Ênfase5 6 2 2" xfId="3054" xr:uid="{8EF76820-D2AA-4491-ABCB-D6F0C902E3E5}"/>
    <cellStyle name="20% - Ênfase5 6 2 2 2" xfId="3055" xr:uid="{DF70FBE6-FEFA-4638-B8B6-52347DEABDAC}"/>
    <cellStyle name="20% - Ênfase5 6 2 2 2 2" xfId="3056" xr:uid="{3536DA52-5D2C-4CA6-B6CE-8739E2B06252}"/>
    <cellStyle name="20% - Ênfase5 6 2 2 2 3" xfId="3057" xr:uid="{506DCB31-A575-43D7-93CB-D552BC9A3D04}"/>
    <cellStyle name="20% - Ênfase5 6 2 2 3" xfId="3058" xr:uid="{4C076139-9562-4D32-B912-1CF77D875FA8}"/>
    <cellStyle name="20% - Ênfase5 6 2 2 4" xfId="3059" xr:uid="{7520BCE1-1639-45B9-AA71-1E3CC39CB0CD}"/>
    <cellStyle name="20% - Ênfase5 6 2 3" xfId="3060" xr:uid="{F952B4F2-566E-4C0F-B514-EE06DDBDEE76}"/>
    <cellStyle name="20% - Ênfase5 6 2 3 2" xfId="3061" xr:uid="{4E12CC90-D86D-4285-9DDD-61096C619445}"/>
    <cellStyle name="20% - Ênfase5 6 2 3 3" xfId="3062" xr:uid="{503DD241-ECB3-447E-A266-B9DAEB18554B}"/>
    <cellStyle name="20% - Ênfase5 6 2 4" xfId="3063" xr:uid="{496B16E6-B8D9-48D8-991B-5C29E07E6A24}"/>
    <cellStyle name="20% - Ênfase5 6 2 5" xfId="3064" xr:uid="{30591F7F-2848-469F-9C2C-FEA5A1C19254}"/>
    <cellStyle name="20% - Ênfase5 6 3" xfId="3065" xr:uid="{6856E78D-604D-45E0-8908-0397B66EB45B}"/>
    <cellStyle name="20% - Ênfase5 6 3 2" xfId="3066" xr:uid="{12C497C3-C903-4628-A7C4-1E48C456BC23}"/>
    <cellStyle name="20% - Ênfase5 6 3 2 2" xfId="3067" xr:uid="{165D5D09-CBF6-43BA-8BAD-4981D2A7AEDC}"/>
    <cellStyle name="20% - Ênfase5 6 3 2 3" xfId="3068" xr:uid="{55EAA7B2-3AE8-4376-BA03-937C6E7FDFF6}"/>
    <cellStyle name="20% - Ênfase5 6 3 3" xfId="3069" xr:uid="{78791459-5917-4E84-AD12-722EDFB7E90D}"/>
    <cellStyle name="20% - Ênfase5 6 3 4" xfId="3070" xr:uid="{2A9882C2-BF3F-42ED-B903-78CC9DA5728F}"/>
    <cellStyle name="20% - Ênfase5 6 4" xfId="3071" xr:uid="{4C1C648E-39A8-4AA6-A047-712D0C001303}"/>
    <cellStyle name="20% - Ênfase5 6 4 2" xfId="3072" xr:uid="{87D7FCE7-7285-4CBC-80DC-096FC570F0E4}"/>
    <cellStyle name="20% - Ênfase5 6 4 3" xfId="3073" xr:uid="{634A45A9-CF7C-478A-9454-A47DBB214C0B}"/>
    <cellStyle name="20% - Ênfase5 6 5" xfId="3074" xr:uid="{B62E4589-ABD4-4A0C-A5AA-CA4EE696E5FF}"/>
    <cellStyle name="20% - Ênfase5 6 6" xfId="3075" xr:uid="{2C945980-86A0-4956-ADA8-83C5C66508FD}"/>
    <cellStyle name="20% - Ênfase5 7" xfId="80" xr:uid="{F565C21C-A9C8-4636-A987-3BFB0797BA40}"/>
    <cellStyle name="20% - Ênfase5 7 2" xfId="3076" xr:uid="{AE01DEC9-D26F-459E-9415-B61BF7E79020}"/>
    <cellStyle name="20% - Ênfase5 7 2 2" xfId="3077" xr:uid="{4B499DCA-C355-4996-AF10-7FA782948D2B}"/>
    <cellStyle name="20% - Ênfase5 7 2 2 2" xfId="3078" xr:uid="{934F5382-6924-4FE0-9A10-B4919DA4929C}"/>
    <cellStyle name="20% - Ênfase5 7 2 2 3" xfId="3079" xr:uid="{D8AA3276-2057-4321-9E91-296E904843E8}"/>
    <cellStyle name="20% - Ênfase5 7 2 3" xfId="3080" xr:uid="{204FE39D-1C52-44AB-A16A-D20CB6706665}"/>
    <cellStyle name="20% - Ênfase5 7 2 4" xfId="3081" xr:uid="{31592CA8-8A11-4292-AC1E-2F81BA71EFB5}"/>
    <cellStyle name="20% - Ênfase5 7 3" xfId="3082" xr:uid="{92A901CE-FE9F-42B4-98F6-41818E843DE4}"/>
    <cellStyle name="20% - Ênfase5 7 3 2" xfId="3083" xr:uid="{DA7F1339-16F6-40EE-A44F-4794B276777E}"/>
    <cellStyle name="20% - Ênfase5 7 3 3" xfId="3084" xr:uid="{49FE82C8-3AD7-4C06-B924-85AF3B255FE1}"/>
    <cellStyle name="20% - Ênfase5 7 4" xfId="3085" xr:uid="{C8E13F8A-8BA9-4911-A5E8-3F7A555EF057}"/>
    <cellStyle name="20% - Ênfase5 7 5" xfId="3086" xr:uid="{583B132C-9B27-4AAA-8BD5-5A607699D949}"/>
    <cellStyle name="20% - Ênfase5 8" xfId="523" xr:uid="{7FBA6100-40BC-4805-94C5-3E3AF349B905}"/>
    <cellStyle name="20% - Ênfase5 8 2" xfId="3088" xr:uid="{8D573DB3-2F33-40E4-92F0-15AA13ECD072}"/>
    <cellStyle name="20% - Ênfase5 8 2 2" xfId="3089" xr:uid="{14DCCB50-0232-4C2D-8C9C-C0CE2F04242E}"/>
    <cellStyle name="20% - Ênfase5 8 2 3" xfId="3090" xr:uid="{C00F7830-4A23-48E4-85B0-7B8741064E76}"/>
    <cellStyle name="20% - Ênfase5 8 3" xfId="3091" xr:uid="{EC43408E-C9DE-4600-8702-592F6B7F3E03}"/>
    <cellStyle name="20% - Ênfase5 8 4" xfId="3092" xr:uid="{F2A1CFA5-A2ED-4A82-B60D-98102A5D3A91}"/>
    <cellStyle name="20% - Ênfase5 8 5" xfId="3087" xr:uid="{8AD21CB0-1D89-4126-AFDE-CA2A19D3D912}"/>
    <cellStyle name="20% - Ênfase5 9" xfId="524" xr:uid="{E65D486B-8942-456F-9379-40FE7DE851B8}"/>
    <cellStyle name="20% - Ênfase5 9 2" xfId="3094" xr:uid="{750030FF-33E1-42C0-B997-F786DF22F4C7}"/>
    <cellStyle name="20% - Ênfase5 9 3" xfId="3095" xr:uid="{C45DF686-CBBB-4C12-A816-19619CF963F3}"/>
    <cellStyle name="20% - Ênfase5 9 4" xfId="3093" xr:uid="{562726D2-4CBD-427C-A65B-7523E9251BF8}"/>
    <cellStyle name="20% - Ênfase6 10" xfId="525" xr:uid="{882E9256-C3EC-4849-ABFE-F9F920A9C959}"/>
    <cellStyle name="20% - Ênfase6 10 2" xfId="3096" xr:uid="{4118A679-F848-45CF-9530-32BF15293BDC}"/>
    <cellStyle name="20% - Ênfase6 11" xfId="526" xr:uid="{11332E14-3F18-49C3-A114-E584512C03EA}"/>
    <cellStyle name="20% - Ênfase6 11 2" xfId="3097" xr:uid="{F799A33A-B466-450E-A22E-127F80178FA8}"/>
    <cellStyle name="20% - Ênfase6 12" xfId="527" xr:uid="{97373B96-672C-4F37-92F4-046080ED2658}"/>
    <cellStyle name="20% - Ênfase6 12 2" xfId="3098" xr:uid="{4B928BF7-F541-48BE-9FA5-D1E743FAA6B3}"/>
    <cellStyle name="20% - Ênfase6 13" xfId="528" xr:uid="{AE9642A5-A3E2-45DE-871A-F8C923E52335}"/>
    <cellStyle name="20% - Ênfase6 13 2" xfId="3099" xr:uid="{9BFD2836-A73A-4FB0-B0A9-B6F74CFBDF5A}"/>
    <cellStyle name="20% - Ênfase6 14" xfId="529" xr:uid="{BE89BCC8-93EA-4EBB-83FD-9D72E7F3C97E}"/>
    <cellStyle name="20% - Ênfase6 14 2" xfId="3100" xr:uid="{2BEBFAEA-EB5C-432D-AA16-4BAC70243B31}"/>
    <cellStyle name="20% - Ênfase6 15" xfId="530" xr:uid="{CDAA2FBE-62E2-44FA-BBDC-919652459B03}"/>
    <cellStyle name="20% - Ênfase6 15 2" xfId="3101" xr:uid="{A4C2A6B1-AC62-485E-992E-684BB8C9D977}"/>
    <cellStyle name="20% - Ênfase6 16" xfId="531" xr:uid="{683F7542-3155-4003-A7D5-45FE61DA9F56}"/>
    <cellStyle name="20% - Ênfase6 16 2" xfId="3102" xr:uid="{0997AADD-CB8F-406E-B1BB-DB6B07ADB0BA}"/>
    <cellStyle name="20% - Ênfase6 17" xfId="532" xr:uid="{652AA5D7-0CCF-4677-B221-0536CE2D07EB}"/>
    <cellStyle name="20% - Ênfase6 17 2" xfId="3103" xr:uid="{4B6E0416-691A-448E-9D73-ED85972E0E74}"/>
    <cellStyle name="20% - Ênfase6 18" xfId="533" xr:uid="{CF03C563-C25D-45A4-A802-7F38E76C3FBB}"/>
    <cellStyle name="20% - Ênfase6 18 2" xfId="3104" xr:uid="{764FD053-0B47-4D7C-AAA5-8FB6F0AC3EC4}"/>
    <cellStyle name="20% - Ênfase6 19" xfId="534" xr:uid="{402F061F-2A26-40BB-B3D6-F863C44F7CB5}"/>
    <cellStyle name="20% - Ênfase6 19 2" xfId="3105" xr:uid="{FF639C80-1EE5-4AA0-8834-1AE95A9B339C}"/>
    <cellStyle name="20% - Ênfase6 2" xfId="81" xr:uid="{4F0185EC-B95A-41ED-AA0E-5B117E2D1930}"/>
    <cellStyle name="20% - Ênfase6 2 10" xfId="3107" xr:uid="{EAE05BED-787B-4D1D-A1F1-B49853E4BF6D}"/>
    <cellStyle name="20% - Ênfase6 2 11" xfId="3106" xr:uid="{5FB06FD1-5985-4DE7-8E83-DDBCE128F2DB}"/>
    <cellStyle name="20% - Ênfase6 2 2" xfId="535" xr:uid="{62A69340-948B-45D2-967D-2B9CD5DB0F68}"/>
    <cellStyle name="20% - Ênfase6 2 2 2" xfId="3109" xr:uid="{C4C3AE1C-1CC3-47CA-9C2D-DD789FB506A8}"/>
    <cellStyle name="20% - Ênfase6 2 2 2 2" xfId="3110" xr:uid="{210E179A-31A4-449A-949C-778AD27871D4}"/>
    <cellStyle name="20% - Ênfase6 2 2 2 2 2" xfId="3111" xr:uid="{3FE72694-4BED-4C6E-BD5D-743A27122A84}"/>
    <cellStyle name="20% - Ênfase6 2 2 2 2 3" xfId="3112" xr:uid="{1CD20516-18A5-48EF-BF66-C5FFEE495643}"/>
    <cellStyle name="20% - Ênfase6 2 2 2 3" xfId="3113" xr:uid="{33812119-0484-4C45-BEAF-6D798F3C541A}"/>
    <cellStyle name="20% - Ênfase6 2 2 2 4" xfId="3114" xr:uid="{EFC485C3-6D7C-42E3-BEDE-6BB9E5DD024B}"/>
    <cellStyle name="20% - Ênfase6 2 2 3" xfId="3115" xr:uid="{82AFA952-C946-40D5-9F28-A2CE127CE8C1}"/>
    <cellStyle name="20% - Ênfase6 2 2 3 2" xfId="3116" xr:uid="{2B624685-37CF-49E4-9687-128C354EBCCF}"/>
    <cellStyle name="20% - Ênfase6 2 2 3 3" xfId="3117" xr:uid="{0F5E769F-565C-4DAF-82AA-ACC0DE1241EA}"/>
    <cellStyle name="20% - Ênfase6 2 2 4" xfId="3118" xr:uid="{82BEF5B2-A636-4066-B5D4-1FB9991732E6}"/>
    <cellStyle name="20% - Ênfase6 2 2 5" xfId="3119" xr:uid="{4CD6795A-2770-44C1-94F0-E3503E983170}"/>
    <cellStyle name="20% - Ênfase6 2 2 6" xfId="3108" xr:uid="{48DA9EC5-C539-4EFA-9A9E-11E1E21D93C4}"/>
    <cellStyle name="20% - Ênfase6 2 3" xfId="536" xr:uid="{F8A9CD57-26CA-47D3-A6F1-C43999481FBA}"/>
    <cellStyle name="20% - Ênfase6 2 3 2" xfId="3121" xr:uid="{22C956C4-2845-4580-B61C-AE7643055745}"/>
    <cellStyle name="20% - Ênfase6 2 3 2 2" xfId="3122" xr:uid="{35B5685B-29FB-42E9-A8AC-E028736B74B4}"/>
    <cellStyle name="20% - Ênfase6 2 3 2 2 2" xfId="3123" xr:uid="{B6FC2C54-6BC3-44EE-9BD0-0CA7CBA9B6E4}"/>
    <cellStyle name="20% - Ênfase6 2 3 2 2 3" xfId="3124" xr:uid="{D8490D45-3DD4-474B-8E44-C31FCCAB5692}"/>
    <cellStyle name="20% - Ênfase6 2 3 2 3" xfId="3125" xr:uid="{5B42AE53-209C-41FA-9D59-8B8D5AF5B343}"/>
    <cellStyle name="20% - Ênfase6 2 3 2 4" xfId="3126" xr:uid="{A28FC2B0-9BF1-494B-8E49-EAA529AFDA75}"/>
    <cellStyle name="20% - Ênfase6 2 3 3" xfId="3127" xr:uid="{EED11465-D4DA-4E1B-8042-B852C52A86A6}"/>
    <cellStyle name="20% - Ênfase6 2 3 3 2" xfId="3128" xr:uid="{014E3217-A8F8-45B2-9CEC-269F5FA43373}"/>
    <cellStyle name="20% - Ênfase6 2 3 3 3" xfId="3129" xr:uid="{804094C9-78D3-429F-849E-2E43ECDEA531}"/>
    <cellStyle name="20% - Ênfase6 2 3 4" xfId="3130" xr:uid="{06BCB89D-F2D3-4081-BB30-938A537F9D73}"/>
    <cellStyle name="20% - Ênfase6 2 3 5" xfId="3131" xr:uid="{3AD43470-FC3F-4E45-8ACA-C211FE2FC8EE}"/>
    <cellStyle name="20% - Ênfase6 2 3 6" xfId="3120" xr:uid="{835719FB-564F-4D0F-9463-170E669D5896}"/>
    <cellStyle name="20% - Ênfase6 2 4" xfId="3132" xr:uid="{7C755A64-3A51-421E-9712-154BDADC712D}"/>
    <cellStyle name="20% - Ênfase6 2 4 2" xfId="3133" xr:uid="{E7077CC8-6630-4264-AF7B-B5F2C67FDA18}"/>
    <cellStyle name="20% - Ênfase6 2 4 2 2" xfId="3134" xr:uid="{7B8F06BB-B9EF-49BD-88BD-DA923DB1FB9D}"/>
    <cellStyle name="20% - Ênfase6 2 4 2 2 2" xfId="3135" xr:uid="{6317A837-CCD4-4D7A-B7B6-F8AD1C88DDD0}"/>
    <cellStyle name="20% - Ênfase6 2 4 2 2 3" xfId="3136" xr:uid="{EA26F349-9DCF-43A8-B493-5542D2DDD801}"/>
    <cellStyle name="20% - Ênfase6 2 4 2 3" xfId="3137" xr:uid="{03F3F477-24DF-4785-98DF-B5F18EE356BC}"/>
    <cellStyle name="20% - Ênfase6 2 4 2 4" xfId="3138" xr:uid="{C4060FAF-1BF5-42FD-840B-0E75DB88AB3A}"/>
    <cellStyle name="20% - Ênfase6 2 4 3" xfId="3139" xr:uid="{D91085F2-AE06-4C78-B233-DE964DE7E125}"/>
    <cellStyle name="20% - Ênfase6 2 4 3 2" xfId="3140" xr:uid="{D8F30F3C-C7F2-4B22-AE64-0B4AEEBB4000}"/>
    <cellStyle name="20% - Ênfase6 2 4 3 3" xfId="3141" xr:uid="{2811CE1A-FE1D-40D2-8E97-8E55C1C81037}"/>
    <cellStyle name="20% - Ênfase6 2 4 4" xfId="3142" xr:uid="{E8FA1FF5-8F18-41FC-B338-C1BF7A0B08B7}"/>
    <cellStyle name="20% - Ênfase6 2 4 5" xfId="3143" xr:uid="{813847B9-EBD0-40E2-9C2A-74AD303DD117}"/>
    <cellStyle name="20% - Ênfase6 2 5" xfId="3144" xr:uid="{68F7FED7-B2E9-4C30-BA23-0AD895E8B550}"/>
    <cellStyle name="20% - Ênfase6 2 5 2" xfId="3145" xr:uid="{BAB4DB9B-6822-4A7B-AC95-5D7E97BEF31F}"/>
    <cellStyle name="20% - Ênfase6 2 5 2 2" xfId="3146" xr:uid="{4024820E-B973-4E50-9CAB-363773E67CDC}"/>
    <cellStyle name="20% - Ênfase6 2 5 2 2 2" xfId="3147" xr:uid="{AA152FA9-E326-4CDC-B424-EE0EF47F2817}"/>
    <cellStyle name="20% - Ênfase6 2 5 2 2 3" xfId="3148" xr:uid="{4B6013D3-C659-4D21-83CE-CE7531B98AEE}"/>
    <cellStyle name="20% - Ênfase6 2 5 2 3" xfId="3149" xr:uid="{75EEDBBF-20B8-4E2C-AA18-43784CE6F46B}"/>
    <cellStyle name="20% - Ênfase6 2 5 2 4" xfId="3150" xr:uid="{BF02E842-3A63-461A-836D-B4F5618FF18C}"/>
    <cellStyle name="20% - Ênfase6 2 5 3" xfId="3151" xr:uid="{5959C008-F0A4-40F6-A1A9-42A2119C5C70}"/>
    <cellStyle name="20% - Ênfase6 2 5 3 2" xfId="3152" xr:uid="{C6030366-B8A0-4E34-8D24-D971DBA7D3A1}"/>
    <cellStyle name="20% - Ênfase6 2 5 3 3" xfId="3153" xr:uid="{2C0AD565-C8E0-445E-9EBF-CB3CE13D08BB}"/>
    <cellStyle name="20% - Ênfase6 2 5 4" xfId="3154" xr:uid="{C2C4E5A3-8BA5-4F1B-98A2-CC09C701A4D9}"/>
    <cellStyle name="20% - Ênfase6 2 5 5" xfId="3155" xr:uid="{297A1CA1-B93B-4F31-B08E-E595AC14F598}"/>
    <cellStyle name="20% - Ênfase6 2 6" xfId="3156" xr:uid="{67B05FCE-0D16-44D6-A8F0-7251082B7760}"/>
    <cellStyle name="20% - Ênfase6 2 6 2" xfId="3157" xr:uid="{F79C9739-4AED-4B5C-B0A5-71742652B54E}"/>
    <cellStyle name="20% - Ênfase6 2 6 2 2" xfId="3158" xr:uid="{D437139A-CA07-40D2-AF9C-4606B6C9B853}"/>
    <cellStyle name="20% - Ênfase6 2 6 2 2 2" xfId="3159" xr:uid="{26D9B039-1FC4-4A5E-8D1A-3890D81E6A99}"/>
    <cellStyle name="20% - Ênfase6 2 6 2 2 3" xfId="3160" xr:uid="{D3D5EF43-87F7-4ED6-A184-DF901B6A4BFB}"/>
    <cellStyle name="20% - Ênfase6 2 6 2 3" xfId="3161" xr:uid="{A5BEABF6-F27B-4DCB-91D9-D5A9B489B589}"/>
    <cellStyle name="20% - Ênfase6 2 6 2 4" xfId="3162" xr:uid="{12C6496A-25E3-4D2D-9BFC-AC9EA1E5A975}"/>
    <cellStyle name="20% - Ênfase6 2 6 3" xfId="3163" xr:uid="{5E42FF24-F721-46AD-B462-C17E050376D3}"/>
    <cellStyle name="20% - Ênfase6 2 6 3 2" xfId="3164" xr:uid="{65CAC6E0-0FA0-44EB-87EA-4166E1497CB3}"/>
    <cellStyle name="20% - Ênfase6 2 6 3 3" xfId="3165" xr:uid="{030D5C62-89EB-4765-B68F-C211770492A9}"/>
    <cellStyle name="20% - Ênfase6 2 6 4" xfId="3166" xr:uid="{45F4A100-8897-4C4E-9157-6B7E488F6990}"/>
    <cellStyle name="20% - Ênfase6 2 6 5" xfId="3167" xr:uid="{FCFDEC24-A1E4-48E5-B413-CADF4B70F6D1}"/>
    <cellStyle name="20% - Ênfase6 2 7" xfId="3168" xr:uid="{BCE97176-59A8-4717-88D1-3A791093DAB3}"/>
    <cellStyle name="20% - Ênfase6 2 7 2" xfId="3169" xr:uid="{6C349562-A9F3-4B1E-AF2D-7E3F6DE74603}"/>
    <cellStyle name="20% - Ênfase6 2 7 2 2" xfId="3170" xr:uid="{C769F3F8-31F6-4DA0-9294-990422D1FABF}"/>
    <cellStyle name="20% - Ênfase6 2 7 2 3" xfId="3171" xr:uid="{ECA83597-B9A8-4298-BBA2-217968A78715}"/>
    <cellStyle name="20% - Ênfase6 2 7 3" xfId="3172" xr:uid="{B583A4ED-3075-4646-AFAD-BE630C4E47E4}"/>
    <cellStyle name="20% - Ênfase6 2 7 4" xfId="3173" xr:uid="{17B4098D-6E17-4EBB-8407-D5E1E0ABE903}"/>
    <cellStyle name="20% - Ênfase6 2 8" xfId="3174" xr:uid="{2CCEA309-F66B-408A-A794-CD07A10E14DD}"/>
    <cellStyle name="20% - Ênfase6 2 8 2" xfId="3175" xr:uid="{06B35D27-D086-4686-94CF-9DFE0A9859E9}"/>
    <cellStyle name="20% - Ênfase6 2 8 3" xfId="3176" xr:uid="{D4D01A16-489F-4420-B18E-0FCDB5B1D4BF}"/>
    <cellStyle name="20% - Ênfase6 2 9" xfId="3177" xr:uid="{D1CF4FDC-8A1F-4211-9863-C749E3F998C5}"/>
    <cellStyle name="20% - Ênfase6 20" xfId="537" xr:uid="{8BCC251F-CD5A-4349-A2E7-1D482CFF70F6}"/>
    <cellStyle name="20% - Ênfase6 20 2" xfId="3178" xr:uid="{0A771BA5-7FBB-4CD6-ACB6-D3AA82D5365D}"/>
    <cellStyle name="20% - Ênfase6 21" xfId="3179" xr:uid="{85C1431D-E2D5-4A5F-AC8C-4C2FBB0437AF}"/>
    <cellStyle name="20% - Ênfase6 22" xfId="3180" xr:uid="{B67A2FFC-9A47-45B5-85D1-B02EC752F30C}"/>
    <cellStyle name="20% - Ênfase6 23" xfId="3181" xr:uid="{A2214194-F76D-4241-8908-003C3EA22B54}"/>
    <cellStyle name="20% - Ênfase6 24" xfId="3182" xr:uid="{B07B8CBC-EF47-4A4C-B1A5-13CECB8A8E4A}"/>
    <cellStyle name="20% - Ênfase6 25" xfId="3183" xr:uid="{794F3536-7F5A-473E-8524-DDB5A0C715A6}"/>
    <cellStyle name="20% - Ênfase6 3" xfId="82" xr:uid="{2AED1C11-ED1A-48F5-8123-64C2A1BD440D}"/>
    <cellStyle name="20% - Ênfase6 3 10" xfId="3184" xr:uid="{4AF45681-59E9-48CB-B43F-629519210C54}"/>
    <cellStyle name="20% - Ênfase6 3 2" xfId="538" xr:uid="{02C207E3-71FD-4EBD-AD79-7F6113D4B1EC}"/>
    <cellStyle name="20% - Ênfase6 3 2 2" xfId="3186" xr:uid="{18B57AC9-2DB6-40BA-846F-784F6F7A9AE5}"/>
    <cellStyle name="20% - Ênfase6 3 2 2 2" xfId="3187" xr:uid="{E075E25C-FC62-46E3-96EA-FA7198306152}"/>
    <cellStyle name="20% - Ênfase6 3 2 2 2 2" xfId="3188" xr:uid="{73F09370-237A-41B4-92FD-C0D057C3EF16}"/>
    <cellStyle name="20% - Ênfase6 3 2 2 2 3" xfId="3189" xr:uid="{4991EE8A-B3AB-4F83-BF5B-0FAC74510500}"/>
    <cellStyle name="20% - Ênfase6 3 2 2 3" xfId="3190" xr:uid="{7D388029-CA15-4741-A0F5-42C90D738C18}"/>
    <cellStyle name="20% - Ênfase6 3 2 2 4" xfId="3191" xr:uid="{F6567DE1-4AFA-4CC2-BD6D-112ABF2D2C9B}"/>
    <cellStyle name="20% - Ênfase6 3 2 3" xfId="3192" xr:uid="{89824A88-8BF4-44E3-95EA-84366C57898F}"/>
    <cellStyle name="20% - Ênfase6 3 2 3 2" xfId="3193" xr:uid="{F8DFB32F-6785-4E9B-A5D3-E82EAE2164B5}"/>
    <cellStyle name="20% - Ênfase6 3 2 3 3" xfId="3194" xr:uid="{418FC2AD-B612-4CF3-95E6-AEB5ABE5E97B}"/>
    <cellStyle name="20% - Ênfase6 3 2 4" xfId="3195" xr:uid="{9724FACA-B98C-44F6-A998-2CA7E6603730}"/>
    <cellStyle name="20% - Ênfase6 3 2 5" xfId="3196" xr:uid="{E63D54E1-BB51-41E4-B736-6215FAC7B7AD}"/>
    <cellStyle name="20% - Ênfase6 3 2 6" xfId="3185" xr:uid="{0434E5D9-7088-4953-95BC-8DEA91CE7B2D}"/>
    <cellStyle name="20% - Ênfase6 3 3" xfId="539" xr:uid="{892CFE99-3DB7-46D6-B103-20B521D89778}"/>
    <cellStyle name="20% - Ênfase6 3 3 2" xfId="3198" xr:uid="{8E9063AD-C232-4B9B-8B41-933FCF8851F6}"/>
    <cellStyle name="20% - Ênfase6 3 3 2 2" xfId="3199" xr:uid="{99D2801F-1280-4567-BFCC-80ECA06ECA2C}"/>
    <cellStyle name="20% - Ênfase6 3 3 2 2 2" xfId="3200" xr:uid="{5A28FF9F-3677-4F03-BF1F-6FE048165ED4}"/>
    <cellStyle name="20% - Ênfase6 3 3 2 2 3" xfId="3201" xr:uid="{772119C5-D40E-47E9-9370-613EC3B3BF1A}"/>
    <cellStyle name="20% - Ênfase6 3 3 2 3" xfId="3202" xr:uid="{33999BA4-1091-4004-9355-8B398F3EF7AF}"/>
    <cellStyle name="20% - Ênfase6 3 3 2 4" xfId="3203" xr:uid="{5663DA7E-71B5-49A7-A451-5372A06CC590}"/>
    <cellStyle name="20% - Ênfase6 3 3 3" xfId="3204" xr:uid="{54A7B81F-480F-4312-B36C-A75CE22AEB1E}"/>
    <cellStyle name="20% - Ênfase6 3 3 3 2" xfId="3205" xr:uid="{C50379CD-AFEC-479A-98D8-91A05FFD8F7D}"/>
    <cellStyle name="20% - Ênfase6 3 3 3 3" xfId="3206" xr:uid="{D069BDDD-08EE-457A-933A-C00672ED636E}"/>
    <cellStyle name="20% - Ênfase6 3 3 4" xfId="3207" xr:uid="{5B7B68B7-0349-4CEA-BE9C-8566A7F33271}"/>
    <cellStyle name="20% - Ênfase6 3 3 5" xfId="3208" xr:uid="{A4CEB0E3-FDDB-4558-8763-86829C10C83E}"/>
    <cellStyle name="20% - Ênfase6 3 3 6" xfId="3197" xr:uid="{124B3255-B3D5-4D83-8E13-21C8755D8C77}"/>
    <cellStyle name="20% - Ênfase6 3 4" xfId="3209" xr:uid="{B7A3D170-8BE3-4013-A8A7-EC1A93EF8564}"/>
    <cellStyle name="20% - Ênfase6 3 4 2" xfId="3210" xr:uid="{4EC442E9-8204-460F-95F7-46E17CBF8AE0}"/>
    <cellStyle name="20% - Ênfase6 3 4 2 2" xfId="3211" xr:uid="{1A22CE67-487D-40C9-AF30-D9A673AC2569}"/>
    <cellStyle name="20% - Ênfase6 3 4 2 2 2" xfId="3212" xr:uid="{035283E8-0ACC-476E-966F-660C83AE232D}"/>
    <cellStyle name="20% - Ênfase6 3 4 2 2 3" xfId="3213" xr:uid="{01493E7D-C391-4BC1-AD91-F01389E082C7}"/>
    <cellStyle name="20% - Ênfase6 3 4 2 3" xfId="3214" xr:uid="{8FF7EE58-C2ED-4084-9880-4FD2319C20C0}"/>
    <cellStyle name="20% - Ênfase6 3 4 2 4" xfId="3215" xr:uid="{B5E92DA9-6D74-43D7-8D7A-B613773B0501}"/>
    <cellStyle name="20% - Ênfase6 3 4 3" xfId="3216" xr:uid="{6A3C715C-53A2-403F-90C8-880575615D50}"/>
    <cellStyle name="20% - Ênfase6 3 4 3 2" xfId="3217" xr:uid="{5641E48C-9260-4C27-8E73-2DB0C23BADC2}"/>
    <cellStyle name="20% - Ênfase6 3 4 3 3" xfId="3218" xr:uid="{9F9B27E4-17CC-4BAC-B79B-89FC3B89E708}"/>
    <cellStyle name="20% - Ênfase6 3 4 4" xfId="3219" xr:uid="{5979A42B-123C-4118-94AE-69809C47B1B7}"/>
    <cellStyle name="20% - Ênfase6 3 4 5" xfId="3220" xr:uid="{61A0654F-059B-4F09-A6EF-FAF9788A3848}"/>
    <cellStyle name="20% - Ênfase6 3 5" xfId="3221" xr:uid="{F77529C5-67A1-4E30-B191-0CD4DDEAF159}"/>
    <cellStyle name="20% - Ênfase6 3 5 2" xfId="3222" xr:uid="{13A36A00-3035-43DF-828F-C224CFABA404}"/>
    <cellStyle name="20% - Ênfase6 3 5 2 2" xfId="3223" xr:uid="{975B0370-7E0C-4E71-B302-D50D2433FFD7}"/>
    <cellStyle name="20% - Ênfase6 3 5 2 2 2" xfId="3224" xr:uid="{95B726DA-E2D6-4292-8D38-648C4885EA48}"/>
    <cellStyle name="20% - Ênfase6 3 5 2 2 3" xfId="3225" xr:uid="{E9C7E386-63B5-4E45-8FD0-019DF9262AB9}"/>
    <cellStyle name="20% - Ênfase6 3 5 2 3" xfId="3226" xr:uid="{B2F2054B-65C2-4053-9B4D-9A177C11DFC7}"/>
    <cellStyle name="20% - Ênfase6 3 5 2 4" xfId="3227" xr:uid="{3BEC597B-F4D4-4856-AAA2-F62ED6FC9365}"/>
    <cellStyle name="20% - Ênfase6 3 5 3" xfId="3228" xr:uid="{5A7FC784-029F-4F0B-93F2-EF28909AB38E}"/>
    <cellStyle name="20% - Ênfase6 3 5 3 2" xfId="3229" xr:uid="{2FDF5C0E-E5D1-4781-9F34-D90E5E0C5550}"/>
    <cellStyle name="20% - Ênfase6 3 5 3 3" xfId="3230" xr:uid="{35D706D2-A2BD-40B0-A6EE-9AE37479C865}"/>
    <cellStyle name="20% - Ênfase6 3 5 4" xfId="3231" xr:uid="{278CC0E5-C9F3-4DAF-B049-39224EE80687}"/>
    <cellStyle name="20% - Ênfase6 3 5 5" xfId="3232" xr:uid="{4A98ECD1-10A8-48C5-8EC6-7FBEB77111DB}"/>
    <cellStyle name="20% - Ênfase6 3 6" xfId="3233" xr:uid="{3A95BC6B-086E-4B68-B54C-026B681D57C8}"/>
    <cellStyle name="20% - Ênfase6 3 6 2" xfId="3234" xr:uid="{564EDF69-A0DC-46A7-8606-55084655F51A}"/>
    <cellStyle name="20% - Ênfase6 3 6 2 2" xfId="3235" xr:uid="{0E068C9D-8A35-4D17-A6C0-A06A293E1D78}"/>
    <cellStyle name="20% - Ênfase6 3 6 2 3" xfId="3236" xr:uid="{45366368-0E33-47CB-BA38-DD6001B765B2}"/>
    <cellStyle name="20% - Ênfase6 3 6 3" xfId="3237" xr:uid="{82B3AEAE-3828-49F0-A5EE-9F1E0047C3E1}"/>
    <cellStyle name="20% - Ênfase6 3 6 4" xfId="3238" xr:uid="{33BDDF16-E00A-40D2-8FA2-6B87621BF52C}"/>
    <cellStyle name="20% - Ênfase6 3 7" xfId="3239" xr:uid="{D8C46DCE-F12E-4464-9423-31AC7CCBDF59}"/>
    <cellStyle name="20% - Ênfase6 3 7 2" xfId="3240" xr:uid="{2680FFA1-7B1E-4411-AB75-75642A6D6DD5}"/>
    <cellStyle name="20% - Ênfase6 3 7 3" xfId="3241" xr:uid="{BCADA269-F342-439D-B1A5-96539ED825BA}"/>
    <cellStyle name="20% - Ênfase6 3 8" xfId="3242" xr:uid="{75051078-038B-4CC4-929C-C044EB23167C}"/>
    <cellStyle name="20% - Ênfase6 3 9" xfId="3243" xr:uid="{48F75CE3-6E12-499D-8959-02BE77BE38F1}"/>
    <cellStyle name="20% - Ênfase6 4" xfId="83" xr:uid="{23D5B685-B651-4396-90CB-614431BAFE31}"/>
    <cellStyle name="20% - Ênfase6 4 2" xfId="540" xr:uid="{967AD6B8-7DDC-4345-9CDB-1E114D179C95}"/>
    <cellStyle name="20% - Ênfase6 4 2 2" xfId="3245" xr:uid="{CF4FC42D-9918-4FFE-A138-FFC7CDCD8FEB}"/>
    <cellStyle name="20% - Ênfase6 4 2 2 2" xfId="3246" xr:uid="{EDC2E98A-F595-4FAF-89AD-2BC605D425EF}"/>
    <cellStyle name="20% - Ênfase6 4 2 2 2 2" xfId="3247" xr:uid="{16E71AEC-7A5A-474D-85D7-BAC625FAF650}"/>
    <cellStyle name="20% - Ênfase6 4 2 2 2 3" xfId="3248" xr:uid="{1A0ECB9D-C5A9-4BC3-BA9F-386F72D69C87}"/>
    <cellStyle name="20% - Ênfase6 4 2 2 3" xfId="3249" xr:uid="{6A3BF871-DA38-447A-B8F1-DE769A0F3D40}"/>
    <cellStyle name="20% - Ênfase6 4 2 2 4" xfId="3250" xr:uid="{8E555968-4E35-4D3F-ABD0-2A0FDFEE0055}"/>
    <cellStyle name="20% - Ênfase6 4 2 3" xfId="3251" xr:uid="{9CB0C6BB-86AE-4D78-845D-D7645F3BE1BF}"/>
    <cellStyle name="20% - Ênfase6 4 2 3 2" xfId="3252" xr:uid="{95A8B4AD-E0AE-4196-A031-7D48B9B2314D}"/>
    <cellStyle name="20% - Ênfase6 4 2 3 3" xfId="3253" xr:uid="{C3709C0B-6A28-4CA0-A174-479C2D6FFC1D}"/>
    <cellStyle name="20% - Ênfase6 4 2 4" xfId="3254" xr:uid="{C6C0E2EB-AB83-490A-8B72-0A6D34609EB0}"/>
    <cellStyle name="20% - Ênfase6 4 2 5" xfId="3255" xr:uid="{573A9D75-1520-48C2-9D6C-DEF24753C0B2}"/>
    <cellStyle name="20% - Ênfase6 4 2 6" xfId="3244" xr:uid="{BE275BB4-8880-4021-8E4B-7EA7BDA1C87B}"/>
    <cellStyle name="20% - Ênfase6 4 3" xfId="541" xr:uid="{5A89D872-0418-4D7A-95C3-72ADAAB08AAC}"/>
    <cellStyle name="20% - Ênfase6 4 3 2" xfId="3257" xr:uid="{F8EA2688-1A13-4F5A-9867-4E7505FBBE1D}"/>
    <cellStyle name="20% - Ênfase6 4 3 2 2" xfId="3258" xr:uid="{91DD34C0-A194-48B3-B216-FF19F03C3531}"/>
    <cellStyle name="20% - Ênfase6 4 3 2 2 2" xfId="3259" xr:uid="{582E9889-A496-4318-8518-D1D87E65E0F8}"/>
    <cellStyle name="20% - Ênfase6 4 3 2 2 3" xfId="3260" xr:uid="{8AD4C599-9E37-4871-98C1-FDCE73847EBF}"/>
    <cellStyle name="20% - Ênfase6 4 3 2 3" xfId="3261" xr:uid="{8F5C9679-5E17-49FF-B535-4DD96B4D4A81}"/>
    <cellStyle name="20% - Ênfase6 4 3 2 4" xfId="3262" xr:uid="{C2A793A9-1D65-46CB-8B70-3075B96AAD62}"/>
    <cellStyle name="20% - Ênfase6 4 3 3" xfId="3263" xr:uid="{DAE1A6F9-D1E3-4ACF-A83E-63E933BA3742}"/>
    <cellStyle name="20% - Ênfase6 4 3 3 2" xfId="3264" xr:uid="{36E880F6-3F89-4628-908D-889BA56A898C}"/>
    <cellStyle name="20% - Ênfase6 4 3 3 3" xfId="3265" xr:uid="{EDAF3845-B880-4E4D-8699-6B6C03868A11}"/>
    <cellStyle name="20% - Ênfase6 4 3 4" xfId="3266" xr:uid="{4CB6C136-766E-4F6A-8997-55F2679DEF46}"/>
    <cellStyle name="20% - Ênfase6 4 3 5" xfId="3267" xr:uid="{61C55B58-368E-4FB4-AEE8-32B9AFDE58F5}"/>
    <cellStyle name="20% - Ênfase6 4 3 6" xfId="3256" xr:uid="{230AC080-43CA-4091-8FC0-A306E0707010}"/>
    <cellStyle name="20% - Ênfase6 4 4" xfId="3268" xr:uid="{6484BD4D-CC0C-4366-BEFF-533F49B07215}"/>
    <cellStyle name="20% - Ênfase6 4 4 2" xfId="3269" xr:uid="{93933240-CD86-4190-ADB3-FBD994273162}"/>
    <cellStyle name="20% - Ênfase6 4 4 2 2" xfId="3270" xr:uid="{6C9B48D4-CE14-43E9-B8BF-7F1F1D5DD50F}"/>
    <cellStyle name="20% - Ênfase6 4 4 2 2 2" xfId="3271" xr:uid="{7EA0CA44-DA53-444D-9EE7-C917514585F3}"/>
    <cellStyle name="20% - Ênfase6 4 4 2 2 3" xfId="3272" xr:uid="{3007ADA9-DB91-41EE-987E-9AF18CFECAD0}"/>
    <cellStyle name="20% - Ênfase6 4 4 2 3" xfId="3273" xr:uid="{02124D85-9ED9-4CA8-BF9C-A4ABC9BAEA0B}"/>
    <cellStyle name="20% - Ênfase6 4 4 2 4" xfId="3274" xr:uid="{DC85AE0D-13A5-4D29-8EFA-E03910919A90}"/>
    <cellStyle name="20% - Ênfase6 4 4 3" xfId="3275" xr:uid="{5FE57C76-1519-45B9-B95D-767410D7D4E0}"/>
    <cellStyle name="20% - Ênfase6 4 4 3 2" xfId="3276" xr:uid="{904D5A8A-DE6B-49A5-869E-500DA2430AB1}"/>
    <cellStyle name="20% - Ênfase6 4 4 3 3" xfId="3277" xr:uid="{AAB0479C-3A97-487F-97E7-F1DFD6CFA724}"/>
    <cellStyle name="20% - Ênfase6 4 4 4" xfId="3278" xr:uid="{A2769E29-C69D-48CF-91AA-FD9FEA7F9268}"/>
    <cellStyle name="20% - Ênfase6 4 4 5" xfId="3279" xr:uid="{156444BD-BCE9-486D-B3C7-6540ECB06B5D}"/>
    <cellStyle name="20% - Ênfase6 4 5" xfId="3280" xr:uid="{D5B91C94-E1DD-4B85-818E-CFB22E514898}"/>
    <cellStyle name="20% - Ênfase6 4 5 2" xfId="3281" xr:uid="{5C9C3E28-83C1-4324-A2E5-631D53801D11}"/>
    <cellStyle name="20% - Ênfase6 4 5 2 2" xfId="3282" xr:uid="{2AB22B72-A92A-484F-9824-835722DAFBD5}"/>
    <cellStyle name="20% - Ênfase6 4 5 2 3" xfId="3283" xr:uid="{38CB21BB-D9E5-46D6-A920-47AE1125249F}"/>
    <cellStyle name="20% - Ênfase6 4 5 3" xfId="3284" xr:uid="{76CB4943-6737-4D51-B3C9-A7CCB8D31149}"/>
    <cellStyle name="20% - Ênfase6 4 5 4" xfId="3285" xr:uid="{BBD35ED8-C6D2-4947-BD64-6C6544EB5DF1}"/>
    <cellStyle name="20% - Ênfase6 4 6" xfId="3286" xr:uid="{114FC0BC-1C4A-4633-BE29-89997637C70A}"/>
    <cellStyle name="20% - Ênfase6 4 6 2" xfId="3287" xr:uid="{D145DD45-164D-4FA2-BBC7-7AF4F212D6C9}"/>
    <cellStyle name="20% - Ênfase6 4 6 3" xfId="3288" xr:uid="{6797F0D4-5A7E-4864-ACF6-696DB3DB33C2}"/>
    <cellStyle name="20% - Ênfase6 4 7" xfId="3289" xr:uid="{89124875-D8F2-4871-873A-3807C2731C15}"/>
    <cellStyle name="20% - Ênfase6 4 8" xfId="3290" xr:uid="{EAA0ACEA-BA1D-450D-A7A4-70AE9A7FF338}"/>
    <cellStyle name="20% - Ênfase6 5" xfId="84" xr:uid="{057AEC4E-7603-44F4-A582-0C5C899C8ECA}"/>
    <cellStyle name="20% - Ênfase6 5 2" xfId="3291" xr:uid="{B523D564-7308-49F6-A982-530716DB0EDE}"/>
    <cellStyle name="20% - Ênfase6 5 2 2" xfId="3292" xr:uid="{75FECC98-C87D-45D7-B397-71887133FDA2}"/>
    <cellStyle name="20% - Ênfase6 5 2 2 2" xfId="3293" xr:uid="{058E64A7-7948-4AD4-B25A-2C97A743F4D3}"/>
    <cellStyle name="20% - Ênfase6 5 2 2 2 2" xfId="3294" xr:uid="{E30A5CF4-4074-4D30-9ABC-96296757ECF8}"/>
    <cellStyle name="20% - Ênfase6 5 2 2 2 3" xfId="3295" xr:uid="{ED2EE271-F615-43B7-8CCA-2D5B06045D6D}"/>
    <cellStyle name="20% - Ênfase6 5 2 2 3" xfId="3296" xr:uid="{5E6EF420-CEF9-43BF-BDC4-25F3E9C74584}"/>
    <cellStyle name="20% - Ênfase6 5 2 2 4" xfId="3297" xr:uid="{812EEA03-C671-441C-921D-77C4B200331E}"/>
    <cellStyle name="20% - Ênfase6 5 2 3" xfId="3298" xr:uid="{B58DF0BA-30A7-4078-8D4D-1B4F2B33D0DF}"/>
    <cellStyle name="20% - Ênfase6 5 2 3 2" xfId="3299" xr:uid="{DE36CA2D-90C8-4A37-A077-5FEEF2AF147D}"/>
    <cellStyle name="20% - Ênfase6 5 2 3 3" xfId="3300" xr:uid="{CCBC2EC5-A2E2-409D-98B4-3B1FA076EECC}"/>
    <cellStyle name="20% - Ênfase6 5 2 4" xfId="3301" xr:uid="{0B4340D9-C344-47DA-8153-B23812184F64}"/>
    <cellStyle name="20% - Ênfase6 5 2 5" xfId="3302" xr:uid="{B09B4E8A-5C77-47E3-8E32-636707EE35DF}"/>
    <cellStyle name="20% - Ênfase6 5 3" xfId="3303" xr:uid="{CD540BCB-1116-4CF1-9555-340E04E85B38}"/>
    <cellStyle name="20% - Ênfase6 5 3 2" xfId="3304" xr:uid="{25F369B6-8368-4B94-8735-24D6EBE8C8E1}"/>
    <cellStyle name="20% - Ênfase6 5 3 2 2" xfId="3305" xr:uid="{2D5F4291-730C-4EE9-BDFE-0736F6FE6412}"/>
    <cellStyle name="20% - Ênfase6 5 3 2 3" xfId="3306" xr:uid="{B2AF0972-0D21-4340-ACFA-6176442520A0}"/>
    <cellStyle name="20% - Ênfase6 5 3 3" xfId="3307" xr:uid="{A23B3163-54DA-45F8-BDF3-D6B4A685DA1F}"/>
    <cellStyle name="20% - Ênfase6 5 3 4" xfId="3308" xr:uid="{DD2A28E1-B20F-4338-A096-32230CEA13E2}"/>
    <cellStyle name="20% - Ênfase6 5 4" xfId="3309" xr:uid="{8E54DA63-CAE4-425E-91BB-01A00E6EC4FA}"/>
    <cellStyle name="20% - Ênfase6 5 4 2" xfId="3310" xr:uid="{127F2B53-FD5A-4082-B870-68BDEC6D7F7E}"/>
    <cellStyle name="20% - Ênfase6 5 4 3" xfId="3311" xr:uid="{9DA67977-A1B8-4628-A995-45CE4E6F39DF}"/>
    <cellStyle name="20% - Ênfase6 5 5" xfId="3312" xr:uid="{733D8BAA-9AA2-48DA-85B0-A294D6E0D2AF}"/>
    <cellStyle name="20% - Ênfase6 5 6" xfId="3313" xr:uid="{1E4FFD01-862E-4CFA-A5BF-2187BEAB8B04}"/>
    <cellStyle name="20% - Ênfase6 6" xfId="85" xr:uid="{AA3E9B0F-084F-4A19-B27F-D3E6CF4B2D42}"/>
    <cellStyle name="20% - Ênfase6 6 2" xfId="3314" xr:uid="{C05CF2F7-ABCE-444B-A3D6-E034EE083FB4}"/>
    <cellStyle name="20% - Ênfase6 6 2 2" xfId="3315" xr:uid="{A208A87C-1CE7-496C-A003-3635B31F5CE5}"/>
    <cellStyle name="20% - Ênfase6 6 2 2 2" xfId="3316" xr:uid="{0B37EE0A-8C1A-4BBA-80DA-29EA4F2617C6}"/>
    <cellStyle name="20% - Ênfase6 6 2 2 2 2" xfId="3317" xr:uid="{9CA8AE24-E0D9-45BA-A413-3508A107B6C8}"/>
    <cellStyle name="20% - Ênfase6 6 2 2 2 3" xfId="3318" xr:uid="{9866C2AC-0750-4AAD-A6D6-BA7C0EE7603C}"/>
    <cellStyle name="20% - Ênfase6 6 2 2 3" xfId="3319" xr:uid="{B4D6314B-DC7F-4DA5-80C8-71C1CBDCB1CE}"/>
    <cellStyle name="20% - Ênfase6 6 2 2 4" xfId="3320" xr:uid="{CC13950D-BCEA-42F0-A8C1-5299100F2875}"/>
    <cellStyle name="20% - Ênfase6 6 2 3" xfId="3321" xr:uid="{1B1203CD-7B26-49B5-8F5C-44D0F100158E}"/>
    <cellStyle name="20% - Ênfase6 6 2 3 2" xfId="3322" xr:uid="{95F68794-887E-4CBC-92EA-ACDB385F1A0A}"/>
    <cellStyle name="20% - Ênfase6 6 2 3 3" xfId="3323" xr:uid="{443654A3-7DE7-4F9D-A1F9-909CE647B05B}"/>
    <cellStyle name="20% - Ênfase6 6 2 4" xfId="3324" xr:uid="{D3C5E15D-3DEC-47A2-9606-0B5047168264}"/>
    <cellStyle name="20% - Ênfase6 6 2 5" xfId="3325" xr:uid="{702D7CD4-BD03-4A26-BC19-2E751F9C865D}"/>
    <cellStyle name="20% - Ênfase6 6 3" xfId="3326" xr:uid="{8D01D785-60A4-4EA2-87DE-0843C063EB3A}"/>
    <cellStyle name="20% - Ênfase6 6 3 2" xfId="3327" xr:uid="{164514D6-53F0-4915-8059-FB43BD85C887}"/>
    <cellStyle name="20% - Ênfase6 6 3 2 2" xfId="3328" xr:uid="{1A895F53-2175-447F-9D5D-4F4C6E2FD766}"/>
    <cellStyle name="20% - Ênfase6 6 3 2 3" xfId="3329" xr:uid="{4BF0DEE3-2534-4222-B398-3CD0726195EC}"/>
    <cellStyle name="20% - Ênfase6 6 3 3" xfId="3330" xr:uid="{AA4E1671-7897-4934-8C42-F9513FB9C625}"/>
    <cellStyle name="20% - Ênfase6 6 3 4" xfId="3331" xr:uid="{C52B331E-0300-4354-8B5A-E7D1820DCEC7}"/>
    <cellStyle name="20% - Ênfase6 6 4" xfId="3332" xr:uid="{37FCA0C7-E4A8-4DEB-9347-8B11009B30A2}"/>
    <cellStyle name="20% - Ênfase6 6 4 2" xfId="3333" xr:uid="{4DF0ED7C-03B9-4CDB-8ACE-969EF6DA1154}"/>
    <cellStyle name="20% - Ênfase6 6 4 3" xfId="3334" xr:uid="{7079F866-DB0D-4473-AD6F-D62F9E87F752}"/>
    <cellStyle name="20% - Ênfase6 6 5" xfId="3335" xr:uid="{BBB7E3CE-4284-4290-9C81-A05DDEF58F24}"/>
    <cellStyle name="20% - Ênfase6 6 6" xfId="3336" xr:uid="{883AAA0C-D5D8-44D7-9D90-A54A76587B37}"/>
    <cellStyle name="20% - Ênfase6 7" xfId="86" xr:uid="{832B1451-5D64-43B5-9DDD-5609991E0CFD}"/>
    <cellStyle name="20% - Ênfase6 7 2" xfId="3337" xr:uid="{2B4EB466-9EC0-4C5D-B84A-113914768DA2}"/>
    <cellStyle name="20% - Ênfase6 7 2 2" xfId="3338" xr:uid="{1125736F-3CA4-4E66-AF93-2AE5A2CB1417}"/>
    <cellStyle name="20% - Ênfase6 7 2 2 2" xfId="3339" xr:uid="{A1914414-2695-417F-81E3-D09BCAED7898}"/>
    <cellStyle name="20% - Ênfase6 7 2 2 3" xfId="3340" xr:uid="{2A02C119-0766-4830-8FB3-FFCCCB6D68B1}"/>
    <cellStyle name="20% - Ênfase6 7 2 3" xfId="3341" xr:uid="{783C89C4-6CC3-4E3E-92CD-F528BD6FBF97}"/>
    <cellStyle name="20% - Ênfase6 7 2 4" xfId="3342" xr:uid="{90E37CC0-AD66-4D92-A33B-6FC45037FDC3}"/>
    <cellStyle name="20% - Ênfase6 7 3" xfId="3343" xr:uid="{58615FE0-D90E-42A7-8F11-FBF73214017F}"/>
    <cellStyle name="20% - Ênfase6 7 3 2" xfId="3344" xr:uid="{E601F494-8240-4C20-ACFE-925C64818920}"/>
    <cellStyle name="20% - Ênfase6 7 3 3" xfId="3345" xr:uid="{479803A1-7AFE-4807-8182-7BA33D1B61A3}"/>
    <cellStyle name="20% - Ênfase6 7 4" xfId="3346" xr:uid="{632BDC6D-3E91-4822-89E5-1BA5082E2EBC}"/>
    <cellStyle name="20% - Ênfase6 7 5" xfId="3347" xr:uid="{2564C51E-AA08-42EE-92FF-029A7AF8E563}"/>
    <cellStyle name="20% - Ênfase6 8" xfId="542" xr:uid="{51785D70-5ED0-4108-836D-AE6BBD092043}"/>
    <cellStyle name="20% - Ênfase6 8 2" xfId="3349" xr:uid="{9CD13BC0-F2ED-4A74-99C0-5771A53C9BF0}"/>
    <cellStyle name="20% - Ênfase6 8 2 2" xfId="3350" xr:uid="{FA7E4C43-3E14-4501-9D21-4D5988225B61}"/>
    <cellStyle name="20% - Ênfase6 8 2 3" xfId="3351" xr:uid="{B5211E18-E19E-4873-90A5-42662910BDEF}"/>
    <cellStyle name="20% - Ênfase6 8 3" xfId="3352" xr:uid="{1A6B65F9-A8E7-412B-84C2-FBE1445F76A4}"/>
    <cellStyle name="20% - Ênfase6 8 4" xfId="3353" xr:uid="{8C8BAA8E-6DE2-44A1-A884-63DC569A2AD3}"/>
    <cellStyle name="20% - Ênfase6 8 5" xfId="3348" xr:uid="{49E69D52-46AD-492A-A6BE-612E21F0AF54}"/>
    <cellStyle name="20% - Ênfase6 9" xfId="543" xr:uid="{A9CBE98D-C142-4B6E-A011-4787F2F0AA38}"/>
    <cellStyle name="20% - Ênfase6 9 2" xfId="3355" xr:uid="{9C1F55FD-01E3-4140-A0C5-BAB97AD77FEC}"/>
    <cellStyle name="20% - Ênfase6 9 3" xfId="3356" xr:uid="{596729D7-63D3-42BE-B3A3-CCBA620D6018}"/>
    <cellStyle name="20% - Ênfase6 9 4" xfId="3354" xr:uid="{4EFB113D-2AC0-4A8E-845F-BB934C010C71}"/>
    <cellStyle name="2o.nível" xfId="87" xr:uid="{F44ED9CE-51D3-4E13-8C71-C22D82414260}"/>
    <cellStyle name="2o.nível 2" xfId="544" xr:uid="{5A2CBC1C-BF66-4745-BAAB-DDBB87D16516}"/>
    <cellStyle name="40% - Accent1" xfId="31" xr:uid="{F0E4DE5B-4A4C-46FB-B86B-45A76581ADBE}"/>
    <cellStyle name="40% - Accent2" xfId="34" xr:uid="{B5834A07-3400-4691-9ED4-C8421B5618DF}"/>
    <cellStyle name="40% - Accent3" xfId="37" xr:uid="{E539BC18-42C2-4F7E-B091-B09EB27DFB0B}"/>
    <cellStyle name="40% - Accent4" xfId="40" xr:uid="{CA247818-83A9-48B0-B563-591AB1FF26D9}"/>
    <cellStyle name="40% - Accent5" xfId="43" xr:uid="{5A62E9B6-467D-422D-B69F-ED3C6FB94809}"/>
    <cellStyle name="40% - Accent6" xfId="46" xr:uid="{A243986F-F3D9-4AC9-A0F2-FCC50B9E63D3}"/>
    <cellStyle name="40% - Ênfase1 10" xfId="545" xr:uid="{71321366-D387-4CCF-BF31-227B97601CB5}"/>
    <cellStyle name="40% - Ênfase1 10 2" xfId="3357" xr:uid="{2A20E7F5-90F9-4B4C-B634-BC1BDE1B5D68}"/>
    <cellStyle name="40% - Ênfase1 11" xfId="546" xr:uid="{0C2431C3-8164-4CFD-8585-4CB834D8C115}"/>
    <cellStyle name="40% - Ênfase1 11 2" xfId="3358" xr:uid="{B5FAB157-3D66-499B-A8AF-1BF1CDE7FBAD}"/>
    <cellStyle name="40% - Ênfase1 12" xfId="547" xr:uid="{09355980-430B-4248-8A49-7B4106324427}"/>
    <cellStyle name="40% - Ênfase1 12 2" xfId="3359" xr:uid="{CAB97FE8-A28E-4C81-9A14-FA7826D3B77F}"/>
    <cellStyle name="40% - Ênfase1 13" xfId="548" xr:uid="{259FD3A6-3D3B-474A-A43E-B155CB864FDB}"/>
    <cellStyle name="40% - Ênfase1 13 2" xfId="3360" xr:uid="{77150937-057F-4B70-8593-86AB4477441B}"/>
    <cellStyle name="40% - Ênfase1 14" xfId="549" xr:uid="{F64C0EB5-9603-4401-B20A-DDD5394BDB45}"/>
    <cellStyle name="40% - Ênfase1 14 2" xfId="3361" xr:uid="{65E76680-BB69-4598-BE6A-6A88644879FA}"/>
    <cellStyle name="40% - Ênfase1 15" xfId="550" xr:uid="{04641983-A586-4BBF-A24D-750C884CB4F7}"/>
    <cellStyle name="40% - Ênfase1 15 2" xfId="3362" xr:uid="{A16BC93B-269C-48A0-B720-26AD73D56842}"/>
    <cellStyle name="40% - Ênfase1 16" xfId="551" xr:uid="{C17DB23D-BB42-49D8-AC83-7072047712EF}"/>
    <cellStyle name="40% - Ênfase1 16 2" xfId="3363" xr:uid="{04AC0D10-D685-481C-912C-74668DA4D59A}"/>
    <cellStyle name="40% - Ênfase1 17" xfId="552" xr:uid="{858157FC-CC86-4E5C-BEB6-18E557E77CD6}"/>
    <cellStyle name="40% - Ênfase1 17 2" xfId="3364" xr:uid="{0B6F5A1B-DDF6-4052-B260-68D5A860EAC7}"/>
    <cellStyle name="40% - Ênfase1 18" xfId="553" xr:uid="{B54AC619-04AB-40F6-B51C-F2F261E3FC77}"/>
    <cellStyle name="40% - Ênfase1 18 2" xfId="3365" xr:uid="{AB98D63A-F668-4ACD-8CD4-A6211713F293}"/>
    <cellStyle name="40% - Ênfase1 19" xfId="554" xr:uid="{53EB9A32-75B0-4826-A67A-6BBB34C41A40}"/>
    <cellStyle name="40% - Ênfase1 19 2" xfId="3366" xr:uid="{3DFC7D68-D98F-46E7-B918-644EBE874C12}"/>
    <cellStyle name="40% - Ênfase1 2" xfId="88" xr:uid="{9E854C33-9387-4D60-B91E-197A6FA472EE}"/>
    <cellStyle name="40% - Ênfase1 2 10" xfId="3368" xr:uid="{B6A21F70-EC88-4452-9729-224D938E263A}"/>
    <cellStyle name="40% - Ênfase1 2 11" xfId="3367" xr:uid="{7300DD4D-944D-4112-8380-D13BB4E6F9AA}"/>
    <cellStyle name="40% - Ênfase1 2 2" xfId="555" xr:uid="{585CB1D6-5E38-4BD3-9F4D-02BEF17946E0}"/>
    <cellStyle name="40% - Ênfase1 2 2 2" xfId="3370" xr:uid="{EECA48B4-7AB7-43A8-B4AF-EAF6FE6CD5F2}"/>
    <cellStyle name="40% - Ênfase1 2 2 2 2" xfId="3371" xr:uid="{00BD7812-BF37-4351-B89A-700D0F500555}"/>
    <cellStyle name="40% - Ênfase1 2 2 2 2 2" xfId="3372" xr:uid="{6C4C41DB-EC40-4A50-A9A8-F66D9B599A9E}"/>
    <cellStyle name="40% - Ênfase1 2 2 2 2 3" xfId="3373" xr:uid="{B56F8EDD-3D29-47C5-86C7-94DB074F913F}"/>
    <cellStyle name="40% - Ênfase1 2 2 2 3" xfId="3374" xr:uid="{0E32C3D7-8FA0-477E-BD11-B7A646A5C67E}"/>
    <cellStyle name="40% - Ênfase1 2 2 2 4" xfId="3375" xr:uid="{E5B0DC18-47A8-433A-AD78-3837F90DEF60}"/>
    <cellStyle name="40% - Ênfase1 2 2 3" xfId="3376" xr:uid="{BE0518FC-B618-44C1-920B-DB933DB6A766}"/>
    <cellStyle name="40% - Ênfase1 2 2 3 2" xfId="3377" xr:uid="{CB441458-BB8B-4081-9BBE-524111448BCE}"/>
    <cellStyle name="40% - Ênfase1 2 2 3 3" xfId="3378" xr:uid="{5E4A3718-D155-4113-BE01-6D1EAB5794CB}"/>
    <cellStyle name="40% - Ênfase1 2 2 4" xfId="3379" xr:uid="{391DF7BA-0D51-4D34-81A2-0F52BD4F86D2}"/>
    <cellStyle name="40% - Ênfase1 2 2 5" xfId="3380" xr:uid="{1EB87B92-8D66-4C78-B715-00D3DC8A1BC0}"/>
    <cellStyle name="40% - Ênfase1 2 2 6" xfId="3369" xr:uid="{633E990C-9CD2-40AD-96E0-F61A2CB4B3F6}"/>
    <cellStyle name="40% - Ênfase1 2 3" xfId="556" xr:uid="{6D7ACB5F-13B0-45C3-8219-AF76AFA787F7}"/>
    <cellStyle name="40% - Ênfase1 2 3 2" xfId="3382" xr:uid="{663FAC18-C7BB-487C-88E2-7B752C751EDC}"/>
    <cellStyle name="40% - Ênfase1 2 3 2 2" xfId="3383" xr:uid="{B7AF2AE8-D858-4CD5-9A3F-089C2CE296E8}"/>
    <cellStyle name="40% - Ênfase1 2 3 2 2 2" xfId="3384" xr:uid="{DDCD5048-314E-41DB-BFE5-0C04602BAABB}"/>
    <cellStyle name="40% - Ênfase1 2 3 2 2 3" xfId="3385" xr:uid="{FF90F659-4016-4E56-B24E-B9C8B4C0779E}"/>
    <cellStyle name="40% - Ênfase1 2 3 2 3" xfId="3386" xr:uid="{98C9A5C6-4B46-413F-90D0-4265751B0D98}"/>
    <cellStyle name="40% - Ênfase1 2 3 2 4" xfId="3387" xr:uid="{755D3A93-ACBE-44AB-9D60-EA053E593EB3}"/>
    <cellStyle name="40% - Ênfase1 2 3 3" xfId="3388" xr:uid="{53C51206-6822-4874-A8FA-01C8AA86D690}"/>
    <cellStyle name="40% - Ênfase1 2 3 3 2" xfId="3389" xr:uid="{CB1B65A2-0885-46CD-BD06-6648970A443B}"/>
    <cellStyle name="40% - Ênfase1 2 3 3 3" xfId="3390" xr:uid="{A5EBBE3C-3084-4D5F-8E6B-BBA82D89CCBB}"/>
    <cellStyle name="40% - Ênfase1 2 3 4" xfId="3391" xr:uid="{57EE4D64-575F-44AC-95D6-E129EFE9B5AF}"/>
    <cellStyle name="40% - Ênfase1 2 3 5" xfId="3392" xr:uid="{1D2FC624-9E9D-483B-8AA2-E191EDD12B28}"/>
    <cellStyle name="40% - Ênfase1 2 3 6" xfId="3381" xr:uid="{8896932F-5A9B-412D-A779-58AABCF115F2}"/>
    <cellStyle name="40% - Ênfase1 2 4" xfId="3393" xr:uid="{9FB24240-B766-47AF-A613-EBEA7918623F}"/>
    <cellStyle name="40% - Ênfase1 2 4 2" xfId="3394" xr:uid="{D0C13730-C654-4C75-A80E-2F03BF3B70F6}"/>
    <cellStyle name="40% - Ênfase1 2 4 2 2" xfId="3395" xr:uid="{3525DCCF-74B0-4321-B32F-94974888EE5B}"/>
    <cellStyle name="40% - Ênfase1 2 4 2 2 2" xfId="3396" xr:uid="{9F55117C-126D-44C4-9B3E-742B8258BF03}"/>
    <cellStyle name="40% - Ênfase1 2 4 2 2 3" xfId="3397" xr:uid="{69EFE5B4-C6DA-4455-942D-D86E25F4D91F}"/>
    <cellStyle name="40% - Ênfase1 2 4 2 3" xfId="3398" xr:uid="{3B50714C-B164-4029-BDE5-A3003BA135B0}"/>
    <cellStyle name="40% - Ênfase1 2 4 2 4" xfId="3399" xr:uid="{D85AD462-8AFF-4F89-8CC9-C9791FC83A2E}"/>
    <cellStyle name="40% - Ênfase1 2 4 3" xfId="3400" xr:uid="{73860303-66AB-4338-87C0-E146208C038A}"/>
    <cellStyle name="40% - Ênfase1 2 4 3 2" xfId="3401" xr:uid="{DD865ED3-9EE1-47AE-8DEE-07ABB0FE86E5}"/>
    <cellStyle name="40% - Ênfase1 2 4 3 3" xfId="3402" xr:uid="{E3366D02-3F8F-4A71-A98F-8BEB7D463698}"/>
    <cellStyle name="40% - Ênfase1 2 4 4" xfId="3403" xr:uid="{D0978EC1-B72C-4687-8107-9A9ECF4DC45F}"/>
    <cellStyle name="40% - Ênfase1 2 4 5" xfId="3404" xr:uid="{CFD051C6-4EAF-4DF2-B1E7-D314391E5975}"/>
    <cellStyle name="40% - Ênfase1 2 5" xfId="3405" xr:uid="{9E3C5C4C-8FC7-4392-9646-A6516C718885}"/>
    <cellStyle name="40% - Ênfase1 2 5 2" xfId="3406" xr:uid="{6163FE42-9B4A-4600-8F48-24E6719DBB81}"/>
    <cellStyle name="40% - Ênfase1 2 5 2 2" xfId="3407" xr:uid="{ECFED4BB-FF11-4D9F-BB9C-A29A7B49038F}"/>
    <cellStyle name="40% - Ênfase1 2 5 2 2 2" xfId="3408" xr:uid="{D6531456-AFAC-4D92-B2B2-6D91475334D6}"/>
    <cellStyle name="40% - Ênfase1 2 5 2 2 3" xfId="3409" xr:uid="{6944B19B-CE59-42E7-A956-0AB2DE1DE58B}"/>
    <cellStyle name="40% - Ênfase1 2 5 2 3" xfId="3410" xr:uid="{D62410CD-545B-4105-B46B-3E15B11ACE33}"/>
    <cellStyle name="40% - Ênfase1 2 5 2 4" xfId="3411" xr:uid="{344AACEE-2661-4444-BFA3-CF6604ABE91A}"/>
    <cellStyle name="40% - Ênfase1 2 5 3" xfId="3412" xr:uid="{D4B132B9-8285-46F7-A598-C3FA1FD7A821}"/>
    <cellStyle name="40% - Ênfase1 2 5 3 2" xfId="3413" xr:uid="{C60092E2-BFF4-4BD7-ADCA-25599C5D23B6}"/>
    <cellStyle name="40% - Ênfase1 2 5 3 3" xfId="3414" xr:uid="{C6EC6866-9C68-4B3B-B722-B3635044650A}"/>
    <cellStyle name="40% - Ênfase1 2 5 4" xfId="3415" xr:uid="{CCB0DD0D-4338-4838-B0D3-8D8587EF783F}"/>
    <cellStyle name="40% - Ênfase1 2 5 5" xfId="3416" xr:uid="{A66489CF-1A7E-4441-9F3C-55F977830D98}"/>
    <cellStyle name="40% - Ênfase1 2 6" xfId="3417" xr:uid="{AB951D14-61ED-4BDC-9945-4358A8146D95}"/>
    <cellStyle name="40% - Ênfase1 2 6 2" xfId="3418" xr:uid="{3057298E-A149-4196-B709-9393998E8F3C}"/>
    <cellStyle name="40% - Ênfase1 2 6 2 2" xfId="3419" xr:uid="{C7401874-FF0C-43E9-8DCA-0A2ECE2477B9}"/>
    <cellStyle name="40% - Ênfase1 2 6 2 2 2" xfId="3420" xr:uid="{12076195-AA39-463E-87BE-05BEC8BF3525}"/>
    <cellStyle name="40% - Ênfase1 2 6 2 2 3" xfId="3421" xr:uid="{8A2DA8F2-6F64-4FCF-8ABF-557CF11C53C4}"/>
    <cellStyle name="40% - Ênfase1 2 6 2 3" xfId="3422" xr:uid="{A6A3461D-2236-418B-8712-A1B33F57A095}"/>
    <cellStyle name="40% - Ênfase1 2 6 2 4" xfId="3423" xr:uid="{FE6CC3C6-6552-4224-81AA-8712F250999E}"/>
    <cellStyle name="40% - Ênfase1 2 6 3" xfId="3424" xr:uid="{E7359C47-992A-423D-9666-04599C43FAC9}"/>
    <cellStyle name="40% - Ênfase1 2 6 3 2" xfId="3425" xr:uid="{AFCADA20-C2FA-49DC-B6D4-1A8C0A63B6A5}"/>
    <cellStyle name="40% - Ênfase1 2 6 3 3" xfId="3426" xr:uid="{98CDBFEB-1816-42AF-BAA3-10158F366D98}"/>
    <cellStyle name="40% - Ênfase1 2 6 4" xfId="3427" xr:uid="{FBFA6EFE-5507-4048-BBD8-2F15A99B0C96}"/>
    <cellStyle name="40% - Ênfase1 2 6 5" xfId="3428" xr:uid="{989994B0-C4AB-467E-B6B6-47F9785EFC3D}"/>
    <cellStyle name="40% - Ênfase1 2 7" xfId="3429" xr:uid="{C2F4EA89-2990-41A4-BF11-027AF9DFB7DD}"/>
    <cellStyle name="40% - Ênfase1 2 7 2" xfId="3430" xr:uid="{F8B0F044-60F9-4142-BB14-BE1825462A8D}"/>
    <cellStyle name="40% - Ênfase1 2 7 2 2" xfId="3431" xr:uid="{60182AB6-9396-4F07-8140-55ACED39E03E}"/>
    <cellStyle name="40% - Ênfase1 2 7 2 3" xfId="3432" xr:uid="{AC7A3D1C-3F0D-4510-A94B-5F8BC8F3A365}"/>
    <cellStyle name="40% - Ênfase1 2 7 3" xfId="3433" xr:uid="{19C3F2B5-6D99-406B-A087-9433F1614EB4}"/>
    <cellStyle name="40% - Ênfase1 2 7 4" xfId="3434" xr:uid="{7A60390C-E3CF-44E3-8913-0B3180F5FB47}"/>
    <cellStyle name="40% - Ênfase1 2 8" xfId="3435" xr:uid="{4D2AB876-9545-4F20-B409-A916E0E2119F}"/>
    <cellStyle name="40% - Ênfase1 2 8 2" xfId="3436" xr:uid="{87BF07E6-9D93-4829-AEC5-6041581E573B}"/>
    <cellStyle name="40% - Ênfase1 2 8 3" xfId="3437" xr:uid="{535B4F49-DDA4-4612-8047-D156E464B882}"/>
    <cellStyle name="40% - Ênfase1 2 9" xfId="3438" xr:uid="{668073D7-9F5E-4458-BA37-163A6B85A4D9}"/>
    <cellStyle name="40% - Ênfase1 20" xfId="557" xr:uid="{AF8D9B15-6EC7-455F-98B2-2B721D3BCCBD}"/>
    <cellStyle name="40% - Ênfase1 20 2" xfId="3439" xr:uid="{39E749ED-BCD2-4897-A1AA-F20F56EA4CD6}"/>
    <cellStyle name="40% - Ênfase1 21" xfId="3440" xr:uid="{F54AF3B6-7D72-492F-8249-F497075E4CE9}"/>
    <cellStyle name="40% - Ênfase1 22" xfId="3441" xr:uid="{56AD5C8F-38E0-401B-A402-98969897CEC1}"/>
    <cellStyle name="40% - Ênfase1 23" xfId="3442" xr:uid="{1F1C11F8-B8FA-4C55-B03E-2CF6FC17C454}"/>
    <cellStyle name="40% - Ênfase1 24" xfId="3443" xr:uid="{C250EC12-9A86-4E16-BE1D-AD518D9111A3}"/>
    <cellStyle name="40% - Ênfase1 25" xfId="3444" xr:uid="{9DD1958B-B633-45BE-8D78-4E2E17972032}"/>
    <cellStyle name="40% - Ênfase1 3" xfId="89" xr:uid="{2054BF34-A8E2-4028-98DA-051D770A048F}"/>
    <cellStyle name="40% - Ênfase1 3 10" xfId="3445" xr:uid="{F57B9090-693A-4DC4-ADC8-BCBB71DF3E90}"/>
    <cellStyle name="40% - Ênfase1 3 2" xfId="558" xr:uid="{74C732BF-E76B-4684-9B74-2C35E8526395}"/>
    <cellStyle name="40% - Ênfase1 3 2 2" xfId="3447" xr:uid="{52FABFBC-6F26-4EF3-8A5A-6D37BBDD5B11}"/>
    <cellStyle name="40% - Ênfase1 3 2 2 2" xfId="3448" xr:uid="{E0FEC0CF-ABA7-4ED5-B924-2650324C0FB9}"/>
    <cellStyle name="40% - Ênfase1 3 2 2 2 2" xfId="3449" xr:uid="{927D2B95-4FBA-492D-AC1B-58FEDC4F34EF}"/>
    <cellStyle name="40% - Ênfase1 3 2 2 2 3" xfId="3450" xr:uid="{FE236EBE-17F6-4BB8-B6C2-07F6BCFD869A}"/>
    <cellStyle name="40% - Ênfase1 3 2 2 3" xfId="3451" xr:uid="{0A440309-516A-489E-9EE3-5A02196917C4}"/>
    <cellStyle name="40% - Ênfase1 3 2 2 4" xfId="3452" xr:uid="{F7EDC262-4974-4448-8115-6CB37D99DC59}"/>
    <cellStyle name="40% - Ênfase1 3 2 3" xfId="3453" xr:uid="{FA394B92-B73D-4507-9B9F-3D96DFE14E03}"/>
    <cellStyle name="40% - Ênfase1 3 2 3 2" xfId="3454" xr:uid="{A118DF8A-24CE-4981-BB35-B3B0939E6FB7}"/>
    <cellStyle name="40% - Ênfase1 3 2 3 3" xfId="3455" xr:uid="{349856F4-8C37-4B47-BD40-E2D78ABD0D7C}"/>
    <cellStyle name="40% - Ênfase1 3 2 4" xfId="3456" xr:uid="{C58A03D7-3547-4472-9032-F9EF4F8358DE}"/>
    <cellStyle name="40% - Ênfase1 3 2 5" xfId="3457" xr:uid="{1A86F324-B787-46ED-980B-A2477AAAC8D7}"/>
    <cellStyle name="40% - Ênfase1 3 2 6" xfId="3446" xr:uid="{3E9E277D-591E-491D-8FDD-5180C9CFC754}"/>
    <cellStyle name="40% - Ênfase1 3 3" xfId="559" xr:uid="{5F13EA43-C8EE-49AB-A092-F73BB15750EF}"/>
    <cellStyle name="40% - Ênfase1 3 3 2" xfId="3459" xr:uid="{4AB22C62-DE02-4B79-9FC4-5B61F2B7F537}"/>
    <cellStyle name="40% - Ênfase1 3 3 2 2" xfId="3460" xr:uid="{58BCA7B8-EF3B-47B2-9FD0-85426C94F198}"/>
    <cellStyle name="40% - Ênfase1 3 3 2 2 2" xfId="3461" xr:uid="{BE36A950-59F4-4B3E-9A96-2C3638F09CAB}"/>
    <cellStyle name="40% - Ênfase1 3 3 2 2 3" xfId="3462" xr:uid="{9416BA44-D930-4406-B5CB-926DE320700C}"/>
    <cellStyle name="40% - Ênfase1 3 3 2 3" xfId="3463" xr:uid="{1DDDCFA2-A9C4-4A7D-B89F-EA3773E3A818}"/>
    <cellStyle name="40% - Ênfase1 3 3 2 4" xfId="3464" xr:uid="{7D9F2F31-37FB-4E5F-A0A5-9F85490EC8F9}"/>
    <cellStyle name="40% - Ênfase1 3 3 3" xfId="3465" xr:uid="{6251FE7A-6772-4C36-BB5D-F3AFA394AF59}"/>
    <cellStyle name="40% - Ênfase1 3 3 3 2" xfId="3466" xr:uid="{AB97BB82-2F3C-4168-9E43-8CCCDC44EDB5}"/>
    <cellStyle name="40% - Ênfase1 3 3 3 3" xfId="3467" xr:uid="{82B3FAE5-4506-4FBC-A3E4-525E70815008}"/>
    <cellStyle name="40% - Ênfase1 3 3 4" xfId="3468" xr:uid="{A82FEA3D-7726-48AB-9A4D-1AFDF1417D80}"/>
    <cellStyle name="40% - Ênfase1 3 3 5" xfId="3469" xr:uid="{D0CF64AA-C707-4D9F-A657-A2AABF0CF8AA}"/>
    <cellStyle name="40% - Ênfase1 3 3 6" xfId="3458" xr:uid="{3FF8A05B-A897-4A33-B919-082D825AC011}"/>
    <cellStyle name="40% - Ênfase1 3 4" xfId="3470" xr:uid="{41847B3F-8A95-4C41-BF79-96B567CAF053}"/>
    <cellStyle name="40% - Ênfase1 3 4 2" xfId="3471" xr:uid="{21839B86-A074-4A80-9A53-AD9A7B8DCB9C}"/>
    <cellStyle name="40% - Ênfase1 3 4 2 2" xfId="3472" xr:uid="{9E19E90B-2662-4C71-AE1F-7B2F1822632F}"/>
    <cellStyle name="40% - Ênfase1 3 4 2 2 2" xfId="3473" xr:uid="{E64BE163-3E67-4E1E-B59C-0F5645286D9A}"/>
    <cellStyle name="40% - Ênfase1 3 4 2 2 3" xfId="3474" xr:uid="{30D1DBE8-C325-4E3B-A819-E9E835279E2C}"/>
    <cellStyle name="40% - Ênfase1 3 4 2 3" xfId="3475" xr:uid="{27370861-A408-48CA-B2EF-EDE1098B549D}"/>
    <cellStyle name="40% - Ênfase1 3 4 2 4" xfId="3476" xr:uid="{055CD45A-A511-4667-96F9-AD7EFB3C1CD2}"/>
    <cellStyle name="40% - Ênfase1 3 4 3" xfId="3477" xr:uid="{78AB1CA9-E232-4345-AC1C-69B9D3D98A87}"/>
    <cellStyle name="40% - Ênfase1 3 4 3 2" xfId="3478" xr:uid="{74AFAD4A-6FF3-4C38-B476-4623164826AB}"/>
    <cellStyle name="40% - Ênfase1 3 4 3 3" xfId="3479" xr:uid="{8858E980-1F1E-4A38-8381-FA41CB2FD597}"/>
    <cellStyle name="40% - Ênfase1 3 4 4" xfId="3480" xr:uid="{C0D3AE16-5DD9-4D8E-80FA-852437E8D282}"/>
    <cellStyle name="40% - Ênfase1 3 4 5" xfId="3481" xr:uid="{D275E986-0064-4C29-B1C9-9C8FC2F2ACD4}"/>
    <cellStyle name="40% - Ênfase1 3 5" xfId="3482" xr:uid="{FBB4F9F0-4A39-4EC3-91C4-CF09CFE4472B}"/>
    <cellStyle name="40% - Ênfase1 3 5 2" xfId="3483" xr:uid="{509BE11F-97DA-4606-9BDD-7C418804981A}"/>
    <cellStyle name="40% - Ênfase1 3 5 2 2" xfId="3484" xr:uid="{0945A442-DAA9-4B15-8AC5-7DDBA6EAEA29}"/>
    <cellStyle name="40% - Ênfase1 3 5 2 2 2" xfId="3485" xr:uid="{C2D98CAC-3160-43B4-B815-A58102CA8CAB}"/>
    <cellStyle name="40% - Ênfase1 3 5 2 2 3" xfId="3486" xr:uid="{8C99A6A3-9CB7-470D-B1EF-F55165B94E0C}"/>
    <cellStyle name="40% - Ênfase1 3 5 2 3" xfId="3487" xr:uid="{F2C0977A-C653-4C5F-8BEE-1C583B476099}"/>
    <cellStyle name="40% - Ênfase1 3 5 2 4" xfId="3488" xr:uid="{AC92E1B9-5CB2-470D-B201-09EA7B7FA055}"/>
    <cellStyle name="40% - Ênfase1 3 5 3" xfId="3489" xr:uid="{107308D4-179C-4001-B6AA-12DF843FE60D}"/>
    <cellStyle name="40% - Ênfase1 3 5 3 2" xfId="3490" xr:uid="{289A5DEA-9673-4699-A057-E671DF4B2EC6}"/>
    <cellStyle name="40% - Ênfase1 3 5 3 3" xfId="3491" xr:uid="{3DFE8F54-E432-4E1F-8463-2AB5C1CD476F}"/>
    <cellStyle name="40% - Ênfase1 3 5 4" xfId="3492" xr:uid="{7DB2B25D-03B4-4B26-8482-A171EAB109CD}"/>
    <cellStyle name="40% - Ênfase1 3 5 5" xfId="3493" xr:uid="{E00CAD43-B4FC-464D-B092-0560FA1650C9}"/>
    <cellStyle name="40% - Ênfase1 3 6" xfId="3494" xr:uid="{30F3B44E-81E5-467C-9E79-9515106093C1}"/>
    <cellStyle name="40% - Ênfase1 3 6 2" xfId="3495" xr:uid="{349B146F-2ECC-46FF-8E23-A0AF2CEFE23D}"/>
    <cellStyle name="40% - Ênfase1 3 6 2 2" xfId="3496" xr:uid="{300737FE-01E4-4BD5-91A2-8E8A8EAC7A2E}"/>
    <cellStyle name="40% - Ênfase1 3 6 2 3" xfId="3497" xr:uid="{B8CB0B49-BD87-4062-982B-8E510CAB6C68}"/>
    <cellStyle name="40% - Ênfase1 3 6 3" xfId="3498" xr:uid="{5DA00146-7B6E-4144-BBEB-9AC01C6BFC8C}"/>
    <cellStyle name="40% - Ênfase1 3 6 4" xfId="3499" xr:uid="{71B1ADCC-8750-45FC-99F9-BDD9B06F3008}"/>
    <cellStyle name="40% - Ênfase1 3 7" xfId="3500" xr:uid="{D1617EB1-660C-4258-9BD2-F671296FEA5F}"/>
    <cellStyle name="40% - Ênfase1 3 7 2" xfId="3501" xr:uid="{08D4EC40-6264-410B-AE4F-68A002FD8964}"/>
    <cellStyle name="40% - Ênfase1 3 7 3" xfId="3502" xr:uid="{0201CAA5-9966-4373-B635-46252C0CBBFF}"/>
    <cellStyle name="40% - Ênfase1 3 8" xfId="3503" xr:uid="{EF183543-6953-4E66-A20E-A265845B55F2}"/>
    <cellStyle name="40% - Ênfase1 3 9" xfId="3504" xr:uid="{00F82013-A9D7-4583-867F-DB575E40963A}"/>
    <cellStyle name="40% - Ênfase1 4" xfId="90" xr:uid="{1477886E-9A7F-40DF-B7B6-6B932031A3C7}"/>
    <cellStyle name="40% - Ênfase1 4 2" xfId="560" xr:uid="{7D455FA7-0BFD-4662-B7C3-4A8E11911C15}"/>
    <cellStyle name="40% - Ênfase1 4 2 2" xfId="3506" xr:uid="{0BE0D131-B0A9-4AAF-B08C-49A4A307A414}"/>
    <cellStyle name="40% - Ênfase1 4 2 2 2" xfId="3507" xr:uid="{5242B1B8-FD1A-45EC-97A6-F1BBD16B3101}"/>
    <cellStyle name="40% - Ênfase1 4 2 2 2 2" xfId="3508" xr:uid="{595A17CC-6984-44EA-B37A-D0CF9B47478A}"/>
    <cellStyle name="40% - Ênfase1 4 2 2 2 3" xfId="3509" xr:uid="{5E3C47A8-4856-4122-AF94-EDF9212C7D9F}"/>
    <cellStyle name="40% - Ênfase1 4 2 2 3" xfId="3510" xr:uid="{437B83C6-C114-43D7-A1A8-0880D7CD614A}"/>
    <cellStyle name="40% - Ênfase1 4 2 2 4" xfId="3511" xr:uid="{BD3E9E92-DCF8-4977-AAC0-086FFD358FA8}"/>
    <cellStyle name="40% - Ênfase1 4 2 3" xfId="3512" xr:uid="{34500104-B866-43CF-9105-F999B47AD99A}"/>
    <cellStyle name="40% - Ênfase1 4 2 3 2" xfId="3513" xr:uid="{DD720774-F73A-44AF-972B-2CD983CEFC02}"/>
    <cellStyle name="40% - Ênfase1 4 2 3 3" xfId="3514" xr:uid="{8F449A84-4809-475C-8324-8A8484A90D46}"/>
    <cellStyle name="40% - Ênfase1 4 2 4" xfId="3515" xr:uid="{9135387E-276A-4894-A911-672E820025B3}"/>
    <cellStyle name="40% - Ênfase1 4 2 5" xfId="3516" xr:uid="{4458BBD6-8738-4DB2-BB0A-BD2C3E73835F}"/>
    <cellStyle name="40% - Ênfase1 4 2 6" xfId="3505" xr:uid="{5DBE33F1-48B3-4D68-8643-F7B8BA86578D}"/>
    <cellStyle name="40% - Ênfase1 4 3" xfId="561" xr:uid="{4428E446-14F6-45FB-B630-4BE27D88FC85}"/>
    <cellStyle name="40% - Ênfase1 4 3 2" xfId="3518" xr:uid="{0A9C7775-A1D1-43FA-B7F4-AC07AE1C45C6}"/>
    <cellStyle name="40% - Ênfase1 4 3 2 2" xfId="3519" xr:uid="{70161A87-2E20-4877-8F70-C803C216D01D}"/>
    <cellStyle name="40% - Ênfase1 4 3 2 2 2" xfId="3520" xr:uid="{966A4453-1CD4-425A-AC68-702382F8A5FD}"/>
    <cellStyle name="40% - Ênfase1 4 3 2 2 3" xfId="3521" xr:uid="{61C1CCDB-35CF-4527-BEC3-4B703A1A550A}"/>
    <cellStyle name="40% - Ênfase1 4 3 2 3" xfId="3522" xr:uid="{06270D8F-B8B3-409E-BC29-C2D1A1FA72EE}"/>
    <cellStyle name="40% - Ênfase1 4 3 2 4" xfId="3523" xr:uid="{001324E6-52B0-4D79-B2A7-04FDC55F8C92}"/>
    <cellStyle name="40% - Ênfase1 4 3 3" xfId="3524" xr:uid="{301F6EAE-2A60-4E96-9E01-20E17F606A3A}"/>
    <cellStyle name="40% - Ênfase1 4 3 3 2" xfId="3525" xr:uid="{6879BFAA-84B9-496E-9489-1D37465E04CC}"/>
    <cellStyle name="40% - Ênfase1 4 3 3 3" xfId="3526" xr:uid="{9F703EBA-598E-43CC-ACA7-1C334DD4D400}"/>
    <cellStyle name="40% - Ênfase1 4 3 4" xfId="3527" xr:uid="{13F0C5D0-68EB-4033-9906-622585C381BD}"/>
    <cellStyle name="40% - Ênfase1 4 3 5" xfId="3528" xr:uid="{CF63B50D-50B5-4A1F-98FE-495657144BD8}"/>
    <cellStyle name="40% - Ênfase1 4 3 6" xfId="3517" xr:uid="{4B19D2C5-DA19-439A-8FDE-98D148DF417D}"/>
    <cellStyle name="40% - Ênfase1 4 4" xfId="3529" xr:uid="{D9E12D5A-856E-4CFE-B41B-19D055CDAA97}"/>
    <cellStyle name="40% - Ênfase1 4 4 2" xfId="3530" xr:uid="{0CA1B53F-9678-407C-B615-945EAEB9CC95}"/>
    <cellStyle name="40% - Ênfase1 4 4 2 2" xfId="3531" xr:uid="{0AC8910D-2FEB-43B1-B78F-D52681B3F10B}"/>
    <cellStyle name="40% - Ênfase1 4 4 2 2 2" xfId="3532" xr:uid="{5043DF46-570A-4002-983C-4290326841F2}"/>
    <cellStyle name="40% - Ênfase1 4 4 2 2 3" xfId="3533" xr:uid="{286C561C-A140-4980-85F0-624C117BB333}"/>
    <cellStyle name="40% - Ênfase1 4 4 2 3" xfId="3534" xr:uid="{7CA702DD-0A58-45E1-BC91-F6F3A6C22275}"/>
    <cellStyle name="40% - Ênfase1 4 4 2 4" xfId="3535" xr:uid="{9B6B409C-55CE-4284-9F28-369D434DD7EC}"/>
    <cellStyle name="40% - Ênfase1 4 4 3" xfId="3536" xr:uid="{FEFE9EBC-5181-4188-8799-9BB70BBCB5F2}"/>
    <cellStyle name="40% - Ênfase1 4 4 3 2" xfId="3537" xr:uid="{BE8A032C-FCF8-46FB-AE82-3263B324E583}"/>
    <cellStyle name="40% - Ênfase1 4 4 3 3" xfId="3538" xr:uid="{D7CC532C-31EC-43DA-A94C-AD5C39B791B2}"/>
    <cellStyle name="40% - Ênfase1 4 4 4" xfId="3539" xr:uid="{C40F7092-DE58-479E-A40F-8E48BB21A909}"/>
    <cellStyle name="40% - Ênfase1 4 4 5" xfId="3540" xr:uid="{DCF0A401-E66C-48E3-8DBB-A8E6DCC61024}"/>
    <cellStyle name="40% - Ênfase1 4 5" xfId="3541" xr:uid="{8072E548-1F95-415C-B86F-057E4A206E0C}"/>
    <cellStyle name="40% - Ênfase1 4 5 2" xfId="3542" xr:uid="{3305374B-E7FA-4614-8906-9737731CD385}"/>
    <cellStyle name="40% - Ênfase1 4 5 2 2" xfId="3543" xr:uid="{FC9F5CD4-4381-4726-8C1D-3760E3F00613}"/>
    <cellStyle name="40% - Ênfase1 4 5 2 3" xfId="3544" xr:uid="{327E5791-5E01-4E7A-AA26-E94971F3FBBC}"/>
    <cellStyle name="40% - Ênfase1 4 5 3" xfId="3545" xr:uid="{4963C74A-EA27-455E-924E-B52979F723E1}"/>
    <cellStyle name="40% - Ênfase1 4 5 4" xfId="3546" xr:uid="{048174A9-A573-4ABB-941B-ED49AB4E83A2}"/>
    <cellStyle name="40% - Ênfase1 4 6" xfId="3547" xr:uid="{409732BA-5E72-4420-9C2D-D63BB3A885B2}"/>
    <cellStyle name="40% - Ênfase1 4 6 2" xfId="3548" xr:uid="{4057F7B1-0805-4ABA-BB1C-655ED632A12A}"/>
    <cellStyle name="40% - Ênfase1 4 6 3" xfId="3549" xr:uid="{6B301604-34F1-412A-BB38-BF35C07A110E}"/>
    <cellStyle name="40% - Ênfase1 4 7" xfId="3550" xr:uid="{3AE3B6AC-85E7-43F7-B301-F2EEAD629DF8}"/>
    <cellStyle name="40% - Ênfase1 4 8" xfId="3551" xr:uid="{A5E04F49-81CF-4CD9-86B0-FDF2BA3269B5}"/>
    <cellStyle name="40% - Ênfase1 5" xfId="91" xr:uid="{1C4BD7B7-E41E-42E3-9A30-ACF1DEBC3A59}"/>
    <cellStyle name="40% - Ênfase1 5 2" xfId="3552" xr:uid="{25A8C85C-AAF5-4B8D-9256-00D03883CB2E}"/>
    <cellStyle name="40% - Ênfase1 5 2 2" xfId="3553" xr:uid="{571721DA-B844-415F-947A-CFFFDEACE1A9}"/>
    <cellStyle name="40% - Ênfase1 5 2 2 2" xfId="3554" xr:uid="{A4D83662-9528-4A18-831F-6F4B500E95DD}"/>
    <cellStyle name="40% - Ênfase1 5 2 2 2 2" xfId="3555" xr:uid="{0AAF7FBC-0682-4123-A892-E557AED8B3E8}"/>
    <cellStyle name="40% - Ênfase1 5 2 2 2 3" xfId="3556" xr:uid="{759258B2-C480-4FA4-9EE3-2ABDAE523821}"/>
    <cellStyle name="40% - Ênfase1 5 2 2 3" xfId="3557" xr:uid="{BF5B3D55-0EB7-4360-9892-E65DD29DB3D9}"/>
    <cellStyle name="40% - Ênfase1 5 2 2 4" xfId="3558" xr:uid="{9BE88865-7EB4-4177-A279-F906A4B6D814}"/>
    <cellStyle name="40% - Ênfase1 5 2 3" xfId="3559" xr:uid="{232A122B-56F1-4351-97F5-C6152C118DCC}"/>
    <cellStyle name="40% - Ênfase1 5 2 3 2" xfId="3560" xr:uid="{217550B7-C878-486B-8D3F-2163C10305FB}"/>
    <cellStyle name="40% - Ênfase1 5 2 3 3" xfId="3561" xr:uid="{1FF9858F-FBAF-4326-B835-3FD7251CD250}"/>
    <cellStyle name="40% - Ênfase1 5 2 4" xfId="3562" xr:uid="{9E6FB590-0B00-4065-B5EB-7D30273DEFC3}"/>
    <cellStyle name="40% - Ênfase1 5 2 5" xfId="3563" xr:uid="{B11E6C48-C2C4-409E-8019-2085D9E9F4E8}"/>
    <cellStyle name="40% - Ênfase1 5 3" xfId="3564" xr:uid="{38AFDA2B-04B8-4409-A44D-0A1FD456278C}"/>
    <cellStyle name="40% - Ênfase1 5 3 2" xfId="3565" xr:uid="{C26BD2FE-5E93-4622-90E0-7B055F9B88D7}"/>
    <cellStyle name="40% - Ênfase1 5 3 2 2" xfId="3566" xr:uid="{94D49CAE-1D89-4860-A7B7-A047E00C074B}"/>
    <cellStyle name="40% - Ênfase1 5 3 2 3" xfId="3567" xr:uid="{AE8B6C87-D943-430C-91A2-16B0642B6F17}"/>
    <cellStyle name="40% - Ênfase1 5 3 3" xfId="3568" xr:uid="{F9125088-2A46-4C86-9F97-A485831CA509}"/>
    <cellStyle name="40% - Ênfase1 5 3 4" xfId="3569" xr:uid="{68670016-7CEF-420B-B3F6-8870EE30723F}"/>
    <cellStyle name="40% - Ênfase1 5 4" xfId="3570" xr:uid="{A1300C95-9CE1-4642-B0FF-AAE0D7B2E372}"/>
    <cellStyle name="40% - Ênfase1 5 4 2" xfId="3571" xr:uid="{8B166722-CD72-416E-8499-ECE7F8D3BEE6}"/>
    <cellStyle name="40% - Ênfase1 5 4 3" xfId="3572" xr:uid="{B25CB98A-8AA3-427A-98EE-471FC2306DB9}"/>
    <cellStyle name="40% - Ênfase1 5 5" xfId="3573" xr:uid="{44EC9553-9362-477A-975F-BDD8CE4C6933}"/>
    <cellStyle name="40% - Ênfase1 5 6" xfId="3574" xr:uid="{B4BBF45E-5310-4F38-B2F0-E2AF0E56B32A}"/>
    <cellStyle name="40% - Ênfase1 6" xfId="92" xr:uid="{4444F9A7-8B93-4912-A2AD-16B99E51D15C}"/>
    <cellStyle name="40% - Ênfase1 6 2" xfId="3575" xr:uid="{0B10285E-1310-4E5D-B5B2-A39EBFF4DADF}"/>
    <cellStyle name="40% - Ênfase1 6 2 2" xfId="3576" xr:uid="{743A4073-6D59-4B3F-A70C-8413F0EB9F9A}"/>
    <cellStyle name="40% - Ênfase1 6 2 2 2" xfId="3577" xr:uid="{87F324DB-34DE-4A53-8BFF-5F4319E0604A}"/>
    <cellStyle name="40% - Ênfase1 6 2 2 2 2" xfId="3578" xr:uid="{7C351B26-975E-4C0C-8AD9-1739E11BB918}"/>
    <cellStyle name="40% - Ênfase1 6 2 2 2 3" xfId="3579" xr:uid="{FD08BE33-8B61-44D1-BF72-5485B9564282}"/>
    <cellStyle name="40% - Ênfase1 6 2 2 3" xfId="3580" xr:uid="{928E6AE8-249E-4BA6-B020-C158EE5A60BE}"/>
    <cellStyle name="40% - Ênfase1 6 2 2 4" xfId="3581" xr:uid="{963EA8A0-B980-4DB9-8F3E-4915FBC56066}"/>
    <cellStyle name="40% - Ênfase1 6 2 3" xfId="3582" xr:uid="{83742FD6-E3DB-49CB-B8BB-2F4B022C0299}"/>
    <cellStyle name="40% - Ênfase1 6 2 3 2" xfId="3583" xr:uid="{478679A4-E016-47E0-965B-9593D119F95E}"/>
    <cellStyle name="40% - Ênfase1 6 2 3 3" xfId="3584" xr:uid="{5C36CCF2-8C3F-405D-9A69-1AFEBD92C2E7}"/>
    <cellStyle name="40% - Ênfase1 6 2 4" xfId="3585" xr:uid="{D08AC817-6F2A-4436-9016-39406C9401B2}"/>
    <cellStyle name="40% - Ênfase1 6 2 5" xfId="3586" xr:uid="{5B456365-743F-4BF7-8709-4C722625284E}"/>
    <cellStyle name="40% - Ênfase1 6 3" xfId="3587" xr:uid="{AED486D9-D0AA-457B-8ED7-DEBBA7F93726}"/>
    <cellStyle name="40% - Ênfase1 6 3 2" xfId="3588" xr:uid="{D0262C86-60A4-47EB-A78F-F0854C7DC6DD}"/>
    <cellStyle name="40% - Ênfase1 6 3 2 2" xfId="3589" xr:uid="{06B6B840-1152-4282-81D1-7419C3DB3F8B}"/>
    <cellStyle name="40% - Ênfase1 6 3 2 3" xfId="3590" xr:uid="{94BDF14E-FE03-4016-B0A5-85E3A7BC67B4}"/>
    <cellStyle name="40% - Ênfase1 6 3 3" xfId="3591" xr:uid="{7E121EAC-BF95-4461-B302-00FD3BF4EB64}"/>
    <cellStyle name="40% - Ênfase1 6 3 4" xfId="3592" xr:uid="{78972FF5-7804-48AD-8CFB-0AAE29AC6539}"/>
    <cellStyle name="40% - Ênfase1 6 4" xfId="3593" xr:uid="{A10094DA-73E0-4CE4-8F2E-B3F4878C9E1A}"/>
    <cellStyle name="40% - Ênfase1 6 4 2" xfId="3594" xr:uid="{11C6546D-FB65-4725-A76B-0DAADABA95C0}"/>
    <cellStyle name="40% - Ênfase1 6 4 3" xfId="3595" xr:uid="{AE755094-D656-4F10-8C9D-38FD3CEB4E5D}"/>
    <cellStyle name="40% - Ênfase1 6 5" xfId="3596" xr:uid="{F33AA074-0887-426A-98F2-F4DBAE82C245}"/>
    <cellStyle name="40% - Ênfase1 6 6" xfId="3597" xr:uid="{7E3A1D59-E72B-4F66-A102-4E28E8B3465D}"/>
    <cellStyle name="40% - Ênfase1 7" xfId="93" xr:uid="{27B7DAF8-539C-4519-9784-98E44F55730A}"/>
    <cellStyle name="40% - Ênfase1 7 2" xfId="3598" xr:uid="{FC0745B3-FA09-40E2-A3D6-01BEA583DD32}"/>
    <cellStyle name="40% - Ênfase1 7 2 2" xfId="3599" xr:uid="{4C12AB4A-2478-47E2-A802-7B169CF5FA30}"/>
    <cellStyle name="40% - Ênfase1 7 2 2 2" xfId="3600" xr:uid="{307738AC-7888-49C0-86BF-95AF2BCFC42A}"/>
    <cellStyle name="40% - Ênfase1 7 2 2 3" xfId="3601" xr:uid="{44BB2F59-859A-4176-B2C1-CF3845150650}"/>
    <cellStyle name="40% - Ênfase1 7 2 3" xfId="3602" xr:uid="{556B61C1-F362-4427-B0F3-9EA81CE5FCED}"/>
    <cellStyle name="40% - Ênfase1 7 2 4" xfId="3603" xr:uid="{4EEFFD98-3788-4D0F-99E7-0B9081D72018}"/>
    <cellStyle name="40% - Ênfase1 7 3" xfId="3604" xr:uid="{2BEB93FC-A1B2-4F8C-AE13-EFFDF1A5253A}"/>
    <cellStyle name="40% - Ênfase1 7 3 2" xfId="3605" xr:uid="{237506AA-4530-4A3C-AD05-0B1F24053A68}"/>
    <cellStyle name="40% - Ênfase1 7 3 3" xfId="3606" xr:uid="{F0F32D6C-6FEA-4883-A79D-1A62DAD3AED0}"/>
    <cellStyle name="40% - Ênfase1 7 4" xfId="3607" xr:uid="{BB3FE3AC-E9D3-440C-90D7-273FBA13E104}"/>
    <cellStyle name="40% - Ênfase1 7 5" xfId="3608" xr:uid="{A40031BD-2364-4706-8249-4EEC9A5ACB45}"/>
    <cellStyle name="40% - Ênfase1 8" xfId="562" xr:uid="{DBAAE257-1481-4C70-BDF9-86932FC4308D}"/>
    <cellStyle name="40% - Ênfase1 8 2" xfId="3610" xr:uid="{3AEADFFA-ACDA-4A80-81E3-AA95B29F07C1}"/>
    <cellStyle name="40% - Ênfase1 8 2 2" xfId="3611" xr:uid="{37925CD4-3BD1-4F07-8962-310BF6608BAB}"/>
    <cellStyle name="40% - Ênfase1 8 2 3" xfId="3612" xr:uid="{EA61595F-A321-4564-B18B-3741EDC3D314}"/>
    <cellStyle name="40% - Ênfase1 8 3" xfId="3613" xr:uid="{1039D63E-7FFF-4309-BA74-8E39A18C140E}"/>
    <cellStyle name="40% - Ênfase1 8 4" xfId="3614" xr:uid="{0B22909D-1CF3-408A-9017-E5106F482B7C}"/>
    <cellStyle name="40% - Ênfase1 8 5" xfId="3609" xr:uid="{C4120FF1-371C-48CE-82B0-34663E245F07}"/>
    <cellStyle name="40% - Ênfase1 9" xfId="563" xr:uid="{B6BC378B-3C06-4C56-B172-6E2ED51BB49B}"/>
    <cellStyle name="40% - Ênfase1 9 2" xfId="3616" xr:uid="{93ECFD4F-F2E5-4544-9DBF-E6BE998360C1}"/>
    <cellStyle name="40% - Ênfase1 9 3" xfId="3617" xr:uid="{61011DDA-6EA1-4D0D-9C53-E20B2307E4A6}"/>
    <cellStyle name="40% - Ênfase1 9 4" xfId="3615" xr:uid="{E2816B3A-B373-40DE-9DA9-D39662C9213F}"/>
    <cellStyle name="40% - Ênfase2 10" xfId="564" xr:uid="{007A98E2-6B65-42AA-A7DD-AFCDE15B3953}"/>
    <cellStyle name="40% - Ênfase2 10 2" xfId="3618" xr:uid="{B1F53F60-D8A8-4AC5-A530-D3AB8F479FA4}"/>
    <cellStyle name="40% - Ênfase2 11" xfId="565" xr:uid="{83DB5EE5-37C7-4D3A-A725-7D552A3AF9F5}"/>
    <cellStyle name="40% - Ênfase2 11 2" xfId="3619" xr:uid="{E7C38DB9-6617-4F70-9439-AA55BF6510F9}"/>
    <cellStyle name="40% - Ênfase2 12" xfId="566" xr:uid="{793E6FFB-FE04-403D-A3DF-DD3A9F4DF6DA}"/>
    <cellStyle name="40% - Ênfase2 12 2" xfId="3620" xr:uid="{FC7CADEB-B95A-4686-BBB7-991937A0A33E}"/>
    <cellStyle name="40% - Ênfase2 13" xfId="567" xr:uid="{D5C1B200-3225-4DF7-9A08-6A0BB661CA6A}"/>
    <cellStyle name="40% - Ênfase2 13 2" xfId="3621" xr:uid="{2863E018-5C91-429D-98FD-B35536FDD43A}"/>
    <cellStyle name="40% - Ênfase2 14" xfId="568" xr:uid="{E896B134-E101-440F-854D-D2D92F2607C7}"/>
    <cellStyle name="40% - Ênfase2 14 2" xfId="3622" xr:uid="{11354FB9-63EF-4511-8966-9BA1DA650E7F}"/>
    <cellStyle name="40% - Ênfase2 15" xfId="569" xr:uid="{943AD798-5985-4EA4-812F-4B9AC86923A0}"/>
    <cellStyle name="40% - Ênfase2 15 2" xfId="3623" xr:uid="{6592F8BF-3244-4A59-B26C-5468E8776295}"/>
    <cellStyle name="40% - Ênfase2 16" xfId="570" xr:uid="{43D13C67-2392-4781-9C0F-13CEC89FB9EA}"/>
    <cellStyle name="40% - Ênfase2 16 2" xfId="3624" xr:uid="{29A423F4-BE59-4658-A613-0959155CF393}"/>
    <cellStyle name="40% - Ênfase2 17" xfId="571" xr:uid="{6DD88634-23F6-478A-8145-3A878E91A250}"/>
    <cellStyle name="40% - Ênfase2 17 2" xfId="3625" xr:uid="{4A434FB6-56A6-4A06-9D41-450BEBABEAE6}"/>
    <cellStyle name="40% - Ênfase2 18" xfId="572" xr:uid="{43857BB6-F8C8-4472-993E-EADCA41B178A}"/>
    <cellStyle name="40% - Ênfase2 18 2" xfId="3626" xr:uid="{D50E653E-0A8C-44AB-BA26-465415945A06}"/>
    <cellStyle name="40% - Ênfase2 19" xfId="573" xr:uid="{1F71308E-7E7D-417F-90DB-7F7FA437194D}"/>
    <cellStyle name="40% - Ênfase2 19 2" xfId="3627" xr:uid="{A8ABA911-3424-420D-8273-F78CFB37D4B6}"/>
    <cellStyle name="40% - Ênfase2 2" xfId="94" xr:uid="{49FC895E-4955-4B51-9A2F-9A7E717A504D}"/>
    <cellStyle name="40% - Ênfase2 2 10" xfId="3629" xr:uid="{108FDEA7-BC76-4DD5-9671-7D39B4E9E0B7}"/>
    <cellStyle name="40% - Ênfase2 2 11" xfId="3628" xr:uid="{FD52DED0-1308-4D7B-901A-0539F66DAF07}"/>
    <cellStyle name="40% - Ênfase2 2 2" xfId="574" xr:uid="{28C13D06-A464-4E43-83F4-79E16D3BB26A}"/>
    <cellStyle name="40% - Ênfase2 2 2 2" xfId="3631" xr:uid="{A79A2C65-A470-4065-B49A-CE3DBD1F1DF6}"/>
    <cellStyle name="40% - Ênfase2 2 2 2 2" xfId="3632" xr:uid="{D1494449-E077-4DEE-9C58-5CDE08943DAA}"/>
    <cellStyle name="40% - Ênfase2 2 2 2 2 2" xfId="3633" xr:uid="{78FDECD5-215B-442B-BA6E-29CEB6B74D8F}"/>
    <cellStyle name="40% - Ênfase2 2 2 2 2 3" xfId="3634" xr:uid="{432DAF21-4C8D-4B8E-8B36-FA43F96AA206}"/>
    <cellStyle name="40% - Ênfase2 2 2 2 3" xfId="3635" xr:uid="{677A18D3-5C3F-4524-B118-5FB23F26B8F2}"/>
    <cellStyle name="40% - Ênfase2 2 2 2 4" xfId="3636" xr:uid="{6E3F7A82-2C07-45B0-BCDE-42755A7D82E7}"/>
    <cellStyle name="40% - Ênfase2 2 2 3" xfId="3637" xr:uid="{2582A345-E5B7-4905-9257-6BDEB189F998}"/>
    <cellStyle name="40% - Ênfase2 2 2 3 2" xfId="3638" xr:uid="{EBA82D71-7FC1-4DF8-8EC2-0F750F182960}"/>
    <cellStyle name="40% - Ênfase2 2 2 3 3" xfId="3639" xr:uid="{CF919312-D440-4A67-816D-08CC0C66310E}"/>
    <cellStyle name="40% - Ênfase2 2 2 4" xfId="3640" xr:uid="{FD163DBB-4289-4A26-8E6B-45763FC61D58}"/>
    <cellStyle name="40% - Ênfase2 2 2 5" xfId="3641" xr:uid="{13D86CB1-775F-479B-A386-23DD353AE24B}"/>
    <cellStyle name="40% - Ênfase2 2 2 6" xfId="3630" xr:uid="{DAC38095-DB33-4FD7-BCD8-DCCA4F36E369}"/>
    <cellStyle name="40% - Ênfase2 2 3" xfId="575" xr:uid="{F2B46933-28D9-4B5B-BF6E-95B9C48BC51E}"/>
    <cellStyle name="40% - Ênfase2 2 3 2" xfId="3643" xr:uid="{8300E109-8A8C-4498-8170-0BA02EE4FDEC}"/>
    <cellStyle name="40% - Ênfase2 2 3 2 2" xfId="3644" xr:uid="{AD445C87-35A1-4AD2-9CB4-4868C31BF0B6}"/>
    <cellStyle name="40% - Ênfase2 2 3 2 2 2" xfId="3645" xr:uid="{57AAA198-E84C-4DC4-8B40-C8B07A38AB3A}"/>
    <cellStyle name="40% - Ênfase2 2 3 2 2 3" xfId="3646" xr:uid="{38C7379C-8F04-42E1-A7FA-D57B8971D92D}"/>
    <cellStyle name="40% - Ênfase2 2 3 2 3" xfId="3647" xr:uid="{BE3972DC-72A3-49A1-A6A5-FA85CD613933}"/>
    <cellStyle name="40% - Ênfase2 2 3 2 4" xfId="3648" xr:uid="{0F793D02-95C7-4A1E-8E09-6566251A9B09}"/>
    <cellStyle name="40% - Ênfase2 2 3 3" xfId="3649" xr:uid="{6A0DE01B-BC91-4FAA-81DE-2C4621151150}"/>
    <cellStyle name="40% - Ênfase2 2 3 3 2" xfId="3650" xr:uid="{F97AAFA1-D679-4467-86EB-C1DA172D7C54}"/>
    <cellStyle name="40% - Ênfase2 2 3 3 3" xfId="3651" xr:uid="{AE21C1CB-347D-4ADA-9B85-BB511C1C1ECC}"/>
    <cellStyle name="40% - Ênfase2 2 3 4" xfId="3652" xr:uid="{30853E23-104C-492D-B5C2-D42EA2D7753D}"/>
    <cellStyle name="40% - Ênfase2 2 3 5" xfId="3653" xr:uid="{25BB8D5F-A366-4709-BA62-2AD22868A66D}"/>
    <cellStyle name="40% - Ênfase2 2 3 6" xfId="3642" xr:uid="{C2D45750-B9F8-4683-86BA-249C6EB5C021}"/>
    <cellStyle name="40% - Ênfase2 2 4" xfId="3654" xr:uid="{112F77AE-E070-4B54-8B7D-50A63835F606}"/>
    <cellStyle name="40% - Ênfase2 2 4 2" xfId="3655" xr:uid="{DADD93F7-C237-4FF4-9138-B8C67B69ED33}"/>
    <cellStyle name="40% - Ênfase2 2 4 2 2" xfId="3656" xr:uid="{99EA3DFA-3702-424F-9FE9-5507A2FFD8EC}"/>
    <cellStyle name="40% - Ênfase2 2 4 2 2 2" xfId="3657" xr:uid="{0D82C79A-886B-44B8-845F-A111ABB3C526}"/>
    <cellStyle name="40% - Ênfase2 2 4 2 2 3" xfId="3658" xr:uid="{992C452A-6731-4EDD-8955-E74013395B46}"/>
    <cellStyle name="40% - Ênfase2 2 4 2 3" xfId="3659" xr:uid="{4B80195F-AFEF-4172-BBF4-B2715E5D2A90}"/>
    <cellStyle name="40% - Ênfase2 2 4 2 4" xfId="3660" xr:uid="{CA056D6A-85E0-4DD7-AD5A-B07E18C535A2}"/>
    <cellStyle name="40% - Ênfase2 2 4 3" xfId="3661" xr:uid="{36176729-B291-4C51-9F45-F3032A54F07A}"/>
    <cellStyle name="40% - Ênfase2 2 4 3 2" xfId="3662" xr:uid="{8DF496ED-7A81-4823-8F6E-2AF7EB78C031}"/>
    <cellStyle name="40% - Ênfase2 2 4 3 3" xfId="3663" xr:uid="{F03B3B95-0625-4956-8544-4BE8D57C448F}"/>
    <cellStyle name="40% - Ênfase2 2 4 4" xfId="3664" xr:uid="{64F013FB-F08F-4C0F-8F2D-2798E8F6A000}"/>
    <cellStyle name="40% - Ênfase2 2 4 5" xfId="3665" xr:uid="{930D2DAE-7868-4109-B660-065EB67FC139}"/>
    <cellStyle name="40% - Ênfase2 2 5" xfId="3666" xr:uid="{B5CF4300-1BCA-4E27-B268-82213E763C31}"/>
    <cellStyle name="40% - Ênfase2 2 5 2" xfId="3667" xr:uid="{46AF2E25-8742-4DAB-9CEC-3BEB0F7E2367}"/>
    <cellStyle name="40% - Ênfase2 2 5 2 2" xfId="3668" xr:uid="{BCFED0D8-4092-481B-84B0-1D10558B154F}"/>
    <cellStyle name="40% - Ênfase2 2 5 2 2 2" xfId="3669" xr:uid="{19D35AE1-F324-4644-9E50-5E9CFF078185}"/>
    <cellStyle name="40% - Ênfase2 2 5 2 2 3" xfId="3670" xr:uid="{F74A5EA2-8B46-48F3-B02D-FF43B84218FA}"/>
    <cellStyle name="40% - Ênfase2 2 5 2 3" xfId="3671" xr:uid="{15179B94-AC25-460D-A907-D94C79B39B03}"/>
    <cellStyle name="40% - Ênfase2 2 5 2 4" xfId="3672" xr:uid="{FE16FDC2-1644-4066-8C99-609F103B3F50}"/>
    <cellStyle name="40% - Ênfase2 2 5 3" xfId="3673" xr:uid="{7A7341AE-D02C-4851-A572-A5DE7FC746A3}"/>
    <cellStyle name="40% - Ênfase2 2 5 3 2" xfId="3674" xr:uid="{2AE99A71-A505-4B79-87A0-8A4CA747B01E}"/>
    <cellStyle name="40% - Ênfase2 2 5 3 3" xfId="3675" xr:uid="{5D725B2D-283B-46AB-B7C3-F0515684E07B}"/>
    <cellStyle name="40% - Ênfase2 2 5 4" xfId="3676" xr:uid="{D3D8D094-93BD-45FE-BCEE-6A41AA8B42FF}"/>
    <cellStyle name="40% - Ênfase2 2 5 5" xfId="3677" xr:uid="{B61B4AAB-2A07-423F-982D-FDE646EF7D89}"/>
    <cellStyle name="40% - Ênfase2 2 6" xfId="3678" xr:uid="{21F81AEB-DF12-40A0-87CE-F420F5230129}"/>
    <cellStyle name="40% - Ênfase2 2 6 2" xfId="3679" xr:uid="{AD558823-999E-4FA8-9673-3CFCCA35C31A}"/>
    <cellStyle name="40% - Ênfase2 2 6 2 2" xfId="3680" xr:uid="{41A92517-6515-4DE4-B5E3-46C449A0F7FE}"/>
    <cellStyle name="40% - Ênfase2 2 6 2 2 2" xfId="3681" xr:uid="{43AFCC9E-E4B6-4A6C-BB07-6D053A072D1A}"/>
    <cellStyle name="40% - Ênfase2 2 6 2 2 3" xfId="3682" xr:uid="{9E3BD3A0-2BE4-4BA1-B708-120C2A293A8A}"/>
    <cellStyle name="40% - Ênfase2 2 6 2 3" xfId="3683" xr:uid="{9C0ED57B-DE3A-4017-BE80-427A8949F0E2}"/>
    <cellStyle name="40% - Ênfase2 2 6 2 4" xfId="3684" xr:uid="{8DA3DAB5-9476-4F80-B50C-594DEB1ACABD}"/>
    <cellStyle name="40% - Ênfase2 2 6 3" xfId="3685" xr:uid="{09A3EAE4-FC7D-46A0-877C-A8651E36C325}"/>
    <cellStyle name="40% - Ênfase2 2 6 3 2" xfId="3686" xr:uid="{06199443-63D1-485C-81D3-EC65480AE8B3}"/>
    <cellStyle name="40% - Ênfase2 2 6 3 3" xfId="3687" xr:uid="{251DCB6D-8D31-4FC4-BF57-FF3BEAE5D5D4}"/>
    <cellStyle name="40% - Ênfase2 2 6 4" xfId="3688" xr:uid="{E9AD1754-D061-4BBF-8A8F-C3FC78F47BF1}"/>
    <cellStyle name="40% - Ênfase2 2 6 5" xfId="3689" xr:uid="{527653CC-BD60-4ABE-AE58-EC2D2945E0E4}"/>
    <cellStyle name="40% - Ênfase2 2 7" xfId="3690" xr:uid="{12119B26-30BD-4A7A-AC78-94980044B06F}"/>
    <cellStyle name="40% - Ênfase2 2 7 2" xfId="3691" xr:uid="{ACABDF92-6D32-48BD-AC7D-17FAC3A6CDD4}"/>
    <cellStyle name="40% - Ênfase2 2 7 2 2" xfId="3692" xr:uid="{AE827F2C-4AFC-44FD-A568-30AF86EA9310}"/>
    <cellStyle name="40% - Ênfase2 2 7 2 3" xfId="3693" xr:uid="{8E5F7C61-78B5-43E3-8884-2742763F9F9C}"/>
    <cellStyle name="40% - Ênfase2 2 7 3" xfId="3694" xr:uid="{8B8CA305-5AA2-4526-96F4-BB311D870B7A}"/>
    <cellStyle name="40% - Ênfase2 2 7 4" xfId="3695" xr:uid="{0AD8F47F-C2DE-493F-9286-1F76501FAB06}"/>
    <cellStyle name="40% - Ênfase2 2 8" xfId="3696" xr:uid="{51A0DFF6-34E9-4F0B-9C3E-23D126B51622}"/>
    <cellStyle name="40% - Ênfase2 2 8 2" xfId="3697" xr:uid="{06FAEFF8-A057-4D86-8C9F-392611BC1472}"/>
    <cellStyle name="40% - Ênfase2 2 8 3" xfId="3698" xr:uid="{DDCB6CC3-8B20-4F4C-9173-F3AD38D4B795}"/>
    <cellStyle name="40% - Ênfase2 2 9" xfId="3699" xr:uid="{D244FCDD-5E6A-44E8-B2A9-14C316663223}"/>
    <cellStyle name="40% - Ênfase2 20" xfId="576" xr:uid="{F49D3BE5-BF32-4D5D-ADBC-E2103E263AF0}"/>
    <cellStyle name="40% - Ênfase2 20 2" xfId="3700" xr:uid="{6DE57F8B-2570-47B7-885C-32A0EC5A3F1A}"/>
    <cellStyle name="40% - Ênfase2 21" xfId="3701" xr:uid="{0C061564-7D23-4CF5-815A-9EDDCE1BDF59}"/>
    <cellStyle name="40% - Ênfase2 22" xfId="3702" xr:uid="{E642EF7C-C9D6-4549-98DB-1D5667DD7B86}"/>
    <cellStyle name="40% - Ênfase2 23" xfId="3703" xr:uid="{7F43CE38-361F-41D8-AA90-304D1A2D89A9}"/>
    <cellStyle name="40% - Ênfase2 24" xfId="3704" xr:uid="{04A09A59-5AAA-49FE-881A-CB2D51400062}"/>
    <cellStyle name="40% - Ênfase2 25" xfId="3705" xr:uid="{4CD03DC6-12E0-49CB-96DF-BC293E545BA1}"/>
    <cellStyle name="40% - Ênfase2 3" xfId="95" xr:uid="{F1B5BF0D-9764-4E0A-81DB-B8D628DD819E}"/>
    <cellStyle name="40% - Ênfase2 3 10" xfId="3706" xr:uid="{4E7C1A22-66BB-4BF9-A47B-D4F336CBF4DD}"/>
    <cellStyle name="40% - Ênfase2 3 2" xfId="577" xr:uid="{AF364448-062A-4261-85B2-B8611CAB5974}"/>
    <cellStyle name="40% - Ênfase2 3 2 2" xfId="3708" xr:uid="{96AD3CB4-5E97-47E8-B17F-57402B5100B9}"/>
    <cellStyle name="40% - Ênfase2 3 2 2 2" xfId="3709" xr:uid="{DAE21637-FD36-4D9C-8511-E3C761966CF5}"/>
    <cellStyle name="40% - Ênfase2 3 2 2 2 2" xfId="3710" xr:uid="{D7B98B75-1549-4A67-AA3A-E55A08E89ADE}"/>
    <cellStyle name="40% - Ênfase2 3 2 2 2 3" xfId="3711" xr:uid="{4A02E201-7675-4823-AF60-B0B26B83A0D3}"/>
    <cellStyle name="40% - Ênfase2 3 2 2 3" xfId="3712" xr:uid="{0C8E460D-F93F-479D-A7E8-21D272183830}"/>
    <cellStyle name="40% - Ênfase2 3 2 2 4" xfId="3713" xr:uid="{714B8724-761D-4152-9E05-AF7F63050B16}"/>
    <cellStyle name="40% - Ênfase2 3 2 3" xfId="3714" xr:uid="{DFE47710-404D-40AE-A4D6-0455165692AE}"/>
    <cellStyle name="40% - Ênfase2 3 2 3 2" xfId="3715" xr:uid="{F9BB03DE-87BF-40F1-9C95-838FD572D50B}"/>
    <cellStyle name="40% - Ênfase2 3 2 3 3" xfId="3716" xr:uid="{FAE8AC83-4009-48E4-A153-0D90768B6D78}"/>
    <cellStyle name="40% - Ênfase2 3 2 4" xfId="3717" xr:uid="{EE9B9EC0-AADC-488A-92D5-043E6FB64CC7}"/>
    <cellStyle name="40% - Ênfase2 3 2 5" xfId="3718" xr:uid="{464F2B63-0C13-4C1D-AC36-D410C6DAC341}"/>
    <cellStyle name="40% - Ênfase2 3 2 6" xfId="3707" xr:uid="{71EDB9F7-312E-4E88-82D9-508850423655}"/>
    <cellStyle name="40% - Ênfase2 3 3" xfId="578" xr:uid="{E71114BD-656E-49C7-8730-737C61343BD2}"/>
    <cellStyle name="40% - Ênfase2 3 3 2" xfId="3720" xr:uid="{218440D6-183C-4978-973D-5BF88AC75075}"/>
    <cellStyle name="40% - Ênfase2 3 3 2 2" xfId="3721" xr:uid="{E8B306FE-B95D-4FAF-9451-BCF4E6F17D34}"/>
    <cellStyle name="40% - Ênfase2 3 3 2 2 2" xfId="3722" xr:uid="{E63E7DB3-BEE2-4A07-8326-3990088D7CDD}"/>
    <cellStyle name="40% - Ênfase2 3 3 2 2 3" xfId="3723" xr:uid="{E3540942-12C3-4E5D-88C7-0234127A4328}"/>
    <cellStyle name="40% - Ênfase2 3 3 2 3" xfId="3724" xr:uid="{739BB2A7-3C54-4F1C-BD7F-092BACA536CC}"/>
    <cellStyle name="40% - Ênfase2 3 3 2 4" xfId="3725" xr:uid="{2BD9051A-F4F8-40DD-8699-B218B7FA1F9F}"/>
    <cellStyle name="40% - Ênfase2 3 3 3" xfId="3726" xr:uid="{44C08799-3CE2-498C-8D75-89FF7245A861}"/>
    <cellStyle name="40% - Ênfase2 3 3 3 2" xfId="3727" xr:uid="{35A43608-89DA-4D9D-B028-8ADE2D06FD6D}"/>
    <cellStyle name="40% - Ênfase2 3 3 3 3" xfId="3728" xr:uid="{A22DAA5F-A0F2-4865-B26D-D4D16D5BFF9F}"/>
    <cellStyle name="40% - Ênfase2 3 3 4" xfId="3729" xr:uid="{781D962F-1C1B-4CAB-B9D4-30DDA0ED7A31}"/>
    <cellStyle name="40% - Ênfase2 3 3 5" xfId="3730" xr:uid="{37A91290-BE79-472F-AD44-538C7AAA1AE3}"/>
    <cellStyle name="40% - Ênfase2 3 3 6" xfId="3719" xr:uid="{24547C49-4A48-4498-8F0B-B802033109AB}"/>
    <cellStyle name="40% - Ênfase2 3 4" xfId="3731" xr:uid="{9200B1CF-AA94-48CB-BB3F-B0000C9CA4EB}"/>
    <cellStyle name="40% - Ênfase2 3 4 2" xfId="3732" xr:uid="{FF5337B0-D290-4398-B020-63442C29F0A5}"/>
    <cellStyle name="40% - Ênfase2 3 4 2 2" xfId="3733" xr:uid="{E3EFF707-CC0E-4ABF-8E80-99CDCC6E4C1F}"/>
    <cellStyle name="40% - Ênfase2 3 4 2 2 2" xfId="3734" xr:uid="{CD5EF93D-4100-465F-96AA-8703D8C2C959}"/>
    <cellStyle name="40% - Ênfase2 3 4 2 2 3" xfId="3735" xr:uid="{799FE19E-56BE-4D88-B49C-46F71D44DAC8}"/>
    <cellStyle name="40% - Ênfase2 3 4 2 3" xfId="3736" xr:uid="{11AC76FC-BB7E-4D0C-B274-9C859561C16C}"/>
    <cellStyle name="40% - Ênfase2 3 4 2 4" xfId="3737" xr:uid="{57BF227A-8767-4644-9DCF-60C9246C7301}"/>
    <cellStyle name="40% - Ênfase2 3 4 3" xfId="3738" xr:uid="{32D79335-73B2-47CA-88B5-4EAB9EA10B0D}"/>
    <cellStyle name="40% - Ênfase2 3 4 3 2" xfId="3739" xr:uid="{63DFD9F9-4760-4DB2-BFF5-879E905B04FA}"/>
    <cellStyle name="40% - Ênfase2 3 4 3 3" xfId="3740" xr:uid="{2006A260-214D-4465-8CE3-6A42A3803497}"/>
    <cellStyle name="40% - Ênfase2 3 4 4" xfId="3741" xr:uid="{554E36EF-8E5E-458D-A420-2499480DA560}"/>
    <cellStyle name="40% - Ênfase2 3 4 5" xfId="3742" xr:uid="{094C4316-CB47-4753-AC34-0D364377263F}"/>
    <cellStyle name="40% - Ênfase2 3 5" xfId="3743" xr:uid="{0AD5A9F7-C2A7-492C-8507-668914CF89AE}"/>
    <cellStyle name="40% - Ênfase2 3 5 2" xfId="3744" xr:uid="{849AB0FF-6B0F-43F1-9981-5256F6DA8E35}"/>
    <cellStyle name="40% - Ênfase2 3 5 2 2" xfId="3745" xr:uid="{0FE02342-7851-483E-B32A-AA4113F35F66}"/>
    <cellStyle name="40% - Ênfase2 3 5 2 2 2" xfId="3746" xr:uid="{0ABE83E2-F6B5-4419-9C92-72DF57B3C587}"/>
    <cellStyle name="40% - Ênfase2 3 5 2 2 3" xfId="3747" xr:uid="{A3EA34A8-A0DC-419B-98D5-8333C954AD48}"/>
    <cellStyle name="40% - Ênfase2 3 5 2 3" xfId="3748" xr:uid="{FC1CF2BD-AFB5-4461-A25E-2DBA47A32256}"/>
    <cellStyle name="40% - Ênfase2 3 5 2 4" xfId="3749" xr:uid="{9C7B63B5-6088-4CE6-AE95-35F0315742C6}"/>
    <cellStyle name="40% - Ênfase2 3 5 3" xfId="3750" xr:uid="{C9DE4C98-5C5E-4003-A53C-174E310BC785}"/>
    <cellStyle name="40% - Ênfase2 3 5 3 2" xfId="3751" xr:uid="{D53D98CE-E429-45BF-8A78-CB8890A7AB16}"/>
    <cellStyle name="40% - Ênfase2 3 5 3 3" xfId="3752" xr:uid="{2F57CE18-7B24-430D-ACD2-67AC799A8418}"/>
    <cellStyle name="40% - Ênfase2 3 5 4" xfId="3753" xr:uid="{D6678C3F-5149-4C45-B84D-DBB90F09FB58}"/>
    <cellStyle name="40% - Ênfase2 3 5 5" xfId="3754" xr:uid="{2D813926-E3F2-4DE0-B9B0-C35CBDEC126E}"/>
    <cellStyle name="40% - Ênfase2 3 6" xfId="3755" xr:uid="{B5549A46-6C57-4FE8-946B-DC9AC9A70CF0}"/>
    <cellStyle name="40% - Ênfase2 3 6 2" xfId="3756" xr:uid="{6B0B3ED8-3C07-49E7-8A41-A4D61EB3DA68}"/>
    <cellStyle name="40% - Ênfase2 3 6 2 2" xfId="3757" xr:uid="{63A2A592-63D8-4D0C-B0D2-E8545DFD0E33}"/>
    <cellStyle name="40% - Ênfase2 3 6 2 3" xfId="3758" xr:uid="{87E9B52E-0C56-475A-BA4B-1D2E5584AA09}"/>
    <cellStyle name="40% - Ênfase2 3 6 3" xfId="3759" xr:uid="{7C553D3E-4884-412B-9CA6-B9AA7405F169}"/>
    <cellStyle name="40% - Ênfase2 3 6 4" xfId="3760" xr:uid="{1C29E817-47C0-41A2-A77F-86A154B575C5}"/>
    <cellStyle name="40% - Ênfase2 3 7" xfId="3761" xr:uid="{D66B2349-6F5C-4290-BA2A-B4459B70AF31}"/>
    <cellStyle name="40% - Ênfase2 3 7 2" xfId="3762" xr:uid="{D3167A44-6151-43B0-A553-C4B0AA695A46}"/>
    <cellStyle name="40% - Ênfase2 3 7 3" xfId="3763" xr:uid="{CDA06B33-0C89-455B-8215-3B3C2DD87451}"/>
    <cellStyle name="40% - Ênfase2 3 8" xfId="3764" xr:uid="{C2FC8051-D7EA-4B89-AA12-2E9D9C494353}"/>
    <cellStyle name="40% - Ênfase2 3 9" xfId="3765" xr:uid="{AF657DB6-04E9-4E3B-942B-58E4BA5FC5E3}"/>
    <cellStyle name="40% - Ênfase2 4" xfId="96" xr:uid="{D8DE034F-646F-4DB1-B36E-C13907FD8462}"/>
    <cellStyle name="40% - Ênfase2 4 2" xfId="579" xr:uid="{BE67D720-C74E-4E43-90C9-0C56B6971442}"/>
    <cellStyle name="40% - Ênfase2 4 2 2" xfId="3767" xr:uid="{E7794126-903E-4F0C-BAC3-B714D98B2460}"/>
    <cellStyle name="40% - Ênfase2 4 2 2 2" xfId="3768" xr:uid="{2459F237-BF3D-4F59-B0E9-AFBF52C95BB5}"/>
    <cellStyle name="40% - Ênfase2 4 2 2 2 2" xfId="3769" xr:uid="{33A1B762-A528-4EC7-851E-50324A7973A0}"/>
    <cellStyle name="40% - Ênfase2 4 2 2 2 3" xfId="3770" xr:uid="{AFC4F5C1-E365-4F9A-96B4-C681BEDC1F2E}"/>
    <cellStyle name="40% - Ênfase2 4 2 2 3" xfId="3771" xr:uid="{039131F4-9800-4E8A-952D-D732129A3F94}"/>
    <cellStyle name="40% - Ênfase2 4 2 2 4" xfId="3772" xr:uid="{8FF4795A-F522-493E-825D-95E63DD376D5}"/>
    <cellStyle name="40% - Ênfase2 4 2 3" xfId="3773" xr:uid="{13C2CC7B-FA7C-47C8-8676-CCE247976093}"/>
    <cellStyle name="40% - Ênfase2 4 2 3 2" xfId="3774" xr:uid="{B9DF22DC-5C9B-44F9-8290-973F9CE9B142}"/>
    <cellStyle name="40% - Ênfase2 4 2 3 3" xfId="3775" xr:uid="{1EEF75CA-AF2B-4162-AFB5-43CBC12C7B54}"/>
    <cellStyle name="40% - Ênfase2 4 2 4" xfId="3776" xr:uid="{72101A71-9C7D-44BA-B1B9-A9BAA05E788E}"/>
    <cellStyle name="40% - Ênfase2 4 2 5" xfId="3777" xr:uid="{B676737E-6D3C-4695-9541-E03B16026C15}"/>
    <cellStyle name="40% - Ênfase2 4 2 6" xfId="3766" xr:uid="{9968257D-F660-4FE7-B7EB-708FA3234454}"/>
    <cellStyle name="40% - Ênfase2 4 3" xfId="580" xr:uid="{A782916F-CD2A-4D54-AFB8-75902D0262E8}"/>
    <cellStyle name="40% - Ênfase2 4 3 2" xfId="3779" xr:uid="{C91A1C0A-9293-4E23-B897-2D924A8B9790}"/>
    <cellStyle name="40% - Ênfase2 4 3 2 2" xfId="3780" xr:uid="{BE40F380-257E-48E1-ABCA-6A4C07E33165}"/>
    <cellStyle name="40% - Ênfase2 4 3 2 2 2" xfId="3781" xr:uid="{3E538D35-A7E9-4760-9FB4-5C233B0FA795}"/>
    <cellStyle name="40% - Ênfase2 4 3 2 2 3" xfId="3782" xr:uid="{4C4643FA-C2BD-4DCB-A8E9-07902160AF30}"/>
    <cellStyle name="40% - Ênfase2 4 3 2 3" xfId="3783" xr:uid="{5B8EBE49-C34F-400A-A168-1F9CBD515D82}"/>
    <cellStyle name="40% - Ênfase2 4 3 2 4" xfId="3784" xr:uid="{707221A2-5B30-41FA-A418-9721B6461C64}"/>
    <cellStyle name="40% - Ênfase2 4 3 3" xfId="3785" xr:uid="{748BD45E-DC2C-4525-A39C-41A29585D970}"/>
    <cellStyle name="40% - Ênfase2 4 3 3 2" xfId="3786" xr:uid="{783DCEFB-7070-43D8-B8F1-0F89F5301DD5}"/>
    <cellStyle name="40% - Ênfase2 4 3 3 3" xfId="3787" xr:uid="{1DAB4D09-77E0-401C-8E92-9D64663FA07E}"/>
    <cellStyle name="40% - Ênfase2 4 3 4" xfId="3788" xr:uid="{54C9991D-D2B2-4A33-AE42-9595A1F46CDC}"/>
    <cellStyle name="40% - Ênfase2 4 3 5" xfId="3789" xr:uid="{8250F88F-1AE9-40C9-BE44-B27087AC8487}"/>
    <cellStyle name="40% - Ênfase2 4 3 6" xfId="3778" xr:uid="{0FA16B22-6DE0-4A69-A54B-D5491578482D}"/>
    <cellStyle name="40% - Ênfase2 4 4" xfId="3790" xr:uid="{D3308037-17EE-4771-BD8D-98988584DD25}"/>
    <cellStyle name="40% - Ênfase2 4 4 2" xfId="3791" xr:uid="{F581F5A9-4D26-4C35-A8B4-191707B7DECA}"/>
    <cellStyle name="40% - Ênfase2 4 4 2 2" xfId="3792" xr:uid="{CDA06F8D-3577-4922-ACD8-A45A8BD81359}"/>
    <cellStyle name="40% - Ênfase2 4 4 2 2 2" xfId="3793" xr:uid="{6F3FF0F3-1589-4481-AFB5-A9BD635C9E97}"/>
    <cellStyle name="40% - Ênfase2 4 4 2 2 3" xfId="3794" xr:uid="{69B03C95-083D-45BD-BFEA-A59C13972740}"/>
    <cellStyle name="40% - Ênfase2 4 4 2 3" xfId="3795" xr:uid="{5046D033-57CA-4AC7-8549-7A290C7C826F}"/>
    <cellStyle name="40% - Ênfase2 4 4 2 4" xfId="3796" xr:uid="{45C2C82B-6C77-49A5-B22D-D587B6F12266}"/>
    <cellStyle name="40% - Ênfase2 4 4 3" xfId="3797" xr:uid="{01C075CA-37D7-4AC9-958F-C9D2F87D6723}"/>
    <cellStyle name="40% - Ênfase2 4 4 3 2" xfId="3798" xr:uid="{AACEE9AA-6859-4B4A-A34B-28BAEC44E075}"/>
    <cellStyle name="40% - Ênfase2 4 4 3 3" xfId="3799" xr:uid="{389A9772-FC99-4944-A0B5-98D65CF0FFCE}"/>
    <cellStyle name="40% - Ênfase2 4 4 4" xfId="3800" xr:uid="{DE4FC65B-8557-42E8-A4A0-DFF9FB7BB6E3}"/>
    <cellStyle name="40% - Ênfase2 4 4 5" xfId="3801" xr:uid="{40ABC9A9-F4DC-4CF6-A0F2-284865F07EE2}"/>
    <cellStyle name="40% - Ênfase2 4 5" xfId="3802" xr:uid="{A1D6A505-32E5-4223-89B4-A735F80B2BB5}"/>
    <cellStyle name="40% - Ênfase2 4 5 2" xfId="3803" xr:uid="{3F74BF53-78B0-4BD5-B639-5BF49BD19090}"/>
    <cellStyle name="40% - Ênfase2 4 5 2 2" xfId="3804" xr:uid="{60EA653A-EC00-406E-B9EA-01D255317B23}"/>
    <cellStyle name="40% - Ênfase2 4 5 2 3" xfId="3805" xr:uid="{869D4D73-CD30-4D28-B229-9B2372E88E2B}"/>
    <cellStyle name="40% - Ênfase2 4 5 3" xfId="3806" xr:uid="{52C6C6F2-4356-435C-AE2E-407287A56836}"/>
    <cellStyle name="40% - Ênfase2 4 5 4" xfId="3807" xr:uid="{4F90A82C-CF5B-4CCE-8402-00F49D49C467}"/>
    <cellStyle name="40% - Ênfase2 4 6" xfId="3808" xr:uid="{68EA7257-B382-4B60-8D91-B480E61E9E0F}"/>
    <cellStyle name="40% - Ênfase2 4 6 2" xfId="3809" xr:uid="{FCCB9A79-06A7-495F-911D-2D535773CCA1}"/>
    <cellStyle name="40% - Ênfase2 4 6 3" xfId="3810" xr:uid="{8BE726DF-56E6-42C1-8138-971E984BC417}"/>
    <cellStyle name="40% - Ênfase2 4 7" xfId="3811" xr:uid="{159E31C7-153E-4649-A688-2EAC24F18BB7}"/>
    <cellStyle name="40% - Ênfase2 4 8" xfId="3812" xr:uid="{6F3947C7-227F-439B-A884-01370D409787}"/>
    <cellStyle name="40% - Ênfase2 5" xfId="97" xr:uid="{02A4BC4B-AC43-49FD-8D0B-383339DFF962}"/>
    <cellStyle name="40% - Ênfase2 5 2" xfId="3813" xr:uid="{626E93BC-EF54-407E-ACA0-4561EB83F79B}"/>
    <cellStyle name="40% - Ênfase2 5 2 2" xfId="3814" xr:uid="{C266418A-E42D-4FF2-96A5-A917FCC8C094}"/>
    <cellStyle name="40% - Ênfase2 5 2 2 2" xfId="3815" xr:uid="{EABA734C-8359-42E4-B9A4-239A4526D082}"/>
    <cellStyle name="40% - Ênfase2 5 2 2 2 2" xfId="3816" xr:uid="{A2C87813-A2FE-49BC-BAD1-EE9790E95735}"/>
    <cellStyle name="40% - Ênfase2 5 2 2 2 3" xfId="3817" xr:uid="{FF2F447A-7C25-4EE5-98DA-84CE11B55624}"/>
    <cellStyle name="40% - Ênfase2 5 2 2 3" xfId="3818" xr:uid="{ED40B0E0-5A61-4060-B487-9B1C4EF7BE64}"/>
    <cellStyle name="40% - Ênfase2 5 2 2 4" xfId="3819" xr:uid="{7ED93D08-A1D3-4158-AC94-A29B9863B635}"/>
    <cellStyle name="40% - Ênfase2 5 2 3" xfId="3820" xr:uid="{7145BFC1-DE69-45EB-8F1D-BEB63DE69226}"/>
    <cellStyle name="40% - Ênfase2 5 2 3 2" xfId="3821" xr:uid="{BE6D6FF6-B44E-4D0D-B387-4859CBC84768}"/>
    <cellStyle name="40% - Ênfase2 5 2 3 3" xfId="3822" xr:uid="{9FCC46AF-E18C-47F9-A439-9CBFAC8F7654}"/>
    <cellStyle name="40% - Ênfase2 5 2 4" xfId="3823" xr:uid="{AB649F73-CD5E-458D-A4C1-8B7D89ACA7C5}"/>
    <cellStyle name="40% - Ênfase2 5 2 5" xfId="3824" xr:uid="{3AF4B2BB-1914-4EF8-B3E3-42E60770E8CE}"/>
    <cellStyle name="40% - Ênfase2 5 3" xfId="3825" xr:uid="{B2699424-BC83-4520-BB9D-E873A831F806}"/>
    <cellStyle name="40% - Ênfase2 5 3 2" xfId="3826" xr:uid="{2EF6D1B5-5BE5-4E6C-AA81-CA5D7176A84D}"/>
    <cellStyle name="40% - Ênfase2 5 3 2 2" xfId="3827" xr:uid="{A8EBF9D9-F15D-44B2-BDFB-72540107F024}"/>
    <cellStyle name="40% - Ênfase2 5 3 2 3" xfId="3828" xr:uid="{90F4FD9C-0552-48D5-BE35-7E03422EC917}"/>
    <cellStyle name="40% - Ênfase2 5 3 3" xfId="3829" xr:uid="{F0B20DFF-6685-45C8-96A5-AA9941EA7935}"/>
    <cellStyle name="40% - Ênfase2 5 3 4" xfId="3830" xr:uid="{385A3F75-6AD2-4CE6-9BB8-100D443C9EE1}"/>
    <cellStyle name="40% - Ênfase2 5 4" xfId="3831" xr:uid="{63AA444F-B636-436E-851F-2406BA8572E0}"/>
    <cellStyle name="40% - Ênfase2 5 4 2" xfId="3832" xr:uid="{9DB0AA65-4650-4CD1-9A3F-2197E36111A8}"/>
    <cellStyle name="40% - Ênfase2 5 4 3" xfId="3833" xr:uid="{B4C7B9EC-663E-4AE0-A861-98A06CE4988A}"/>
    <cellStyle name="40% - Ênfase2 5 5" xfId="3834" xr:uid="{00A50FB8-5CA5-43D8-A638-DEDBB785E3AA}"/>
    <cellStyle name="40% - Ênfase2 5 6" xfId="3835" xr:uid="{3B5AEAD5-3959-4690-9564-425085C7BD25}"/>
    <cellStyle name="40% - Ênfase2 6" xfId="98" xr:uid="{73A57961-ED83-4460-ACB4-9DBCE5D3961E}"/>
    <cellStyle name="40% - Ênfase2 6 2" xfId="3836" xr:uid="{9F1AC72A-075B-45CA-A0C1-7D9651E52E87}"/>
    <cellStyle name="40% - Ênfase2 6 2 2" xfId="3837" xr:uid="{C795BA2C-4931-462E-9C15-3C3DF6646792}"/>
    <cellStyle name="40% - Ênfase2 6 2 2 2" xfId="3838" xr:uid="{94F2BD5C-4656-4B57-AE10-AE09C1C439F0}"/>
    <cellStyle name="40% - Ênfase2 6 2 2 2 2" xfId="3839" xr:uid="{EAEBCA58-66A9-4F27-8098-5887DBD25079}"/>
    <cellStyle name="40% - Ênfase2 6 2 2 2 3" xfId="3840" xr:uid="{8858E829-BEDD-42EB-BFBB-C34A0993A0E4}"/>
    <cellStyle name="40% - Ênfase2 6 2 2 3" xfId="3841" xr:uid="{385EC0C8-2751-4E35-BC11-AFD7D2AEBEE2}"/>
    <cellStyle name="40% - Ênfase2 6 2 2 4" xfId="3842" xr:uid="{6D8FF917-6EBF-4A6A-B002-B9F8F6BC3ACD}"/>
    <cellStyle name="40% - Ênfase2 6 2 3" xfId="3843" xr:uid="{5007D74E-BF6F-4066-8BA8-A37369B2D228}"/>
    <cellStyle name="40% - Ênfase2 6 2 3 2" xfId="3844" xr:uid="{0F127299-13A5-4332-A1E3-5C551D263FE4}"/>
    <cellStyle name="40% - Ênfase2 6 2 3 3" xfId="3845" xr:uid="{FD30504C-43EF-4D83-BBC1-39741A513CD4}"/>
    <cellStyle name="40% - Ênfase2 6 2 4" xfId="3846" xr:uid="{0CFAEE8D-FB60-4E6E-8C9E-2396CAC95A52}"/>
    <cellStyle name="40% - Ênfase2 6 2 5" xfId="3847" xr:uid="{0AA07BB9-96F8-4538-80A4-3BA25FD95E2B}"/>
    <cellStyle name="40% - Ênfase2 6 3" xfId="3848" xr:uid="{956300CC-34A5-47C8-B3A3-A33DF81EF061}"/>
    <cellStyle name="40% - Ênfase2 6 3 2" xfId="3849" xr:uid="{712674CC-44AC-4CE3-820D-4AA1DB02CEAA}"/>
    <cellStyle name="40% - Ênfase2 6 3 2 2" xfId="3850" xr:uid="{FF6752CA-C4D6-483B-BCE7-77F3DE1E3485}"/>
    <cellStyle name="40% - Ênfase2 6 3 2 3" xfId="3851" xr:uid="{A49BC77B-D4F2-4880-A68B-9BC17F01ACC4}"/>
    <cellStyle name="40% - Ênfase2 6 3 3" xfId="3852" xr:uid="{42638B74-11BE-4BC5-806D-FC19D1DC0EEA}"/>
    <cellStyle name="40% - Ênfase2 6 3 4" xfId="3853" xr:uid="{805DE03F-3DB2-42F0-991A-2C5082F6C2DA}"/>
    <cellStyle name="40% - Ênfase2 6 4" xfId="3854" xr:uid="{1CA56E90-32E0-4B2A-80ED-B3B4B264D552}"/>
    <cellStyle name="40% - Ênfase2 6 4 2" xfId="3855" xr:uid="{F403EA27-D0F7-43FD-8C0E-EF14852C7ECC}"/>
    <cellStyle name="40% - Ênfase2 6 4 3" xfId="3856" xr:uid="{A5E17240-D927-41BD-902B-94313A8ED5B0}"/>
    <cellStyle name="40% - Ênfase2 6 5" xfId="3857" xr:uid="{B6DFE7BF-919A-4F04-8B48-FDF2A120516B}"/>
    <cellStyle name="40% - Ênfase2 6 6" xfId="3858" xr:uid="{48B5B79A-9271-451D-95FC-13E5041AC5BB}"/>
    <cellStyle name="40% - Ênfase2 7" xfId="99" xr:uid="{897FBCE7-04AC-49F0-9CD5-DDDBC32F589C}"/>
    <cellStyle name="40% - Ênfase2 7 2" xfId="3859" xr:uid="{2DA00D09-F5A3-48AA-B9C4-03A97B10E96D}"/>
    <cellStyle name="40% - Ênfase2 7 2 2" xfId="3860" xr:uid="{49B3F689-42DD-48C5-8A28-E56F94FB9813}"/>
    <cellStyle name="40% - Ênfase2 7 2 2 2" xfId="3861" xr:uid="{DFEA5618-E732-4AFE-9B29-815C7AC73F3F}"/>
    <cellStyle name="40% - Ênfase2 7 2 2 3" xfId="3862" xr:uid="{43CA8BCE-F777-43A4-9187-F8A34E6093F6}"/>
    <cellStyle name="40% - Ênfase2 7 2 3" xfId="3863" xr:uid="{EFD2B6BE-B84A-4DAC-B8E0-E266E206D2FC}"/>
    <cellStyle name="40% - Ênfase2 7 2 4" xfId="3864" xr:uid="{A96B9432-8BD2-4641-A69E-50ED7B91A27E}"/>
    <cellStyle name="40% - Ênfase2 7 3" xfId="3865" xr:uid="{573A0A5E-2F6F-4B03-BEF0-9F08E5A01EBF}"/>
    <cellStyle name="40% - Ênfase2 7 3 2" xfId="3866" xr:uid="{79E6E125-0209-457B-8E17-418117F4491A}"/>
    <cellStyle name="40% - Ênfase2 7 3 3" xfId="3867" xr:uid="{E51EB248-720B-490A-BAC0-C7C7B4990271}"/>
    <cellStyle name="40% - Ênfase2 7 4" xfId="3868" xr:uid="{808F0ED5-A373-4062-BB35-2E2EB2CFD7CD}"/>
    <cellStyle name="40% - Ênfase2 7 5" xfId="3869" xr:uid="{8A659C4F-9305-4D81-AAC0-01BCD38472FF}"/>
    <cellStyle name="40% - Ênfase2 8" xfId="581" xr:uid="{E5745B17-8EFE-41D2-BEF4-AC6D1828F6B3}"/>
    <cellStyle name="40% - Ênfase2 8 2" xfId="3871" xr:uid="{282C9C30-6B29-48FF-8A83-5F4D30AC4F60}"/>
    <cellStyle name="40% - Ênfase2 8 2 2" xfId="3872" xr:uid="{39DE4609-702A-46BA-A779-93AD25762B37}"/>
    <cellStyle name="40% - Ênfase2 8 2 3" xfId="3873" xr:uid="{C2CB0EC6-FBED-4596-BCB0-3C1A589FA69B}"/>
    <cellStyle name="40% - Ênfase2 8 3" xfId="3874" xr:uid="{BB7533B0-41E6-4563-B183-06814964F116}"/>
    <cellStyle name="40% - Ênfase2 8 4" xfId="3875" xr:uid="{56089DE9-2AC5-44EA-86C5-674041F0FDBE}"/>
    <cellStyle name="40% - Ênfase2 8 5" xfId="3870" xr:uid="{54E34F95-8A0D-47B3-AA86-A5DC284DDAA6}"/>
    <cellStyle name="40% - Ênfase2 9" xfId="582" xr:uid="{F5A949AF-9139-4934-9DE3-8C87C4B28A55}"/>
    <cellStyle name="40% - Ênfase2 9 2" xfId="3877" xr:uid="{B4597CC2-B6F1-4788-95F7-8C62A10DAF96}"/>
    <cellStyle name="40% - Ênfase2 9 3" xfId="3878" xr:uid="{489FD244-581D-4903-BBA3-6C1733830545}"/>
    <cellStyle name="40% - Ênfase2 9 4" xfId="3876" xr:uid="{B7F7ACB5-7FBF-4543-BF29-76B82F1C7469}"/>
    <cellStyle name="40% - Ênfase3 10" xfId="583" xr:uid="{ED59B44E-3638-425F-87AE-E07D39F3548A}"/>
    <cellStyle name="40% - Ênfase3 10 2" xfId="3879" xr:uid="{AAE7A7DC-BB05-4EDA-B949-100659D041FA}"/>
    <cellStyle name="40% - Ênfase3 11" xfId="584" xr:uid="{B1C0C5D2-B607-4C93-8493-E090E7FAF84E}"/>
    <cellStyle name="40% - Ênfase3 11 2" xfId="3880" xr:uid="{096C0C39-B060-4D83-AF86-C4D454B61EBE}"/>
    <cellStyle name="40% - Ênfase3 12" xfId="585" xr:uid="{CE710B52-A515-454A-9B83-2C8BD06030C9}"/>
    <cellStyle name="40% - Ênfase3 12 2" xfId="3881" xr:uid="{457A83EE-1DFE-455F-A8D1-0ADABDA65885}"/>
    <cellStyle name="40% - Ênfase3 13" xfId="586" xr:uid="{6D8F7DDC-3C68-43B8-ACB4-D4810C152E37}"/>
    <cellStyle name="40% - Ênfase3 13 2" xfId="3882" xr:uid="{3EBDB9AB-B99E-4E62-9589-2F60A36D99DA}"/>
    <cellStyle name="40% - Ênfase3 14" xfId="587" xr:uid="{3BC28AC1-1251-4385-9B1F-E526E03007B5}"/>
    <cellStyle name="40% - Ênfase3 14 2" xfId="3883" xr:uid="{0BD43C33-60CA-4824-8F42-DA27AB1F5A05}"/>
    <cellStyle name="40% - Ênfase3 15" xfId="588" xr:uid="{148E789B-3349-4435-8972-B87CA3DFD4C7}"/>
    <cellStyle name="40% - Ênfase3 15 2" xfId="3884" xr:uid="{B7D537E9-9FD2-415F-A676-FB01797C145A}"/>
    <cellStyle name="40% - Ênfase3 16" xfId="589" xr:uid="{A0C5B402-3EF3-45A5-B0DE-512730EA23BD}"/>
    <cellStyle name="40% - Ênfase3 16 2" xfId="3885" xr:uid="{7098C7AE-A3B9-4B74-9C60-0AD88BF431A3}"/>
    <cellStyle name="40% - Ênfase3 17" xfId="590" xr:uid="{AE223BF0-A7F6-4BE8-8814-53246B08E053}"/>
    <cellStyle name="40% - Ênfase3 17 2" xfId="3886" xr:uid="{C98AA903-C630-4417-9A0A-C8EB19088C77}"/>
    <cellStyle name="40% - Ênfase3 18" xfId="591" xr:uid="{F715DF52-90A5-4E16-B6AC-52A5D036F0A6}"/>
    <cellStyle name="40% - Ênfase3 18 2" xfId="3887" xr:uid="{F14A7CE2-9654-46E3-B3E9-E517EC1FACC6}"/>
    <cellStyle name="40% - Ênfase3 19" xfId="592" xr:uid="{99E7DC25-4808-4107-A22E-D4A333C341BC}"/>
    <cellStyle name="40% - Ênfase3 19 2" xfId="3888" xr:uid="{3A834256-882B-4C2A-96AC-B6B5647701F4}"/>
    <cellStyle name="40% - Ênfase3 2" xfId="100" xr:uid="{429EE576-28DC-4432-82A9-2A811A22AA8A}"/>
    <cellStyle name="40% - Ênfase3 2 10" xfId="3890" xr:uid="{636B6C0D-BA39-4D80-8F7B-351D9231200F}"/>
    <cellStyle name="40% - Ênfase3 2 11" xfId="3889" xr:uid="{549ED985-5CA0-4C27-A92B-C9FBE764EF42}"/>
    <cellStyle name="40% - Ênfase3 2 2" xfId="593" xr:uid="{83FF922F-62CE-4750-B373-97A7E33C9C04}"/>
    <cellStyle name="40% - Ênfase3 2 2 2" xfId="3892" xr:uid="{607780B0-09B5-4D3E-A001-6F708C793C33}"/>
    <cellStyle name="40% - Ênfase3 2 2 2 2" xfId="3893" xr:uid="{297CEA95-02FB-4C04-BDEC-1FC264D5CA6F}"/>
    <cellStyle name="40% - Ênfase3 2 2 2 2 2" xfId="3894" xr:uid="{6973E923-67F1-4080-B32E-3EB304EF251B}"/>
    <cellStyle name="40% - Ênfase3 2 2 2 2 3" xfId="3895" xr:uid="{9EECBEBF-94EC-4770-B831-53536F384128}"/>
    <cellStyle name="40% - Ênfase3 2 2 2 3" xfId="3896" xr:uid="{94C34CE7-D850-4898-A700-5A2A583C4F15}"/>
    <cellStyle name="40% - Ênfase3 2 2 2 4" xfId="3897" xr:uid="{DBC3B636-E0AD-42CB-B4EF-5C9DC62BDC3B}"/>
    <cellStyle name="40% - Ênfase3 2 2 3" xfId="3898" xr:uid="{E7248455-D6EF-4DE2-A4F0-DCB61FA9B9B4}"/>
    <cellStyle name="40% - Ênfase3 2 2 3 2" xfId="3899" xr:uid="{CE04E443-1EDC-4C24-A5E4-21DAC1C11958}"/>
    <cellStyle name="40% - Ênfase3 2 2 3 3" xfId="3900" xr:uid="{88B34DCA-F140-4840-B642-0938722DF09B}"/>
    <cellStyle name="40% - Ênfase3 2 2 4" xfId="3901" xr:uid="{E1A888A4-8E87-4333-B564-D75BC8CE8836}"/>
    <cellStyle name="40% - Ênfase3 2 2 5" xfId="3902" xr:uid="{7C48FE15-8CF5-4592-BA1F-C10DEF663D0C}"/>
    <cellStyle name="40% - Ênfase3 2 2 6" xfId="3891" xr:uid="{A17BD18A-EC87-4425-9FDF-C5AF57E2F21E}"/>
    <cellStyle name="40% - Ênfase3 2 3" xfId="594" xr:uid="{F7009AAB-5FE5-4F8F-A648-50A0FBDC48FF}"/>
    <cellStyle name="40% - Ênfase3 2 3 2" xfId="3904" xr:uid="{0E240B83-FBCA-48C6-8558-A8418A180953}"/>
    <cellStyle name="40% - Ênfase3 2 3 2 2" xfId="3905" xr:uid="{340ABF5B-A23B-46BD-B3C8-8C076D39FD29}"/>
    <cellStyle name="40% - Ênfase3 2 3 2 2 2" xfId="3906" xr:uid="{BE3A95CC-DEE3-491D-946B-EFF79692C315}"/>
    <cellStyle name="40% - Ênfase3 2 3 2 2 3" xfId="3907" xr:uid="{B5A765CA-59DF-4DAB-B544-17AF66EBE4F6}"/>
    <cellStyle name="40% - Ênfase3 2 3 2 3" xfId="3908" xr:uid="{4C31BF81-75C3-480B-BD69-10A58DC12492}"/>
    <cellStyle name="40% - Ênfase3 2 3 2 4" xfId="3909" xr:uid="{9BE48F95-C87A-4402-B5A5-59963EBBF2EC}"/>
    <cellStyle name="40% - Ênfase3 2 3 3" xfId="3910" xr:uid="{E0AF3965-2207-4C29-BA7D-156ADBC45ED2}"/>
    <cellStyle name="40% - Ênfase3 2 3 3 2" xfId="3911" xr:uid="{4C53DCC5-2AE3-42A8-8785-E2DF7DC5303E}"/>
    <cellStyle name="40% - Ênfase3 2 3 3 3" xfId="3912" xr:uid="{45D73CC5-D152-40C2-ADCE-CF78176EAEDE}"/>
    <cellStyle name="40% - Ênfase3 2 3 4" xfId="3913" xr:uid="{AA413D50-1DFC-4740-A91A-FC9B14D6990E}"/>
    <cellStyle name="40% - Ênfase3 2 3 5" xfId="3914" xr:uid="{E944814A-AF7E-44F2-BFEE-017F1EEDC914}"/>
    <cellStyle name="40% - Ênfase3 2 3 6" xfId="3903" xr:uid="{8851018A-7728-4226-83F6-23AC8A5C0E4E}"/>
    <cellStyle name="40% - Ênfase3 2 4" xfId="3915" xr:uid="{0501CBE7-F4E4-4E77-9AE9-6920C07A0356}"/>
    <cellStyle name="40% - Ênfase3 2 4 2" xfId="3916" xr:uid="{526B29E6-6807-4A3D-8245-20B253989DD2}"/>
    <cellStyle name="40% - Ênfase3 2 4 2 2" xfId="3917" xr:uid="{AF4596EC-E61B-4667-A970-4784DC9AD658}"/>
    <cellStyle name="40% - Ênfase3 2 4 2 2 2" xfId="3918" xr:uid="{CA090BF8-4D1B-4A89-9CB3-3AFD26B0B42A}"/>
    <cellStyle name="40% - Ênfase3 2 4 2 2 3" xfId="3919" xr:uid="{A9030698-434B-4123-8A6D-9420602EF83A}"/>
    <cellStyle name="40% - Ênfase3 2 4 2 3" xfId="3920" xr:uid="{406D4B3E-FE70-4020-81C4-F6EAF2EEC23E}"/>
    <cellStyle name="40% - Ênfase3 2 4 2 4" xfId="3921" xr:uid="{2C773A5E-BBA0-4E7E-B2D8-CBA919F6B073}"/>
    <cellStyle name="40% - Ênfase3 2 4 3" xfId="3922" xr:uid="{328896E6-D28F-4083-82BB-745FE6255799}"/>
    <cellStyle name="40% - Ênfase3 2 4 3 2" xfId="3923" xr:uid="{28F2C407-ADBC-4AC9-A6A6-8EEC58BBF9F4}"/>
    <cellStyle name="40% - Ênfase3 2 4 3 3" xfId="3924" xr:uid="{938B3275-14D6-4FF1-BD35-AA686ADCA308}"/>
    <cellStyle name="40% - Ênfase3 2 4 4" xfId="3925" xr:uid="{5FB940A4-2AB8-48AF-BCF8-6BECAEA5530F}"/>
    <cellStyle name="40% - Ênfase3 2 4 5" xfId="3926" xr:uid="{D6C9777C-5A20-4FF8-B80C-AA05C8A15128}"/>
    <cellStyle name="40% - Ênfase3 2 5" xfId="3927" xr:uid="{0EF9353C-E5EF-4B3F-ACA5-FE6F10DE69EE}"/>
    <cellStyle name="40% - Ênfase3 2 5 2" xfId="3928" xr:uid="{D181966C-CE20-4D87-9E33-146FF9799F85}"/>
    <cellStyle name="40% - Ênfase3 2 5 2 2" xfId="3929" xr:uid="{0ECCD0C7-8176-4CE8-B530-83CF94E7FCDF}"/>
    <cellStyle name="40% - Ênfase3 2 5 2 2 2" xfId="3930" xr:uid="{49FA0614-2D39-4212-922E-E337357A5431}"/>
    <cellStyle name="40% - Ênfase3 2 5 2 2 3" xfId="3931" xr:uid="{FC8B8712-3416-4CB8-A2B5-1824854DB668}"/>
    <cellStyle name="40% - Ênfase3 2 5 2 3" xfId="3932" xr:uid="{084D393A-B677-45CA-9291-9510C0C8950D}"/>
    <cellStyle name="40% - Ênfase3 2 5 2 4" xfId="3933" xr:uid="{3655C422-825F-4284-8D37-D603FB4BA6FF}"/>
    <cellStyle name="40% - Ênfase3 2 5 3" xfId="3934" xr:uid="{75085973-C859-4288-8515-3222D027D505}"/>
    <cellStyle name="40% - Ênfase3 2 5 3 2" xfId="3935" xr:uid="{DFAC5235-F0D8-4C48-A8A6-F345C3AD5F66}"/>
    <cellStyle name="40% - Ênfase3 2 5 3 3" xfId="3936" xr:uid="{67CE368B-94EF-48ED-B822-6E73F335D7D1}"/>
    <cellStyle name="40% - Ênfase3 2 5 4" xfId="3937" xr:uid="{12B08A03-EB64-4F5B-B90C-213329B48D54}"/>
    <cellStyle name="40% - Ênfase3 2 5 5" xfId="3938" xr:uid="{FD7A8DF5-69F0-4639-A1CB-4346F3253507}"/>
    <cellStyle name="40% - Ênfase3 2 6" xfId="3939" xr:uid="{EE15A02C-975A-4BD4-82AF-A005DEA31C04}"/>
    <cellStyle name="40% - Ênfase3 2 6 2" xfId="3940" xr:uid="{234EA33B-9873-47F5-BE13-08D5A82507CF}"/>
    <cellStyle name="40% - Ênfase3 2 6 2 2" xfId="3941" xr:uid="{1E6F7686-546C-4C7D-AEB9-EEFF329847F4}"/>
    <cellStyle name="40% - Ênfase3 2 6 2 2 2" xfId="3942" xr:uid="{2F4A1377-9989-4B2E-A9D6-E9EAA894C649}"/>
    <cellStyle name="40% - Ênfase3 2 6 2 2 3" xfId="3943" xr:uid="{3C8E8AF1-F181-43F7-84FE-AFCFCBF883EC}"/>
    <cellStyle name="40% - Ênfase3 2 6 2 3" xfId="3944" xr:uid="{30F318AA-CC9E-413A-9DBA-B006B53EC0DA}"/>
    <cellStyle name="40% - Ênfase3 2 6 2 4" xfId="3945" xr:uid="{0204B345-EF11-46F5-9F0F-FF532278AA05}"/>
    <cellStyle name="40% - Ênfase3 2 6 3" xfId="3946" xr:uid="{612FB9FC-2BBD-4A54-9398-6ADB8AE61C3C}"/>
    <cellStyle name="40% - Ênfase3 2 6 3 2" xfId="3947" xr:uid="{E41445DC-AF81-4DD8-BF63-3B284D6D66CB}"/>
    <cellStyle name="40% - Ênfase3 2 6 3 3" xfId="3948" xr:uid="{B58E8F2A-E245-4DE4-BA97-8D61FDEA29D3}"/>
    <cellStyle name="40% - Ênfase3 2 6 4" xfId="3949" xr:uid="{A9B6F11B-D98F-45C0-8C8B-7F8D83FAABDD}"/>
    <cellStyle name="40% - Ênfase3 2 6 5" xfId="3950" xr:uid="{DCD75C7E-E41F-4BB8-81B1-0B89C0222854}"/>
    <cellStyle name="40% - Ênfase3 2 7" xfId="3951" xr:uid="{D4897075-3CCF-434B-9A3D-A5E6D11E44BE}"/>
    <cellStyle name="40% - Ênfase3 2 7 2" xfId="3952" xr:uid="{2CCA5BA8-9189-4667-AAE2-77CE2B340F59}"/>
    <cellStyle name="40% - Ênfase3 2 7 2 2" xfId="3953" xr:uid="{8A01D3BE-1404-4A74-A502-51B90D347467}"/>
    <cellStyle name="40% - Ênfase3 2 7 2 3" xfId="3954" xr:uid="{AC65501D-2B60-492B-8E61-918F9CEC32DD}"/>
    <cellStyle name="40% - Ênfase3 2 7 3" xfId="3955" xr:uid="{7AEE1536-C494-4664-83C2-E0192A9416D5}"/>
    <cellStyle name="40% - Ênfase3 2 7 4" xfId="3956" xr:uid="{3B0B47FF-4989-4060-AE33-54F8A07793C7}"/>
    <cellStyle name="40% - Ênfase3 2 8" xfId="3957" xr:uid="{E9C86F78-E925-42BC-A9AD-A177B36B04A2}"/>
    <cellStyle name="40% - Ênfase3 2 8 2" xfId="3958" xr:uid="{60E0888F-A9C3-4A8C-BDA3-00647EA0F2CA}"/>
    <cellStyle name="40% - Ênfase3 2 8 3" xfId="3959" xr:uid="{6F24D221-BB06-4B69-BE86-87A898E676B4}"/>
    <cellStyle name="40% - Ênfase3 2 9" xfId="3960" xr:uid="{58EDA265-C612-4A33-A0F4-156ABE9E5477}"/>
    <cellStyle name="40% - Ênfase3 20" xfId="595" xr:uid="{F7337BD8-8867-4D43-BDF6-5E05A35C1C32}"/>
    <cellStyle name="40% - Ênfase3 20 2" xfId="3961" xr:uid="{C3BA3FA7-A809-44EF-B415-5C1ADBE4AC16}"/>
    <cellStyle name="40% - Ênfase3 21" xfId="3962" xr:uid="{1C6C86EA-2834-4A99-93AA-BD02F06C72F3}"/>
    <cellStyle name="40% - Ênfase3 22" xfId="3963" xr:uid="{4F00884D-CB2C-46D2-8C5D-EF85B151C55E}"/>
    <cellStyle name="40% - Ênfase3 23" xfId="3964" xr:uid="{B59E71A2-3D9A-4DDC-9C01-2DDC4580F533}"/>
    <cellStyle name="40% - Ênfase3 24" xfId="3965" xr:uid="{91FD25A6-FFC0-46AC-850F-B73A4D0254C3}"/>
    <cellStyle name="40% - Ênfase3 25" xfId="3966" xr:uid="{E5B45059-61DF-41AB-AE3B-86BA0D188B48}"/>
    <cellStyle name="40% - Ênfase3 3" xfId="101" xr:uid="{81282A04-C76C-48D6-B595-DB9239252399}"/>
    <cellStyle name="40% - Ênfase3 3 10" xfId="3967" xr:uid="{261DEDEC-1F68-4966-A22A-BBAE47F26F9A}"/>
    <cellStyle name="40% - Ênfase3 3 2" xfId="596" xr:uid="{7FE83CCF-3987-49A5-9361-E98376BB749D}"/>
    <cellStyle name="40% - Ênfase3 3 2 2" xfId="3969" xr:uid="{C6E749F7-FAD9-4FBE-A16D-A96D40B80422}"/>
    <cellStyle name="40% - Ênfase3 3 2 2 2" xfId="3970" xr:uid="{01ED48E6-4327-4C95-B6C8-CE4F8488052A}"/>
    <cellStyle name="40% - Ênfase3 3 2 2 2 2" xfId="3971" xr:uid="{60BF874D-BBD4-41EE-B0DE-F7DEA9CAB4A2}"/>
    <cellStyle name="40% - Ênfase3 3 2 2 2 3" xfId="3972" xr:uid="{AFB2DD81-5778-4A18-A55E-2353C0C47940}"/>
    <cellStyle name="40% - Ênfase3 3 2 2 3" xfId="3973" xr:uid="{1AECDD75-7334-4AA8-A1E9-A9381883381D}"/>
    <cellStyle name="40% - Ênfase3 3 2 2 4" xfId="3974" xr:uid="{729D07E9-5BE2-4248-A923-EE62D475E387}"/>
    <cellStyle name="40% - Ênfase3 3 2 3" xfId="3975" xr:uid="{580D557B-0283-4596-B72E-375B7385CF54}"/>
    <cellStyle name="40% - Ênfase3 3 2 3 2" xfId="3976" xr:uid="{4DAA3FB0-860A-475F-84A2-07DD8485C108}"/>
    <cellStyle name="40% - Ênfase3 3 2 3 3" xfId="3977" xr:uid="{8605EB37-2106-485D-86DD-130E31ADEAC5}"/>
    <cellStyle name="40% - Ênfase3 3 2 4" xfId="3978" xr:uid="{CE4E3D82-62F6-4C98-A613-DE95E8EA1AB7}"/>
    <cellStyle name="40% - Ênfase3 3 2 5" xfId="3979" xr:uid="{F3E0AF3F-0A00-4D06-8DFD-01ECFAB2F2FD}"/>
    <cellStyle name="40% - Ênfase3 3 2 6" xfId="3968" xr:uid="{E3AEFA81-0367-4453-8A66-B832292D79BC}"/>
    <cellStyle name="40% - Ênfase3 3 3" xfId="597" xr:uid="{BF59D6CB-8376-4E78-B969-44C06EB9338C}"/>
    <cellStyle name="40% - Ênfase3 3 3 2" xfId="3981" xr:uid="{2DA1634F-B46A-4554-987D-B1E012446692}"/>
    <cellStyle name="40% - Ênfase3 3 3 2 2" xfId="3982" xr:uid="{9D461824-265E-4698-8EFC-3B9BD0A69D7E}"/>
    <cellStyle name="40% - Ênfase3 3 3 2 2 2" xfId="3983" xr:uid="{FA87C20C-A617-4A64-8AE0-AC96DC6E1139}"/>
    <cellStyle name="40% - Ênfase3 3 3 2 2 3" xfId="3984" xr:uid="{FD540DDA-B5B6-40A2-B257-099ECBCEB621}"/>
    <cellStyle name="40% - Ênfase3 3 3 2 3" xfId="3985" xr:uid="{848F767C-6531-4FBF-9CD2-0ED6A49F91EE}"/>
    <cellStyle name="40% - Ênfase3 3 3 2 4" xfId="3986" xr:uid="{9D8D79C5-E9EF-4584-9D36-6E68AE4F6212}"/>
    <cellStyle name="40% - Ênfase3 3 3 3" xfId="3987" xr:uid="{1617945B-B49E-458B-839D-40BD2E94948F}"/>
    <cellStyle name="40% - Ênfase3 3 3 3 2" xfId="3988" xr:uid="{DC1F8172-0769-4D30-88F9-810D395B1D71}"/>
    <cellStyle name="40% - Ênfase3 3 3 3 3" xfId="3989" xr:uid="{C05CD28E-5FA4-4D35-8FD3-82019B8446DD}"/>
    <cellStyle name="40% - Ênfase3 3 3 4" xfId="3990" xr:uid="{475D2304-6CB3-4FC5-A35C-4A815E1B1A5C}"/>
    <cellStyle name="40% - Ênfase3 3 3 5" xfId="3991" xr:uid="{C671E41E-5880-4868-B89A-753CF71B1A26}"/>
    <cellStyle name="40% - Ênfase3 3 3 6" xfId="3980" xr:uid="{85F0FD65-FF5C-4C71-A57E-979DDD4F74B9}"/>
    <cellStyle name="40% - Ênfase3 3 4" xfId="3992" xr:uid="{9B8EACF3-48B9-4EB0-BB13-515DC5199D53}"/>
    <cellStyle name="40% - Ênfase3 3 4 2" xfId="3993" xr:uid="{21B05969-25FE-4383-8279-300BACFD49FD}"/>
    <cellStyle name="40% - Ênfase3 3 4 2 2" xfId="3994" xr:uid="{78597109-A5F1-47B9-BBBD-8AC3A83D2BB2}"/>
    <cellStyle name="40% - Ênfase3 3 4 2 2 2" xfId="3995" xr:uid="{97C19FE4-EE93-4135-904B-EF7062A65D00}"/>
    <cellStyle name="40% - Ênfase3 3 4 2 2 3" xfId="3996" xr:uid="{B9076CC1-5397-4EE5-B1C7-EA2024D4AF42}"/>
    <cellStyle name="40% - Ênfase3 3 4 2 3" xfId="3997" xr:uid="{A163DFE7-839B-43EF-9CE4-A8FD7BFAB880}"/>
    <cellStyle name="40% - Ênfase3 3 4 2 4" xfId="3998" xr:uid="{63244DEC-25AB-4AC8-98F0-A5A896E8CD53}"/>
    <cellStyle name="40% - Ênfase3 3 4 3" xfId="3999" xr:uid="{95B6882C-E056-4A35-BE37-790465D4320E}"/>
    <cellStyle name="40% - Ênfase3 3 4 3 2" xfId="4000" xr:uid="{E360BE48-CABC-42D8-B5FB-534FE19C0709}"/>
    <cellStyle name="40% - Ênfase3 3 4 3 3" xfId="4001" xr:uid="{F002C5D1-AD6F-4F9E-BE09-CDEE283AC23C}"/>
    <cellStyle name="40% - Ênfase3 3 4 4" xfId="4002" xr:uid="{B26EE9C9-5227-47F6-A002-B2A2123B7226}"/>
    <cellStyle name="40% - Ênfase3 3 4 5" xfId="4003" xr:uid="{4E4F9608-8F3B-49E5-9383-9BB19B033271}"/>
    <cellStyle name="40% - Ênfase3 3 5" xfId="4004" xr:uid="{DE5D49FE-A84C-47E1-83DF-E34E11B97BE5}"/>
    <cellStyle name="40% - Ênfase3 3 5 2" xfId="4005" xr:uid="{FB93FD85-D9EE-4CE5-894C-091A8AF0CD25}"/>
    <cellStyle name="40% - Ênfase3 3 5 2 2" xfId="4006" xr:uid="{53B72E74-30C3-483A-940E-45485E6CB618}"/>
    <cellStyle name="40% - Ênfase3 3 5 2 2 2" xfId="4007" xr:uid="{A9BB9B1C-9072-4A65-BA29-4E2B981F9817}"/>
    <cellStyle name="40% - Ênfase3 3 5 2 2 3" xfId="4008" xr:uid="{635A795B-5EEA-45AB-B424-62B75C518F97}"/>
    <cellStyle name="40% - Ênfase3 3 5 2 3" xfId="4009" xr:uid="{D524E24F-3998-4AB3-B215-6E139B698C0C}"/>
    <cellStyle name="40% - Ênfase3 3 5 2 4" xfId="4010" xr:uid="{F4C726BC-CD11-4286-87B0-B6D879B45B67}"/>
    <cellStyle name="40% - Ênfase3 3 5 3" xfId="4011" xr:uid="{B6CC2CB3-6A55-4473-8AEC-3B3EEF2D1C72}"/>
    <cellStyle name="40% - Ênfase3 3 5 3 2" xfId="4012" xr:uid="{A0AB2273-BD30-46E9-A260-B914C4A61DB6}"/>
    <cellStyle name="40% - Ênfase3 3 5 3 3" xfId="4013" xr:uid="{BE2A6014-739E-4CED-8740-BB34FF82A2F4}"/>
    <cellStyle name="40% - Ênfase3 3 5 4" xfId="4014" xr:uid="{D8F0031F-3E56-44FE-9514-112E731AD2CA}"/>
    <cellStyle name="40% - Ênfase3 3 5 5" xfId="4015" xr:uid="{7D875952-7212-4B7B-AD4E-57A6025E9411}"/>
    <cellStyle name="40% - Ênfase3 3 6" xfId="4016" xr:uid="{231B1E47-26D2-40AD-9EE2-DF573C03C452}"/>
    <cellStyle name="40% - Ênfase3 3 6 2" xfId="4017" xr:uid="{4CD7D876-9B5F-4FF8-B88C-E18E03617C5E}"/>
    <cellStyle name="40% - Ênfase3 3 6 2 2" xfId="4018" xr:uid="{3214377C-084D-4A0C-A173-77F20A150042}"/>
    <cellStyle name="40% - Ênfase3 3 6 2 3" xfId="4019" xr:uid="{AE36539A-9F45-4FF2-8A65-34FC6E5AA822}"/>
    <cellStyle name="40% - Ênfase3 3 6 3" xfId="4020" xr:uid="{1FEE628A-3B76-4619-ABCE-D906515AD015}"/>
    <cellStyle name="40% - Ênfase3 3 6 4" xfId="4021" xr:uid="{ED3E5C8C-098A-456F-B360-E36CB0BC7697}"/>
    <cellStyle name="40% - Ênfase3 3 7" xfId="4022" xr:uid="{2815817B-0FEF-4047-A5C5-F1DA3E5C88AF}"/>
    <cellStyle name="40% - Ênfase3 3 7 2" xfId="4023" xr:uid="{1D09851E-6E87-4C6F-BC30-0EBD8569677F}"/>
    <cellStyle name="40% - Ênfase3 3 7 3" xfId="4024" xr:uid="{B766F90B-7E63-4F60-A392-320A01D78AA6}"/>
    <cellStyle name="40% - Ênfase3 3 8" xfId="4025" xr:uid="{0D5AB67F-9ED9-4DB2-9C56-BD2573D85A57}"/>
    <cellStyle name="40% - Ênfase3 3 9" xfId="4026" xr:uid="{621C1BE6-9A6F-4603-A7FB-2FE70A8BA7C5}"/>
    <cellStyle name="40% - Ênfase3 4" xfId="102" xr:uid="{67A408A5-14D1-40AA-AB47-CC51C231D5EA}"/>
    <cellStyle name="40% - Ênfase3 4 2" xfId="598" xr:uid="{F8F7213B-2CB0-4768-9664-F5B09B56D0AA}"/>
    <cellStyle name="40% - Ênfase3 4 2 2" xfId="4028" xr:uid="{0E63D92E-A921-4B29-BDAE-64F02E1D9764}"/>
    <cellStyle name="40% - Ênfase3 4 2 2 2" xfId="4029" xr:uid="{4B34648D-F002-4F2E-B75D-019900FD6059}"/>
    <cellStyle name="40% - Ênfase3 4 2 2 2 2" xfId="4030" xr:uid="{DDD463DE-4404-4BD6-8140-099DEF038F22}"/>
    <cellStyle name="40% - Ênfase3 4 2 2 2 3" xfId="4031" xr:uid="{77D54EB8-F847-49DB-AE3C-7A602AA2A796}"/>
    <cellStyle name="40% - Ênfase3 4 2 2 3" xfId="4032" xr:uid="{5F195BE7-61D8-43E2-80E2-B516736A5B41}"/>
    <cellStyle name="40% - Ênfase3 4 2 2 4" xfId="4033" xr:uid="{3CCBC988-0134-40F9-815C-8DBE44392A58}"/>
    <cellStyle name="40% - Ênfase3 4 2 3" xfId="4034" xr:uid="{150AE4FB-56CB-478D-B938-91BBF0B5A132}"/>
    <cellStyle name="40% - Ênfase3 4 2 3 2" xfId="4035" xr:uid="{BE59AB90-FE1A-4AFA-8F48-A39707773D73}"/>
    <cellStyle name="40% - Ênfase3 4 2 3 3" xfId="4036" xr:uid="{66DDC72A-4A8A-4E30-A04D-B8E00E9928FA}"/>
    <cellStyle name="40% - Ênfase3 4 2 4" xfId="4037" xr:uid="{E066EB0B-A4A2-42D4-BC50-18AFF61286EA}"/>
    <cellStyle name="40% - Ênfase3 4 2 5" xfId="4038" xr:uid="{5378D0B6-DBB7-4E52-BA16-58F0FC1BCCDA}"/>
    <cellStyle name="40% - Ênfase3 4 2 6" xfId="4027" xr:uid="{CF2F9A59-66A4-4298-A4AF-CCBF989C6F79}"/>
    <cellStyle name="40% - Ênfase3 4 3" xfId="599" xr:uid="{3EDDB9C4-F9A3-4494-9AF3-34DE3E9804B9}"/>
    <cellStyle name="40% - Ênfase3 4 3 2" xfId="4040" xr:uid="{F6C7FBAA-70E8-4AD3-94B4-97A5C1160892}"/>
    <cellStyle name="40% - Ênfase3 4 3 2 2" xfId="4041" xr:uid="{6651C1E1-50AC-4DA7-A97B-741D505388B4}"/>
    <cellStyle name="40% - Ênfase3 4 3 2 2 2" xfId="4042" xr:uid="{F64105DE-0AE3-4279-9075-131AE2D1FF45}"/>
    <cellStyle name="40% - Ênfase3 4 3 2 2 3" xfId="4043" xr:uid="{9BE57102-05E8-404D-A092-C05982E79BFA}"/>
    <cellStyle name="40% - Ênfase3 4 3 2 3" xfId="4044" xr:uid="{6EF6F465-E575-471F-B627-52CB65C4539A}"/>
    <cellStyle name="40% - Ênfase3 4 3 2 4" xfId="4045" xr:uid="{73AE6904-CFEA-4431-A367-89EECDEB7BDE}"/>
    <cellStyle name="40% - Ênfase3 4 3 3" xfId="4046" xr:uid="{3E5D781B-D18D-4B2B-8597-A7219AEB3155}"/>
    <cellStyle name="40% - Ênfase3 4 3 3 2" xfId="4047" xr:uid="{751C1893-1F1C-428C-B51D-C59C0F0656DD}"/>
    <cellStyle name="40% - Ênfase3 4 3 3 3" xfId="4048" xr:uid="{4D4DB298-9A60-4D45-B79F-DFC72796AB66}"/>
    <cellStyle name="40% - Ênfase3 4 3 4" xfId="4049" xr:uid="{F6A58C14-DF60-406E-8788-8F69CED85CC1}"/>
    <cellStyle name="40% - Ênfase3 4 3 5" xfId="4050" xr:uid="{E64E6631-0E56-4980-9757-0F5167224212}"/>
    <cellStyle name="40% - Ênfase3 4 3 6" xfId="4039" xr:uid="{9961608D-93A3-4B70-8696-6EAD46F47784}"/>
    <cellStyle name="40% - Ênfase3 4 4" xfId="4051" xr:uid="{DC004ECF-C889-44AE-ADBE-6EDC536BE0A9}"/>
    <cellStyle name="40% - Ênfase3 4 4 2" xfId="4052" xr:uid="{67D51DFD-1B50-435E-B34D-DCD76FA36E16}"/>
    <cellStyle name="40% - Ênfase3 4 4 2 2" xfId="4053" xr:uid="{5A5BCA27-DA30-4817-9F11-EDD74E56CA5A}"/>
    <cellStyle name="40% - Ênfase3 4 4 2 2 2" xfId="4054" xr:uid="{38AE54E2-BA05-4AEA-B38B-EEB9B2EE9236}"/>
    <cellStyle name="40% - Ênfase3 4 4 2 2 3" xfId="4055" xr:uid="{C732D02A-156A-4488-89DF-DA92C2D22B24}"/>
    <cellStyle name="40% - Ênfase3 4 4 2 3" xfId="4056" xr:uid="{90C0D894-A374-439E-97DD-F5560DDC562E}"/>
    <cellStyle name="40% - Ênfase3 4 4 2 4" xfId="4057" xr:uid="{CCBEE642-12AE-4353-ADE7-41DD1D1CEFDE}"/>
    <cellStyle name="40% - Ênfase3 4 4 3" xfId="4058" xr:uid="{ADFC9765-BE16-4A28-9040-A94AE83FE899}"/>
    <cellStyle name="40% - Ênfase3 4 4 3 2" xfId="4059" xr:uid="{063FD5AD-DC63-4F10-B941-041FB76E21AA}"/>
    <cellStyle name="40% - Ênfase3 4 4 3 3" xfId="4060" xr:uid="{02D17982-C083-4A24-9D22-F545CCE704B5}"/>
    <cellStyle name="40% - Ênfase3 4 4 4" xfId="4061" xr:uid="{15486070-A181-4055-B742-0ADCCA76DBFA}"/>
    <cellStyle name="40% - Ênfase3 4 4 5" xfId="4062" xr:uid="{61ED7666-C265-4997-8141-DAEB07A9C2B6}"/>
    <cellStyle name="40% - Ênfase3 4 5" xfId="4063" xr:uid="{B269D475-A30E-43D6-9326-AF6EA93AF721}"/>
    <cellStyle name="40% - Ênfase3 4 5 2" xfId="4064" xr:uid="{C04DB89F-4BEB-41A3-9B81-33C099E77647}"/>
    <cellStyle name="40% - Ênfase3 4 5 2 2" xfId="4065" xr:uid="{DACEF8EE-01D2-49D6-82B7-086AD5B604FC}"/>
    <cellStyle name="40% - Ênfase3 4 5 2 3" xfId="4066" xr:uid="{9CA68AD8-8AF4-40BC-9770-697ED17DA204}"/>
    <cellStyle name="40% - Ênfase3 4 5 3" xfId="4067" xr:uid="{1DFD024F-B18D-4B3B-8BC3-C4B59C2516F7}"/>
    <cellStyle name="40% - Ênfase3 4 5 4" xfId="4068" xr:uid="{690D759E-7F9B-4786-B0E9-709133014301}"/>
    <cellStyle name="40% - Ênfase3 4 6" xfId="4069" xr:uid="{D5D28066-047D-4C86-AAA7-E8DDA9DCFD3E}"/>
    <cellStyle name="40% - Ênfase3 4 6 2" xfId="4070" xr:uid="{3D14764F-1F24-45C1-88C7-312F13235B00}"/>
    <cellStyle name="40% - Ênfase3 4 6 3" xfId="4071" xr:uid="{8FA95D55-3A11-4B5D-98F9-85B84E1427A2}"/>
    <cellStyle name="40% - Ênfase3 4 7" xfId="4072" xr:uid="{5D7760CE-7D85-4624-9F3A-9F7FC3330AA8}"/>
    <cellStyle name="40% - Ênfase3 4 8" xfId="4073" xr:uid="{6B6CE11E-D1D4-41FB-BD12-3C4C5536F099}"/>
    <cellStyle name="40% - Ênfase3 5" xfId="103" xr:uid="{99CDA90F-28BA-4B5A-B5A2-3D9CE3E204FD}"/>
    <cellStyle name="40% - Ênfase3 5 2" xfId="4074" xr:uid="{2D764A2C-65A9-43C3-8B46-534CCD870ACB}"/>
    <cellStyle name="40% - Ênfase3 5 2 2" xfId="4075" xr:uid="{A65F07CF-D7F0-47FF-A942-E11D461DC5D9}"/>
    <cellStyle name="40% - Ênfase3 5 2 2 2" xfId="4076" xr:uid="{78ADE37E-5F85-4928-893B-9CBFE4394795}"/>
    <cellStyle name="40% - Ênfase3 5 2 2 2 2" xfId="4077" xr:uid="{9431ACA6-D998-4B85-9E44-3D957980408B}"/>
    <cellStyle name="40% - Ênfase3 5 2 2 2 3" xfId="4078" xr:uid="{6AAEBAC0-BA33-4DE8-91D6-2642EA835F63}"/>
    <cellStyle name="40% - Ênfase3 5 2 2 3" xfId="4079" xr:uid="{15C56140-B1CE-46B7-909A-F63F5771303F}"/>
    <cellStyle name="40% - Ênfase3 5 2 2 4" xfId="4080" xr:uid="{E9C64DE3-0F25-41C9-A5D0-8065925DBFE6}"/>
    <cellStyle name="40% - Ênfase3 5 2 3" xfId="4081" xr:uid="{1FAE700C-051C-41C1-A582-6D868135CDAF}"/>
    <cellStyle name="40% - Ênfase3 5 2 3 2" xfId="4082" xr:uid="{A51362BC-B810-45C1-B9F6-B6B14A2B99A1}"/>
    <cellStyle name="40% - Ênfase3 5 2 3 3" xfId="4083" xr:uid="{BE7C8397-885E-4A79-BB65-A2E90B2AFEDC}"/>
    <cellStyle name="40% - Ênfase3 5 2 4" xfId="4084" xr:uid="{FFAAEA7B-4924-4C8D-9E27-C755FE427D1F}"/>
    <cellStyle name="40% - Ênfase3 5 2 5" xfId="4085" xr:uid="{856CF311-5592-455A-92BE-025404097615}"/>
    <cellStyle name="40% - Ênfase3 5 3" xfId="4086" xr:uid="{75299A74-7ABE-4FA0-92B7-83CFE0667947}"/>
    <cellStyle name="40% - Ênfase3 5 3 2" xfId="4087" xr:uid="{3568DD25-B671-4165-93CD-882D8C6D76AE}"/>
    <cellStyle name="40% - Ênfase3 5 3 2 2" xfId="4088" xr:uid="{B5E51374-C71C-4D2D-823B-D1F4A7B3F6FA}"/>
    <cellStyle name="40% - Ênfase3 5 3 2 3" xfId="4089" xr:uid="{23557D91-38AC-4F75-8A2F-195F182BF830}"/>
    <cellStyle name="40% - Ênfase3 5 3 3" xfId="4090" xr:uid="{836A53F8-EA68-4DF7-95D4-3CC1432A269C}"/>
    <cellStyle name="40% - Ênfase3 5 3 4" xfId="4091" xr:uid="{417B4193-F4B0-492B-B9C5-4AB03AF6C7B9}"/>
    <cellStyle name="40% - Ênfase3 5 4" xfId="4092" xr:uid="{23CF0A65-F747-43A4-B2D2-D1DBA77E88D9}"/>
    <cellStyle name="40% - Ênfase3 5 4 2" xfId="4093" xr:uid="{84F3B755-5BE6-453A-9319-75339456BDDB}"/>
    <cellStyle name="40% - Ênfase3 5 4 3" xfId="4094" xr:uid="{079A3DA3-2A8F-48E3-9C0B-70F8CA841594}"/>
    <cellStyle name="40% - Ênfase3 5 5" xfId="4095" xr:uid="{F136474C-1F1A-4ECB-9321-492EC58FF4D5}"/>
    <cellStyle name="40% - Ênfase3 5 6" xfId="4096" xr:uid="{ACB274F7-8F14-47DD-9283-73A4F9C61448}"/>
    <cellStyle name="40% - Ênfase3 6" xfId="104" xr:uid="{8627B3FA-79A3-4E34-A483-4166A50505C9}"/>
    <cellStyle name="40% - Ênfase3 6 2" xfId="4097" xr:uid="{4B4723B7-DE1E-43B8-812B-3F7101968410}"/>
    <cellStyle name="40% - Ênfase3 6 2 2" xfId="4098" xr:uid="{38190868-78F4-4C0F-BD15-43B452BB11B1}"/>
    <cellStyle name="40% - Ênfase3 6 2 2 2" xfId="4099" xr:uid="{7073B181-BD01-40F1-858F-5D3A2811FBB0}"/>
    <cellStyle name="40% - Ênfase3 6 2 2 2 2" xfId="4100" xr:uid="{181040AF-640F-4ACE-8D84-D1FBB8B64524}"/>
    <cellStyle name="40% - Ênfase3 6 2 2 2 3" xfId="4101" xr:uid="{3C96AABD-9193-43BB-AD4A-0194834E5E74}"/>
    <cellStyle name="40% - Ênfase3 6 2 2 3" xfId="4102" xr:uid="{06981A37-CE03-43B0-B125-223286625CCE}"/>
    <cellStyle name="40% - Ênfase3 6 2 2 4" xfId="4103" xr:uid="{72623313-70BA-42AA-9C76-8F20066A1A20}"/>
    <cellStyle name="40% - Ênfase3 6 2 3" xfId="4104" xr:uid="{962E4243-13E6-4665-987E-A39A6D33E081}"/>
    <cellStyle name="40% - Ênfase3 6 2 3 2" xfId="4105" xr:uid="{CC3154E1-A86F-4F2B-A97E-96EC1CD2E876}"/>
    <cellStyle name="40% - Ênfase3 6 2 3 3" xfId="4106" xr:uid="{D95B77BB-2767-4B33-8E9E-767D76A42B70}"/>
    <cellStyle name="40% - Ênfase3 6 2 4" xfId="4107" xr:uid="{92D3E2CB-E7CD-44CA-96F9-D841531E8E74}"/>
    <cellStyle name="40% - Ênfase3 6 2 5" xfId="4108" xr:uid="{CFC7CF2B-861E-4BFA-B04F-499C5BF9A9EF}"/>
    <cellStyle name="40% - Ênfase3 6 3" xfId="4109" xr:uid="{FFB9B3B1-8E6F-41E0-B9D3-68797EAEC355}"/>
    <cellStyle name="40% - Ênfase3 6 3 2" xfId="4110" xr:uid="{DB8BFA2D-6280-4F81-92DC-92704D568401}"/>
    <cellStyle name="40% - Ênfase3 6 3 2 2" xfId="4111" xr:uid="{20833093-75EA-4D32-9153-ED18709745AF}"/>
    <cellStyle name="40% - Ênfase3 6 3 2 3" xfId="4112" xr:uid="{C306681E-B1D7-454B-8872-DEB751CAB539}"/>
    <cellStyle name="40% - Ênfase3 6 3 3" xfId="4113" xr:uid="{90543179-00C9-482F-82E4-9C76A13411C9}"/>
    <cellStyle name="40% - Ênfase3 6 3 4" xfId="4114" xr:uid="{DC7E63F1-35CF-458E-9788-DA98A6CCF377}"/>
    <cellStyle name="40% - Ênfase3 6 4" xfId="4115" xr:uid="{661EF1CE-BACC-43BA-9354-1D79D246B4EA}"/>
    <cellStyle name="40% - Ênfase3 6 4 2" xfId="4116" xr:uid="{71CD46D9-6234-4B06-AD00-3B355A348BFF}"/>
    <cellStyle name="40% - Ênfase3 6 4 3" xfId="4117" xr:uid="{5BBB7A3F-B022-4019-B9A9-71C39711B622}"/>
    <cellStyle name="40% - Ênfase3 6 5" xfId="4118" xr:uid="{484A49CE-00A0-45AB-9D19-795A9DAC9487}"/>
    <cellStyle name="40% - Ênfase3 6 6" xfId="4119" xr:uid="{73665826-2BC1-432C-89A3-D4B930AB922C}"/>
    <cellStyle name="40% - Ênfase3 7" xfId="105" xr:uid="{7D817CA1-E9A8-4E1B-BF6C-3CE248D7D490}"/>
    <cellStyle name="40% - Ênfase3 7 2" xfId="4120" xr:uid="{1C8D875B-701D-4E9A-A408-C113F74F7071}"/>
    <cellStyle name="40% - Ênfase3 7 2 2" xfId="4121" xr:uid="{E4BAC311-906A-453E-BA74-64631D683C3D}"/>
    <cellStyle name="40% - Ênfase3 7 2 2 2" xfId="4122" xr:uid="{6CDB3B72-3B53-4679-B3EC-0068775A952F}"/>
    <cellStyle name="40% - Ênfase3 7 2 2 3" xfId="4123" xr:uid="{6911762E-6ACF-41DE-B9BE-950ECC5BAD0A}"/>
    <cellStyle name="40% - Ênfase3 7 2 3" xfId="4124" xr:uid="{C9760BAD-8951-41D9-B13C-6144BB9A2711}"/>
    <cellStyle name="40% - Ênfase3 7 2 4" xfId="4125" xr:uid="{EB79D9BA-FF19-4A7E-A6A3-F0A93D077903}"/>
    <cellStyle name="40% - Ênfase3 7 3" xfId="4126" xr:uid="{8C6BC326-389F-4DDE-AB8F-A119A9BD9E9B}"/>
    <cellStyle name="40% - Ênfase3 7 3 2" xfId="4127" xr:uid="{33850FF0-8FD9-4E72-89CA-D4DE7BD2FFA3}"/>
    <cellStyle name="40% - Ênfase3 7 3 3" xfId="4128" xr:uid="{701F203F-DECB-43ED-9CA2-77307C1643B6}"/>
    <cellStyle name="40% - Ênfase3 7 4" xfId="4129" xr:uid="{68445033-FB03-47E6-889A-FC5A127DB9B5}"/>
    <cellStyle name="40% - Ênfase3 7 5" xfId="4130" xr:uid="{4CB698E1-E75B-4A98-A6ED-55D6D6609FB8}"/>
    <cellStyle name="40% - Ênfase3 8" xfId="600" xr:uid="{9239A686-7DB0-499F-B6C8-9C47650F0533}"/>
    <cellStyle name="40% - Ênfase3 8 2" xfId="4132" xr:uid="{1E6CAC22-A6CA-45A8-BDD9-97BCB88CCF0C}"/>
    <cellStyle name="40% - Ênfase3 8 2 2" xfId="4133" xr:uid="{33733128-C988-411D-9E87-79AED53F64B0}"/>
    <cellStyle name="40% - Ênfase3 8 2 3" xfId="4134" xr:uid="{6AD524F5-E100-4CBD-9D64-516D061DBA6F}"/>
    <cellStyle name="40% - Ênfase3 8 3" xfId="4135" xr:uid="{C2FE4BE7-F586-4CB5-9E41-EB859268BCA4}"/>
    <cellStyle name="40% - Ênfase3 8 4" xfId="4136" xr:uid="{DB946805-A291-47B1-B65E-9FE8A251AE85}"/>
    <cellStyle name="40% - Ênfase3 8 5" xfId="4131" xr:uid="{E7AE661A-0089-4E9E-AA35-062CC0DDC5C9}"/>
    <cellStyle name="40% - Ênfase3 9" xfId="601" xr:uid="{569B5A80-0801-465B-B38C-71B1A2760A49}"/>
    <cellStyle name="40% - Ênfase3 9 2" xfId="4138" xr:uid="{0728F6ED-2DB8-4C4B-A3C0-3D9F1849E514}"/>
    <cellStyle name="40% - Ênfase3 9 3" xfId="4139" xr:uid="{8838AD57-0C68-4556-8539-8C6AB52881E5}"/>
    <cellStyle name="40% - Ênfase3 9 4" xfId="4137" xr:uid="{D694576E-47E9-4575-B4BB-8D7B1292A009}"/>
    <cellStyle name="40% - Ênfase4 10" xfId="602" xr:uid="{64703B5D-4F38-4BB3-BE1A-A1851CD05DB5}"/>
    <cellStyle name="40% - Ênfase4 10 2" xfId="4140" xr:uid="{EEE939BE-0B1C-44B2-ADA8-5ED17AFEEE11}"/>
    <cellStyle name="40% - Ênfase4 11" xfId="603" xr:uid="{66241B9B-3FCC-41DA-9C2B-4EA22FD8E654}"/>
    <cellStyle name="40% - Ênfase4 11 2" xfId="4141" xr:uid="{69665D0E-1813-49F9-9E08-EAD762EABACF}"/>
    <cellStyle name="40% - Ênfase4 12" xfId="604" xr:uid="{8A85A44B-C15F-4A6E-AC9C-12F595C8AD6B}"/>
    <cellStyle name="40% - Ênfase4 12 2" xfId="4142" xr:uid="{619E0182-297F-4DB2-A630-9F54BDAE0B4F}"/>
    <cellStyle name="40% - Ênfase4 13" xfId="605" xr:uid="{3E5A1C1C-3AB9-4A93-BBBD-0D2EF021A9FC}"/>
    <cellStyle name="40% - Ênfase4 13 2" xfId="4143" xr:uid="{723114B6-9E89-4E0A-B556-B01E7BDD5F9C}"/>
    <cellStyle name="40% - Ênfase4 14" xfId="606" xr:uid="{44758EC9-9874-4D20-AFE8-3770209B61FA}"/>
    <cellStyle name="40% - Ênfase4 14 2" xfId="4144" xr:uid="{D9041D21-BAD7-49D3-87BF-91914FE7928B}"/>
    <cellStyle name="40% - Ênfase4 15" xfId="607" xr:uid="{3635FB48-0996-4802-BC8D-90B18CDA9B0C}"/>
    <cellStyle name="40% - Ênfase4 15 2" xfId="4145" xr:uid="{44687D62-620D-4116-86DF-A68EA826E17F}"/>
    <cellStyle name="40% - Ênfase4 16" xfId="608" xr:uid="{1E328407-5C8E-48DB-9890-560F8A69464C}"/>
    <cellStyle name="40% - Ênfase4 16 2" xfId="4146" xr:uid="{5B52B5D2-518B-4C96-B5F0-B6BD53DCDC44}"/>
    <cellStyle name="40% - Ênfase4 17" xfId="609" xr:uid="{BB29EDE0-C11D-4B36-8E8B-8C8D4C917126}"/>
    <cellStyle name="40% - Ênfase4 17 2" xfId="4147" xr:uid="{0F2671DD-A143-4943-BDE2-20C2A4EF3330}"/>
    <cellStyle name="40% - Ênfase4 18" xfId="610" xr:uid="{84764AD8-45C5-41CE-92EB-8A3062C8E2C3}"/>
    <cellStyle name="40% - Ênfase4 18 2" xfId="4148" xr:uid="{2EDA430E-CFC3-4828-A54D-C2C15E0DC6E1}"/>
    <cellStyle name="40% - Ênfase4 19" xfId="611" xr:uid="{9BEDC9FF-2820-4446-8DBE-587AC2F97A06}"/>
    <cellStyle name="40% - Ênfase4 19 2" xfId="4149" xr:uid="{D72270AB-C042-4262-8428-166A127536CC}"/>
    <cellStyle name="40% - Ênfase4 2" xfId="106" xr:uid="{634B2F56-0ECA-4476-83C4-8B9498F4544B}"/>
    <cellStyle name="40% - Ênfase4 2 10" xfId="4151" xr:uid="{02FC9F4D-FD7F-434A-9819-C58B6BC4917A}"/>
    <cellStyle name="40% - Ênfase4 2 11" xfId="4150" xr:uid="{3C5C2B49-3FC8-476A-8F4A-4F865A176493}"/>
    <cellStyle name="40% - Ênfase4 2 2" xfId="612" xr:uid="{E0955C9B-DFBB-4ADD-B91E-9088FC0BBA35}"/>
    <cellStyle name="40% - Ênfase4 2 2 2" xfId="4153" xr:uid="{4A9BACFB-35B8-42D2-B7FD-EE88C8FEE628}"/>
    <cellStyle name="40% - Ênfase4 2 2 2 2" xfId="4154" xr:uid="{5A0F3F04-9EB2-4A8C-9C7A-09AAA49C3CA8}"/>
    <cellStyle name="40% - Ênfase4 2 2 2 2 2" xfId="4155" xr:uid="{DB7F3377-73C0-4E80-B7D4-072C80B364F4}"/>
    <cellStyle name="40% - Ênfase4 2 2 2 2 3" xfId="4156" xr:uid="{1B8FDDF1-2894-4109-8AB1-DDD64A613A31}"/>
    <cellStyle name="40% - Ênfase4 2 2 2 3" xfId="4157" xr:uid="{BF9E5B88-96FB-4717-842C-4D57F01BD43D}"/>
    <cellStyle name="40% - Ênfase4 2 2 2 4" xfId="4158" xr:uid="{AA565B32-7A26-42FC-9A07-8149012A44DF}"/>
    <cellStyle name="40% - Ênfase4 2 2 3" xfId="4159" xr:uid="{123907AC-1C1B-41F1-80AA-6380D17E389A}"/>
    <cellStyle name="40% - Ênfase4 2 2 3 2" xfId="4160" xr:uid="{631CBF13-92B6-4154-A4AF-190E7AB9243D}"/>
    <cellStyle name="40% - Ênfase4 2 2 3 3" xfId="4161" xr:uid="{E4DA021C-D78F-4017-83FA-C4DF329268C4}"/>
    <cellStyle name="40% - Ênfase4 2 2 4" xfId="4162" xr:uid="{21F3EDD6-903A-4C6E-AF7C-5740802F5DA4}"/>
    <cellStyle name="40% - Ênfase4 2 2 5" xfId="4163" xr:uid="{80250921-BDE0-48B6-8B88-513218066A4C}"/>
    <cellStyle name="40% - Ênfase4 2 2 6" xfId="4152" xr:uid="{23F35582-7878-4DCC-8716-3CB9AA101B56}"/>
    <cellStyle name="40% - Ênfase4 2 3" xfId="613" xr:uid="{1615C447-2D64-4E7A-BC17-BAB1CB706526}"/>
    <cellStyle name="40% - Ênfase4 2 3 2" xfId="4165" xr:uid="{EED50595-4EC5-491C-8867-5B2A25A7AF8A}"/>
    <cellStyle name="40% - Ênfase4 2 3 2 2" xfId="4166" xr:uid="{948348D4-0171-445F-A736-056F301C02DE}"/>
    <cellStyle name="40% - Ênfase4 2 3 2 2 2" xfId="4167" xr:uid="{3A1B9AE1-177A-49AE-B1AF-12928B662552}"/>
    <cellStyle name="40% - Ênfase4 2 3 2 2 3" xfId="4168" xr:uid="{F4E1C531-18FC-43E3-A687-2BF402D38C6A}"/>
    <cellStyle name="40% - Ênfase4 2 3 2 3" xfId="4169" xr:uid="{06783FCD-2943-4479-8AF3-B19771212F71}"/>
    <cellStyle name="40% - Ênfase4 2 3 2 4" xfId="4170" xr:uid="{97E35582-813E-4312-A070-7884726212D7}"/>
    <cellStyle name="40% - Ênfase4 2 3 3" xfId="4171" xr:uid="{97292C53-3DB6-45B7-BC0F-2DF9D7436812}"/>
    <cellStyle name="40% - Ênfase4 2 3 3 2" xfId="4172" xr:uid="{EB09656D-F931-453F-9B06-EF877ECED85D}"/>
    <cellStyle name="40% - Ênfase4 2 3 3 3" xfId="4173" xr:uid="{3F65AC50-C3FB-4F68-B249-C5B67EF69A7F}"/>
    <cellStyle name="40% - Ênfase4 2 3 4" xfId="4174" xr:uid="{CAC7182D-0E69-4B7A-9959-95F08043C6F8}"/>
    <cellStyle name="40% - Ênfase4 2 3 5" xfId="4175" xr:uid="{EFCD3D72-EC2C-415E-B5DF-59EBEC1EC4E0}"/>
    <cellStyle name="40% - Ênfase4 2 3 6" xfId="4164" xr:uid="{36A9A6BF-33BA-4C9B-B05D-6D0105295243}"/>
    <cellStyle name="40% - Ênfase4 2 4" xfId="4176" xr:uid="{BD5F071A-3A75-4B11-9DFB-9E99AE6FF6AA}"/>
    <cellStyle name="40% - Ênfase4 2 4 2" xfId="4177" xr:uid="{DC6E32EA-EBD4-49A6-A264-8879BCC3ED08}"/>
    <cellStyle name="40% - Ênfase4 2 4 2 2" xfId="4178" xr:uid="{334FDCEF-0101-4621-9D47-EE8EF773EE1D}"/>
    <cellStyle name="40% - Ênfase4 2 4 2 2 2" xfId="4179" xr:uid="{9BB5B106-E823-4BC7-B4E4-6A01B8704744}"/>
    <cellStyle name="40% - Ênfase4 2 4 2 2 3" xfId="4180" xr:uid="{7CCF3000-8352-4B46-881E-1BFC5C603338}"/>
    <cellStyle name="40% - Ênfase4 2 4 2 3" xfId="4181" xr:uid="{E2B2A8F7-0698-4223-B407-E96D6FB71E6F}"/>
    <cellStyle name="40% - Ênfase4 2 4 2 4" xfId="4182" xr:uid="{9E5D3883-57F8-4507-82ED-AFC26AFAAD07}"/>
    <cellStyle name="40% - Ênfase4 2 4 3" xfId="4183" xr:uid="{CD0DAEB1-C9D8-4653-B373-4A9A626B755C}"/>
    <cellStyle name="40% - Ênfase4 2 4 3 2" xfId="4184" xr:uid="{28E50A7D-20EA-4023-B344-E4E839133088}"/>
    <cellStyle name="40% - Ênfase4 2 4 3 3" xfId="4185" xr:uid="{2E72F299-FC88-4D17-BFA2-5DED91CB77EB}"/>
    <cellStyle name="40% - Ênfase4 2 4 4" xfId="4186" xr:uid="{F5C2CD63-0D31-4F9A-9332-14AD5A7194F8}"/>
    <cellStyle name="40% - Ênfase4 2 4 5" xfId="4187" xr:uid="{0E0DC31F-8234-4DF7-A936-889536FC89F5}"/>
    <cellStyle name="40% - Ênfase4 2 5" xfId="4188" xr:uid="{0974CD6A-7363-48FB-8ED0-9052A6B40D11}"/>
    <cellStyle name="40% - Ênfase4 2 5 2" xfId="4189" xr:uid="{D23625F7-9476-4221-A7CF-66C26F4C5574}"/>
    <cellStyle name="40% - Ênfase4 2 5 2 2" xfId="4190" xr:uid="{5FF0C273-634A-4A84-B593-BFCB7803C8C4}"/>
    <cellStyle name="40% - Ênfase4 2 5 2 2 2" xfId="4191" xr:uid="{B4174C20-DA1D-444B-9195-164DCF61CC1D}"/>
    <cellStyle name="40% - Ênfase4 2 5 2 2 3" xfId="4192" xr:uid="{8FB7EEC1-042F-4D36-B7B6-6EA22C175941}"/>
    <cellStyle name="40% - Ênfase4 2 5 2 3" xfId="4193" xr:uid="{A354D735-C4B7-41CC-991A-3B857ED9BCE2}"/>
    <cellStyle name="40% - Ênfase4 2 5 2 4" xfId="4194" xr:uid="{F4743858-CB16-4ED7-9758-29E784FF17CF}"/>
    <cellStyle name="40% - Ênfase4 2 5 3" xfId="4195" xr:uid="{949360CD-AF6C-4F02-B5F8-0FB0C00F84FC}"/>
    <cellStyle name="40% - Ênfase4 2 5 3 2" xfId="4196" xr:uid="{9EC7460C-E165-4733-9D39-EC76A0B77569}"/>
    <cellStyle name="40% - Ênfase4 2 5 3 3" xfId="4197" xr:uid="{B6051B48-8854-47FD-BB47-0D77D3C349E8}"/>
    <cellStyle name="40% - Ênfase4 2 5 4" xfId="4198" xr:uid="{CDD9CBF9-09F6-4F95-8FE2-14034D23D2F8}"/>
    <cellStyle name="40% - Ênfase4 2 5 5" xfId="4199" xr:uid="{913989DA-A900-4810-B68A-B5EAB94CD512}"/>
    <cellStyle name="40% - Ênfase4 2 6" xfId="4200" xr:uid="{3EEDAE27-7803-40BB-BBC6-C765F358ACF7}"/>
    <cellStyle name="40% - Ênfase4 2 6 2" xfId="4201" xr:uid="{177DA0B5-7B74-4808-BEB5-85FE08956A0D}"/>
    <cellStyle name="40% - Ênfase4 2 6 2 2" xfId="4202" xr:uid="{4C5E70B3-CCA8-46EF-B4C1-891571CAEC5E}"/>
    <cellStyle name="40% - Ênfase4 2 6 2 2 2" xfId="4203" xr:uid="{07460E01-CE9B-4CE2-BEED-1E39F6900546}"/>
    <cellStyle name="40% - Ênfase4 2 6 2 2 3" xfId="4204" xr:uid="{0DFCB7D4-F733-4214-A50A-83114EC37BD5}"/>
    <cellStyle name="40% - Ênfase4 2 6 2 3" xfId="4205" xr:uid="{2A77FFBF-12D5-421C-95EB-138F16CFE649}"/>
    <cellStyle name="40% - Ênfase4 2 6 2 4" xfId="4206" xr:uid="{72471EE4-BCC0-474F-8ED9-753FC3761FD9}"/>
    <cellStyle name="40% - Ênfase4 2 6 3" xfId="4207" xr:uid="{0D33D233-45A6-4351-89F5-A6007ABE3164}"/>
    <cellStyle name="40% - Ênfase4 2 6 3 2" xfId="4208" xr:uid="{885932A3-6770-4D3A-8740-1EAC3E9C1AD8}"/>
    <cellStyle name="40% - Ênfase4 2 6 3 3" xfId="4209" xr:uid="{8D8BE634-1E07-42A0-9983-053C2E823E23}"/>
    <cellStyle name="40% - Ênfase4 2 6 4" xfId="4210" xr:uid="{63E18AFB-9A52-4ECE-BFEA-70EB07A7A672}"/>
    <cellStyle name="40% - Ênfase4 2 6 5" xfId="4211" xr:uid="{4672D0E6-C372-4B41-B546-E36E865F80F4}"/>
    <cellStyle name="40% - Ênfase4 2 7" xfId="4212" xr:uid="{7EF8919A-3287-49DD-8EF9-6A8907407CFA}"/>
    <cellStyle name="40% - Ênfase4 2 7 2" xfId="4213" xr:uid="{78572F6A-6866-4FE3-9108-50E772333FE3}"/>
    <cellStyle name="40% - Ênfase4 2 7 2 2" xfId="4214" xr:uid="{93558276-D0B1-40ED-B4F5-11F72827F895}"/>
    <cellStyle name="40% - Ênfase4 2 7 2 3" xfId="4215" xr:uid="{3602AD90-F92A-438D-914B-B4B567261322}"/>
    <cellStyle name="40% - Ênfase4 2 7 3" xfId="4216" xr:uid="{04707540-230B-4633-ADF7-1BA4A40380FA}"/>
    <cellStyle name="40% - Ênfase4 2 7 4" xfId="4217" xr:uid="{FD1B0763-24BA-457C-B3BD-D1893E4EF858}"/>
    <cellStyle name="40% - Ênfase4 2 8" xfId="4218" xr:uid="{AD450BAB-F377-41A3-AD05-AD015D4C2C1D}"/>
    <cellStyle name="40% - Ênfase4 2 8 2" xfId="4219" xr:uid="{667C2CC8-1FAD-42D0-86CB-BF1DBDE95F8B}"/>
    <cellStyle name="40% - Ênfase4 2 8 3" xfId="4220" xr:uid="{78432DF1-6DFA-4A74-B23C-A95BD4C7A49E}"/>
    <cellStyle name="40% - Ênfase4 2 9" xfId="4221" xr:uid="{0797F4A1-418D-4001-AA37-840821087BC2}"/>
    <cellStyle name="40% - Ênfase4 20" xfId="614" xr:uid="{D0D1385D-6AEE-4062-BB32-BD98727BAE2C}"/>
    <cellStyle name="40% - Ênfase4 20 2" xfId="4222" xr:uid="{580C236C-80F6-4459-AC14-49F8DE099C2F}"/>
    <cellStyle name="40% - Ênfase4 21" xfId="4223" xr:uid="{FAF127D2-3094-40C3-A397-7A145F946564}"/>
    <cellStyle name="40% - Ênfase4 22" xfId="4224" xr:uid="{E7913DEB-895D-4244-9C21-BE274C154E6A}"/>
    <cellStyle name="40% - Ênfase4 23" xfId="4225" xr:uid="{2FAE8B7E-B451-4944-B9C0-0C0160D2673D}"/>
    <cellStyle name="40% - Ênfase4 24" xfId="4226" xr:uid="{5804F4CC-2859-4DED-A662-CBED8D95126F}"/>
    <cellStyle name="40% - Ênfase4 25" xfId="4227" xr:uid="{86D800D8-43D0-4CC1-98B1-7724585D5D49}"/>
    <cellStyle name="40% - Ênfase4 3" xfId="107" xr:uid="{A73EF435-01F8-4704-A939-260F487A4D55}"/>
    <cellStyle name="40% - Ênfase4 3 10" xfId="4228" xr:uid="{0E8F2219-89FB-4472-A8E0-C7DF2F3C4EE1}"/>
    <cellStyle name="40% - Ênfase4 3 2" xfId="615" xr:uid="{0835B3E4-84FD-4FED-831C-1DA4A433F966}"/>
    <cellStyle name="40% - Ênfase4 3 2 2" xfId="4230" xr:uid="{C506A7D8-B281-40DD-8BD8-F363D20334FA}"/>
    <cellStyle name="40% - Ênfase4 3 2 2 2" xfId="4231" xr:uid="{5F6F0E6D-C8F7-4F8F-8473-9435C4CA54EF}"/>
    <cellStyle name="40% - Ênfase4 3 2 2 2 2" xfId="4232" xr:uid="{34EBF220-02AE-420A-B424-1A7584DBC495}"/>
    <cellStyle name="40% - Ênfase4 3 2 2 2 3" xfId="4233" xr:uid="{0988284F-C8D3-4372-9735-9B401BF2EA16}"/>
    <cellStyle name="40% - Ênfase4 3 2 2 3" xfId="4234" xr:uid="{BAEE743D-B264-4908-A948-37C066628508}"/>
    <cellStyle name="40% - Ênfase4 3 2 2 4" xfId="4235" xr:uid="{95B94C48-FF4B-4797-972E-3950852FD147}"/>
    <cellStyle name="40% - Ênfase4 3 2 3" xfId="4236" xr:uid="{B858ACBE-06EF-403B-9DDB-9BCCD2551EB4}"/>
    <cellStyle name="40% - Ênfase4 3 2 3 2" xfId="4237" xr:uid="{8726E9A9-9BED-47B7-8D0D-17FF5ECD3795}"/>
    <cellStyle name="40% - Ênfase4 3 2 3 3" xfId="4238" xr:uid="{FEEEAF78-BB46-4B6D-9727-FAE3719AC298}"/>
    <cellStyle name="40% - Ênfase4 3 2 4" xfId="4239" xr:uid="{EFDD52E4-2EE1-4311-936C-DBEC6221611D}"/>
    <cellStyle name="40% - Ênfase4 3 2 5" xfId="4240" xr:uid="{0DF190DC-6EBC-43E4-8085-F69810D26BB4}"/>
    <cellStyle name="40% - Ênfase4 3 2 6" xfId="4229" xr:uid="{F5C48AFA-07CA-4253-87F5-F1A15BAC3FA5}"/>
    <cellStyle name="40% - Ênfase4 3 3" xfId="616" xr:uid="{89F7B572-7025-4072-85EC-E9E79D1C9D09}"/>
    <cellStyle name="40% - Ênfase4 3 3 2" xfId="4242" xr:uid="{355651EA-6E98-4487-808B-1EC0E31F00E4}"/>
    <cellStyle name="40% - Ênfase4 3 3 2 2" xfId="4243" xr:uid="{10C00EAF-C7BC-48EA-BF46-CF02D6C2BA3A}"/>
    <cellStyle name="40% - Ênfase4 3 3 2 2 2" xfId="4244" xr:uid="{8DDD77FD-CD4D-400C-B9C5-0F760A7137BA}"/>
    <cellStyle name="40% - Ênfase4 3 3 2 2 3" xfId="4245" xr:uid="{DB689E59-9926-4E4E-83AE-576AB933BCD9}"/>
    <cellStyle name="40% - Ênfase4 3 3 2 3" xfId="4246" xr:uid="{F0B9F147-CEF7-4DED-916E-BB583D99336E}"/>
    <cellStyle name="40% - Ênfase4 3 3 2 4" xfId="4247" xr:uid="{82A5ADAA-E923-4C76-B2D2-4FEAF601AB5A}"/>
    <cellStyle name="40% - Ênfase4 3 3 3" xfId="4248" xr:uid="{DDE667E4-A29E-4053-A162-30C557C58B17}"/>
    <cellStyle name="40% - Ênfase4 3 3 3 2" xfId="4249" xr:uid="{9593D8BF-9E4B-43DE-939E-78EA3E7DB925}"/>
    <cellStyle name="40% - Ênfase4 3 3 3 3" xfId="4250" xr:uid="{14A90AF2-0F27-4CF1-9AA7-6F86E25B12BB}"/>
    <cellStyle name="40% - Ênfase4 3 3 4" xfId="4251" xr:uid="{CFA28B04-07E8-459C-9669-228F109AC10A}"/>
    <cellStyle name="40% - Ênfase4 3 3 5" xfId="4252" xr:uid="{F99FA543-39C6-433A-9DA6-C1D7A61C6A0C}"/>
    <cellStyle name="40% - Ênfase4 3 3 6" xfId="4241" xr:uid="{A290597E-0793-40B2-8DE7-46E29E3E3D03}"/>
    <cellStyle name="40% - Ênfase4 3 4" xfId="4253" xr:uid="{25817BEC-56D5-4935-BD8E-28B140585644}"/>
    <cellStyle name="40% - Ênfase4 3 4 2" xfId="4254" xr:uid="{ED2898EB-0187-4CE2-8457-48675758D222}"/>
    <cellStyle name="40% - Ênfase4 3 4 2 2" xfId="4255" xr:uid="{F08164A7-25AE-4B7F-94B4-37441F23DC3C}"/>
    <cellStyle name="40% - Ênfase4 3 4 2 2 2" xfId="4256" xr:uid="{974480E9-2828-480B-8C08-A2955AFA2F6E}"/>
    <cellStyle name="40% - Ênfase4 3 4 2 2 3" xfId="4257" xr:uid="{D7B14711-0FDD-4644-805B-C84EF44EA4E1}"/>
    <cellStyle name="40% - Ênfase4 3 4 2 3" xfId="4258" xr:uid="{7D5D5B19-C8C8-41FC-A515-26EF1DB9F17B}"/>
    <cellStyle name="40% - Ênfase4 3 4 2 4" xfId="4259" xr:uid="{2D7C3178-5AD6-4843-AFA1-830ED9663F19}"/>
    <cellStyle name="40% - Ênfase4 3 4 3" xfId="4260" xr:uid="{65218F5A-6F78-478C-B575-32CC3E54C2F7}"/>
    <cellStyle name="40% - Ênfase4 3 4 3 2" xfId="4261" xr:uid="{5637A2A2-7FA3-45A1-89B1-794473169F64}"/>
    <cellStyle name="40% - Ênfase4 3 4 3 3" xfId="4262" xr:uid="{A694E7A5-B6C2-409D-8DBC-3ECB8879386E}"/>
    <cellStyle name="40% - Ênfase4 3 4 4" xfId="4263" xr:uid="{B7B10C45-736F-4AE9-94A3-F4DFDE6674D7}"/>
    <cellStyle name="40% - Ênfase4 3 4 5" xfId="4264" xr:uid="{5C904330-69B0-4653-8B8B-51090948751F}"/>
    <cellStyle name="40% - Ênfase4 3 5" xfId="4265" xr:uid="{F64DB61F-888C-4710-9598-7AA405A48D94}"/>
    <cellStyle name="40% - Ênfase4 3 5 2" xfId="4266" xr:uid="{4E63AD0C-8CD9-4B3C-B87D-B76D511F5691}"/>
    <cellStyle name="40% - Ênfase4 3 5 2 2" xfId="4267" xr:uid="{26F89F25-CA8D-496B-8011-3A2B4E25914A}"/>
    <cellStyle name="40% - Ênfase4 3 5 2 2 2" xfId="4268" xr:uid="{77216BFF-D820-4C4F-98FE-92D7ABE04A1E}"/>
    <cellStyle name="40% - Ênfase4 3 5 2 2 3" xfId="4269" xr:uid="{A5BC3589-1158-44FE-8329-5FA426903BE2}"/>
    <cellStyle name="40% - Ênfase4 3 5 2 3" xfId="4270" xr:uid="{D9602CEE-C2B8-4281-A7F6-8F20745BBB8A}"/>
    <cellStyle name="40% - Ênfase4 3 5 2 4" xfId="4271" xr:uid="{41A64490-4F73-4800-8B0D-E66C4DF49B4A}"/>
    <cellStyle name="40% - Ênfase4 3 5 3" xfId="4272" xr:uid="{4AACEC68-19F8-4867-A990-FC942F61345E}"/>
    <cellStyle name="40% - Ênfase4 3 5 3 2" xfId="4273" xr:uid="{0DA69EDA-E25B-4054-8D0C-E494CD321EC0}"/>
    <cellStyle name="40% - Ênfase4 3 5 3 3" xfId="4274" xr:uid="{5B2FE629-564D-4D90-BCA2-14BD24E8C98F}"/>
    <cellStyle name="40% - Ênfase4 3 5 4" xfId="4275" xr:uid="{F2D8FB87-E2C3-4A58-8119-6B0F8247E068}"/>
    <cellStyle name="40% - Ênfase4 3 5 5" xfId="4276" xr:uid="{A9245A3D-D20F-4027-B4ED-17631FCD435F}"/>
    <cellStyle name="40% - Ênfase4 3 6" xfId="4277" xr:uid="{FEE94AB1-8FE2-4237-B2C0-54578E16EC1A}"/>
    <cellStyle name="40% - Ênfase4 3 6 2" xfId="4278" xr:uid="{EB7317AB-85B8-48AB-B3A1-05B351D46F4A}"/>
    <cellStyle name="40% - Ênfase4 3 6 2 2" xfId="4279" xr:uid="{52F16ADF-F2BD-441B-8252-4CC6CF4B8D51}"/>
    <cellStyle name="40% - Ênfase4 3 6 2 3" xfId="4280" xr:uid="{3D2E535D-C855-4DC8-BC92-3A117F9ED165}"/>
    <cellStyle name="40% - Ênfase4 3 6 3" xfId="4281" xr:uid="{77954F01-2892-47BF-BF7D-54B9A2918E36}"/>
    <cellStyle name="40% - Ênfase4 3 6 4" xfId="4282" xr:uid="{A975DA67-FE34-4585-A519-E601DEB01DA0}"/>
    <cellStyle name="40% - Ênfase4 3 7" xfId="4283" xr:uid="{0F1D8EA9-3C1F-48F7-B2F5-E1E516B191AC}"/>
    <cellStyle name="40% - Ênfase4 3 7 2" xfId="4284" xr:uid="{BD10FAD0-6629-4BDF-99BC-96C67FAEA0FD}"/>
    <cellStyle name="40% - Ênfase4 3 7 3" xfId="4285" xr:uid="{2EBEAA49-A40D-4769-A337-755F74265C6A}"/>
    <cellStyle name="40% - Ênfase4 3 8" xfId="4286" xr:uid="{9A028EA0-4AAF-4210-8D26-FE2E59565E39}"/>
    <cellStyle name="40% - Ênfase4 3 9" xfId="4287" xr:uid="{C9D69D03-0935-4766-936A-F616AE24827C}"/>
    <cellStyle name="40% - Ênfase4 4" xfId="108" xr:uid="{08C00E80-6374-4FB9-BDC5-868A92FA6F5E}"/>
    <cellStyle name="40% - Ênfase4 4 2" xfId="617" xr:uid="{6C5B88F1-458C-4EE5-8181-6C415D7FAB71}"/>
    <cellStyle name="40% - Ênfase4 4 2 2" xfId="4289" xr:uid="{F4BB7529-C28F-40EA-BB0F-5DD1ABF193A3}"/>
    <cellStyle name="40% - Ênfase4 4 2 2 2" xfId="4290" xr:uid="{B1B3DCE3-A4B4-44E7-883D-2C128B36BC47}"/>
    <cellStyle name="40% - Ênfase4 4 2 2 2 2" xfId="4291" xr:uid="{84E6615A-585A-46B3-B05A-763443BC3396}"/>
    <cellStyle name="40% - Ênfase4 4 2 2 2 3" xfId="4292" xr:uid="{B95625BE-DC87-4420-A764-D44A3F1EB01C}"/>
    <cellStyle name="40% - Ênfase4 4 2 2 3" xfId="4293" xr:uid="{97B6AE1C-0537-4508-862E-42407287913D}"/>
    <cellStyle name="40% - Ênfase4 4 2 2 4" xfId="4294" xr:uid="{9AF67633-6290-4675-AB95-4CDC544E4CC9}"/>
    <cellStyle name="40% - Ênfase4 4 2 3" xfId="4295" xr:uid="{2BA6211C-0750-4D9B-B3DE-ADA1C024FF5F}"/>
    <cellStyle name="40% - Ênfase4 4 2 3 2" xfId="4296" xr:uid="{87D08BF2-5445-44FB-8246-FACDE85B6026}"/>
    <cellStyle name="40% - Ênfase4 4 2 3 3" xfId="4297" xr:uid="{8C6E9DE3-C6FE-4210-BDDC-35A09476F96B}"/>
    <cellStyle name="40% - Ênfase4 4 2 4" xfId="4298" xr:uid="{C0CB81A2-F69F-4E37-AC51-EB543FE02944}"/>
    <cellStyle name="40% - Ênfase4 4 2 5" xfId="4299" xr:uid="{C7E1B3A2-7178-4ED1-B067-8E8290C90058}"/>
    <cellStyle name="40% - Ênfase4 4 2 6" xfId="4288" xr:uid="{E4DF5CD5-621C-4C4B-91C5-546677945615}"/>
    <cellStyle name="40% - Ênfase4 4 3" xfId="618" xr:uid="{5F9950AA-9F97-429F-9685-329EB0419B88}"/>
    <cellStyle name="40% - Ênfase4 4 3 2" xfId="4301" xr:uid="{46C6FE96-2A0D-4F70-83F6-F2D397653246}"/>
    <cellStyle name="40% - Ênfase4 4 3 2 2" xfId="4302" xr:uid="{37C98C4C-2AF5-4D59-958B-1E2ECA0B8D74}"/>
    <cellStyle name="40% - Ênfase4 4 3 2 2 2" xfId="4303" xr:uid="{4A24CEC1-2B02-4BB2-B985-A328200D0B46}"/>
    <cellStyle name="40% - Ênfase4 4 3 2 2 3" xfId="4304" xr:uid="{7D91D4E1-524B-40C2-8536-B22286A8ACCB}"/>
    <cellStyle name="40% - Ênfase4 4 3 2 3" xfId="4305" xr:uid="{093FF856-36ED-4BF5-BB3F-C20225A71CA8}"/>
    <cellStyle name="40% - Ênfase4 4 3 2 4" xfId="4306" xr:uid="{6562439C-D404-465D-B64A-434BF04CD197}"/>
    <cellStyle name="40% - Ênfase4 4 3 3" xfId="4307" xr:uid="{617A07CE-3059-412F-A515-AC7CBFBAB294}"/>
    <cellStyle name="40% - Ênfase4 4 3 3 2" xfId="4308" xr:uid="{F8E5EE6D-C3EA-46D0-8CBF-54A4222A61A6}"/>
    <cellStyle name="40% - Ênfase4 4 3 3 3" xfId="4309" xr:uid="{6439CA0E-A1CE-4B4D-814D-52BA5B952A70}"/>
    <cellStyle name="40% - Ênfase4 4 3 4" xfId="4310" xr:uid="{7C14F574-3B85-4802-8601-DE678DEDD7D4}"/>
    <cellStyle name="40% - Ênfase4 4 3 5" xfId="4311" xr:uid="{21D6B144-FBB3-4516-B45E-913E64EC91D3}"/>
    <cellStyle name="40% - Ênfase4 4 3 6" xfId="4300" xr:uid="{A358E394-6E90-4FF2-9CB7-9581611758AE}"/>
    <cellStyle name="40% - Ênfase4 4 4" xfId="4312" xr:uid="{37730F11-0766-4269-B8E2-25C9D2B60E1A}"/>
    <cellStyle name="40% - Ênfase4 4 4 2" xfId="4313" xr:uid="{B59F89A9-274C-4FDB-AA85-A197A9AB677E}"/>
    <cellStyle name="40% - Ênfase4 4 4 2 2" xfId="4314" xr:uid="{699338AE-68DF-49E4-B2ED-4EBCCC9D9977}"/>
    <cellStyle name="40% - Ênfase4 4 4 2 2 2" xfId="4315" xr:uid="{29113EC6-73C8-41C7-ADB9-FB5F8D4995F0}"/>
    <cellStyle name="40% - Ênfase4 4 4 2 2 3" xfId="4316" xr:uid="{418708EF-9C35-4DE5-A1F0-BBDA4E3D2005}"/>
    <cellStyle name="40% - Ênfase4 4 4 2 3" xfId="4317" xr:uid="{9467BBC2-91C5-4E6B-8495-6925EEA4E836}"/>
    <cellStyle name="40% - Ênfase4 4 4 2 4" xfId="4318" xr:uid="{253BCB9C-5277-4F07-B530-E455E838D4DF}"/>
    <cellStyle name="40% - Ênfase4 4 4 3" xfId="4319" xr:uid="{5D6A535B-6C5F-4650-8663-E20CF2618CCB}"/>
    <cellStyle name="40% - Ênfase4 4 4 3 2" xfId="4320" xr:uid="{4835C286-A0D4-40E1-98D4-982243157795}"/>
    <cellStyle name="40% - Ênfase4 4 4 3 3" xfId="4321" xr:uid="{9F3DE916-F302-4574-918F-66E507465350}"/>
    <cellStyle name="40% - Ênfase4 4 4 4" xfId="4322" xr:uid="{F493413E-107C-4FAB-A9E8-79DB2E772F26}"/>
    <cellStyle name="40% - Ênfase4 4 4 5" xfId="4323" xr:uid="{A185C889-DA0E-43B3-B01C-8654132DB7CC}"/>
    <cellStyle name="40% - Ênfase4 4 5" xfId="4324" xr:uid="{38171593-7153-4D25-8264-EC6D825F4300}"/>
    <cellStyle name="40% - Ênfase4 4 5 2" xfId="4325" xr:uid="{D34A670C-A0BD-49D2-875E-B94C88B605E9}"/>
    <cellStyle name="40% - Ênfase4 4 5 2 2" xfId="4326" xr:uid="{CAA480E6-7EDF-42F7-B260-0E1F61BBB21B}"/>
    <cellStyle name="40% - Ênfase4 4 5 2 3" xfId="4327" xr:uid="{8E8C86BF-1D1D-4BA6-98B2-897EDD209003}"/>
    <cellStyle name="40% - Ênfase4 4 5 3" xfId="4328" xr:uid="{A14BCB16-1B17-49F9-BEA6-57AEDC31B96B}"/>
    <cellStyle name="40% - Ênfase4 4 5 4" xfId="4329" xr:uid="{D9096E2D-9B04-49E2-BEA3-1F846552A26E}"/>
    <cellStyle name="40% - Ênfase4 4 6" xfId="4330" xr:uid="{AA65832A-140B-48F3-99FF-CE393A8F3DAD}"/>
    <cellStyle name="40% - Ênfase4 4 6 2" xfId="4331" xr:uid="{77F8999E-6C31-4FB0-9ADD-8990057E1C26}"/>
    <cellStyle name="40% - Ênfase4 4 6 3" xfId="4332" xr:uid="{E9007DC1-99BF-41C7-9F42-AB8827BB6EC8}"/>
    <cellStyle name="40% - Ênfase4 4 7" xfId="4333" xr:uid="{F3DD36B6-75A1-4B42-9525-8C5353E83253}"/>
    <cellStyle name="40% - Ênfase4 4 8" xfId="4334" xr:uid="{EFC08163-12D6-469C-A017-2F6BD534F83D}"/>
    <cellStyle name="40% - Ênfase4 5" xfId="109" xr:uid="{2B1982FE-81A9-4666-B41E-9336716124FD}"/>
    <cellStyle name="40% - Ênfase4 5 2" xfId="4335" xr:uid="{8FC880AE-AD34-48F7-8547-4E5FB07CC301}"/>
    <cellStyle name="40% - Ênfase4 5 2 2" xfId="4336" xr:uid="{3F5FA4A1-9D97-4997-B6F2-AEBFD6673F14}"/>
    <cellStyle name="40% - Ênfase4 5 2 2 2" xfId="4337" xr:uid="{5911349E-ADBF-4C7F-A387-80A53C9221AB}"/>
    <cellStyle name="40% - Ênfase4 5 2 2 2 2" xfId="4338" xr:uid="{3165A709-B436-4AAA-9714-EC6045018AFA}"/>
    <cellStyle name="40% - Ênfase4 5 2 2 2 3" xfId="4339" xr:uid="{BFD916D1-08E0-473C-B9E6-7D6E747D1B03}"/>
    <cellStyle name="40% - Ênfase4 5 2 2 3" xfId="4340" xr:uid="{7251838B-5952-4445-890A-28A80B8D0B48}"/>
    <cellStyle name="40% - Ênfase4 5 2 2 4" xfId="4341" xr:uid="{9D82CB6E-2D03-4490-916C-D501B8E2B69D}"/>
    <cellStyle name="40% - Ênfase4 5 2 3" xfId="4342" xr:uid="{41938192-8507-4496-A714-9A1B6158E7CE}"/>
    <cellStyle name="40% - Ênfase4 5 2 3 2" xfId="4343" xr:uid="{CCC45B34-4BB8-4979-B240-81C65837DFF0}"/>
    <cellStyle name="40% - Ênfase4 5 2 3 3" xfId="4344" xr:uid="{7F9F741B-4F21-4B65-BF2C-681F5F906D96}"/>
    <cellStyle name="40% - Ênfase4 5 2 4" xfId="4345" xr:uid="{9DE167DE-F78B-43B3-9C69-F07AFD52987F}"/>
    <cellStyle name="40% - Ênfase4 5 2 5" xfId="4346" xr:uid="{D1C09B64-A569-4B1D-BA33-2132CD30E220}"/>
    <cellStyle name="40% - Ênfase4 5 3" xfId="4347" xr:uid="{8477A23D-622A-47C1-853E-436A927A719C}"/>
    <cellStyle name="40% - Ênfase4 5 3 2" xfId="4348" xr:uid="{85413B15-1F58-439A-8F30-A7E02893B32B}"/>
    <cellStyle name="40% - Ênfase4 5 3 2 2" xfId="4349" xr:uid="{3E0F65B1-1B03-42B2-A53B-E8DA08DB1D24}"/>
    <cellStyle name="40% - Ênfase4 5 3 2 3" xfId="4350" xr:uid="{C21EFD6B-5DE3-47C8-B59E-90D119960126}"/>
    <cellStyle name="40% - Ênfase4 5 3 3" xfId="4351" xr:uid="{9B6492A7-0832-4B96-8DB3-1F4A2E809DD3}"/>
    <cellStyle name="40% - Ênfase4 5 3 4" xfId="4352" xr:uid="{F90A7B5B-A782-4D50-80A6-220BFD2AC14D}"/>
    <cellStyle name="40% - Ênfase4 5 4" xfId="4353" xr:uid="{9B8DBF28-4117-4057-B011-E0D7F6EA1AFD}"/>
    <cellStyle name="40% - Ênfase4 5 4 2" xfId="4354" xr:uid="{8AD81A17-541F-49C1-88D0-93577161C95D}"/>
    <cellStyle name="40% - Ênfase4 5 4 3" xfId="4355" xr:uid="{FD61E3DD-2DE0-44FC-99FE-5FCA2FC46EE6}"/>
    <cellStyle name="40% - Ênfase4 5 5" xfId="4356" xr:uid="{F1772637-3AD1-44BB-ABF1-7E32E25A6C0C}"/>
    <cellStyle name="40% - Ênfase4 5 6" xfId="4357" xr:uid="{D602A9B2-62DB-4340-917B-29530BE2669E}"/>
    <cellStyle name="40% - Ênfase4 6" xfId="110" xr:uid="{C13621D6-6CBE-464B-BA6E-1CC5B41C1D7C}"/>
    <cellStyle name="40% - Ênfase4 6 2" xfId="4358" xr:uid="{3150A12E-AB72-4AFB-A595-FFA17CD77618}"/>
    <cellStyle name="40% - Ênfase4 6 2 2" xfId="4359" xr:uid="{3E6C1F2A-0033-456A-94ED-09C4EC9BFABF}"/>
    <cellStyle name="40% - Ênfase4 6 2 2 2" xfId="4360" xr:uid="{E9BCD4A2-B414-4B24-B718-D176E71F0909}"/>
    <cellStyle name="40% - Ênfase4 6 2 2 2 2" xfId="4361" xr:uid="{A0594840-2010-4817-A1A0-B9FD9BD2808C}"/>
    <cellStyle name="40% - Ênfase4 6 2 2 2 3" xfId="4362" xr:uid="{D988FE4D-AFF5-462F-998B-F4A0A33C3AEB}"/>
    <cellStyle name="40% - Ênfase4 6 2 2 3" xfId="4363" xr:uid="{937A6189-C202-4AEB-8BFC-B31B4C34E1A3}"/>
    <cellStyle name="40% - Ênfase4 6 2 2 4" xfId="4364" xr:uid="{A6C10AC8-4F7A-412C-93EB-4427D2854DE7}"/>
    <cellStyle name="40% - Ênfase4 6 2 3" xfId="4365" xr:uid="{BD1A899B-722D-4797-ACD0-2A2532D25742}"/>
    <cellStyle name="40% - Ênfase4 6 2 3 2" xfId="4366" xr:uid="{4024DE0A-30DF-4A2B-A121-DF05E664C520}"/>
    <cellStyle name="40% - Ênfase4 6 2 3 3" xfId="4367" xr:uid="{1D1C52BB-1CF4-4EF8-87EF-DAE8CBA0DD86}"/>
    <cellStyle name="40% - Ênfase4 6 2 4" xfId="4368" xr:uid="{09E58F59-DA5F-4778-99BB-C37414EFBCAF}"/>
    <cellStyle name="40% - Ênfase4 6 2 5" xfId="4369" xr:uid="{21390EF8-A1A7-4BB8-9887-EF334CC1B6CE}"/>
    <cellStyle name="40% - Ênfase4 6 3" xfId="4370" xr:uid="{43365ED5-02AF-4979-A2C5-D719ED25451A}"/>
    <cellStyle name="40% - Ênfase4 6 3 2" xfId="4371" xr:uid="{28719D7B-6E2C-436B-AB8C-47F554B1D39D}"/>
    <cellStyle name="40% - Ênfase4 6 3 2 2" xfId="4372" xr:uid="{D6927215-15F9-4A3F-BFCE-4460F0A2CEE6}"/>
    <cellStyle name="40% - Ênfase4 6 3 2 3" xfId="4373" xr:uid="{133F9787-3493-448A-AAC8-6ADA0F2E044E}"/>
    <cellStyle name="40% - Ênfase4 6 3 3" xfId="4374" xr:uid="{99CBC365-0A83-471C-8B17-A9F2ABF3A382}"/>
    <cellStyle name="40% - Ênfase4 6 3 4" xfId="4375" xr:uid="{FA4B3E07-8D8A-4B26-822C-C1CF4B58A5CF}"/>
    <cellStyle name="40% - Ênfase4 6 4" xfId="4376" xr:uid="{84DD8435-8210-4E2B-90F2-84B49BA48951}"/>
    <cellStyle name="40% - Ênfase4 6 4 2" xfId="4377" xr:uid="{77D1F752-46F7-4755-8BA3-89DA23F55A8A}"/>
    <cellStyle name="40% - Ênfase4 6 4 3" xfId="4378" xr:uid="{6832C060-C715-4584-B602-F6BBE5918144}"/>
    <cellStyle name="40% - Ênfase4 6 5" xfId="4379" xr:uid="{ED533EA4-1D34-4F33-BEE8-F26F935FE5D4}"/>
    <cellStyle name="40% - Ênfase4 6 6" xfId="4380" xr:uid="{1F984222-5AA6-4BB1-9777-00C2BBF1C2B0}"/>
    <cellStyle name="40% - Ênfase4 7" xfId="111" xr:uid="{3ADE8659-3761-4504-B67F-23692BF5E546}"/>
    <cellStyle name="40% - Ênfase4 7 2" xfId="4381" xr:uid="{85A5F4AF-CFD6-4EB4-8835-A0B49013573D}"/>
    <cellStyle name="40% - Ênfase4 7 2 2" xfId="4382" xr:uid="{2A67780F-8485-4DDF-944C-2AF921A15A02}"/>
    <cellStyle name="40% - Ênfase4 7 2 2 2" xfId="4383" xr:uid="{67974A2C-95B2-4840-93BD-16BB21DBFF33}"/>
    <cellStyle name="40% - Ênfase4 7 2 2 3" xfId="4384" xr:uid="{F57DFB9E-AC9E-40D8-9BC4-183DE2B3253E}"/>
    <cellStyle name="40% - Ênfase4 7 2 3" xfId="4385" xr:uid="{BE999D03-B59E-483A-90C7-922DF0B3117A}"/>
    <cellStyle name="40% - Ênfase4 7 2 4" xfId="4386" xr:uid="{9674E319-E403-4661-80A8-AE7B5535BC77}"/>
    <cellStyle name="40% - Ênfase4 7 3" xfId="4387" xr:uid="{1AD9BF1E-A46C-4E04-A294-57E60D895DA9}"/>
    <cellStyle name="40% - Ênfase4 7 3 2" xfId="4388" xr:uid="{2DD0A73B-EBA2-4C8A-A863-A756FEC8837B}"/>
    <cellStyle name="40% - Ênfase4 7 3 3" xfId="4389" xr:uid="{6F017168-6169-49F2-AC5F-E4CA68755E20}"/>
    <cellStyle name="40% - Ênfase4 7 4" xfId="4390" xr:uid="{5DACE6CF-5912-4C63-9358-335905B6A930}"/>
    <cellStyle name="40% - Ênfase4 7 5" xfId="4391" xr:uid="{CB6AAB91-0150-4C61-BA50-D19BB2F422E0}"/>
    <cellStyle name="40% - Ênfase4 8" xfId="619" xr:uid="{CC9C1133-24CA-4744-91C8-84DA8D2E9D6B}"/>
    <cellStyle name="40% - Ênfase4 8 2" xfId="4393" xr:uid="{B2761180-3DF2-4B43-8831-044E35E3DDB6}"/>
    <cellStyle name="40% - Ênfase4 8 2 2" xfId="4394" xr:uid="{9766A223-D907-4FF0-BB83-E8679E60B0C7}"/>
    <cellStyle name="40% - Ênfase4 8 2 3" xfId="4395" xr:uid="{8426AF03-21FF-4646-9F6F-70D79942E455}"/>
    <cellStyle name="40% - Ênfase4 8 3" xfId="4396" xr:uid="{D5F2D5EB-29D1-48D1-BAB3-51061293B7C2}"/>
    <cellStyle name="40% - Ênfase4 8 4" xfId="4397" xr:uid="{FE4C820F-44A5-464B-A8B8-195997E194D0}"/>
    <cellStyle name="40% - Ênfase4 8 5" xfId="4392" xr:uid="{7C58AC44-E543-4C97-A0F3-EF039DBD2596}"/>
    <cellStyle name="40% - Ênfase4 9" xfId="620" xr:uid="{CA230B9E-D9AF-41F5-8A02-70E4F3863BD8}"/>
    <cellStyle name="40% - Ênfase4 9 2" xfId="4399" xr:uid="{7DC41F14-9E5B-426A-9150-B83611E4DC69}"/>
    <cellStyle name="40% - Ênfase4 9 3" xfId="4400" xr:uid="{F408DAC5-6275-4061-BE77-6C7A278A0BE7}"/>
    <cellStyle name="40% - Ênfase4 9 4" xfId="4398" xr:uid="{40AC57E8-7E75-4F83-BDC6-6B0284E665A9}"/>
    <cellStyle name="40% - Ênfase5 10" xfId="621" xr:uid="{A91852FE-0532-4F66-8A93-DC1BDAC0C15F}"/>
    <cellStyle name="40% - Ênfase5 10 2" xfId="4401" xr:uid="{6B0F3693-1551-4150-920E-3D75A3D8029E}"/>
    <cellStyle name="40% - Ênfase5 11" xfId="622" xr:uid="{9B6C68F3-FADA-44E0-B2CD-8D4CD5D8295F}"/>
    <cellStyle name="40% - Ênfase5 11 2" xfId="4402" xr:uid="{ED71358A-A295-474E-9ECC-DE55FC115631}"/>
    <cellStyle name="40% - Ênfase5 12" xfId="623" xr:uid="{C2EBF42B-E641-40FF-89AC-EA84C747ED06}"/>
    <cellStyle name="40% - Ênfase5 12 2" xfId="4403" xr:uid="{7D08D7B1-55DA-451A-80D9-825A00051560}"/>
    <cellStyle name="40% - Ênfase5 13" xfId="624" xr:uid="{5C5ECEAF-2EE6-4DF5-9F0C-F7B0FB745D34}"/>
    <cellStyle name="40% - Ênfase5 13 2" xfId="4404" xr:uid="{577FCA97-4E1F-44EF-9129-475AD0CB61AC}"/>
    <cellStyle name="40% - Ênfase5 14" xfId="625" xr:uid="{68946CE5-9C1B-45F1-94ED-CFB7032CAB82}"/>
    <cellStyle name="40% - Ênfase5 14 2" xfId="4405" xr:uid="{2E4C7234-6F2D-49EA-87F8-F584BADD0B30}"/>
    <cellStyle name="40% - Ênfase5 15" xfId="626" xr:uid="{D0C1E053-35C3-4868-A7A5-63B480043DD9}"/>
    <cellStyle name="40% - Ênfase5 15 2" xfId="4406" xr:uid="{C64ECAE3-01C7-47BE-B862-D43743CD1089}"/>
    <cellStyle name="40% - Ênfase5 16" xfId="627" xr:uid="{E61C01A5-675B-4522-BA7B-3C257978AAC8}"/>
    <cellStyle name="40% - Ênfase5 16 2" xfId="4407" xr:uid="{4EBC0554-B20E-4487-BA4D-04142F50E1FD}"/>
    <cellStyle name="40% - Ênfase5 17" xfId="628" xr:uid="{57490CE9-DCE2-43C3-BAEE-5C1229EE59D1}"/>
    <cellStyle name="40% - Ênfase5 17 2" xfId="4408" xr:uid="{188A1C00-B4BB-4BB2-A41D-550DE6707C1D}"/>
    <cellStyle name="40% - Ênfase5 18" xfId="629" xr:uid="{5392B3E1-63C7-4802-9A60-E51ADED3C403}"/>
    <cellStyle name="40% - Ênfase5 18 2" xfId="4409" xr:uid="{640FD894-7AE7-4831-BC28-2D869312D565}"/>
    <cellStyle name="40% - Ênfase5 19" xfId="630" xr:uid="{EF687CCE-BBB2-4AEC-809A-FFCC71AA52A9}"/>
    <cellStyle name="40% - Ênfase5 19 2" xfId="4410" xr:uid="{16345BBB-4631-4FCF-A222-3F26ABD5CCC9}"/>
    <cellStyle name="40% - Ênfase5 2" xfId="112" xr:uid="{1D61B15B-AF84-4B33-B515-F851D7FDD136}"/>
    <cellStyle name="40% - Ênfase5 2 10" xfId="4412" xr:uid="{86EF75DE-6AF8-4D40-8E00-795A5A55028E}"/>
    <cellStyle name="40% - Ênfase5 2 11" xfId="4411" xr:uid="{6B0089ED-CB14-4062-B1D5-6F908B020411}"/>
    <cellStyle name="40% - Ênfase5 2 2" xfId="631" xr:uid="{05703101-1E20-4671-92CF-32C15E59E062}"/>
    <cellStyle name="40% - Ênfase5 2 2 2" xfId="4414" xr:uid="{7A4C8A6B-338D-43BE-8E5F-F814B4055324}"/>
    <cellStyle name="40% - Ênfase5 2 2 2 2" xfId="4415" xr:uid="{1611A32B-6601-460B-A15B-2634E58CCE1D}"/>
    <cellStyle name="40% - Ênfase5 2 2 2 2 2" xfId="4416" xr:uid="{F31022F1-57FD-4C66-8891-4E176FC85574}"/>
    <cellStyle name="40% - Ênfase5 2 2 2 2 3" xfId="4417" xr:uid="{4EE27BEF-6EF6-4678-835C-BCBABF23A432}"/>
    <cellStyle name="40% - Ênfase5 2 2 2 3" xfId="4418" xr:uid="{45A856A4-3FAC-4CE0-BB57-A060D7F78F3F}"/>
    <cellStyle name="40% - Ênfase5 2 2 2 4" xfId="4419" xr:uid="{6A8BE7C2-C39A-420D-90ED-8C0F543AE497}"/>
    <cellStyle name="40% - Ênfase5 2 2 3" xfId="4420" xr:uid="{7BE80C3C-9332-4823-B545-353607996684}"/>
    <cellStyle name="40% - Ênfase5 2 2 3 2" xfId="4421" xr:uid="{48E2ED13-BD8C-47D2-8595-EA512DAC7C59}"/>
    <cellStyle name="40% - Ênfase5 2 2 3 3" xfId="4422" xr:uid="{0A8ECEE0-2EFE-4A1C-B20B-AF45CAF2E8DE}"/>
    <cellStyle name="40% - Ênfase5 2 2 4" xfId="4423" xr:uid="{1E9F4F6D-5191-4BEA-A43C-4B3E11B079FC}"/>
    <cellStyle name="40% - Ênfase5 2 2 5" xfId="4424" xr:uid="{59E233C9-9351-44C8-B5A5-CA33B4A9B323}"/>
    <cellStyle name="40% - Ênfase5 2 2 6" xfId="4413" xr:uid="{EEEB53CF-2878-4D8C-B568-CFA495D5B569}"/>
    <cellStyle name="40% - Ênfase5 2 3" xfId="632" xr:uid="{68A82474-3508-401D-A7FB-35A212D6F0AC}"/>
    <cellStyle name="40% - Ênfase5 2 3 2" xfId="4426" xr:uid="{A70A73E9-BAD8-4F1A-99CA-5D5607E12884}"/>
    <cellStyle name="40% - Ênfase5 2 3 2 2" xfId="4427" xr:uid="{284BC750-13CD-4B65-BE23-F353BBCA2AE4}"/>
    <cellStyle name="40% - Ênfase5 2 3 2 2 2" xfId="4428" xr:uid="{833414B6-D455-4C91-A317-0E5EFEE9E29C}"/>
    <cellStyle name="40% - Ênfase5 2 3 2 2 3" xfId="4429" xr:uid="{74E034AA-DA9C-4FAA-B000-FCFFC6BEA3F3}"/>
    <cellStyle name="40% - Ênfase5 2 3 2 3" xfId="4430" xr:uid="{D29F0C52-60FC-4BA0-A105-4C88531E884F}"/>
    <cellStyle name="40% - Ênfase5 2 3 2 4" xfId="4431" xr:uid="{A9D81CC9-BAC2-47BF-840C-6BAAAE3B7F0E}"/>
    <cellStyle name="40% - Ênfase5 2 3 3" xfId="4432" xr:uid="{BD91F626-C5BA-4B74-ABCF-FE6C27F21919}"/>
    <cellStyle name="40% - Ênfase5 2 3 3 2" xfId="4433" xr:uid="{0D8BC807-D91A-44E2-8FE1-64E25422461A}"/>
    <cellStyle name="40% - Ênfase5 2 3 3 3" xfId="4434" xr:uid="{64EB8384-47CF-4548-87F4-0E7E3B606F6E}"/>
    <cellStyle name="40% - Ênfase5 2 3 4" xfId="4435" xr:uid="{5A0CEBBE-8842-4C77-80DD-5088C72610D0}"/>
    <cellStyle name="40% - Ênfase5 2 3 5" xfId="4436" xr:uid="{4386056C-E2BB-4BC1-99BC-30CDF0C2EC42}"/>
    <cellStyle name="40% - Ênfase5 2 3 6" xfId="4425" xr:uid="{65BC4375-C936-46E5-A99F-1BEC5B2F328E}"/>
    <cellStyle name="40% - Ênfase5 2 4" xfId="4437" xr:uid="{1FE59D79-7CC0-4F3B-8578-FAB7A18A398B}"/>
    <cellStyle name="40% - Ênfase5 2 4 2" xfId="4438" xr:uid="{15D6BF6E-6A0A-489D-BF04-439E852E32CB}"/>
    <cellStyle name="40% - Ênfase5 2 4 2 2" xfId="4439" xr:uid="{D863CD4E-EF5E-42CA-ABAB-39595DA30510}"/>
    <cellStyle name="40% - Ênfase5 2 4 2 2 2" xfId="4440" xr:uid="{E6905DAF-2139-4A0C-8BDE-3064668CE2B0}"/>
    <cellStyle name="40% - Ênfase5 2 4 2 2 3" xfId="4441" xr:uid="{1A067750-1E91-4A39-88B6-483C4B4C02C3}"/>
    <cellStyle name="40% - Ênfase5 2 4 2 3" xfId="4442" xr:uid="{1F4FB28F-A2F7-4546-B91A-1926ABFA2D72}"/>
    <cellStyle name="40% - Ênfase5 2 4 2 4" xfId="4443" xr:uid="{FEF8E0C7-78A0-423E-9064-1A1E8C184F91}"/>
    <cellStyle name="40% - Ênfase5 2 4 3" xfId="4444" xr:uid="{4134B304-86A0-4DE3-AD56-A47BB7C1ECA0}"/>
    <cellStyle name="40% - Ênfase5 2 4 3 2" xfId="4445" xr:uid="{166CACB2-0520-45A1-A18F-9FC216052456}"/>
    <cellStyle name="40% - Ênfase5 2 4 3 3" xfId="4446" xr:uid="{A0C02655-81A4-4DA0-87FA-B94F27474B96}"/>
    <cellStyle name="40% - Ênfase5 2 4 4" xfId="4447" xr:uid="{4C6AF2D2-EF64-42C0-BF77-76376884F716}"/>
    <cellStyle name="40% - Ênfase5 2 4 5" xfId="4448" xr:uid="{A491C01A-C8A4-4FB8-97B6-9AF8842C84BB}"/>
    <cellStyle name="40% - Ênfase5 2 5" xfId="4449" xr:uid="{A0E2F450-1C05-4362-8F27-7AEB57F1B7A9}"/>
    <cellStyle name="40% - Ênfase5 2 5 2" xfId="4450" xr:uid="{DDBB49AD-CCFA-4106-82FC-28F052E93461}"/>
    <cellStyle name="40% - Ênfase5 2 5 2 2" xfId="4451" xr:uid="{451C0304-E3C1-4409-9A3C-9999B6906CC4}"/>
    <cellStyle name="40% - Ênfase5 2 5 2 2 2" xfId="4452" xr:uid="{A508C947-BF93-4851-8FC5-038158CB0E50}"/>
    <cellStyle name="40% - Ênfase5 2 5 2 2 3" xfId="4453" xr:uid="{509F991F-6C94-4CF5-BBCC-4AF3FCACDA02}"/>
    <cellStyle name="40% - Ênfase5 2 5 2 3" xfId="4454" xr:uid="{8D3EF649-E391-413D-9E0E-077B1CD7ABD3}"/>
    <cellStyle name="40% - Ênfase5 2 5 2 4" xfId="4455" xr:uid="{0DE3B6C0-775D-4C10-B10F-3F4D5B2B4D72}"/>
    <cellStyle name="40% - Ênfase5 2 5 3" xfId="4456" xr:uid="{EB5D8566-62A1-4C8C-B997-7ADF4BB900DD}"/>
    <cellStyle name="40% - Ênfase5 2 5 3 2" xfId="4457" xr:uid="{1E6D81B8-11CF-4698-8A9F-9F7A952AEAA4}"/>
    <cellStyle name="40% - Ênfase5 2 5 3 3" xfId="4458" xr:uid="{E2ED6BC9-4300-480D-ADAD-D5050521E63A}"/>
    <cellStyle name="40% - Ênfase5 2 5 4" xfId="4459" xr:uid="{2F98F2F1-0CF8-4F82-BF31-29F85DA5DBC7}"/>
    <cellStyle name="40% - Ênfase5 2 5 5" xfId="4460" xr:uid="{C4501B10-5800-4A0E-8441-02AD1E797DE0}"/>
    <cellStyle name="40% - Ênfase5 2 6" xfId="4461" xr:uid="{B2233CD4-0FEF-4FAF-A803-906330A441AB}"/>
    <cellStyle name="40% - Ênfase5 2 6 2" xfId="4462" xr:uid="{ED8EAE97-27CF-4E73-A2A7-CF81A4AE3EFD}"/>
    <cellStyle name="40% - Ênfase5 2 6 2 2" xfId="4463" xr:uid="{47AA9379-5A92-4432-98C1-88A66D8738F7}"/>
    <cellStyle name="40% - Ênfase5 2 6 2 2 2" xfId="4464" xr:uid="{33735328-DD55-45A4-901C-17B7ADD126D0}"/>
    <cellStyle name="40% - Ênfase5 2 6 2 2 3" xfId="4465" xr:uid="{B60DEF7B-1010-4782-B6FC-F55AD019CC0A}"/>
    <cellStyle name="40% - Ênfase5 2 6 2 3" xfId="4466" xr:uid="{5C70C382-F3F8-474A-9EB2-1A4AE845DCEA}"/>
    <cellStyle name="40% - Ênfase5 2 6 2 4" xfId="4467" xr:uid="{2080F7D4-FCAE-41E2-BEE3-9DDECF5C2EB0}"/>
    <cellStyle name="40% - Ênfase5 2 6 3" xfId="4468" xr:uid="{FE776188-2A08-4CAC-ADCA-6DEA8E6CF90E}"/>
    <cellStyle name="40% - Ênfase5 2 6 3 2" xfId="4469" xr:uid="{6B5C46FA-995E-4228-8576-96C2E260168A}"/>
    <cellStyle name="40% - Ênfase5 2 6 3 3" xfId="4470" xr:uid="{8900B407-1C62-4274-94C5-283CF97E50B6}"/>
    <cellStyle name="40% - Ênfase5 2 6 4" xfId="4471" xr:uid="{1F8760D4-7B5C-4F0A-B11E-D648CED867B5}"/>
    <cellStyle name="40% - Ênfase5 2 6 5" xfId="4472" xr:uid="{BE613D8E-443E-4E9B-8C47-977239187B42}"/>
    <cellStyle name="40% - Ênfase5 2 7" xfId="4473" xr:uid="{43EA06E9-F9EC-4B6B-9A22-7FEDF445AA83}"/>
    <cellStyle name="40% - Ênfase5 2 7 2" xfId="4474" xr:uid="{53B86B2C-CE9C-4D4B-A0EB-81B4BBAADF74}"/>
    <cellStyle name="40% - Ênfase5 2 7 2 2" xfId="4475" xr:uid="{9DB8D404-834B-4BC7-B33C-07C4EAFC1BB8}"/>
    <cellStyle name="40% - Ênfase5 2 7 2 3" xfId="4476" xr:uid="{1F402C03-9E2E-4E3B-A653-97E250022B46}"/>
    <cellStyle name="40% - Ênfase5 2 7 3" xfId="4477" xr:uid="{84A663E4-72B5-47CB-AF43-4B35E4B91DA7}"/>
    <cellStyle name="40% - Ênfase5 2 7 4" xfId="4478" xr:uid="{F7795987-A038-41E9-9663-1344E482190F}"/>
    <cellStyle name="40% - Ênfase5 2 8" xfId="4479" xr:uid="{22D42358-A9C8-41F2-A3E2-79BB1367FB7A}"/>
    <cellStyle name="40% - Ênfase5 2 8 2" xfId="4480" xr:uid="{3B71FA8B-CA0D-4845-B095-C2783C5B3855}"/>
    <cellStyle name="40% - Ênfase5 2 8 3" xfId="4481" xr:uid="{96951406-9300-4EA2-95F7-741CEB96F35E}"/>
    <cellStyle name="40% - Ênfase5 2 9" xfId="4482" xr:uid="{41EAAA8E-ED57-4D35-A0CD-EBAC5E55B084}"/>
    <cellStyle name="40% - Ênfase5 20" xfId="633" xr:uid="{6A76C319-E8F1-4AB6-80AB-70FD3E5C8AE3}"/>
    <cellStyle name="40% - Ênfase5 20 2" xfId="4483" xr:uid="{568D3E67-09BC-4D84-AFA2-F642214B12DB}"/>
    <cellStyle name="40% - Ênfase5 21" xfId="4484" xr:uid="{5FA7726C-0E0D-42DD-A484-412D61E3998E}"/>
    <cellStyle name="40% - Ênfase5 22" xfId="4485" xr:uid="{C121DCA2-8A28-419A-B351-2483F8D554E8}"/>
    <cellStyle name="40% - Ênfase5 23" xfId="4486" xr:uid="{C7F86E90-8563-47AA-BC34-0AD09AC974C3}"/>
    <cellStyle name="40% - Ênfase5 24" xfId="4487" xr:uid="{74E40071-D82E-4216-87E3-997094E8EE06}"/>
    <cellStyle name="40% - Ênfase5 25" xfId="4488" xr:uid="{E968E985-9324-4533-ADEF-6F06631EC03A}"/>
    <cellStyle name="40% - Ênfase5 3" xfId="113" xr:uid="{CCCB7923-240D-4A71-B3CC-C12C06FA2B22}"/>
    <cellStyle name="40% - Ênfase5 3 10" xfId="4489" xr:uid="{B909B60D-76BF-462F-8515-D2266C69F27A}"/>
    <cellStyle name="40% - Ênfase5 3 2" xfId="634" xr:uid="{1B71F8F3-AE40-4387-BE26-6CB961A5EC97}"/>
    <cellStyle name="40% - Ênfase5 3 2 2" xfId="4491" xr:uid="{2F058EA4-6DF1-4A6B-B3F0-89E30A53441E}"/>
    <cellStyle name="40% - Ênfase5 3 2 2 2" xfId="4492" xr:uid="{FF90390B-55DF-4D95-BF13-DE2D4AD5A350}"/>
    <cellStyle name="40% - Ênfase5 3 2 2 2 2" xfId="4493" xr:uid="{1174F44C-5449-4A68-8B43-678DFD8A6FDF}"/>
    <cellStyle name="40% - Ênfase5 3 2 2 2 3" xfId="4494" xr:uid="{1470B139-850F-440F-A66A-C1DCF89F41A0}"/>
    <cellStyle name="40% - Ênfase5 3 2 2 3" xfId="4495" xr:uid="{614B90DC-4A37-4AC7-8CD7-DF41E3A0A674}"/>
    <cellStyle name="40% - Ênfase5 3 2 2 4" xfId="4496" xr:uid="{00B62962-2FE4-4333-8BE0-55E6B244A00B}"/>
    <cellStyle name="40% - Ênfase5 3 2 3" xfId="4497" xr:uid="{8C01E561-E2C2-40F1-A655-47EB318257D8}"/>
    <cellStyle name="40% - Ênfase5 3 2 3 2" xfId="4498" xr:uid="{E7693E3A-CD65-4C49-B0D6-2307530AA00E}"/>
    <cellStyle name="40% - Ênfase5 3 2 3 3" xfId="4499" xr:uid="{D39D36FC-FBEA-44CB-BB0F-42A9D183FD61}"/>
    <cellStyle name="40% - Ênfase5 3 2 4" xfId="4500" xr:uid="{98962251-9E10-4445-B287-9EC8A6B07B4B}"/>
    <cellStyle name="40% - Ênfase5 3 2 5" xfId="4501" xr:uid="{A3A221C4-D5DD-47EA-89EC-09EE9A125C6E}"/>
    <cellStyle name="40% - Ênfase5 3 2 6" xfId="4490" xr:uid="{93776034-AF8D-424A-B710-420F04371323}"/>
    <cellStyle name="40% - Ênfase5 3 3" xfId="635" xr:uid="{4E9B13EF-A16D-45E1-B4BA-530B04EFA6EE}"/>
    <cellStyle name="40% - Ênfase5 3 3 2" xfId="4503" xr:uid="{B0FD7148-6E0E-4670-9CAB-586CAE8043CA}"/>
    <cellStyle name="40% - Ênfase5 3 3 2 2" xfId="4504" xr:uid="{759E4F7C-0FD3-443F-8D96-D22DF20466D1}"/>
    <cellStyle name="40% - Ênfase5 3 3 2 2 2" xfId="4505" xr:uid="{17AF1B28-3F00-4CC2-8321-324379F5D54B}"/>
    <cellStyle name="40% - Ênfase5 3 3 2 2 3" xfId="4506" xr:uid="{B5D920A6-A3D7-47A0-B576-015381171E39}"/>
    <cellStyle name="40% - Ênfase5 3 3 2 3" xfId="4507" xr:uid="{28AEF5A5-D8FD-4E54-B308-D96F74BA7F37}"/>
    <cellStyle name="40% - Ênfase5 3 3 2 4" xfId="4508" xr:uid="{CD4AF876-14BB-464E-8307-BEA9DA58AC5D}"/>
    <cellStyle name="40% - Ênfase5 3 3 3" xfId="4509" xr:uid="{E5A76B35-15DC-46DA-950F-A4A5E2099DEA}"/>
    <cellStyle name="40% - Ênfase5 3 3 3 2" xfId="4510" xr:uid="{E1A1ACE0-7C18-478C-A084-5AEE611F6F45}"/>
    <cellStyle name="40% - Ênfase5 3 3 3 3" xfId="4511" xr:uid="{1A4B8963-E789-434E-811D-16A75A3CA4EC}"/>
    <cellStyle name="40% - Ênfase5 3 3 4" xfId="4512" xr:uid="{83283316-4978-4B84-87EA-1364363924E6}"/>
    <cellStyle name="40% - Ênfase5 3 3 5" xfId="4513" xr:uid="{62177AA3-F096-458B-9DB6-5142F6015657}"/>
    <cellStyle name="40% - Ênfase5 3 3 6" xfId="4502" xr:uid="{58C8714C-434C-4802-8451-BB4A0A40E09B}"/>
    <cellStyle name="40% - Ênfase5 3 4" xfId="4514" xr:uid="{A2F969DD-5040-4676-A0B0-CC3D945350A9}"/>
    <cellStyle name="40% - Ênfase5 3 4 2" xfId="4515" xr:uid="{D59ACA67-FA98-4CF2-93DF-C96469639B6C}"/>
    <cellStyle name="40% - Ênfase5 3 4 2 2" xfId="4516" xr:uid="{EF922999-8269-44C5-953B-B66A8E6BCB0F}"/>
    <cellStyle name="40% - Ênfase5 3 4 2 2 2" xfId="4517" xr:uid="{CAB5799B-F82A-45EA-A913-A182630892EC}"/>
    <cellStyle name="40% - Ênfase5 3 4 2 2 3" xfId="4518" xr:uid="{DA1CDB9B-B10F-47BD-B0A9-61BD296FB024}"/>
    <cellStyle name="40% - Ênfase5 3 4 2 3" xfId="4519" xr:uid="{5610D181-D337-44D9-BB30-B02A71972236}"/>
    <cellStyle name="40% - Ênfase5 3 4 2 4" xfId="4520" xr:uid="{B2727E1B-F48D-40FF-8ED4-AF7C13C3B0BB}"/>
    <cellStyle name="40% - Ênfase5 3 4 3" xfId="4521" xr:uid="{BBF13EA0-A2CC-47BD-8D40-4CFE5426C7D7}"/>
    <cellStyle name="40% - Ênfase5 3 4 3 2" xfId="4522" xr:uid="{F30854A0-B5BA-4B1B-AC66-C8C053A62786}"/>
    <cellStyle name="40% - Ênfase5 3 4 3 3" xfId="4523" xr:uid="{B774CB78-3B4D-421B-BAB2-9EE51979E51A}"/>
    <cellStyle name="40% - Ênfase5 3 4 4" xfId="4524" xr:uid="{34067813-5A50-4336-98A3-63D33173EA4F}"/>
    <cellStyle name="40% - Ênfase5 3 4 5" xfId="4525" xr:uid="{04AD616F-A517-4B72-BA44-ED841EF9B205}"/>
    <cellStyle name="40% - Ênfase5 3 5" xfId="4526" xr:uid="{FF4BB995-B53D-4819-A952-F0F3E3175B20}"/>
    <cellStyle name="40% - Ênfase5 3 5 2" xfId="4527" xr:uid="{8A42AD0B-D004-43E3-BAE1-6473D695FB0A}"/>
    <cellStyle name="40% - Ênfase5 3 5 2 2" xfId="4528" xr:uid="{05778B40-8E7F-4AEC-A802-2D16804C1003}"/>
    <cellStyle name="40% - Ênfase5 3 5 2 2 2" xfId="4529" xr:uid="{3021E819-678B-4FE3-843A-DD0B3478A5B1}"/>
    <cellStyle name="40% - Ênfase5 3 5 2 2 3" xfId="4530" xr:uid="{D335F099-2812-4DBE-BF49-F43A4608240A}"/>
    <cellStyle name="40% - Ênfase5 3 5 2 3" xfId="4531" xr:uid="{618DEF8C-B5ED-45CF-917F-70B2A1F39188}"/>
    <cellStyle name="40% - Ênfase5 3 5 2 4" xfId="4532" xr:uid="{8D66C79D-0824-4026-A4F0-6168F36C497F}"/>
    <cellStyle name="40% - Ênfase5 3 5 3" xfId="4533" xr:uid="{05F59C38-A3AF-44F2-8962-1E7FF5ED1CBF}"/>
    <cellStyle name="40% - Ênfase5 3 5 3 2" xfId="4534" xr:uid="{42D4F078-2A29-486A-A869-EEDAD112D485}"/>
    <cellStyle name="40% - Ênfase5 3 5 3 3" xfId="4535" xr:uid="{5D234D01-DE72-4239-93ED-B3156B7BAE19}"/>
    <cellStyle name="40% - Ênfase5 3 5 4" xfId="4536" xr:uid="{C29E87C0-55F8-4019-A461-46579E38E775}"/>
    <cellStyle name="40% - Ênfase5 3 5 5" xfId="4537" xr:uid="{55ABDD56-00F1-48AC-800C-FF15E64750BB}"/>
    <cellStyle name="40% - Ênfase5 3 6" xfId="4538" xr:uid="{B1284CDC-5C0C-4904-9447-308B906371AF}"/>
    <cellStyle name="40% - Ênfase5 3 6 2" xfId="4539" xr:uid="{72497E76-D7C4-45F0-B686-07D53EB428A9}"/>
    <cellStyle name="40% - Ênfase5 3 6 2 2" xfId="4540" xr:uid="{F54ED6DC-7363-4DD8-B023-3E0E41F613AE}"/>
    <cellStyle name="40% - Ênfase5 3 6 2 3" xfId="4541" xr:uid="{39DBB64A-4FD4-446B-8B4D-32DA464307F0}"/>
    <cellStyle name="40% - Ênfase5 3 6 3" xfId="4542" xr:uid="{BF8EB678-511F-4197-80FA-C2C7B698838C}"/>
    <cellStyle name="40% - Ênfase5 3 6 4" xfId="4543" xr:uid="{70147F96-9764-40D3-8760-6952849C6555}"/>
    <cellStyle name="40% - Ênfase5 3 7" xfId="4544" xr:uid="{71435373-D8FF-4C21-B044-135EC38E3D6C}"/>
    <cellStyle name="40% - Ênfase5 3 7 2" xfId="4545" xr:uid="{36D2BCF8-3E18-4FA3-9A77-F5C8A520E04F}"/>
    <cellStyle name="40% - Ênfase5 3 7 3" xfId="4546" xr:uid="{D73C59DB-E8C3-4FD8-A294-2ED768D6360C}"/>
    <cellStyle name="40% - Ênfase5 3 8" xfId="4547" xr:uid="{CC3C7331-7B22-416F-9A2A-CFF6F4F6D143}"/>
    <cellStyle name="40% - Ênfase5 3 9" xfId="4548" xr:uid="{0CF48A64-2736-45AC-A96A-F5B07C957E02}"/>
    <cellStyle name="40% - Ênfase5 4" xfId="114" xr:uid="{5A4D2F6E-07A0-43F5-A69F-06727F7820E4}"/>
    <cellStyle name="40% - Ênfase5 4 2" xfId="636" xr:uid="{C69711B8-F803-451C-9DA5-B32CA2008096}"/>
    <cellStyle name="40% - Ênfase5 4 2 2" xfId="4550" xr:uid="{39FC26F3-7D70-45E4-BCEA-B8D99B0D6659}"/>
    <cellStyle name="40% - Ênfase5 4 2 2 2" xfId="4551" xr:uid="{7BED008E-06A6-41F4-9C30-B31F6569C257}"/>
    <cellStyle name="40% - Ênfase5 4 2 2 2 2" xfId="4552" xr:uid="{568C909F-8280-47AB-AC06-6A38F4CA899F}"/>
    <cellStyle name="40% - Ênfase5 4 2 2 2 3" xfId="4553" xr:uid="{823F4B0D-F62D-4288-8C88-8839C9B4ED86}"/>
    <cellStyle name="40% - Ênfase5 4 2 2 3" xfId="4554" xr:uid="{D589C317-FACA-4ED6-909B-9C83C9DABAD6}"/>
    <cellStyle name="40% - Ênfase5 4 2 2 4" xfId="4555" xr:uid="{DDBD3E79-EAE1-4A2D-9434-84E67939ECA5}"/>
    <cellStyle name="40% - Ênfase5 4 2 3" xfId="4556" xr:uid="{C20E9844-C630-4627-B0B0-C46505CBEC00}"/>
    <cellStyle name="40% - Ênfase5 4 2 3 2" xfId="4557" xr:uid="{EE4394AA-3C2B-4C19-8E90-398403FDFF8E}"/>
    <cellStyle name="40% - Ênfase5 4 2 3 3" xfId="4558" xr:uid="{1BAE9C63-370E-4BEC-ABE6-FE7234817476}"/>
    <cellStyle name="40% - Ênfase5 4 2 4" xfId="4559" xr:uid="{9948F49F-3D27-414A-9F69-A2F577247063}"/>
    <cellStyle name="40% - Ênfase5 4 2 5" xfId="4560" xr:uid="{66CD8712-3C8F-41D7-920D-A6DBB9AD0EA0}"/>
    <cellStyle name="40% - Ênfase5 4 2 6" xfId="4549" xr:uid="{678CD114-C750-414E-8588-4BEE2C01D35C}"/>
    <cellStyle name="40% - Ênfase5 4 3" xfId="637" xr:uid="{588DCB87-347A-4CEA-9CC1-6500934FE7FA}"/>
    <cellStyle name="40% - Ênfase5 4 3 2" xfId="4562" xr:uid="{DF1A772C-67B9-400C-86F0-0B9856677F7A}"/>
    <cellStyle name="40% - Ênfase5 4 3 2 2" xfId="4563" xr:uid="{85093EBB-1E42-455B-A3D1-00D47477A0A6}"/>
    <cellStyle name="40% - Ênfase5 4 3 2 2 2" xfId="4564" xr:uid="{47098EC8-6974-4922-8C1B-2756144AB7F0}"/>
    <cellStyle name="40% - Ênfase5 4 3 2 2 3" xfId="4565" xr:uid="{AE998744-7B3D-42D9-AFE1-A0C87EB06862}"/>
    <cellStyle name="40% - Ênfase5 4 3 2 3" xfId="4566" xr:uid="{15D5EB2E-C14F-4299-AC08-78273242051C}"/>
    <cellStyle name="40% - Ênfase5 4 3 2 4" xfId="4567" xr:uid="{EAB6F6F8-107B-45A3-81F2-4F24629974E2}"/>
    <cellStyle name="40% - Ênfase5 4 3 3" xfId="4568" xr:uid="{EE128206-AC6B-4E6F-9056-18CE40D805C9}"/>
    <cellStyle name="40% - Ênfase5 4 3 3 2" xfId="4569" xr:uid="{1240CF93-50AD-4999-8E05-B68FFE924FBD}"/>
    <cellStyle name="40% - Ênfase5 4 3 3 3" xfId="4570" xr:uid="{AC61DB31-D686-448D-835A-23900F04A847}"/>
    <cellStyle name="40% - Ênfase5 4 3 4" xfId="4571" xr:uid="{A8270AD2-B49F-466B-A6AE-54E58380A726}"/>
    <cellStyle name="40% - Ênfase5 4 3 5" xfId="4572" xr:uid="{FC3B3F11-202A-4D0E-AA26-DC4BBB097911}"/>
    <cellStyle name="40% - Ênfase5 4 3 6" xfId="4561" xr:uid="{8E57F9D6-327B-4B32-8558-C44A7A6CF94A}"/>
    <cellStyle name="40% - Ênfase5 4 4" xfId="4573" xr:uid="{DB3B956A-D309-41CC-804D-3B801ECE6D8A}"/>
    <cellStyle name="40% - Ênfase5 4 4 2" xfId="4574" xr:uid="{6279A7A0-2A12-4FFA-822B-9C96CF48BF23}"/>
    <cellStyle name="40% - Ênfase5 4 4 2 2" xfId="4575" xr:uid="{9D287DD5-EC41-4960-AC17-95F1AD111405}"/>
    <cellStyle name="40% - Ênfase5 4 4 2 2 2" xfId="4576" xr:uid="{C0F91A4F-2B35-4FA6-B26D-EECA9AA78C84}"/>
    <cellStyle name="40% - Ênfase5 4 4 2 2 3" xfId="4577" xr:uid="{57B163C2-1EA8-4307-824B-2879D89A1306}"/>
    <cellStyle name="40% - Ênfase5 4 4 2 3" xfId="4578" xr:uid="{7DCAC0B0-8EF5-499B-9942-5B64E6F329EA}"/>
    <cellStyle name="40% - Ênfase5 4 4 2 4" xfId="4579" xr:uid="{7059437E-1016-46E7-985D-20363226FF42}"/>
    <cellStyle name="40% - Ênfase5 4 4 3" xfId="4580" xr:uid="{35EFB06C-4A62-4CE4-9B7D-CAF1F8405F65}"/>
    <cellStyle name="40% - Ênfase5 4 4 3 2" xfId="4581" xr:uid="{757691B4-D886-47F0-9723-49922D55502B}"/>
    <cellStyle name="40% - Ênfase5 4 4 3 3" xfId="4582" xr:uid="{B88CBD48-B8C0-4CD1-9038-9FB7B0805460}"/>
    <cellStyle name="40% - Ênfase5 4 4 4" xfId="4583" xr:uid="{13409E3E-1E2A-4E38-8D1F-FD5565D16018}"/>
    <cellStyle name="40% - Ênfase5 4 4 5" xfId="4584" xr:uid="{0899F134-CDFB-455C-A669-87212BEB3F5E}"/>
    <cellStyle name="40% - Ênfase5 4 5" xfId="4585" xr:uid="{CEC35FE5-14C2-4803-A0E7-7A4F1D86E70F}"/>
    <cellStyle name="40% - Ênfase5 4 5 2" xfId="4586" xr:uid="{6DFCD1D8-0ADB-4755-9017-F9551B54694B}"/>
    <cellStyle name="40% - Ênfase5 4 5 2 2" xfId="4587" xr:uid="{56411345-9CB3-42EB-8BF9-2BC074961B3F}"/>
    <cellStyle name="40% - Ênfase5 4 5 2 3" xfId="4588" xr:uid="{B33F9DDB-CAB6-451F-8D97-E3C190A5F439}"/>
    <cellStyle name="40% - Ênfase5 4 5 3" xfId="4589" xr:uid="{6B5591F4-BC1C-4EA9-9516-7E351CB1E1D8}"/>
    <cellStyle name="40% - Ênfase5 4 5 4" xfId="4590" xr:uid="{E2117F54-D666-4C64-841B-52907CE3AD19}"/>
    <cellStyle name="40% - Ênfase5 4 6" xfId="4591" xr:uid="{37561DF4-CD16-4AF4-B21B-85ABC142B73B}"/>
    <cellStyle name="40% - Ênfase5 4 6 2" xfId="4592" xr:uid="{40BB146B-AE81-41C2-8778-2DD1A829821F}"/>
    <cellStyle name="40% - Ênfase5 4 6 3" xfId="4593" xr:uid="{43899A1B-0F07-46F0-A4D5-A74396D96284}"/>
    <cellStyle name="40% - Ênfase5 4 7" xfId="4594" xr:uid="{564B37B8-2FE2-4A19-89CD-48D4EF4E05F6}"/>
    <cellStyle name="40% - Ênfase5 4 8" xfId="4595" xr:uid="{8D79AE53-7EA9-406F-9F87-124640263651}"/>
    <cellStyle name="40% - Ênfase5 5" xfId="115" xr:uid="{9AA3B1EE-5671-497C-AF1E-56EB77E2C3D8}"/>
    <cellStyle name="40% - Ênfase5 5 2" xfId="4596" xr:uid="{F083FCF8-DC69-4B0F-A3DD-B9A627B5A874}"/>
    <cellStyle name="40% - Ênfase5 5 2 2" xfId="4597" xr:uid="{3B84435F-BCF6-4131-88BD-A108D87B5093}"/>
    <cellStyle name="40% - Ênfase5 5 2 2 2" xfId="4598" xr:uid="{2EAC5226-744D-43EE-A9EF-40B163DDF665}"/>
    <cellStyle name="40% - Ênfase5 5 2 2 2 2" xfId="4599" xr:uid="{7CF1941F-353A-4650-937A-B91D01D8982E}"/>
    <cellStyle name="40% - Ênfase5 5 2 2 2 3" xfId="4600" xr:uid="{1858E205-1317-4B9B-B60E-10EDF2AF2488}"/>
    <cellStyle name="40% - Ênfase5 5 2 2 3" xfId="4601" xr:uid="{2EE21BA0-6B93-4817-9AF4-9108AD1101FB}"/>
    <cellStyle name="40% - Ênfase5 5 2 2 4" xfId="4602" xr:uid="{C36ECE7D-5862-4906-A527-5AABE1A46740}"/>
    <cellStyle name="40% - Ênfase5 5 2 3" xfId="4603" xr:uid="{009D45A5-D46D-451D-BE50-D09ED23E9703}"/>
    <cellStyle name="40% - Ênfase5 5 2 3 2" xfId="4604" xr:uid="{0A0054C9-71FD-4F82-A2CE-B0E0452B9E3B}"/>
    <cellStyle name="40% - Ênfase5 5 2 3 3" xfId="4605" xr:uid="{EB6852C6-96EC-44AB-BB45-A3F0E01C1621}"/>
    <cellStyle name="40% - Ênfase5 5 2 4" xfId="4606" xr:uid="{BE26E844-9A99-4D13-8381-7E110E7ADD4C}"/>
    <cellStyle name="40% - Ênfase5 5 2 5" xfId="4607" xr:uid="{A0E59E23-963B-42D4-B9BF-75F6F2B8A332}"/>
    <cellStyle name="40% - Ênfase5 5 3" xfId="4608" xr:uid="{5DD713F0-2CA4-4011-9BB9-D091418BE6C8}"/>
    <cellStyle name="40% - Ênfase5 5 3 2" xfId="4609" xr:uid="{A9958A63-C695-4797-9EB3-3A0A919EEED4}"/>
    <cellStyle name="40% - Ênfase5 5 3 2 2" xfId="4610" xr:uid="{7A3D14C5-0909-4E9F-957D-DC65F84A2276}"/>
    <cellStyle name="40% - Ênfase5 5 3 2 3" xfId="4611" xr:uid="{706B7349-B160-420E-A67B-BAF1DEF1A5DC}"/>
    <cellStyle name="40% - Ênfase5 5 3 3" xfId="4612" xr:uid="{993634AE-0518-427C-A458-5EEDC2E2B26B}"/>
    <cellStyle name="40% - Ênfase5 5 3 4" xfId="4613" xr:uid="{5BEE5A91-B0DE-40EC-B0BB-5BE184F981A9}"/>
    <cellStyle name="40% - Ênfase5 5 4" xfId="4614" xr:uid="{043703AF-2911-4D27-A7AA-BBFAC6DA636B}"/>
    <cellStyle name="40% - Ênfase5 5 4 2" xfId="4615" xr:uid="{D10C2604-F7C7-4067-856A-0486EB36F3C4}"/>
    <cellStyle name="40% - Ênfase5 5 4 3" xfId="4616" xr:uid="{9D22F0B7-32C7-4CC0-8F77-86EC83D073E1}"/>
    <cellStyle name="40% - Ênfase5 5 5" xfId="4617" xr:uid="{A469C853-8C35-4A4D-8842-02A48965824A}"/>
    <cellStyle name="40% - Ênfase5 5 6" xfId="4618" xr:uid="{9942DCA6-8133-4ADD-8869-24C9E9BFF720}"/>
    <cellStyle name="40% - Ênfase5 6" xfId="116" xr:uid="{0F403058-D496-492E-9617-AC079EA37C85}"/>
    <cellStyle name="40% - Ênfase5 6 2" xfId="4619" xr:uid="{B81D1A1D-0ADD-4A8E-AD7E-582EBD629B0A}"/>
    <cellStyle name="40% - Ênfase5 6 2 2" xfId="4620" xr:uid="{BBBCFB7F-3140-4EF2-8C80-6DEAA28FE89E}"/>
    <cellStyle name="40% - Ênfase5 6 2 2 2" xfId="4621" xr:uid="{F68F837C-7323-4D2F-AC54-09A707C3ACAB}"/>
    <cellStyle name="40% - Ênfase5 6 2 2 2 2" xfId="4622" xr:uid="{5AE8A406-5695-4AA3-8CE9-0C9222112407}"/>
    <cellStyle name="40% - Ênfase5 6 2 2 2 3" xfId="4623" xr:uid="{4048D1FC-D026-4F71-9083-A610C5E62B3B}"/>
    <cellStyle name="40% - Ênfase5 6 2 2 3" xfId="4624" xr:uid="{216CDF37-DBC7-41B6-99F5-7C88F4B2DE68}"/>
    <cellStyle name="40% - Ênfase5 6 2 2 4" xfId="4625" xr:uid="{C4FF23D2-4B08-4396-A459-DF9B27CA4EC4}"/>
    <cellStyle name="40% - Ênfase5 6 2 3" xfId="4626" xr:uid="{A305DAE4-6E6F-492B-8403-C6F29A04B163}"/>
    <cellStyle name="40% - Ênfase5 6 2 3 2" xfId="4627" xr:uid="{B1F2C00D-96AE-4A7B-BBB0-AA154E0941B2}"/>
    <cellStyle name="40% - Ênfase5 6 2 3 3" xfId="4628" xr:uid="{520ADDE0-C012-402B-B318-1BD27EFA3575}"/>
    <cellStyle name="40% - Ênfase5 6 2 4" xfId="4629" xr:uid="{F75F823F-CE0E-4124-9632-6642934F33C0}"/>
    <cellStyle name="40% - Ênfase5 6 2 5" xfId="4630" xr:uid="{92DA609C-0FB9-42EB-AC56-18E7EB7A15C6}"/>
    <cellStyle name="40% - Ênfase5 6 3" xfId="4631" xr:uid="{4A9316A7-CC5C-47B8-A264-836C1A567D2C}"/>
    <cellStyle name="40% - Ênfase5 6 3 2" xfId="4632" xr:uid="{27E4FEEE-AB8E-4695-B032-59081C0FD82A}"/>
    <cellStyle name="40% - Ênfase5 6 3 2 2" xfId="4633" xr:uid="{B90057D2-359E-4D96-8A23-BE30BC5C246A}"/>
    <cellStyle name="40% - Ênfase5 6 3 2 3" xfId="4634" xr:uid="{39EA8BA5-D35A-451A-BD86-C5B937C220D2}"/>
    <cellStyle name="40% - Ênfase5 6 3 3" xfId="4635" xr:uid="{6B9910CD-C170-47A7-93E3-B2A6ACFC4FAD}"/>
    <cellStyle name="40% - Ênfase5 6 3 4" xfId="4636" xr:uid="{98D21BFF-8B03-45A5-855B-4BEB81910EAF}"/>
    <cellStyle name="40% - Ênfase5 6 4" xfId="4637" xr:uid="{9FB8BC75-3A65-4F8A-9604-3C4649807992}"/>
    <cellStyle name="40% - Ênfase5 6 4 2" xfId="4638" xr:uid="{65217858-5E86-4492-A47C-6C2EDF14EC97}"/>
    <cellStyle name="40% - Ênfase5 6 4 3" xfId="4639" xr:uid="{5DD68DEC-422A-46AA-A6C8-69C717C5BBA4}"/>
    <cellStyle name="40% - Ênfase5 6 5" xfId="4640" xr:uid="{05983CA0-43A6-429A-8D6F-AF4CD4F77EFC}"/>
    <cellStyle name="40% - Ênfase5 6 6" xfId="4641" xr:uid="{911B84BF-C0B1-4BD0-99B1-BF8B6D4E5694}"/>
    <cellStyle name="40% - Ênfase5 7" xfId="117" xr:uid="{9F664398-AAE7-4866-843A-42719FFEE635}"/>
    <cellStyle name="40% - Ênfase5 7 2" xfId="4642" xr:uid="{31FC413B-6757-4BB1-B257-A0765AFC9852}"/>
    <cellStyle name="40% - Ênfase5 7 2 2" xfId="4643" xr:uid="{113D06EA-6AF1-4EC7-92F4-56F2C65C02E4}"/>
    <cellStyle name="40% - Ênfase5 7 2 2 2" xfId="4644" xr:uid="{0A21BC35-6610-4C9B-B1D0-C77CC7001D04}"/>
    <cellStyle name="40% - Ênfase5 7 2 2 3" xfId="4645" xr:uid="{DC9FFEE1-AA8E-4EC7-8E26-A4645A064A5A}"/>
    <cellStyle name="40% - Ênfase5 7 2 3" xfId="4646" xr:uid="{1E74E84A-D317-4C66-8E9E-D2671CCB9F1B}"/>
    <cellStyle name="40% - Ênfase5 7 2 4" xfId="4647" xr:uid="{F435B302-2B91-461D-99EC-E5575F420DBA}"/>
    <cellStyle name="40% - Ênfase5 7 3" xfId="4648" xr:uid="{6D38B8DB-38CC-4D10-B7FC-2AFDA0E8815A}"/>
    <cellStyle name="40% - Ênfase5 7 3 2" xfId="4649" xr:uid="{91A51172-1467-4125-9339-0295D9F54AF6}"/>
    <cellStyle name="40% - Ênfase5 7 3 3" xfId="4650" xr:uid="{DB6F4A84-5477-4F02-A24E-2512EAAEDB00}"/>
    <cellStyle name="40% - Ênfase5 7 4" xfId="4651" xr:uid="{D37BAB32-3DA1-4E89-9A3F-E476E3013EB1}"/>
    <cellStyle name="40% - Ênfase5 7 5" xfId="4652" xr:uid="{8B6DB586-8D2E-4197-AFF8-0626365C8A51}"/>
    <cellStyle name="40% - Ênfase5 8" xfId="638" xr:uid="{B5074451-8B95-444D-A4FD-F6BC3B45E55B}"/>
    <cellStyle name="40% - Ênfase5 8 2" xfId="4654" xr:uid="{DEC2C018-581C-4D44-9DCF-E03044576277}"/>
    <cellStyle name="40% - Ênfase5 8 2 2" xfId="4655" xr:uid="{CF3DADF0-A608-494F-A01E-58A46F8D32D1}"/>
    <cellStyle name="40% - Ênfase5 8 2 3" xfId="4656" xr:uid="{4849F920-035A-43FA-9677-6A39F3931ADA}"/>
    <cellStyle name="40% - Ênfase5 8 3" xfId="4657" xr:uid="{BDA4FC87-AC6D-4DFE-A3AD-BAFF2E190258}"/>
    <cellStyle name="40% - Ênfase5 8 4" xfId="4658" xr:uid="{0EC7DC8B-8790-43D3-AA76-976EBBB36488}"/>
    <cellStyle name="40% - Ênfase5 8 5" xfId="4653" xr:uid="{3C324C3D-6929-45A7-9270-F993B76B2865}"/>
    <cellStyle name="40% - Ênfase5 9" xfId="639" xr:uid="{4FE67B5E-2C27-44CC-9617-B2806CB561EC}"/>
    <cellStyle name="40% - Ênfase5 9 2" xfId="4660" xr:uid="{49EA5C44-B009-4D27-9A92-3528CA710936}"/>
    <cellStyle name="40% - Ênfase5 9 3" xfId="4661" xr:uid="{56774CCF-12DA-4AF4-B810-493AC9F329FA}"/>
    <cellStyle name="40% - Ênfase5 9 4" xfId="4659" xr:uid="{724E4CB5-E647-451C-ABF2-5850ACD4C3A3}"/>
    <cellStyle name="40% - Ênfase6 10" xfId="640" xr:uid="{BD9C6497-1D50-482E-9FE2-01B53EA7FE82}"/>
    <cellStyle name="40% - Ênfase6 10 2" xfId="4662" xr:uid="{614C9F0A-57DE-4E56-93C2-1B92F2C925D9}"/>
    <cellStyle name="40% - Ênfase6 11" xfId="641" xr:uid="{775FA42C-E232-4D15-ABA1-98EED12A3BE4}"/>
    <cellStyle name="40% - Ênfase6 11 2" xfId="4663" xr:uid="{69E25923-DC26-43E5-95D5-3C836BDFF8AC}"/>
    <cellStyle name="40% - Ênfase6 12" xfId="642" xr:uid="{043EAC19-8886-44DE-B0C7-51D064E022A4}"/>
    <cellStyle name="40% - Ênfase6 12 2" xfId="4664" xr:uid="{BB1CE6BA-4806-485A-9ED0-DA7515A68330}"/>
    <cellStyle name="40% - Ênfase6 13" xfId="643" xr:uid="{40AAD5E8-1516-4B49-848C-F369962E98BB}"/>
    <cellStyle name="40% - Ênfase6 13 2" xfId="4665" xr:uid="{4189D095-C612-4643-937F-1F203E03C66F}"/>
    <cellStyle name="40% - Ênfase6 14" xfId="644" xr:uid="{5EE743E3-721A-468C-B07F-9D7FF2FE8025}"/>
    <cellStyle name="40% - Ênfase6 14 2" xfId="4666" xr:uid="{B95871D1-58FA-4628-AA55-B9122F61A8E8}"/>
    <cellStyle name="40% - Ênfase6 15" xfId="645" xr:uid="{DD975B5E-917C-45B0-9B84-810AFA375964}"/>
    <cellStyle name="40% - Ênfase6 15 2" xfId="4667" xr:uid="{E778B0DF-FF0F-4E4C-9F68-A3BC4640256C}"/>
    <cellStyle name="40% - Ênfase6 16" xfId="646" xr:uid="{EEB5F556-3785-476E-B99C-3F1443C9389E}"/>
    <cellStyle name="40% - Ênfase6 16 2" xfId="4668" xr:uid="{24A6CA28-BFD1-4D77-9275-D8F1DE2A8E3B}"/>
    <cellStyle name="40% - Ênfase6 17" xfId="647" xr:uid="{9FAFBBD3-D24F-4245-ACA7-212C43A0A7ED}"/>
    <cellStyle name="40% - Ênfase6 17 2" xfId="4669" xr:uid="{BA2ED231-0761-4EB9-BFA8-CFA1A95850C1}"/>
    <cellStyle name="40% - Ênfase6 18" xfId="648" xr:uid="{30B775BB-EA5F-4F72-AFBE-BDB741597CF9}"/>
    <cellStyle name="40% - Ênfase6 18 2" xfId="4670" xr:uid="{5F72CB55-8D7F-4F76-9960-E510F3528DD5}"/>
    <cellStyle name="40% - Ênfase6 19" xfId="649" xr:uid="{7AED554B-F54A-4E9A-8DB3-787C9AE433A6}"/>
    <cellStyle name="40% - Ênfase6 19 2" xfId="4671" xr:uid="{A6967861-A24C-437B-983F-B1A360450F0D}"/>
    <cellStyle name="40% - Ênfase6 2" xfId="118" xr:uid="{E7AAC543-D992-4146-B953-D4059CEA0E67}"/>
    <cellStyle name="40% - Ênfase6 2 10" xfId="4673" xr:uid="{50B29817-07DF-4796-BC2D-DB32D1A0C50D}"/>
    <cellStyle name="40% - Ênfase6 2 11" xfId="4672" xr:uid="{190F4934-57C7-4BB3-AF79-26B4C5DDFE25}"/>
    <cellStyle name="40% - Ênfase6 2 2" xfId="650" xr:uid="{B36455BD-3851-447A-8A18-B92C34DB4BA7}"/>
    <cellStyle name="40% - Ênfase6 2 2 2" xfId="4675" xr:uid="{63FFF3FE-C4D5-4DF0-8331-484D2DB6E4AE}"/>
    <cellStyle name="40% - Ênfase6 2 2 2 2" xfId="4676" xr:uid="{5EB85605-83A3-4D25-A5FC-165B76B8D604}"/>
    <cellStyle name="40% - Ênfase6 2 2 2 2 2" xfId="4677" xr:uid="{5C4C0F1A-F6B2-4894-92B5-B856536B3762}"/>
    <cellStyle name="40% - Ênfase6 2 2 2 2 3" xfId="4678" xr:uid="{567CCDC1-BC87-42BE-9B37-E1BFE495EA2F}"/>
    <cellStyle name="40% - Ênfase6 2 2 2 3" xfId="4679" xr:uid="{0CBE0E43-BE7F-4860-80F1-5D5646817F2A}"/>
    <cellStyle name="40% - Ênfase6 2 2 2 4" xfId="4680" xr:uid="{A4D590F5-5E7F-4674-AFE2-B5A1E049B6B5}"/>
    <cellStyle name="40% - Ênfase6 2 2 3" xfId="4681" xr:uid="{3E8D526E-CF28-41E0-ADC2-2DC7899EDEB5}"/>
    <cellStyle name="40% - Ênfase6 2 2 3 2" xfId="4682" xr:uid="{A5FEA6B9-4405-4843-B310-E5E9AC15BDCF}"/>
    <cellStyle name="40% - Ênfase6 2 2 3 3" xfId="4683" xr:uid="{F90AAB69-F9C8-43C4-9D4C-0A198C0269E2}"/>
    <cellStyle name="40% - Ênfase6 2 2 4" xfId="4684" xr:uid="{5D12657C-D210-423B-9814-8FA210391E72}"/>
    <cellStyle name="40% - Ênfase6 2 2 5" xfId="4685" xr:uid="{8F20569F-7BA2-493E-A8EE-112FDA551FF0}"/>
    <cellStyle name="40% - Ênfase6 2 2 6" xfId="4674" xr:uid="{92CA2486-B60E-4016-8D8A-121647E111E6}"/>
    <cellStyle name="40% - Ênfase6 2 3" xfId="651" xr:uid="{3BBA8E96-6C10-4FB3-9984-CFFEA01A898A}"/>
    <cellStyle name="40% - Ênfase6 2 3 2" xfId="4687" xr:uid="{760A6EBE-7791-40CA-AECB-4221A1E2DE14}"/>
    <cellStyle name="40% - Ênfase6 2 3 2 2" xfId="4688" xr:uid="{73FB2753-E146-4D98-8165-6551BB87562A}"/>
    <cellStyle name="40% - Ênfase6 2 3 2 2 2" xfId="4689" xr:uid="{287AFAA2-45BC-4CCD-88C7-00BB3AA58A0F}"/>
    <cellStyle name="40% - Ênfase6 2 3 2 2 3" xfId="4690" xr:uid="{F518D1F2-D976-4A4D-818D-7075C4A1AC13}"/>
    <cellStyle name="40% - Ênfase6 2 3 2 3" xfId="4691" xr:uid="{D34C9381-C38E-48FB-A000-2B49652B3F2F}"/>
    <cellStyle name="40% - Ênfase6 2 3 2 4" xfId="4692" xr:uid="{A8D6F09E-6D40-4863-92D9-396E06D3B29B}"/>
    <cellStyle name="40% - Ênfase6 2 3 3" xfId="4693" xr:uid="{9AD65DD3-35F0-4596-8C94-16EEB7FBB967}"/>
    <cellStyle name="40% - Ênfase6 2 3 3 2" xfId="4694" xr:uid="{207439D5-E9F2-4FBC-81E3-EDDB49FE562A}"/>
    <cellStyle name="40% - Ênfase6 2 3 3 3" xfId="4695" xr:uid="{7284FA2C-AEE8-4610-93D3-68ADD2160FE7}"/>
    <cellStyle name="40% - Ênfase6 2 3 4" xfId="4696" xr:uid="{9405C15A-B794-41DF-B406-71443A3ABBD7}"/>
    <cellStyle name="40% - Ênfase6 2 3 5" xfId="4697" xr:uid="{0E6B209D-BFFD-4A85-BA74-8A48FB9CB060}"/>
    <cellStyle name="40% - Ênfase6 2 3 6" xfId="4686" xr:uid="{E281A5E1-19AE-43B2-8B5A-12B119F38D81}"/>
    <cellStyle name="40% - Ênfase6 2 4" xfId="4698" xr:uid="{3767394E-C04C-4FF2-A01D-8F5720043719}"/>
    <cellStyle name="40% - Ênfase6 2 4 2" xfId="4699" xr:uid="{6B18BBEF-3B11-430F-AD77-074015699EF4}"/>
    <cellStyle name="40% - Ênfase6 2 4 2 2" xfId="4700" xr:uid="{794896DA-3774-4F90-8081-FCBDBA27CA12}"/>
    <cellStyle name="40% - Ênfase6 2 4 2 2 2" xfId="4701" xr:uid="{C16A11F7-8124-469A-90E3-499A3AF237EE}"/>
    <cellStyle name="40% - Ênfase6 2 4 2 2 3" xfId="4702" xr:uid="{AFC2D1B5-C7F5-4A52-915D-3776F18DD33C}"/>
    <cellStyle name="40% - Ênfase6 2 4 2 3" xfId="4703" xr:uid="{E28000E1-D881-4EB5-8882-4D9BE51EE0CC}"/>
    <cellStyle name="40% - Ênfase6 2 4 2 4" xfId="4704" xr:uid="{3CC74B97-F4B4-416B-BF61-EB3C6AB0AACD}"/>
    <cellStyle name="40% - Ênfase6 2 4 3" xfId="4705" xr:uid="{A2873335-FABC-4DCA-86EC-8DB47AB69BEB}"/>
    <cellStyle name="40% - Ênfase6 2 4 3 2" xfId="4706" xr:uid="{37724CAB-FCD4-447E-AD54-14A8B9ACD5AC}"/>
    <cellStyle name="40% - Ênfase6 2 4 3 3" xfId="4707" xr:uid="{410D637F-46A5-4764-8AE0-5EFFA2465BAA}"/>
    <cellStyle name="40% - Ênfase6 2 4 4" xfId="4708" xr:uid="{1B631B16-D418-49AA-AB39-8DBC6BD83BFB}"/>
    <cellStyle name="40% - Ênfase6 2 4 5" xfId="4709" xr:uid="{BDC2865A-D129-4AC3-BF94-BEFDA943B3C5}"/>
    <cellStyle name="40% - Ênfase6 2 5" xfId="4710" xr:uid="{F02D93C6-D7C8-4EDD-937A-654034BCFFC5}"/>
    <cellStyle name="40% - Ênfase6 2 5 2" xfId="4711" xr:uid="{F12AF6EE-78D9-4E54-886B-62E31BC7133B}"/>
    <cellStyle name="40% - Ênfase6 2 5 2 2" xfId="4712" xr:uid="{72082D96-E0D9-4C13-80E3-3C57F860CBFB}"/>
    <cellStyle name="40% - Ênfase6 2 5 2 2 2" xfId="4713" xr:uid="{4597141D-B700-4AA5-9C1B-F8E87E65F5D3}"/>
    <cellStyle name="40% - Ênfase6 2 5 2 2 3" xfId="4714" xr:uid="{DB049A6B-75BF-4F9A-8173-5DDC82EDAE5D}"/>
    <cellStyle name="40% - Ênfase6 2 5 2 3" xfId="4715" xr:uid="{5DC00B59-DDF3-444B-A4EE-5393EAC99276}"/>
    <cellStyle name="40% - Ênfase6 2 5 2 4" xfId="4716" xr:uid="{BFE939A1-CB66-42B7-8F1A-14DF57B8B503}"/>
    <cellStyle name="40% - Ênfase6 2 5 3" xfId="4717" xr:uid="{4CE08C7B-A170-408B-9406-6263D64D554E}"/>
    <cellStyle name="40% - Ênfase6 2 5 3 2" xfId="4718" xr:uid="{FD0CF35D-795B-441B-B321-B93C510A51A6}"/>
    <cellStyle name="40% - Ênfase6 2 5 3 3" xfId="4719" xr:uid="{43AFF096-B9E5-4B22-9E1D-EFB40548FD67}"/>
    <cellStyle name="40% - Ênfase6 2 5 4" xfId="4720" xr:uid="{30CFB833-C741-4F80-AADC-9F09B406369B}"/>
    <cellStyle name="40% - Ênfase6 2 5 5" xfId="4721" xr:uid="{C297BDF4-42E0-4F0D-9BBD-CF42ADEF2DFA}"/>
    <cellStyle name="40% - Ênfase6 2 6" xfId="4722" xr:uid="{12743C50-DC6D-4BE0-99BE-69AB19E6FBE1}"/>
    <cellStyle name="40% - Ênfase6 2 6 2" xfId="4723" xr:uid="{1831EA8F-E888-4632-B3CA-D70EAF035D10}"/>
    <cellStyle name="40% - Ênfase6 2 6 2 2" xfId="4724" xr:uid="{CC36D56A-4ADB-4246-A9E3-07BEF34DA7EE}"/>
    <cellStyle name="40% - Ênfase6 2 6 2 2 2" xfId="4725" xr:uid="{D3DD3BDE-3002-4404-A09D-BC4405A6D00E}"/>
    <cellStyle name="40% - Ênfase6 2 6 2 2 3" xfId="4726" xr:uid="{3CC85089-7371-4D87-91EB-8772923788DC}"/>
    <cellStyle name="40% - Ênfase6 2 6 2 3" xfId="4727" xr:uid="{64C78742-307A-428A-8AAB-E55E626EB0D2}"/>
    <cellStyle name="40% - Ênfase6 2 6 2 4" xfId="4728" xr:uid="{928948B0-9C6C-435A-89BA-9E70FD43283C}"/>
    <cellStyle name="40% - Ênfase6 2 6 3" xfId="4729" xr:uid="{F65B1A4F-FC20-4C13-9C03-50C278B29492}"/>
    <cellStyle name="40% - Ênfase6 2 6 3 2" xfId="4730" xr:uid="{6483B021-EB9B-4170-8B77-A6B560BF680A}"/>
    <cellStyle name="40% - Ênfase6 2 6 3 3" xfId="4731" xr:uid="{A0BBDA08-362B-4207-851B-13A79F34DDB7}"/>
    <cellStyle name="40% - Ênfase6 2 6 4" xfId="4732" xr:uid="{EEB1768A-3D26-4212-BEEE-62418D3612DB}"/>
    <cellStyle name="40% - Ênfase6 2 6 5" xfId="4733" xr:uid="{48EF538D-81B7-4E2B-A62E-B37F10768CB4}"/>
    <cellStyle name="40% - Ênfase6 2 7" xfId="4734" xr:uid="{DC2BB1F5-7A98-4D39-B217-F639C5DA46CD}"/>
    <cellStyle name="40% - Ênfase6 2 7 2" xfId="4735" xr:uid="{7A6E7954-C556-411F-8052-3475FC81DCC6}"/>
    <cellStyle name="40% - Ênfase6 2 7 2 2" xfId="4736" xr:uid="{EB957DAE-10B0-4C7A-84CF-744C0BA756A2}"/>
    <cellStyle name="40% - Ênfase6 2 7 2 3" xfId="4737" xr:uid="{E3654028-561B-4E48-B8AF-7643AEB9DDF8}"/>
    <cellStyle name="40% - Ênfase6 2 7 3" xfId="4738" xr:uid="{45B4B0B2-AB62-4DDC-BCB0-C7BE1AB43D7F}"/>
    <cellStyle name="40% - Ênfase6 2 7 4" xfId="4739" xr:uid="{585BE45E-369A-4608-9DCD-35F1DB3FDE3A}"/>
    <cellStyle name="40% - Ênfase6 2 8" xfId="4740" xr:uid="{27D8CAD7-6382-4A91-A899-F70D88B23CA0}"/>
    <cellStyle name="40% - Ênfase6 2 8 2" xfId="4741" xr:uid="{10A024D9-90E8-4CB6-A3E2-8461849C048E}"/>
    <cellStyle name="40% - Ênfase6 2 8 3" xfId="4742" xr:uid="{215F3DAE-A413-4B8D-B145-65CD7F555114}"/>
    <cellStyle name="40% - Ênfase6 2 9" xfId="4743" xr:uid="{CC963D30-259D-41EF-9EBE-09F1A0950F9F}"/>
    <cellStyle name="40% - Ênfase6 20" xfId="652" xr:uid="{ED56DDA9-BAF8-4C81-97F1-7CE1887F1839}"/>
    <cellStyle name="40% - Ênfase6 20 2" xfId="4744" xr:uid="{E631877B-DA40-425E-BC17-145CBC8682BE}"/>
    <cellStyle name="40% - Ênfase6 21" xfId="4745" xr:uid="{B44FA63E-3A29-4216-815E-DB91DCB883EF}"/>
    <cellStyle name="40% - Ênfase6 22" xfId="4746" xr:uid="{52C05767-9D16-44BF-BFCC-9098791C48DB}"/>
    <cellStyle name="40% - Ênfase6 23" xfId="4747" xr:uid="{5E57D3D5-0D65-4727-A0C5-5AFD1DFF8A38}"/>
    <cellStyle name="40% - Ênfase6 24" xfId="4748" xr:uid="{D1C414CC-AB98-4CE8-8377-02831AE5AD9B}"/>
    <cellStyle name="40% - Ênfase6 25" xfId="4749" xr:uid="{A3E6B58F-50A5-49EE-873A-4425DA3204F5}"/>
    <cellStyle name="40% - Ênfase6 3" xfId="119" xr:uid="{73378939-5403-46BC-84D1-EDF01D266A88}"/>
    <cellStyle name="40% - Ênfase6 3 10" xfId="4750" xr:uid="{137CD8CE-F4A9-45A6-A21F-9705E5B625DB}"/>
    <cellStyle name="40% - Ênfase6 3 2" xfId="653" xr:uid="{948D44FF-10CF-4011-A9C1-B5D23BD576CF}"/>
    <cellStyle name="40% - Ênfase6 3 2 2" xfId="4752" xr:uid="{641824FA-6742-48F7-93BA-7BBE52608A1D}"/>
    <cellStyle name="40% - Ênfase6 3 2 2 2" xfId="4753" xr:uid="{5D9D72FE-806D-4AE9-942B-719F6FBBF623}"/>
    <cellStyle name="40% - Ênfase6 3 2 2 2 2" xfId="4754" xr:uid="{8763DE54-B906-4645-B228-0019214577FF}"/>
    <cellStyle name="40% - Ênfase6 3 2 2 2 3" xfId="4755" xr:uid="{9D1AB3A1-71FF-4796-BCB9-785FB52EE1C4}"/>
    <cellStyle name="40% - Ênfase6 3 2 2 3" xfId="4756" xr:uid="{958A7A22-C14F-4485-8B22-60DE99326240}"/>
    <cellStyle name="40% - Ênfase6 3 2 2 4" xfId="4757" xr:uid="{D591A4E2-923A-40A9-88D6-23A1A34102EE}"/>
    <cellStyle name="40% - Ênfase6 3 2 3" xfId="4758" xr:uid="{ADC00A17-713A-4830-8EF7-46D81ED59AA8}"/>
    <cellStyle name="40% - Ênfase6 3 2 3 2" xfId="4759" xr:uid="{D1374AB3-BD33-42EB-A55D-78B03632CB7B}"/>
    <cellStyle name="40% - Ênfase6 3 2 3 3" xfId="4760" xr:uid="{8F322275-B6DB-4DCC-9E34-404CCC86DE59}"/>
    <cellStyle name="40% - Ênfase6 3 2 4" xfId="4761" xr:uid="{016D4637-FFFF-4113-A444-ACA4E27BB3F1}"/>
    <cellStyle name="40% - Ênfase6 3 2 5" xfId="4762" xr:uid="{7269F07B-F625-497C-B76D-292EA3F5AE25}"/>
    <cellStyle name="40% - Ênfase6 3 2 6" xfId="4751" xr:uid="{FA688195-8530-4FE1-AB8F-5E9E7D886316}"/>
    <cellStyle name="40% - Ênfase6 3 3" xfId="654" xr:uid="{669C0FDB-6A42-4700-AB9D-3E1F1D2576B0}"/>
    <cellStyle name="40% - Ênfase6 3 3 2" xfId="4764" xr:uid="{D5FC5405-213F-4540-9DBF-B258A5B25CAB}"/>
    <cellStyle name="40% - Ênfase6 3 3 2 2" xfId="4765" xr:uid="{0EDCC8B9-7ED0-4FAA-A0EA-28317859538A}"/>
    <cellStyle name="40% - Ênfase6 3 3 2 2 2" xfId="4766" xr:uid="{562A5B63-3564-42E0-A7DF-17A19753947E}"/>
    <cellStyle name="40% - Ênfase6 3 3 2 2 3" xfId="4767" xr:uid="{083B397B-8760-46AF-8AC8-60F2510011EE}"/>
    <cellStyle name="40% - Ênfase6 3 3 2 3" xfId="4768" xr:uid="{FE760AB2-3200-4641-8C4B-EE6448E833F7}"/>
    <cellStyle name="40% - Ênfase6 3 3 2 4" xfId="4769" xr:uid="{CD728D1E-18DE-4AAF-8D28-446DC7B7D8F6}"/>
    <cellStyle name="40% - Ênfase6 3 3 3" xfId="4770" xr:uid="{58E71D59-47E1-4CB2-94AF-1ADBFB328C34}"/>
    <cellStyle name="40% - Ênfase6 3 3 3 2" xfId="4771" xr:uid="{3A107C00-1C9F-41F1-8063-56F6B17D593C}"/>
    <cellStyle name="40% - Ênfase6 3 3 3 3" xfId="4772" xr:uid="{3D28860F-DE55-4974-A5AD-DAE79060F5D2}"/>
    <cellStyle name="40% - Ênfase6 3 3 4" xfId="4773" xr:uid="{2DCFEA8F-91DD-45CC-80ED-D663E95A06EB}"/>
    <cellStyle name="40% - Ênfase6 3 3 5" xfId="4774" xr:uid="{A4DAB2C7-0A45-462A-8EC4-85A6D9147310}"/>
    <cellStyle name="40% - Ênfase6 3 3 6" xfId="4763" xr:uid="{8EDBCB32-3A2C-4B3D-BBF4-A222A238934C}"/>
    <cellStyle name="40% - Ênfase6 3 4" xfId="4775" xr:uid="{1B1E49D2-70B2-4638-8787-D5A2AFF023FB}"/>
    <cellStyle name="40% - Ênfase6 3 4 2" xfId="4776" xr:uid="{0B0D6804-F1E0-48E5-90C7-62262919400B}"/>
    <cellStyle name="40% - Ênfase6 3 4 2 2" xfId="4777" xr:uid="{D140E94D-A117-4C7B-A85F-144DEBC2EE8A}"/>
    <cellStyle name="40% - Ênfase6 3 4 2 2 2" xfId="4778" xr:uid="{4AB29BE2-C6E7-459E-A46A-83162A713561}"/>
    <cellStyle name="40% - Ênfase6 3 4 2 2 3" xfId="4779" xr:uid="{F6A2AD76-601C-4434-9EB4-90893B872E89}"/>
    <cellStyle name="40% - Ênfase6 3 4 2 3" xfId="4780" xr:uid="{E5AC63D3-214A-4582-96D5-DADAAC6EC8B3}"/>
    <cellStyle name="40% - Ênfase6 3 4 2 4" xfId="4781" xr:uid="{0456ADFC-B9E5-4FD0-8707-821157D55633}"/>
    <cellStyle name="40% - Ênfase6 3 4 3" xfId="4782" xr:uid="{803401C1-C3C3-4121-949B-F507A8F5F139}"/>
    <cellStyle name="40% - Ênfase6 3 4 3 2" xfId="4783" xr:uid="{1D9F3788-A255-4CB5-ACF3-62AC6910985B}"/>
    <cellStyle name="40% - Ênfase6 3 4 3 3" xfId="4784" xr:uid="{D3563A2B-2A61-4E67-9E1D-928B14CEB72B}"/>
    <cellStyle name="40% - Ênfase6 3 4 4" xfId="4785" xr:uid="{E0622306-03BE-45C4-8C6F-83077362A4C1}"/>
    <cellStyle name="40% - Ênfase6 3 4 5" xfId="4786" xr:uid="{42837249-3EDA-4A23-9AC1-B64BE3DA2A9A}"/>
    <cellStyle name="40% - Ênfase6 3 5" xfId="4787" xr:uid="{9C15A9C1-C35E-4406-A4EE-331D894D3EE0}"/>
    <cellStyle name="40% - Ênfase6 3 5 2" xfId="4788" xr:uid="{DD872AFB-31C6-4C5E-9991-530B83AB8A3B}"/>
    <cellStyle name="40% - Ênfase6 3 5 2 2" xfId="4789" xr:uid="{19B07AA3-E317-4F5E-ABA0-973304F275BB}"/>
    <cellStyle name="40% - Ênfase6 3 5 2 2 2" xfId="4790" xr:uid="{8B02CFE9-D352-419C-8A8E-FF62A78A1D4C}"/>
    <cellStyle name="40% - Ênfase6 3 5 2 2 3" xfId="4791" xr:uid="{18476F1D-66D2-4015-B265-2A9EBE9E0E96}"/>
    <cellStyle name="40% - Ênfase6 3 5 2 3" xfId="4792" xr:uid="{B13CE328-C510-4364-A898-4435C4E5B6BF}"/>
    <cellStyle name="40% - Ênfase6 3 5 2 4" xfId="4793" xr:uid="{0B99CE92-721C-44CD-96F4-9CC7479A27B8}"/>
    <cellStyle name="40% - Ênfase6 3 5 3" xfId="4794" xr:uid="{4E948927-02CA-4AB9-9376-66F43329708C}"/>
    <cellStyle name="40% - Ênfase6 3 5 3 2" xfId="4795" xr:uid="{62A861A2-721C-4A78-B05F-22F547D0C58A}"/>
    <cellStyle name="40% - Ênfase6 3 5 3 3" xfId="4796" xr:uid="{EEAFC54D-0852-4725-9C64-D1C8C40FD82C}"/>
    <cellStyle name="40% - Ênfase6 3 5 4" xfId="4797" xr:uid="{EF776C3E-41ED-4F40-B007-82565D25A3B4}"/>
    <cellStyle name="40% - Ênfase6 3 5 5" xfId="4798" xr:uid="{A6D76B02-F375-44D7-82CD-CCB5E81E14B4}"/>
    <cellStyle name="40% - Ênfase6 3 6" xfId="4799" xr:uid="{EE30B5B6-7F4C-4D9B-973F-FCA724805F7B}"/>
    <cellStyle name="40% - Ênfase6 3 6 2" xfId="4800" xr:uid="{F1DC0945-0876-4F3B-8AE6-D163379256FC}"/>
    <cellStyle name="40% - Ênfase6 3 6 2 2" xfId="4801" xr:uid="{6B328D58-7FDE-427E-938C-910667D05AED}"/>
    <cellStyle name="40% - Ênfase6 3 6 2 3" xfId="4802" xr:uid="{1312D688-4415-4584-A54E-481ABDBDB724}"/>
    <cellStyle name="40% - Ênfase6 3 6 3" xfId="4803" xr:uid="{EE64338E-AD04-400F-9B86-BAF7A0F25B7C}"/>
    <cellStyle name="40% - Ênfase6 3 6 4" xfId="4804" xr:uid="{9EE472D9-73BD-49A7-9C90-27E2CE8E45CD}"/>
    <cellStyle name="40% - Ênfase6 3 7" xfId="4805" xr:uid="{34928123-1924-4716-A398-258E991A005F}"/>
    <cellStyle name="40% - Ênfase6 3 7 2" xfId="4806" xr:uid="{28BAEBBC-ACB9-449C-A5AE-FEDB76649F68}"/>
    <cellStyle name="40% - Ênfase6 3 7 3" xfId="4807" xr:uid="{ED95D9AD-1E06-4C54-A415-BB217367165A}"/>
    <cellStyle name="40% - Ênfase6 3 8" xfId="4808" xr:uid="{73C9AD38-1D09-4B3A-B28B-ACBC4AD8B7F2}"/>
    <cellStyle name="40% - Ênfase6 3 9" xfId="4809" xr:uid="{A85F96C1-D8C6-46DE-92CA-D340C61CB382}"/>
    <cellStyle name="40% - Ênfase6 4" xfId="120" xr:uid="{39C860B7-AE87-42AA-821B-1BA05F91774D}"/>
    <cellStyle name="40% - Ênfase6 4 2" xfId="655" xr:uid="{5C2A9CC2-2363-4D0D-B316-C88FEA0BC71A}"/>
    <cellStyle name="40% - Ênfase6 4 2 2" xfId="4811" xr:uid="{98231ACB-C291-414B-8558-222988B5CECE}"/>
    <cellStyle name="40% - Ênfase6 4 2 2 2" xfId="4812" xr:uid="{ED741BE3-2624-4A87-8B99-6C3B0496DB1B}"/>
    <cellStyle name="40% - Ênfase6 4 2 2 2 2" xfId="4813" xr:uid="{DC92EFC1-1D88-450A-BB50-A53706A39847}"/>
    <cellStyle name="40% - Ênfase6 4 2 2 2 3" xfId="4814" xr:uid="{99F1B53E-48FD-44A8-B600-CE7DF24D46D9}"/>
    <cellStyle name="40% - Ênfase6 4 2 2 3" xfId="4815" xr:uid="{635D3441-0588-4FDD-BED7-5A1C79B8AD14}"/>
    <cellStyle name="40% - Ênfase6 4 2 2 4" xfId="4816" xr:uid="{CD143748-8C35-4820-9CA1-F96928117A3E}"/>
    <cellStyle name="40% - Ênfase6 4 2 3" xfId="4817" xr:uid="{D3DCAEF6-DCF2-4354-95F1-27153FA6DBFA}"/>
    <cellStyle name="40% - Ênfase6 4 2 3 2" xfId="4818" xr:uid="{A4CA0CFB-7AD3-4C32-B0B8-76A1FDD42079}"/>
    <cellStyle name="40% - Ênfase6 4 2 3 3" xfId="4819" xr:uid="{BA30B8A0-49C9-4708-867B-5D30CE9E1126}"/>
    <cellStyle name="40% - Ênfase6 4 2 4" xfId="4820" xr:uid="{C3FD05B6-0B87-4C1B-8CAD-8650C79AC501}"/>
    <cellStyle name="40% - Ênfase6 4 2 5" xfId="4821" xr:uid="{C2BFBC42-8905-42BA-8B31-3EEBA00BE62B}"/>
    <cellStyle name="40% - Ênfase6 4 2 6" xfId="4810" xr:uid="{E5C14723-71DF-46BD-AAEB-E576712B7FAE}"/>
    <cellStyle name="40% - Ênfase6 4 3" xfId="656" xr:uid="{05ED7AAA-90B4-45F2-91EA-E627809BE515}"/>
    <cellStyle name="40% - Ênfase6 4 3 2" xfId="4823" xr:uid="{58A53837-5A58-4C9B-A1D0-5E3D6053FF02}"/>
    <cellStyle name="40% - Ênfase6 4 3 2 2" xfId="4824" xr:uid="{D7D9C1C6-5027-464D-AD9F-C2196B2A9FF5}"/>
    <cellStyle name="40% - Ênfase6 4 3 2 2 2" xfId="4825" xr:uid="{6B32EECA-C0CF-4DFD-95C3-09A3638FEA28}"/>
    <cellStyle name="40% - Ênfase6 4 3 2 2 3" xfId="4826" xr:uid="{0F772A29-1A64-4D7C-9CC5-51F0C8A07DD3}"/>
    <cellStyle name="40% - Ênfase6 4 3 2 3" xfId="4827" xr:uid="{9FA275D3-BC7E-452C-9BEC-D9041205ABB9}"/>
    <cellStyle name="40% - Ênfase6 4 3 2 4" xfId="4828" xr:uid="{987ECA7D-63D2-4A41-A814-092561428EB0}"/>
    <cellStyle name="40% - Ênfase6 4 3 3" xfId="4829" xr:uid="{08A43E47-ED80-4BEF-998E-FA36074706FC}"/>
    <cellStyle name="40% - Ênfase6 4 3 3 2" xfId="4830" xr:uid="{02EE45B8-BE2B-4961-BD65-C5B9431F19EF}"/>
    <cellStyle name="40% - Ênfase6 4 3 3 3" xfId="4831" xr:uid="{63F6A29E-DEF8-4603-9227-CD5EA69264D1}"/>
    <cellStyle name="40% - Ênfase6 4 3 4" xfId="4832" xr:uid="{706EDD80-A7DF-40D5-AE2E-923BB1725BBA}"/>
    <cellStyle name="40% - Ênfase6 4 3 5" xfId="4833" xr:uid="{96DDD4E8-7100-4237-B159-E30A6F31E21C}"/>
    <cellStyle name="40% - Ênfase6 4 3 6" xfId="4822" xr:uid="{05D82C1A-9D48-4D9F-901A-BA6DA0FC82C2}"/>
    <cellStyle name="40% - Ênfase6 4 4" xfId="4834" xr:uid="{93713CFF-DBBE-42AD-A5A8-3780E878B120}"/>
    <cellStyle name="40% - Ênfase6 4 4 2" xfId="4835" xr:uid="{3F6720EA-37F3-4ED6-B3D6-862F3B48D013}"/>
    <cellStyle name="40% - Ênfase6 4 4 2 2" xfId="4836" xr:uid="{19BDE402-94FB-4E64-8FED-AA6499D5D36B}"/>
    <cellStyle name="40% - Ênfase6 4 4 2 2 2" xfId="4837" xr:uid="{E746C01B-2210-405F-88DC-C54FCC84ABC7}"/>
    <cellStyle name="40% - Ênfase6 4 4 2 2 3" xfId="4838" xr:uid="{6CD56270-F4A9-4DC7-A717-5A1F47BB1DBA}"/>
    <cellStyle name="40% - Ênfase6 4 4 2 3" xfId="4839" xr:uid="{252D9B5A-7D6F-4A5E-8C07-706F91BF8B8A}"/>
    <cellStyle name="40% - Ênfase6 4 4 2 4" xfId="4840" xr:uid="{5FA2063E-C0C5-4EC9-8FDA-6FDA2B7B3B9B}"/>
    <cellStyle name="40% - Ênfase6 4 4 3" xfId="4841" xr:uid="{03027CAE-DF3C-44F1-BB37-CEBB72B004F9}"/>
    <cellStyle name="40% - Ênfase6 4 4 3 2" xfId="4842" xr:uid="{EEDBD8CE-AA71-4BE6-99BC-F0786F2ED887}"/>
    <cellStyle name="40% - Ênfase6 4 4 3 3" xfId="4843" xr:uid="{2A7FB961-CDE2-40EF-8965-2172140E563C}"/>
    <cellStyle name="40% - Ênfase6 4 4 4" xfId="4844" xr:uid="{C11AEA23-F1F8-446C-9409-55DAC02393A4}"/>
    <cellStyle name="40% - Ênfase6 4 4 5" xfId="4845" xr:uid="{DAB2E3E9-5D30-4695-BA3F-0BED22CCB282}"/>
    <cellStyle name="40% - Ênfase6 4 5" xfId="4846" xr:uid="{9F2922D2-8E7E-45FE-A3FE-203E126DC24E}"/>
    <cellStyle name="40% - Ênfase6 4 5 2" xfId="4847" xr:uid="{2590C4E6-AD61-460C-9E9C-AEC4B6F0EF12}"/>
    <cellStyle name="40% - Ênfase6 4 5 2 2" xfId="4848" xr:uid="{C7650322-3527-454B-BCF7-3ABEA6AA6C15}"/>
    <cellStyle name="40% - Ênfase6 4 5 2 3" xfId="4849" xr:uid="{66D1F13F-80E5-4AF9-9528-A6511C9EDC56}"/>
    <cellStyle name="40% - Ênfase6 4 5 3" xfId="4850" xr:uid="{1D93E23D-D8BD-4503-A524-091319642AD5}"/>
    <cellStyle name="40% - Ênfase6 4 5 4" xfId="4851" xr:uid="{D8DC0D93-D242-40D3-9419-C0393AFAB285}"/>
    <cellStyle name="40% - Ênfase6 4 6" xfId="4852" xr:uid="{6C5A860D-0161-477A-AA0F-49B40D507BDF}"/>
    <cellStyle name="40% - Ênfase6 4 6 2" xfId="4853" xr:uid="{CE40065C-58C6-482F-BC86-38D38FACE7D9}"/>
    <cellStyle name="40% - Ênfase6 4 6 3" xfId="4854" xr:uid="{542265A2-7A2A-4F4B-A0E4-0D797A4819C4}"/>
    <cellStyle name="40% - Ênfase6 4 7" xfId="4855" xr:uid="{E0DF9B00-9853-405D-AEC8-4AD77241663C}"/>
    <cellStyle name="40% - Ênfase6 4 8" xfId="4856" xr:uid="{10773FAD-ABB6-4D6F-802B-2031C13CEEEC}"/>
    <cellStyle name="40% - Ênfase6 5" xfId="121" xr:uid="{6649672B-FB42-4775-A091-6601820E28C5}"/>
    <cellStyle name="40% - Ênfase6 5 2" xfId="4857" xr:uid="{28E4A980-68BC-4CE2-9078-F371D905307F}"/>
    <cellStyle name="40% - Ênfase6 5 2 2" xfId="4858" xr:uid="{34719387-757E-434A-A908-3FA9583EA730}"/>
    <cellStyle name="40% - Ênfase6 5 2 2 2" xfId="4859" xr:uid="{158A12A9-9052-42C9-8AE6-FC9E19078BAA}"/>
    <cellStyle name="40% - Ênfase6 5 2 2 2 2" xfId="4860" xr:uid="{677F3640-69D3-4FEC-A296-22C55AA4F378}"/>
    <cellStyle name="40% - Ênfase6 5 2 2 2 3" xfId="4861" xr:uid="{71424D50-8973-4BE0-AA50-435F67A83D0A}"/>
    <cellStyle name="40% - Ênfase6 5 2 2 3" xfId="4862" xr:uid="{F2763D80-790C-450E-8627-862A1D1F136A}"/>
    <cellStyle name="40% - Ênfase6 5 2 2 4" xfId="4863" xr:uid="{E87652FA-2009-45EC-B7EF-DCCD2B8E8AFB}"/>
    <cellStyle name="40% - Ênfase6 5 2 3" xfId="4864" xr:uid="{8D2E5613-6EA8-4268-95D6-0C37C59B63F2}"/>
    <cellStyle name="40% - Ênfase6 5 2 3 2" xfId="4865" xr:uid="{006A5214-F0AA-428C-803B-A4D1EBD251E0}"/>
    <cellStyle name="40% - Ênfase6 5 2 3 3" xfId="4866" xr:uid="{7E5753DB-6AD7-4E6F-9FF0-78FEF1727777}"/>
    <cellStyle name="40% - Ênfase6 5 2 4" xfId="4867" xr:uid="{37D62960-D6E4-44FC-8580-CC77E3D37579}"/>
    <cellStyle name="40% - Ênfase6 5 2 5" xfId="4868" xr:uid="{0DEC4375-3A4F-4672-9B26-9D81EA375684}"/>
    <cellStyle name="40% - Ênfase6 5 3" xfId="4869" xr:uid="{976096C9-C67C-481A-A4B9-8C365ADC2EA9}"/>
    <cellStyle name="40% - Ênfase6 5 3 2" xfId="4870" xr:uid="{5C7871BF-9E2C-4318-9A35-271E4D75CE3E}"/>
    <cellStyle name="40% - Ênfase6 5 3 2 2" xfId="4871" xr:uid="{E5773795-A186-40CB-8E42-29CA9D1FAAFD}"/>
    <cellStyle name="40% - Ênfase6 5 3 2 3" xfId="4872" xr:uid="{B89634B2-BC4E-4D89-ABF3-E60ED0A5D3BB}"/>
    <cellStyle name="40% - Ênfase6 5 3 3" xfId="4873" xr:uid="{79DCDCE2-ED83-4BA2-8CEB-8DBE0CE05049}"/>
    <cellStyle name="40% - Ênfase6 5 3 4" xfId="4874" xr:uid="{484C1A9F-49DD-4EDF-9DCC-405EEFC43F82}"/>
    <cellStyle name="40% - Ênfase6 5 4" xfId="4875" xr:uid="{CAFAEB6B-1281-4466-98C4-B4FE203688EF}"/>
    <cellStyle name="40% - Ênfase6 5 4 2" xfId="4876" xr:uid="{5EF792F0-214A-4730-9B48-9B27420D21A9}"/>
    <cellStyle name="40% - Ênfase6 5 4 3" xfId="4877" xr:uid="{C5A6DA01-664C-4164-BEF2-C14411F2CD6F}"/>
    <cellStyle name="40% - Ênfase6 5 5" xfId="4878" xr:uid="{A1FC0A38-164C-41A7-B343-04F667DA30A6}"/>
    <cellStyle name="40% - Ênfase6 5 6" xfId="4879" xr:uid="{13AF5AB3-3186-4ED6-AA01-7CC2B1352AC2}"/>
    <cellStyle name="40% - Ênfase6 6" xfId="122" xr:uid="{330916B6-9F4F-421C-BABE-761B8C226A2F}"/>
    <cellStyle name="40% - Ênfase6 6 2" xfId="4880" xr:uid="{524253FF-0BFC-4329-A19A-1108E369E66C}"/>
    <cellStyle name="40% - Ênfase6 6 2 2" xfId="4881" xr:uid="{26C089CD-A8F4-4164-89E0-258139A4B217}"/>
    <cellStyle name="40% - Ênfase6 6 2 2 2" xfId="4882" xr:uid="{C4CC8874-63A3-438B-9795-FFA4F055EF8E}"/>
    <cellStyle name="40% - Ênfase6 6 2 2 2 2" xfId="4883" xr:uid="{32D276F3-B7F7-49E9-9301-172A39BB0A27}"/>
    <cellStyle name="40% - Ênfase6 6 2 2 2 3" xfId="4884" xr:uid="{2827373B-D71F-40EC-B1DA-C87A4982295C}"/>
    <cellStyle name="40% - Ênfase6 6 2 2 3" xfId="4885" xr:uid="{3F7A10EB-1529-45D5-A226-470D28F37C22}"/>
    <cellStyle name="40% - Ênfase6 6 2 2 4" xfId="4886" xr:uid="{5BC06E7A-AAC3-4888-A466-A6474DBF2E18}"/>
    <cellStyle name="40% - Ênfase6 6 2 3" xfId="4887" xr:uid="{324BD2C7-31BB-437D-BF35-6D6C9E8F296F}"/>
    <cellStyle name="40% - Ênfase6 6 2 3 2" xfId="4888" xr:uid="{F3899E7A-5617-41C6-A371-B08C4B632CA8}"/>
    <cellStyle name="40% - Ênfase6 6 2 3 3" xfId="4889" xr:uid="{60D9E533-6C28-4CB0-841A-22A5D8E3D251}"/>
    <cellStyle name="40% - Ênfase6 6 2 4" xfId="4890" xr:uid="{C201061B-6555-4412-9841-C440D63264C4}"/>
    <cellStyle name="40% - Ênfase6 6 2 5" xfId="4891" xr:uid="{B8CC4908-3AE0-44FB-83E5-FFB20CD84F38}"/>
    <cellStyle name="40% - Ênfase6 6 3" xfId="4892" xr:uid="{3FC608C5-A92D-40D2-9B73-D828D8B44802}"/>
    <cellStyle name="40% - Ênfase6 6 3 2" xfId="4893" xr:uid="{9EE0D6DE-4053-4691-A85F-A3D777ECC853}"/>
    <cellStyle name="40% - Ênfase6 6 3 2 2" xfId="4894" xr:uid="{5CE043B6-63A7-40A1-A710-EBE46CDB752A}"/>
    <cellStyle name="40% - Ênfase6 6 3 2 3" xfId="4895" xr:uid="{19E3064A-BEC2-4DFB-93F9-A94D25792342}"/>
    <cellStyle name="40% - Ênfase6 6 3 3" xfId="4896" xr:uid="{A0F17897-E27E-403A-8D48-2BA8238ACCBB}"/>
    <cellStyle name="40% - Ênfase6 6 3 4" xfId="4897" xr:uid="{443C87C7-A9D2-42E2-AEBF-777F6E18AC26}"/>
    <cellStyle name="40% - Ênfase6 6 4" xfId="4898" xr:uid="{59B6A71C-6DD9-47C5-8044-08870E2FEB47}"/>
    <cellStyle name="40% - Ênfase6 6 4 2" xfId="4899" xr:uid="{C025FD2F-7FE7-4849-8EC9-16161231AD14}"/>
    <cellStyle name="40% - Ênfase6 6 4 3" xfId="4900" xr:uid="{FD6265E9-20AA-4B4B-BECE-C101D6DFC729}"/>
    <cellStyle name="40% - Ênfase6 6 5" xfId="4901" xr:uid="{4F55B8CB-F20B-4C9E-B4E6-7BC6580B9706}"/>
    <cellStyle name="40% - Ênfase6 6 6" xfId="4902" xr:uid="{933EA4BE-EFE7-471A-828C-8E11F0273747}"/>
    <cellStyle name="40% - Ênfase6 7" xfId="123" xr:uid="{3074C5C9-3D09-4BB5-9153-2A4DCB2C2FA5}"/>
    <cellStyle name="40% - Ênfase6 7 2" xfId="4903" xr:uid="{2226E019-AE1E-4C94-B3EF-D02E3C7B5B5B}"/>
    <cellStyle name="40% - Ênfase6 7 2 2" xfId="4904" xr:uid="{B33DB435-715B-47A7-A5EB-BFC159AA50CB}"/>
    <cellStyle name="40% - Ênfase6 7 2 2 2" xfId="4905" xr:uid="{6D4CA420-3A9F-4E5E-B080-7D64A5F89726}"/>
    <cellStyle name="40% - Ênfase6 7 2 2 3" xfId="4906" xr:uid="{FCE33BBC-CAE2-4C1D-978D-E7C4FBE8E1F1}"/>
    <cellStyle name="40% - Ênfase6 7 2 3" xfId="4907" xr:uid="{6212C329-DBCD-4BAB-AF83-53C6CDFFB053}"/>
    <cellStyle name="40% - Ênfase6 7 2 4" xfId="4908" xr:uid="{13576FD0-2B97-4756-BA4B-D4125937C9BC}"/>
    <cellStyle name="40% - Ênfase6 7 3" xfId="4909" xr:uid="{8D7F3906-4ABA-4FB5-8B2B-25283E8BBA1C}"/>
    <cellStyle name="40% - Ênfase6 7 3 2" xfId="4910" xr:uid="{38BBD3BE-E3A1-40AD-A398-F55C627E3450}"/>
    <cellStyle name="40% - Ênfase6 7 3 3" xfId="4911" xr:uid="{7CB21AC2-AA10-4B27-81A9-ADD0A2816C19}"/>
    <cellStyle name="40% - Ênfase6 7 4" xfId="4912" xr:uid="{2E0979D2-4C3A-4F64-AED9-CFF453F9BFC5}"/>
    <cellStyle name="40% - Ênfase6 7 5" xfId="4913" xr:uid="{0975809D-2551-45E5-8400-BFC92CEBD289}"/>
    <cellStyle name="40% - Ênfase6 8" xfId="657" xr:uid="{C2BF1091-B3BF-4F9D-879A-D83648D30CCE}"/>
    <cellStyle name="40% - Ênfase6 8 2" xfId="4915" xr:uid="{E5938638-9258-452E-B11D-D0DFDF29BAAD}"/>
    <cellStyle name="40% - Ênfase6 8 2 2" xfId="4916" xr:uid="{DC22BE7C-B59B-4D14-8374-2CA724EDE61B}"/>
    <cellStyle name="40% - Ênfase6 8 2 3" xfId="4917" xr:uid="{FF38C477-526D-41F0-B598-77D183C3FE23}"/>
    <cellStyle name="40% - Ênfase6 8 3" xfId="4918" xr:uid="{3AF0A761-8975-498D-8C82-6975198CD663}"/>
    <cellStyle name="40% - Ênfase6 8 4" xfId="4919" xr:uid="{9C6C8615-DE9A-4C79-926D-7C6711C3E79E}"/>
    <cellStyle name="40% - Ênfase6 8 5" xfId="4914" xr:uid="{41F2E410-90F9-4C91-91CC-5C0BC42AC92C}"/>
    <cellStyle name="40% - Ênfase6 9" xfId="658" xr:uid="{B6997DDC-CF94-42D7-91C9-5CFF1E63E143}"/>
    <cellStyle name="40% - Ênfase6 9 2" xfId="4921" xr:uid="{CA2D00E3-F854-486B-B16B-FA1CB975B0E9}"/>
    <cellStyle name="40% - Ênfase6 9 3" xfId="4922" xr:uid="{B56BA5E0-9971-4ADB-A0CA-2928190CB3AF}"/>
    <cellStyle name="40% - Ênfase6 9 4" xfId="4920" xr:uid="{5A48E43A-E542-4EE6-9232-19FC482CC8B2}"/>
    <cellStyle name="60% - Accent1" xfId="1617" xr:uid="{BFE2C766-0662-40FA-8C39-FABF60C535FC}"/>
    <cellStyle name="60% - Accent2" xfId="1618" xr:uid="{78CFEC12-A1C6-4FD3-8114-F0C64D9BBFCC}"/>
    <cellStyle name="60% - Accent3" xfId="1619" xr:uid="{75C923F7-12B7-45C4-9AFB-731FB38053E0}"/>
    <cellStyle name="60% - Accent4" xfId="1620" xr:uid="{DB3D8BA8-5270-47F4-947C-06E1BAAF87FE}"/>
    <cellStyle name="60% - Accent5" xfId="1621" xr:uid="{339032C1-808B-47A6-81E2-D1221FD12DF1}"/>
    <cellStyle name="60% - Accent6" xfId="1622" xr:uid="{1E903B04-4E33-4C62-A0E8-99F7348C1C3D}"/>
    <cellStyle name="60% - Ênfase1 10" xfId="659" xr:uid="{01019150-773C-48CE-9EFD-BF0C84691979}"/>
    <cellStyle name="60% - Ênfase1 10 2" xfId="4923" xr:uid="{C80B6250-346B-4098-A479-85EE8011DA0F}"/>
    <cellStyle name="60% - Ênfase1 11" xfId="660" xr:uid="{3AC286D7-397F-4BD3-80B8-733E4AC2C6C9}"/>
    <cellStyle name="60% - Ênfase1 11 2" xfId="4924" xr:uid="{4B20E256-7FBA-4886-B74A-9DF01365D632}"/>
    <cellStyle name="60% - Ênfase1 12" xfId="661" xr:uid="{9DBE6121-877D-4B86-997A-CEB910C1CB03}"/>
    <cellStyle name="60% - Ênfase1 12 2" xfId="4925" xr:uid="{DDC9E988-8086-4CF5-A8E5-371EB8C814A9}"/>
    <cellStyle name="60% - Ênfase1 13" xfId="662" xr:uid="{D55A8A08-097A-4220-9055-F4DDC35C7538}"/>
    <cellStyle name="60% - Ênfase1 13 2" xfId="4926" xr:uid="{82240FD6-2F98-40AE-9336-6EBA1A0A4D2F}"/>
    <cellStyle name="60% - Ênfase1 14" xfId="663" xr:uid="{CC50BB47-079E-4D1C-BB8C-487DCC321BFD}"/>
    <cellStyle name="60% - Ênfase1 14 2" xfId="4927" xr:uid="{401A3686-4C1E-4BA2-BBB2-6E4993339D21}"/>
    <cellStyle name="60% - Ênfase1 15" xfId="664" xr:uid="{D3042241-0F38-46EA-86A1-8EF8A01F1BEA}"/>
    <cellStyle name="60% - Ênfase1 15 2" xfId="4928" xr:uid="{96BF2067-F9A8-490C-95CD-9C2823A2D65A}"/>
    <cellStyle name="60% - Ênfase1 16" xfId="665" xr:uid="{B19947A0-4A90-43AF-A981-09EBEDB23CCF}"/>
    <cellStyle name="60% - Ênfase1 16 2" xfId="4929" xr:uid="{5D19F7E7-2BED-4892-AA4C-C5B305C54221}"/>
    <cellStyle name="60% - Ênfase1 17" xfId="666" xr:uid="{99345FC8-889C-485B-954E-68156FECA91C}"/>
    <cellStyle name="60% - Ênfase1 17 2" xfId="4930" xr:uid="{FD9AE11A-393D-4294-81E3-C145DBCCFAFA}"/>
    <cellStyle name="60% - Ênfase1 18" xfId="667" xr:uid="{C3AACAB9-3372-436A-AF7E-35866A72596B}"/>
    <cellStyle name="60% - Ênfase1 18 2" xfId="4931" xr:uid="{45ED84EF-BC19-478B-BD1B-6BC645728C66}"/>
    <cellStyle name="60% - Ênfase1 19" xfId="668" xr:uid="{6E25057C-5196-491C-B3BE-A59149823919}"/>
    <cellStyle name="60% - Ênfase1 19 2" xfId="4932" xr:uid="{24E9EF62-B4A8-4C3C-B82E-D67C6AECE8C5}"/>
    <cellStyle name="60% - Ênfase1 2" xfId="124" xr:uid="{65A11268-A8AE-4E4A-A8EF-E1A216ACD05F}"/>
    <cellStyle name="60% - Ênfase1 2 2" xfId="12853" xr:uid="{546CB658-5940-4457-854F-C21C669C156F}"/>
    <cellStyle name="60% - Ênfase1 2 3" xfId="12238" xr:uid="{827B1453-DB97-4146-96FF-8BED81D54EBD}"/>
    <cellStyle name="60% - Ênfase1 2 4" xfId="4933" xr:uid="{D8B25EC8-F2D7-4A43-A7F3-07EDCB1C5A77}"/>
    <cellStyle name="60% - Ênfase1 20" xfId="669" xr:uid="{1BC7A77C-6525-43BC-A77E-020EBCAE7DCC}"/>
    <cellStyle name="60% - Ênfase1 20 2" xfId="4934" xr:uid="{789641B1-88B6-4BA0-9C07-6AEB29C0C03D}"/>
    <cellStyle name="60% - Ênfase1 21" xfId="4935" xr:uid="{0670BD9F-4417-453C-8D10-61FBB87E9546}"/>
    <cellStyle name="60% - Ênfase1 22" xfId="4936" xr:uid="{56723737-47E4-4C44-861E-641D86395FF2}"/>
    <cellStyle name="60% - Ênfase1 23" xfId="4937" xr:uid="{88F4445E-C50A-44BA-946B-A00984FF3C9A}"/>
    <cellStyle name="60% - Ênfase1 24" xfId="4938" xr:uid="{3D9B8556-0D45-461B-9616-7898E05CEC82}"/>
    <cellStyle name="60% - Ênfase1 25" xfId="4939" xr:uid="{C17B66DE-3D46-406F-9E68-B25194DE0852}"/>
    <cellStyle name="60% - Ênfase1 3" xfId="125" xr:uid="{F831A98D-1A57-434C-93B8-5537A0CD2AEB}"/>
    <cellStyle name="60% - Ênfase1 3 2" xfId="4940" xr:uid="{33136FA9-2685-4460-95C8-F96D58841570}"/>
    <cellStyle name="60% - Ênfase1 4" xfId="126" xr:uid="{40888551-D65D-4457-82E4-889A65D1A8B8}"/>
    <cellStyle name="60% - Ênfase1 4 2" xfId="4941" xr:uid="{6FBA9274-7AC1-4E47-B778-9F81F4567A47}"/>
    <cellStyle name="60% - Ênfase1 5" xfId="127" xr:uid="{A0E94AFC-4D38-484A-9012-9A17017E7755}"/>
    <cellStyle name="60% - Ênfase1 5 2" xfId="4942" xr:uid="{61140DFD-59B9-4B69-B9E7-45BD750F10F8}"/>
    <cellStyle name="60% - Ênfase1 6" xfId="128" xr:uid="{4177E842-E1EF-4E7C-9F92-7F475D200054}"/>
    <cellStyle name="60% - Ênfase1 6 2" xfId="4943" xr:uid="{5AA63FEB-F132-41DA-99C2-8E07DA841644}"/>
    <cellStyle name="60% - Ênfase1 7" xfId="129" xr:uid="{17EC3A9F-BAE0-4C1F-98AA-4B0F088E99F7}"/>
    <cellStyle name="60% - Ênfase1 7 2" xfId="4944" xr:uid="{254BE004-6793-4A4B-8960-45B9C9D636DE}"/>
    <cellStyle name="60% - Ênfase1 8" xfId="670" xr:uid="{678F6867-9855-43CC-8EE5-F6715B863AB5}"/>
    <cellStyle name="60% - Ênfase1 8 2" xfId="4945" xr:uid="{915D2C91-E571-4890-A6E4-74ED6AF2ED30}"/>
    <cellStyle name="60% - Ênfase1 9" xfId="671" xr:uid="{DBC76606-4CCF-44A0-9FC0-6C1D7D2A1304}"/>
    <cellStyle name="60% - Ênfase1 9 2" xfId="4946" xr:uid="{43BB1AA0-2F2E-4CA2-BB87-2BD6786CF299}"/>
    <cellStyle name="60% - Ênfase2 10" xfId="672" xr:uid="{2266D0F3-5FF1-40D7-B13E-5CD7201174CA}"/>
    <cellStyle name="60% - Ênfase2 10 2" xfId="4947" xr:uid="{6AE4A9FC-92DF-4DA6-8656-6537F9A40594}"/>
    <cellStyle name="60% - Ênfase2 11" xfId="673" xr:uid="{2B7A1CE0-F1BC-4658-A957-96145A59560E}"/>
    <cellStyle name="60% - Ênfase2 11 2" xfId="4948" xr:uid="{1FBF99F7-1D2A-4448-9281-2B95068DF9DA}"/>
    <cellStyle name="60% - Ênfase2 12" xfId="674" xr:uid="{EA4308A5-B302-4C7F-A030-6378986316D5}"/>
    <cellStyle name="60% - Ênfase2 12 2" xfId="4949" xr:uid="{7D7DA85D-138A-4B90-8F87-79780CFF0C10}"/>
    <cellStyle name="60% - Ênfase2 13" xfId="675" xr:uid="{8339B22A-F284-4DCD-8739-50D48F070686}"/>
    <cellStyle name="60% - Ênfase2 13 2" xfId="4950" xr:uid="{43D7D947-90FA-420D-A910-C27736E60A60}"/>
    <cellStyle name="60% - Ênfase2 14" xfId="676" xr:uid="{DAAF723C-E53E-4D81-929E-6132897035B3}"/>
    <cellStyle name="60% - Ênfase2 14 2" xfId="4951" xr:uid="{034871FB-B952-4B02-978B-58FF9452DE11}"/>
    <cellStyle name="60% - Ênfase2 15" xfId="677" xr:uid="{525F4094-9845-46FD-8914-9CBE4B995937}"/>
    <cellStyle name="60% - Ênfase2 15 2" xfId="4952" xr:uid="{DF169085-4577-4BF4-83D5-AFF932E56AE0}"/>
    <cellStyle name="60% - Ênfase2 16" xfId="678" xr:uid="{4A80C699-2F92-4278-86D6-4F7A732A356B}"/>
    <cellStyle name="60% - Ênfase2 16 2" xfId="4953" xr:uid="{E0D6FF5F-C22D-4CE7-85F2-A77124923DD9}"/>
    <cellStyle name="60% - Ênfase2 17" xfId="679" xr:uid="{0D5EBD5F-CB14-4915-B4BF-F8C25BC40AB6}"/>
    <cellStyle name="60% - Ênfase2 17 2" xfId="4954" xr:uid="{39A6865A-16C0-430F-9112-DFB0FF304707}"/>
    <cellStyle name="60% - Ênfase2 18" xfId="680" xr:uid="{B94403D8-3482-47C2-8CF9-EF14E936FAEB}"/>
    <cellStyle name="60% - Ênfase2 18 2" xfId="4955" xr:uid="{DA0EA568-45D1-4C31-B8D1-9360F5818CCE}"/>
    <cellStyle name="60% - Ênfase2 19" xfId="681" xr:uid="{34379620-4041-4DC9-9417-DC30FEE40424}"/>
    <cellStyle name="60% - Ênfase2 19 2" xfId="4956" xr:uid="{0F926CF3-267F-4FE5-84A7-4A1AB5077E57}"/>
    <cellStyle name="60% - Ênfase2 2" xfId="130" xr:uid="{46C29373-0812-423D-9894-8173B4AE8E07}"/>
    <cellStyle name="60% - Ênfase2 2 2" xfId="12854" xr:uid="{E428AA89-D44E-4302-8B50-14BB893B590C}"/>
    <cellStyle name="60% - Ênfase2 2 3" xfId="12239" xr:uid="{9E95B66F-A39C-45D7-B8F0-19EABDBE9946}"/>
    <cellStyle name="60% - Ênfase2 2 4" xfId="4957" xr:uid="{6B928575-3384-4F59-9F11-10F7B1717768}"/>
    <cellStyle name="60% - Ênfase2 20" xfId="682" xr:uid="{A5EF168C-E0A3-4198-9931-E6DC77271A32}"/>
    <cellStyle name="60% - Ênfase2 20 2" xfId="4958" xr:uid="{AB166CE2-A997-440E-890A-213AF022E647}"/>
    <cellStyle name="60% - Ênfase2 21" xfId="4959" xr:uid="{19DE72F4-6BF6-4A8D-8FA9-D22B1B8A1905}"/>
    <cellStyle name="60% - Ênfase2 22" xfId="4960" xr:uid="{D53CC8EB-D951-4542-A3EE-7D29886B1694}"/>
    <cellStyle name="60% - Ênfase2 23" xfId="4961" xr:uid="{FA006620-1647-4607-884B-DC26A4967CAC}"/>
    <cellStyle name="60% - Ênfase2 24" xfId="4962" xr:uid="{71FDFE9C-16C3-44CF-8644-6C8534ABB987}"/>
    <cellStyle name="60% - Ênfase2 25" xfId="4963" xr:uid="{CE8E432F-A593-48DF-9931-5382865D7CFA}"/>
    <cellStyle name="60% - Ênfase2 3" xfId="131" xr:uid="{3279B7CA-A6CE-4D36-AAE6-72AA930B7B7A}"/>
    <cellStyle name="60% - Ênfase2 3 2" xfId="4964" xr:uid="{DF2C8814-A631-4258-B493-D182B7CF600C}"/>
    <cellStyle name="60% - Ênfase2 4" xfId="132" xr:uid="{85A517AD-D8C1-4605-AB27-1E233CEB23FE}"/>
    <cellStyle name="60% - Ênfase2 4 2" xfId="4965" xr:uid="{C0B39DCA-1DE4-4FA5-9744-04DB435B394A}"/>
    <cellStyle name="60% - Ênfase2 5" xfId="133" xr:uid="{E7887E08-D922-4153-B186-C5D3F058FFB2}"/>
    <cellStyle name="60% - Ênfase2 5 2" xfId="4966" xr:uid="{0E2CB03E-6C85-4C63-9CFB-BAE24B035B1C}"/>
    <cellStyle name="60% - Ênfase2 6" xfId="134" xr:uid="{6221952C-5AE8-4B4D-AC31-74EAAB7A9758}"/>
    <cellStyle name="60% - Ênfase2 6 2" xfId="4967" xr:uid="{FDD4B59D-A740-47D7-9F08-81FF5A13D0B0}"/>
    <cellStyle name="60% - Ênfase2 7" xfId="135" xr:uid="{1E5B28D9-8388-420B-BF95-E39A394A83C9}"/>
    <cellStyle name="60% - Ênfase2 7 2" xfId="4968" xr:uid="{E19091D8-B636-40E9-97EE-21089FB6D082}"/>
    <cellStyle name="60% - Ênfase2 8" xfId="683" xr:uid="{E810E3B4-63E7-4166-8186-A607049320F8}"/>
    <cellStyle name="60% - Ênfase2 8 2" xfId="4969" xr:uid="{B8ABB104-7FBC-43AD-92BB-BAB2F64A37F0}"/>
    <cellStyle name="60% - Ênfase2 9" xfId="684" xr:uid="{D579655F-C056-4CFF-9372-447AFC16262D}"/>
    <cellStyle name="60% - Ênfase2 9 2" xfId="4970" xr:uid="{D62C6FB9-57C3-47B5-B0E5-7FB8705E4234}"/>
    <cellStyle name="60% - Ênfase3 10" xfId="685" xr:uid="{6EA2BE46-6F61-4B99-9C11-0F99EE429F47}"/>
    <cellStyle name="60% - Ênfase3 10 2" xfId="4971" xr:uid="{504FB009-3F7A-49D1-A477-3A7F9FE1FB6B}"/>
    <cellStyle name="60% - Ênfase3 11" xfId="686" xr:uid="{F0A38CFC-1C2F-4DAD-B29B-1153441E84CB}"/>
    <cellStyle name="60% - Ênfase3 11 2" xfId="4972" xr:uid="{62288EC8-848F-4BD7-BB00-9B01CBDF9EA0}"/>
    <cellStyle name="60% - Ênfase3 12" xfId="687" xr:uid="{3C522341-118C-49A5-89D0-CAF63B68BB2C}"/>
    <cellStyle name="60% - Ênfase3 12 2" xfId="4973" xr:uid="{CDE37507-5F91-4CD8-B914-5E5A420437C7}"/>
    <cellStyle name="60% - Ênfase3 13" xfId="688" xr:uid="{8D4C750B-454A-433B-9AD4-2436355E3793}"/>
    <cellStyle name="60% - Ênfase3 13 2" xfId="4974" xr:uid="{3C41CD61-AE63-46E4-9F70-F7E1E531EC40}"/>
    <cellStyle name="60% - Ênfase3 14" xfId="689" xr:uid="{C56F608B-7FD5-4D7A-8499-4526D95848EE}"/>
    <cellStyle name="60% - Ênfase3 14 2" xfId="4975" xr:uid="{0AA5180A-D667-4B3E-B0BF-59B72077D7BC}"/>
    <cellStyle name="60% - Ênfase3 15" xfId="690" xr:uid="{0A08D21E-23DA-4864-977E-73CBA55D3DA9}"/>
    <cellStyle name="60% - Ênfase3 15 2" xfId="4976" xr:uid="{076C4C90-3BC4-46A4-9FD2-10562A7A0CCF}"/>
    <cellStyle name="60% - Ênfase3 16" xfId="691" xr:uid="{DEF20BE6-3D78-49CB-B6F4-B305F323ED1E}"/>
    <cellStyle name="60% - Ênfase3 16 2" xfId="4977" xr:uid="{2B7F9760-1A51-43B4-B33B-C581E1754FCD}"/>
    <cellStyle name="60% - Ênfase3 17" xfId="692" xr:uid="{94E5F160-8330-4362-9267-BBC9A75AD218}"/>
    <cellStyle name="60% - Ênfase3 17 2" xfId="4978" xr:uid="{39465AFF-3E97-45EB-9472-00A0B20DC9A2}"/>
    <cellStyle name="60% - Ênfase3 18" xfId="693" xr:uid="{3E2D4632-88D4-4148-BAF4-E3F8D8B1F8D3}"/>
    <cellStyle name="60% - Ênfase3 18 2" xfId="4979" xr:uid="{C01983FA-9120-44A0-BC72-39804F216739}"/>
    <cellStyle name="60% - Ênfase3 19" xfId="694" xr:uid="{C4684A8F-604B-4937-9113-98CED0CE251B}"/>
    <cellStyle name="60% - Ênfase3 19 2" xfId="4980" xr:uid="{7C6486A5-05C8-458D-82CD-682D390174C8}"/>
    <cellStyle name="60% - Ênfase3 2" xfId="136" xr:uid="{087E5967-AFCC-4EC2-BF8D-45A2E26DB1A7}"/>
    <cellStyle name="60% - Ênfase3 2 2" xfId="12855" xr:uid="{8956C1C1-B314-474C-BA44-75A5DDDBBE88}"/>
    <cellStyle name="60% - Ênfase3 2 3" xfId="12240" xr:uid="{A07D05E5-AD62-45DB-8D4E-7C760A1A53AC}"/>
    <cellStyle name="60% - Ênfase3 2 4" xfId="4981" xr:uid="{904B921A-4795-4BEB-91FB-BF90F93A675D}"/>
    <cellStyle name="60% - Ênfase3 20" xfId="695" xr:uid="{4A12234C-4855-4AA0-AB2B-E3AB9FD5E174}"/>
    <cellStyle name="60% - Ênfase3 20 2" xfId="4982" xr:uid="{07078220-F4A5-4260-8684-2DFD7F03A7B8}"/>
    <cellStyle name="60% - Ênfase3 21" xfId="4983" xr:uid="{1596E4A0-F048-428C-BDB6-436781110F10}"/>
    <cellStyle name="60% - Ênfase3 22" xfId="4984" xr:uid="{84320CDC-E67C-432D-827C-C7D12C9ACAD0}"/>
    <cellStyle name="60% - Ênfase3 23" xfId="4985" xr:uid="{38C89DA0-3749-4243-9016-B3CDB86F3F97}"/>
    <cellStyle name="60% - Ênfase3 24" xfId="4986" xr:uid="{FAA06DCA-8A7D-4C0B-8930-E4D41301A106}"/>
    <cellStyle name="60% - Ênfase3 25" xfId="4987" xr:uid="{8236437F-4785-4EF1-A328-D885ECBEADF3}"/>
    <cellStyle name="60% - Ênfase3 3" xfId="137" xr:uid="{788A6BAD-3733-4651-AAD1-09C725EFC584}"/>
    <cellStyle name="60% - Ênfase3 3 2" xfId="4988" xr:uid="{E4F0A311-267E-4CA8-8B60-7C85A9B537C3}"/>
    <cellStyle name="60% - Ênfase3 4" xfId="138" xr:uid="{7DDCD9FD-7C36-46B3-835E-0A923E9D8465}"/>
    <cellStyle name="60% - Ênfase3 4 2" xfId="4989" xr:uid="{837CFE18-18A8-48D1-BDA3-15C0AE1A6100}"/>
    <cellStyle name="60% - Ênfase3 5" xfId="139" xr:uid="{4034AC7F-96D2-4AB7-A17E-4EF2E836BAB1}"/>
    <cellStyle name="60% - Ênfase3 5 2" xfId="4990" xr:uid="{25E43EC7-39C3-4A62-B681-58785A1076CF}"/>
    <cellStyle name="60% - Ênfase3 6" xfId="140" xr:uid="{DD799C18-D8EC-4B7B-B36E-D270780EFEE3}"/>
    <cellStyle name="60% - Ênfase3 6 2" xfId="4991" xr:uid="{3FEC2649-7417-4B21-8709-D94B9BB783BE}"/>
    <cellStyle name="60% - Ênfase3 7" xfId="141" xr:uid="{144FC6E7-1DCB-4CA2-B5FB-F2DD7FB06150}"/>
    <cellStyle name="60% - Ênfase3 7 2" xfId="4992" xr:uid="{49886F2B-38AD-4828-B4C1-C5C8DF28C456}"/>
    <cellStyle name="60% - Ênfase3 8" xfId="696" xr:uid="{B6EA0A2B-8645-4944-B420-298178808E7D}"/>
    <cellStyle name="60% - Ênfase3 8 2" xfId="4993" xr:uid="{5F055B01-C9BF-4BDC-A669-26D2B00B85EF}"/>
    <cellStyle name="60% - Ênfase3 9" xfId="697" xr:uid="{5FC25791-435D-4EB8-8C0E-459BE4E824D7}"/>
    <cellStyle name="60% - Ênfase3 9 2" xfId="4994" xr:uid="{012B6EEB-9481-49E4-8683-1C3B45B14B22}"/>
    <cellStyle name="60% - Ênfase4 10" xfId="698" xr:uid="{DA89E9D9-97F6-4EF0-A8A4-BD098FEB37CB}"/>
    <cellStyle name="60% - Ênfase4 10 2" xfId="4995" xr:uid="{F60CFFA1-9977-4CC3-A40B-A4D77692C568}"/>
    <cellStyle name="60% - Ênfase4 11" xfId="699" xr:uid="{18B7FD64-784B-4467-993F-2D0D08F3F8D7}"/>
    <cellStyle name="60% - Ênfase4 11 2" xfId="4996" xr:uid="{9506FED5-D8BB-44E4-AAC5-14C46168DD9A}"/>
    <cellStyle name="60% - Ênfase4 12" xfId="700" xr:uid="{E8262E14-F135-47F9-8836-0B04D37D43CF}"/>
    <cellStyle name="60% - Ênfase4 12 2" xfId="4997" xr:uid="{DD55A7B7-E60B-468B-9352-530BF1F5CE1E}"/>
    <cellStyle name="60% - Ênfase4 13" xfId="701" xr:uid="{001A9492-453F-4939-A688-F502C763FDB4}"/>
    <cellStyle name="60% - Ênfase4 13 2" xfId="4998" xr:uid="{E98650D1-50BF-4CE4-BB4C-C925C20AF03B}"/>
    <cellStyle name="60% - Ênfase4 14" xfId="702" xr:uid="{D02ADCCD-46A2-4C88-AF81-87EF06ED34D5}"/>
    <cellStyle name="60% - Ênfase4 14 2" xfId="4999" xr:uid="{0E3BC525-5E44-4C28-A170-47E1ED3673C6}"/>
    <cellStyle name="60% - Ênfase4 15" xfId="703" xr:uid="{05DD8553-6B2C-47CC-B584-8AC6CA82617D}"/>
    <cellStyle name="60% - Ênfase4 15 2" xfId="5000" xr:uid="{4A0B45DA-7D99-4058-9D25-BF41770C4D04}"/>
    <cellStyle name="60% - Ênfase4 16" xfId="704" xr:uid="{4D4E8FE6-1ADA-4B35-819F-15D7B7885F6D}"/>
    <cellStyle name="60% - Ênfase4 16 2" xfId="5001" xr:uid="{A937CE99-D5BA-4400-8498-3647A6D3B4E8}"/>
    <cellStyle name="60% - Ênfase4 17" xfId="705" xr:uid="{D975786A-B5F4-4271-B90D-48E77CEBFD53}"/>
    <cellStyle name="60% - Ênfase4 17 2" xfId="5002" xr:uid="{7B64F712-C5F6-4B37-B7F8-8E4B1FB96AB2}"/>
    <cellStyle name="60% - Ênfase4 18" xfId="706" xr:uid="{27B9642E-9062-40CE-ACFB-02E1F721C568}"/>
    <cellStyle name="60% - Ênfase4 18 2" xfId="5003" xr:uid="{E3A5CB89-9A01-4B64-9F7F-F7E195546434}"/>
    <cellStyle name="60% - Ênfase4 19" xfId="707" xr:uid="{BD3C892B-2206-4CE5-874A-20ED72B9D184}"/>
    <cellStyle name="60% - Ênfase4 19 2" xfId="5004" xr:uid="{5F8495D8-0D12-4BA3-90F8-BC152B2F08CE}"/>
    <cellStyle name="60% - Ênfase4 2" xfId="142" xr:uid="{F01AED45-E0BB-4AE1-8EC5-A4AA58F926C5}"/>
    <cellStyle name="60% - Ênfase4 2 2" xfId="12856" xr:uid="{99E6C6FC-3E34-443C-93C1-1B2EC3DAF68C}"/>
    <cellStyle name="60% - Ênfase4 2 3" xfId="12241" xr:uid="{B6F9E8E2-E730-47BE-BB46-A5930C383223}"/>
    <cellStyle name="60% - Ênfase4 2 4" xfId="5005" xr:uid="{5F7DEAAD-CB5F-436D-AC96-D22BC6FA957F}"/>
    <cellStyle name="60% - Ênfase4 20" xfId="708" xr:uid="{7A7D69C8-7E27-401B-930A-3D348E666319}"/>
    <cellStyle name="60% - Ênfase4 20 2" xfId="5006" xr:uid="{2A39034E-9B75-47FB-A00D-FF34F474CA66}"/>
    <cellStyle name="60% - Ênfase4 21" xfId="5007" xr:uid="{5CCC809E-A908-4352-B022-373D89BE1F4A}"/>
    <cellStyle name="60% - Ênfase4 22" xfId="5008" xr:uid="{57B1030B-7DD9-49A3-8C57-2123749F522A}"/>
    <cellStyle name="60% - Ênfase4 23" xfId="5009" xr:uid="{FAFA199C-DD71-4565-87AD-0BDBAC25E8D3}"/>
    <cellStyle name="60% - Ênfase4 24" xfId="5010" xr:uid="{3EE6AB25-F046-48BD-8049-02406E2B67EE}"/>
    <cellStyle name="60% - Ênfase4 25" xfId="5011" xr:uid="{554718E0-1D78-4135-A6BD-5A7F62A4097D}"/>
    <cellStyle name="60% - Ênfase4 3" xfId="143" xr:uid="{125472D9-CA71-436A-9FA7-7FC949B359E4}"/>
    <cellStyle name="60% - Ênfase4 3 2" xfId="5012" xr:uid="{2C483264-D94C-4E64-B9BF-2C82225202E4}"/>
    <cellStyle name="60% - Ênfase4 4" xfId="144" xr:uid="{82A43DDB-3540-416C-83CE-160B8786A697}"/>
    <cellStyle name="60% - Ênfase4 4 2" xfId="5013" xr:uid="{0B067BA8-C023-4627-A05A-B1F08DBAA686}"/>
    <cellStyle name="60% - Ênfase4 5" xfId="145" xr:uid="{37BFDE5C-DD6D-4C2D-B4E8-D644A988ABDF}"/>
    <cellStyle name="60% - Ênfase4 5 2" xfId="5014" xr:uid="{48004771-6D5B-4C00-84CB-14E1CF98267E}"/>
    <cellStyle name="60% - Ênfase4 6" xfId="146" xr:uid="{B05AE185-8799-4553-AB6B-2A9199296750}"/>
    <cellStyle name="60% - Ênfase4 6 2" xfId="5015" xr:uid="{1E698B90-137E-49B4-9F95-EED8B0955B05}"/>
    <cellStyle name="60% - Ênfase4 7" xfId="147" xr:uid="{B1CEB22C-91F8-440D-B550-DA02F2CCF8E0}"/>
    <cellStyle name="60% - Ênfase4 7 2" xfId="5016" xr:uid="{5F4A6F83-D169-4A27-8220-A7B01E4DBD4F}"/>
    <cellStyle name="60% - Ênfase4 8" xfId="709" xr:uid="{C2F6A752-E31B-4EA6-B55A-B364D63592D1}"/>
    <cellStyle name="60% - Ênfase4 8 2" xfId="5017" xr:uid="{B3401D69-5300-41B4-9350-12B5A2FBA728}"/>
    <cellStyle name="60% - Ênfase4 9" xfId="710" xr:uid="{BB800F4F-3F14-4E16-BEA3-F3320EC5E86D}"/>
    <cellStyle name="60% - Ênfase4 9 2" xfId="5018" xr:uid="{87DF912C-FE55-4F8A-957A-9A8B11EC02DE}"/>
    <cellStyle name="60% - Ênfase5 10" xfId="711" xr:uid="{1567D9B0-8747-4EA6-A5D9-BA974162D69E}"/>
    <cellStyle name="60% - Ênfase5 10 2" xfId="5019" xr:uid="{FBD23542-13BC-4DE4-B14A-145DF16AD4BC}"/>
    <cellStyle name="60% - Ênfase5 11" xfId="712" xr:uid="{2F4A25B4-35D2-4612-B99D-F9C4CD9B19B9}"/>
    <cellStyle name="60% - Ênfase5 11 2" xfId="5020" xr:uid="{8C7A90F5-5E9A-42A0-A8BE-F6E7446E4FC5}"/>
    <cellStyle name="60% - Ênfase5 12" xfId="713" xr:uid="{ED11062B-B161-4231-88E3-3DE38F38B0A4}"/>
    <cellStyle name="60% - Ênfase5 12 2" xfId="5021" xr:uid="{C9A536FC-DFD7-4CAC-B4B4-9F4002789AB8}"/>
    <cellStyle name="60% - Ênfase5 13" xfId="714" xr:uid="{AFD397D2-35AF-4152-B4E2-3D890E0438BE}"/>
    <cellStyle name="60% - Ênfase5 13 2" xfId="5022" xr:uid="{133AEA43-35FA-40F8-827A-345189B0A9C4}"/>
    <cellStyle name="60% - Ênfase5 14" xfId="715" xr:uid="{E33FD66B-4C65-4CA5-BB1A-A6FFFD098218}"/>
    <cellStyle name="60% - Ênfase5 14 2" xfId="5023" xr:uid="{B3A16C37-E049-46E0-BCB5-4923E91873DD}"/>
    <cellStyle name="60% - Ênfase5 15" xfId="716" xr:uid="{EB0BB886-577C-4209-AC62-D0B599E52184}"/>
    <cellStyle name="60% - Ênfase5 15 2" xfId="5024" xr:uid="{C4990C34-3A3E-4157-A84E-1480DF82FE4B}"/>
    <cellStyle name="60% - Ênfase5 16" xfId="717" xr:uid="{54D4A3DF-227A-4837-8995-ECF09E29D371}"/>
    <cellStyle name="60% - Ênfase5 16 2" xfId="5025" xr:uid="{062B9457-4C0C-4EC9-83B2-2C32E587C12B}"/>
    <cellStyle name="60% - Ênfase5 17" xfId="718" xr:uid="{55DF67B9-8C9F-4E37-9C9E-D72C02713296}"/>
    <cellStyle name="60% - Ênfase5 17 2" xfId="5026" xr:uid="{58223348-0065-4B15-9F51-2267F360F91F}"/>
    <cellStyle name="60% - Ênfase5 18" xfId="719" xr:uid="{DE494A8C-0897-4B55-9E56-33892B66AF91}"/>
    <cellStyle name="60% - Ênfase5 18 2" xfId="5027" xr:uid="{96A0C0C9-1212-44C9-BB05-F9B5B835116E}"/>
    <cellStyle name="60% - Ênfase5 19" xfId="720" xr:uid="{2CA6AA2E-23DC-49DD-9B43-5B0B0F3751EB}"/>
    <cellStyle name="60% - Ênfase5 19 2" xfId="5028" xr:uid="{1BF55A3B-4A90-4CEE-BE0A-319CAA925630}"/>
    <cellStyle name="60% - Ênfase5 2" xfId="148" xr:uid="{ACDF861E-1BA6-4CF8-80C4-47B1A625E600}"/>
    <cellStyle name="60% - Ênfase5 2 2" xfId="12857" xr:uid="{8C63FDAA-A142-4ACE-A7AE-71764E338FCA}"/>
    <cellStyle name="60% - Ênfase5 2 3" xfId="12242" xr:uid="{3DF2C26B-93B3-479F-BF47-1D3A3621EF55}"/>
    <cellStyle name="60% - Ênfase5 2 4" xfId="5029" xr:uid="{125949AB-FE2F-488E-92CD-EFE4100DA302}"/>
    <cellStyle name="60% - Ênfase5 20" xfId="721" xr:uid="{24561199-298E-458E-AC44-4D1CEE446DFF}"/>
    <cellStyle name="60% - Ênfase5 20 2" xfId="5030" xr:uid="{92B35621-ED1C-418D-A4B9-E4F8B2BD2CF8}"/>
    <cellStyle name="60% - Ênfase5 21" xfId="5031" xr:uid="{2305CB0F-B3E7-45D6-A29C-853B504564DB}"/>
    <cellStyle name="60% - Ênfase5 22" xfId="5032" xr:uid="{F0CDF89D-ADEB-4E45-8D85-6FEABED80DFE}"/>
    <cellStyle name="60% - Ênfase5 23" xfId="5033" xr:uid="{36167D14-A2B8-438F-899C-15894273D4F9}"/>
    <cellStyle name="60% - Ênfase5 24" xfId="5034" xr:uid="{F7965393-E7D0-4616-8E37-80BFD709DC62}"/>
    <cellStyle name="60% - Ênfase5 25" xfId="5035" xr:uid="{7D72DFCC-0FDC-4833-810A-9BEC54EB30B9}"/>
    <cellStyle name="60% - Ênfase5 3" xfId="149" xr:uid="{6F8A455F-EE33-4E74-83B3-D2A1A21D923E}"/>
    <cellStyle name="60% - Ênfase5 3 2" xfId="5036" xr:uid="{E7240D5D-3D7B-43AF-8ED4-AD798F1BA5D7}"/>
    <cellStyle name="60% - Ênfase5 4" xfId="150" xr:uid="{7E32A6F7-11E0-4001-A778-4C19B0E295B7}"/>
    <cellStyle name="60% - Ênfase5 4 2" xfId="5037" xr:uid="{342B30A1-6ADE-4886-954C-36028CF0423D}"/>
    <cellStyle name="60% - Ênfase5 5" xfId="151" xr:uid="{7510F7F0-101E-4723-9DC6-B6FD3602FB6F}"/>
    <cellStyle name="60% - Ênfase5 5 2" xfId="5038" xr:uid="{9E986185-4895-4565-8B3A-E4B44E8E01B0}"/>
    <cellStyle name="60% - Ênfase5 6" xfId="152" xr:uid="{B5DEA98E-B6F1-4E77-A995-1BBBC69A8DAE}"/>
    <cellStyle name="60% - Ênfase5 6 2" xfId="5039" xr:uid="{0935B5C6-7448-4E3B-A83E-159C5D21E61C}"/>
    <cellStyle name="60% - Ênfase5 7" xfId="153" xr:uid="{81D331E3-CC5C-4F39-A76C-5100AEA0D029}"/>
    <cellStyle name="60% - Ênfase5 7 2" xfId="5040" xr:uid="{31F03C98-F8B4-4AA2-985E-9E1FE2085E6E}"/>
    <cellStyle name="60% - Ênfase5 8" xfId="722" xr:uid="{3A96FF01-B215-4184-81CA-019838AF4EB2}"/>
    <cellStyle name="60% - Ênfase5 8 2" xfId="5041" xr:uid="{35BAC242-8448-4B4A-8ACD-351F842B2450}"/>
    <cellStyle name="60% - Ênfase5 9" xfId="723" xr:uid="{F450888C-133B-4AF2-9502-7B46234E5F8A}"/>
    <cellStyle name="60% - Ênfase5 9 2" xfId="5042" xr:uid="{F316BA91-B7C6-477D-8A49-EE100F9BF147}"/>
    <cellStyle name="60% - Ênfase6 10" xfId="724" xr:uid="{9537C05C-92AA-41FF-8FAB-7563F7E4E2CD}"/>
    <cellStyle name="60% - Ênfase6 10 2" xfId="5043" xr:uid="{C9D1DDE1-D928-404F-AC83-0EEC307B932D}"/>
    <cellStyle name="60% - Ênfase6 11" xfId="725" xr:uid="{DE75CF95-BDA4-4644-9662-ABCC4FC388A5}"/>
    <cellStyle name="60% - Ênfase6 11 2" xfId="5044" xr:uid="{4A339524-6500-4197-AE0E-B282F6435F54}"/>
    <cellStyle name="60% - Ênfase6 12" xfId="726" xr:uid="{DC86E620-EC9F-45BD-A7B0-158D58C32343}"/>
    <cellStyle name="60% - Ênfase6 12 2" xfId="5045" xr:uid="{2F987EB6-D507-453B-9BF2-91032BF1CC2C}"/>
    <cellStyle name="60% - Ênfase6 13" xfId="727" xr:uid="{99E311C3-65AD-4E4F-9927-7E8A1E1B6F50}"/>
    <cellStyle name="60% - Ênfase6 13 2" xfId="5046" xr:uid="{472DB680-B1A5-4C5E-ADE8-EF3088D9C83C}"/>
    <cellStyle name="60% - Ênfase6 14" xfId="728" xr:uid="{4F2756CD-2FA1-4686-85CB-EFB235A100C3}"/>
    <cellStyle name="60% - Ênfase6 14 2" xfId="5047" xr:uid="{2E62BB7D-1A6C-4EB9-AED5-9A84A585F3AD}"/>
    <cellStyle name="60% - Ênfase6 15" xfId="729" xr:uid="{10897666-A7DF-403C-879D-80AD102B4670}"/>
    <cellStyle name="60% - Ênfase6 15 2" xfId="5048" xr:uid="{F592CDB6-7F56-4E1B-882B-31CF52DD0D8D}"/>
    <cellStyle name="60% - Ênfase6 16" xfId="730" xr:uid="{D083FABD-253E-49D6-8A6E-344EECB8361D}"/>
    <cellStyle name="60% - Ênfase6 16 2" xfId="5049" xr:uid="{14B48735-7ACB-43C8-9BF0-198796ACCCE5}"/>
    <cellStyle name="60% - Ênfase6 17" xfId="731" xr:uid="{2E4ED233-C1ED-40A2-BA93-F61062EBB7E4}"/>
    <cellStyle name="60% - Ênfase6 17 2" xfId="5050" xr:uid="{2518CB28-5A26-4442-AD80-B1366395B11B}"/>
    <cellStyle name="60% - Ênfase6 18" xfId="732" xr:uid="{717BD5B7-5798-47BE-AEA4-55FF8D92BEAB}"/>
    <cellStyle name="60% - Ênfase6 18 2" xfId="5051" xr:uid="{F6636881-BDBE-4FBE-99A5-BFF71D751BBC}"/>
    <cellStyle name="60% - Ênfase6 19" xfId="733" xr:uid="{2BD4381D-E7C4-4917-B0B9-1D46D808BA35}"/>
    <cellStyle name="60% - Ênfase6 19 2" xfId="5052" xr:uid="{1BD85EA6-BAF7-4705-BDB8-39262DF08334}"/>
    <cellStyle name="60% - Ênfase6 2" xfId="154" xr:uid="{D6BEC47F-08ED-4644-844A-49F3AAB4FD12}"/>
    <cellStyle name="60% - Ênfase6 2 2" xfId="12858" xr:uid="{C9C8BD26-EC72-47FC-B821-48B09CF0457D}"/>
    <cellStyle name="60% - Ênfase6 2 3" xfId="12243" xr:uid="{E7CFA530-9BD9-4473-893F-9BFA354B1370}"/>
    <cellStyle name="60% - Ênfase6 2 4" xfId="5053" xr:uid="{AE2A8133-3B6C-4BCB-AAA8-0252652B3554}"/>
    <cellStyle name="60% - Ênfase6 20" xfId="734" xr:uid="{57B10972-3FBA-4AC8-A50E-95479EC52565}"/>
    <cellStyle name="60% - Ênfase6 20 2" xfId="5054" xr:uid="{4F9E6107-723F-4B85-8D00-0D77FE06500C}"/>
    <cellStyle name="60% - Ênfase6 21" xfId="5055" xr:uid="{91E445A9-EF97-483D-84C5-55027F5865C3}"/>
    <cellStyle name="60% - Ênfase6 22" xfId="5056" xr:uid="{3CA26BF8-F213-46DF-8BC5-F2F61CC90B10}"/>
    <cellStyle name="60% - Ênfase6 23" xfId="5057" xr:uid="{F32C8038-D879-41CB-923E-1E2DD59071AA}"/>
    <cellStyle name="60% - Ênfase6 24" xfId="5058" xr:uid="{11884075-B14A-497D-893B-CA415B849F98}"/>
    <cellStyle name="60% - Ênfase6 25" xfId="5059" xr:uid="{A5300DAB-CFAA-42EC-8EA7-1FF2F37F3070}"/>
    <cellStyle name="60% - Ênfase6 3" xfId="155" xr:uid="{D17E3384-D8F3-48B9-83F2-AB28D6D6A7AC}"/>
    <cellStyle name="60% - Ênfase6 3 2" xfId="5060" xr:uid="{8E577D67-926E-4D8C-B05F-9E3A2B69916C}"/>
    <cellStyle name="60% - Ênfase6 4" xfId="156" xr:uid="{091CCF9C-C63A-498E-A327-DE8E6E94AC10}"/>
    <cellStyle name="60% - Ênfase6 4 2" xfId="5061" xr:uid="{3530EA96-D20D-45DC-A175-3016763E53E1}"/>
    <cellStyle name="60% - Ênfase6 5" xfId="157" xr:uid="{AF0B6593-486D-4E39-91E7-DC090BA3A32B}"/>
    <cellStyle name="60% - Ênfase6 5 2" xfId="5062" xr:uid="{AF831AA9-368A-40D6-A8BB-C750ADCE4347}"/>
    <cellStyle name="60% - Ênfase6 6" xfId="158" xr:uid="{66979259-A4DB-4386-8BAA-3476C71F079D}"/>
    <cellStyle name="60% - Ênfase6 6 2" xfId="5063" xr:uid="{A4DDCF21-FCA5-441E-8437-BEF850D803F5}"/>
    <cellStyle name="60% - Ênfase6 7" xfId="159" xr:uid="{10E62918-A3B0-4A3D-A103-6AA729A6F9D6}"/>
    <cellStyle name="60% - Ênfase6 7 2" xfId="5064" xr:uid="{9BF2573A-FC36-4D01-8F59-BA23C954A5E4}"/>
    <cellStyle name="60% - Ênfase6 8" xfId="735" xr:uid="{70BBAF96-8B4C-4CD9-B4C8-39AB36A953DC}"/>
    <cellStyle name="60% - Ênfase6 8 2" xfId="5065" xr:uid="{206C2395-A1A2-417B-8D7E-EF835363E824}"/>
    <cellStyle name="60% - Ênfase6 9" xfId="736" xr:uid="{0F15F956-A216-41C3-B408-A4C05023E7EA}"/>
    <cellStyle name="60% - Ênfase6 9 2" xfId="5066" xr:uid="{E416290F-31DF-4C56-8D00-7518E4330CD5}"/>
    <cellStyle name="A_Block Space" xfId="5067" xr:uid="{2B939C3F-C3E6-460A-946B-B3E455A36F56}"/>
    <cellStyle name="A_BlueLine" xfId="5068" xr:uid="{EDF3C0FF-303B-4312-953D-490ACD8A2E2B}"/>
    <cellStyle name="a_Divisão" xfId="160" xr:uid="{179B7096-72C3-4F82-8CA3-7B68F4EA1301}"/>
    <cellStyle name="a_Divisão 2" xfId="737" xr:uid="{8F7BECF1-40F9-4EF4-8580-47DF2BFD855F}"/>
    <cellStyle name="a_Divisão 3" xfId="5069" xr:uid="{E095F481-FF5B-4F25-BD87-B9B29EF757A6}"/>
    <cellStyle name="a_Divisão_Acumulado" xfId="738" xr:uid="{53F4F926-93AA-46E7-84BC-FECACC0B856F}"/>
    <cellStyle name="a_Divisão_Base Bridge EBITDA" xfId="739" xr:uid="{C4C17B47-D319-4041-902E-A57C1A5E561E}"/>
    <cellStyle name="a_Divisão_Base Bridge EBITDA_1" xfId="740" xr:uid="{DF9CA085-CCA0-461D-844C-D7673527BBA4}"/>
    <cellStyle name="a_Divisão_Base Bridge EBITDA_2" xfId="741" xr:uid="{89659D66-3805-4DE8-A5B7-04E6F1AD6629}"/>
    <cellStyle name="a_Divisão_Base Bridge EBITDA_3" xfId="742" xr:uid="{FD102B25-0D63-4CEE-93B7-03FA4FA5A507}"/>
    <cellStyle name="a_Divisão_Base Bridge EBITDA_Base Bridge EBITDA" xfId="743" xr:uid="{C9EC96E7-097A-4C6B-A67D-222EA5B804B5}"/>
    <cellStyle name="a_Divisão_Base Bridge EBITDA_Lucro Bruto" xfId="744" xr:uid="{7BD4FB8A-1BCF-432C-AD3F-B9A3FF37B140}"/>
    <cellStyle name="a_Divisão_Base Bridge EBITDA_Plan3" xfId="745" xr:uid="{42032DE9-A6FE-4DDD-AFD9-796B9108C88B}"/>
    <cellStyle name="a_Divisão_Bridge EBITDA" xfId="746" xr:uid="{E921B377-8AD6-4394-B7AA-3C4CA1901DDC}"/>
    <cellStyle name="a_Divisão_Bridge EBITDA_Base Bridge EBITDA" xfId="747" xr:uid="{EF3D92C6-C36F-4310-803B-A7D6A59A5F30}"/>
    <cellStyle name="a_Divisão_Bridge EBITDA_Lucro Bruto" xfId="748" xr:uid="{C6FF98BD-D9F3-4D7D-9C11-0298AA481230}"/>
    <cellStyle name="a_Divisão_Bridge EBITDA_Plan3" xfId="749" xr:uid="{2A1C32C2-E590-4B11-8EC4-CD7B54233B77}"/>
    <cellStyle name="a_Divisão_Lucro Bruto" xfId="750" xr:uid="{611C3382-6D0D-4F89-8CB1-DC95DF6C5DCD}"/>
    <cellStyle name="a_Divisão_Mês" xfId="751" xr:uid="{72A95F87-752B-4365-8A09-90B2E8A16F0C}"/>
    <cellStyle name="a_Divisão_Plan1" xfId="752" xr:uid="{4E3EEBC3-1410-4841-BBA6-852406A20F5E}"/>
    <cellStyle name="a_Divisão_Plan1 (L) (2)" xfId="753" xr:uid="{EFBA7ABD-E41B-47BA-ACA6-C90A1425AFF7}"/>
    <cellStyle name="a_Divisão_Plan1 (L) (2)_1" xfId="754" xr:uid="{7CF604B0-802F-40C1-AF72-940E9E13A5FE}"/>
    <cellStyle name="a_Divisão_Plan1 (L) (2)_1_Lucro Bruto" xfId="755" xr:uid="{3855A242-0C09-4DD7-B249-E435412EE56D}"/>
    <cellStyle name="a_Divisão_Plan1 (L) (2)_1_Plan3" xfId="756" xr:uid="{5910B48E-E462-4D40-B833-818CCA362579}"/>
    <cellStyle name="a_Divisão_Plan1 (L) (2)_Lucro Bruto" xfId="757" xr:uid="{83A1185B-96A5-4D74-AE10-3AE248B829C6}"/>
    <cellStyle name="a_Divisão_Plan1 (L) (2)_Plan3" xfId="758" xr:uid="{07650154-ACD1-4D28-9D28-CF40EABA1825}"/>
    <cellStyle name="a_Divisão_Plan1_1" xfId="759" xr:uid="{DCDE716B-58F7-42AD-9FFF-3C84C7BD6B85}"/>
    <cellStyle name="a_Divisão_Plan1_1_Base Bridge EBITDA" xfId="760" xr:uid="{14287748-DD7E-4275-B840-5299CFF21DCF}"/>
    <cellStyle name="a_Divisão_Plan1_1_Lucro Bruto" xfId="761" xr:uid="{336B4C65-91EF-4079-ACFA-78F874128986}"/>
    <cellStyle name="a_Divisão_Plan1_1_Plan3" xfId="762" xr:uid="{27811E5D-ABF3-4E24-A6FF-8B270A06F067}"/>
    <cellStyle name="a_Divisão_Plan1_2" xfId="763" xr:uid="{56B06861-8470-41EF-9184-10FB37CA3562}"/>
    <cellStyle name="a_Divisão_Plan1_2_Lucro Bruto" xfId="764" xr:uid="{404D80A7-8499-4365-88FE-57D512C44CBF}"/>
    <cellStyle name="a_Divisão_Plan1_2_Plan3" xfId="765" xr:uid="{FF54E78A-F627-4635-95D7-EF0130D245B1}"/>
    <cellStyle name="a_Divisão_Plan1_Base Bridge EBITDA" xfId="766" xr:uid="{0676CD31-D08D-4791-A4D0-B160424237B2}"/>
    <cellStyle name="a_Divisão_Plan1_Lucro Bruto" xfId="767" xr:uid="{71F18F94-8160-4D95-9E86-7A2DA50FC852}"/>
    <cellStyle name="a_Divisão_Plan1_Plan3" xfId="768" xr:uid="{EF931D46-0824-4F5E-BE92-BC4C0DD6064E}"/>
    <cellStyle name="a_Divisão_Plan3" xfId="769" xr:uid="{36B7A063-EA45-437B-9A0E-52F98FF26EC6}"/>
    <cellStyle name="a_Divisão_quadro derivativos" xfId="161" xr:uid="{313D1353-B17E-4631-9745-1D6521B813CF}"/>
    <cellStyle name="a_Divisão_quadro derivativos (NOVO)" xfId="162" xr:uid="{B5578CCE-258F-402C-A15C-84D2D438E91D}"/>
    <cellStyle name="a_Divisão_Realizado" xfId="770" xr:uid="{6BFD9F85-393E-4943-8142-18E38A4269AD}"/>
    <cellStyle name="A_Do not Change" xfId="5070" xr:uid="{CA866FD4-ED36-444F-8569-076DAE5588E4}"/>
    <cellStyle name="A_Estimate" xfId="5071" xr:uid="{5D7FA43E-1E90-4E6D-B8AB-143CC32F148F}"/>
    <cellStyle name="A_Memo" xfId="5072" xr:uid="{28D01F53-747C-45B1-A9B3-8863B593AC56}"/>
    <cellStyle name="A_Memo_China production - net export(IU)" xfId="5073" xr:uid="{9E7ADF6B-E4D8-45FD-9A09-C9CE36DBB7DA}"/>
    <cellStyle name="A_Memo_Gerdau" xfId="5074" xr:uid="{77F9CD5F-957B-44B3-84EB-4A70F65A81DC}"/>
    <cellStyle name="A_Memo_Gerdau_3Q07 price" xfId="5075" xr:uid="{BE17DF5F-001A-4E3F-8B89-1CA5373DC78F}"/>
    <cellStyle name="A_Memo_Gerdau_3Q07 price_China production - net export(IU)" xfId="5076" xr:uid="{139EE3FB-3F2E-494F-BEDF-F5B00E68A959}"/>
    <cellStyle name="A_Memo_Gerdau_3Q07 price_US Steel imports and Inv" xfId="5077" xr:uid="{67B5659E-19E8-4F71-B972-4464C00FB072}"/>
    <cellStyle name="A_Memo_Gerdau_China production - net export(IU)" xfId="5078" xr:uid="{14D0E1BE-34DF-47FD-85D6-9E93DA972AAF}"/>
    <cellStyle name="A_Memo_Gerdau_US Steel imports and Inv" xfId="5079" xr:uid="{D9B17ECD-80B4-4E6F-AB37-F530473FF3D1}"/>
    <cellStyle name="A_Memo_Gerdau4Q07deal" xfId="5080" xr:uid="{A67D62F6-439D-4ACD-86BB-CBB8B836C690}"/>
    <cellStyle name="A_Memo_Gerdau4Q07deal_China production - net export(IU)" xfId="5081" xr:uid="{4389F29E-3C2F-4FF5-A26C-BD8EDE0EE944}"/>
    <cellStyle name="A_Memo_Gerdau4Q07deal_US Steel imports and Inv" xfId="5082" xr:uid="{8BD16505-5AD9-4EB6-9618-13689B35CE37}"/>
    <cellStyle name="A_Memo_MMX - Initiating Coverage 5.xls" xfId="5083" xr:uid="{C2EB1671-19FC-4FD7-95D8-7EBE7867A632}"/>
    <cellStyle name="A_Memo_MMX - Initiating Coverage 5.xls_China production - net export(IU)" xfId="5084" xr:uid="{96B2956A-8D6B-4EAE-B397-B5309373E2D3}"/>
    <cellStyle name="A_Memo_MMX - Initiating Coverage 5.xls_US Steel imports and Inv" xfId="5085" xr:uid="{21741F32-235A-42BC-AA0F-0B7D027B0D16}"/>
    <cellStyle name="A_Memo_MMX - Initiating Coverage 6.xls" xfId="5086" xr:uid="{AA0379D6-DF19-4526-96C0-C9153189891B}"/>
    <cellStyle name="A_Memo_MMX - Initiating Coverage 6.xls_China production - net export(IU)" xfId="5087" xr:uid="{C501B223-08CA-43DF-820E-8D892A6AB501}"/>
    <cellStyle name="A_Memo_MMX - Initiating Coverage 6.xls_US Steel imports and Inv" xfId="5088" xr:uid="{FCA124FE-13D2-41F7-BC5F-209D805D842B}"/>
    <cellStyle name="A_Memo_Model" xfId="5089" xr:uid="{F9DD9998-B262-439A-AFE0-80C459338591}"/>
    <cellStyle name="A_Memo_Model_China production - net export(IU)" xfId="5090" xr:uid="{189049F4-8EF2-48BA-94BB-8E7161799BB8}"/>
    <cellStyle name="A_Memo_Model_US Steel imports and Inv" xfId="5091" xr:uid="{E0808547-E209-49E1-AEFA-33119629DD75}"/>
    <cellStyle name="A_Memo_US Steel imports and Inv" xfId="5092" xr:uid="{79A5FDC3-B5BB-430F-9CA4-DEFB3AD8B6FB}"/>
    <cellStyle name="a_normal" xfId="163" xr:uid="{204F3E45-4C3F-48D6-96B5-401BCC1A680D}"/>
    <cellStyle name="a_normal 2" xfId="771" xr:uid="{71CD85C3-4C8B-4035-9EE9-D33F47289CEC}"/>
    <cellStyle name="A_Normal Forecast" xfId="5093" xr:uid="{8B493936-844C-4176-ADF4-94E8AE88BAE6}"/>
    <cellStyle name="A_Normal Forecast_Arcelor_Br_Model_Oficial" xfId="5094" xr:uid="{1B9B6A06-A83F-46B3-ADFD-E39E9AD7A5A7}"/>
    <cellStyle name="A_Normal Forecast_CSN_Model_Oficial" xfId="5095" xr:uid="{F04AEC92-B5FB-4C77-BAA0-0F14C14F6303}"/>
    <cellStyle name="A_Normal Forecast_Máscara da Beth" xfId="5096" xr:uid="{80108550-82EC-40BB-9DCF-A94F55ED7632}"/>
    <cellStyle name="A_Normal Forecast_PROJECTION" xfId="5097" xr:uid="{E3356832-50D3-4B39-BF48-D26506A5DAD1}"/>
    <cellStyle name="A_Normal Forecast_Usiminas_Model_Consolidado_New" xfId="5098" xr:uid="{17AA424C-12E3-44BE-BF13-809409A3A93C}"/>
    <cellStyle name="A_Normal Historical" xfId="5099" xr:uid="{18A5BE38-C2F8-46F1-A6BC-DB6FFADDC8F5}"/>
    <cellStyle name="A_Normal Historical_China production - net export(IU)" xfId="5100" xr:uid="{B80C2564-2484-40D7-800D-69A39E4D8623}"/>
    <cellStyle name="A_Normal Historical_Gerdau" xfId="5101" xr:uid="{BF92A8F0-7665-4AB5-B4DD-C1F7473398CF}"/>
    <cellStyle name="A_Normal Historical_Gerdau_3Q07 price" xfId="5102" xr:uid="{199C7432-945D-4913-914D-664B9C700F2B}"/>
    <cellStyle name="A_Normal Historical_Gerdau_3Q07 price_China production - net export(IU)" xfId="5103" xr:uid="{3A3A88EE-51BF-46EB-B337-48B6E35D4BB6}"/>
    <cellStyle name="A_Normal Historical_Gerdau_3Q07 price_US Steel imports and Inv" xfId="5104" xr:uid="{61BD9B77-EC7A-45FA-9C5D-3EFACC3AFA51}"/>
    <cellStyle name="A_Normal Historical_Gerdau_China production - net export(IU)" xfId="5105" xr:uid="{0AE55416-7DF7-4B85-9C2D-AD040D27DFE3}"/>
    <cellStyle name="A_Normal Historical_Gerdau_US Steel imports and Inv" xfId="5106" xr:uid="{DF348333-FE29-4118-BCE9-130E643AD107}"/>
    <cellStyle name="A_Normal Historical_Gerdau4Q07deal" xfId="5107" xr:uid="{2BB45A0E-F105-44CB-AEF1-2FA964E6ACCF}"/>
    <cellStyle name="A_Normal Historical_Gerdau4Q07deal_China production - net export(IU)" xfId="5108" xr:uid="{429D93AB-A66C-4526-A44B-2AA67A8A4AAD}"/>
    <cellStyle name="A_Normal Historical_Gerdau4Q07deal_US Steel imports and Inv" xfId="5109" xr:uid="{3E2DC2F8-9B05-4FCE-A85A-48ACA9EF26D2}"/>
    <cellStyle name="A_Normal Historical_MMX - Initiating Coverage 5.xls" xfId="5110" xr:uid="{66A8454A-9816-4409-B957-D0A3F6F31D46}"/>
    <cellStyle name="A_Normal Historical_MMX - Initiating Coverage 5.xls_China production - net export(IU)" xfId="5111" xr:uid="{BF04E3C8-6666-49BF-AABB-793F6011B831}"/>
    <cellStyle name="A_Normal Historical_MMX - Initiating Coverage 5.xls_US Steel imports and Inv" xfId="5112" xr:uid="{B1C1EFB6-6F81-4FE1-8E6F-BA181439CF19}"/>
    <cellStyle name="A_Normal Historical_MMX - Initiating Coverage 6.xls" xfId="5113" xr:uid="{D41B5F38-A129-4AD4-B227-C0CB48C4FFFB}"/>
    <cellStyle name="A_Normal Historical_MMX - Initiating Coverage 6.xls_China production - net export(IU)" xfId="5114" xr:uid="{92212818-6957-4304-AE5B-B0CEF0727D73}"/>
    <cellStyle name="A_Normal Historical_MMX - Initiating Coverage 6.xls_US Steel imports and Inv" xfId="5115" xr:uid="{6AF6C1CA-08E1-4A41-B64A-2078F870B3DA}"/>
    <cellStyle name="A_Normal Historical_Model" xfId="5116" xr:uid="{EB2E1D56-A08C-42F4-9CFB-69050CB3CCC4}"/>
    <cellStyle name="A_Normal Historical_Model_China production - net export(IU)" xfId="5117" xr:uid="{B65874D5-5958-4E38-A357-0273E22A2B52}"/>
    <cellStyle name="A_Normal Historical_Model_US Steel imports and Inv" xfId="5118" xr:uid="{9AD97520-EC83-495C-8E5B-29D9D9291EE4}"/>
    <cellStyle name="A_Normal Historical_US Steel imports and Inv" xfId="5119" xr:uid="{8B80CEA9-B9BC-431B-A6AF-135D66C81F8C}"/>
    <cellStyle name="a_normal_Acumulado" xfId="772" xr:uid="{7151D61E-5CEF-485D-BA7F-CC4C117FD719}"/>
    <cellStyle name="a_normal_Base Bridge EBITDA" xfId="773" xr:uid="{92400E0D-08D6-46E4-88A1-9AD3841625DE}"/>
    <cellStyle name="a_normal_Base Bridge EBITDA_1" xfId="774" xr:uid="{7BF74E7A-ADC3-4687-A8F0-8ADFB77F81D2}"/>
    <cellStyle name="a_normal_Base Bridge EBITDA_2" xfId="775" xr:uid="{F1EF7EC4-9F0D-4423-9537-45B4935D94FD}"/>
    <cellStyle name="a_normal_Base Bridge EBITDA_3" xfId="776" xr:uid="{35179CEE-D041-43D0-8ED1-8DEF16BDB1C5}"/>
    <cellStyle name="a_normal_Base Bridge EBITDA_Base Bridge EBITDA" xfId="777" xr:uid="{A46F31CC-69E9-42D7-AC64-F776A1B7049C}"/>
    <cellStyle name="a_normal_Base Bridge EBITDA_Lucro Bruto" xfId="778" xr:uid="{8A279914-EA95-4BD0-9993-93CCBE461B16}"/>
    <cellStyle name="a_normal_Base Bridge EBITDA_Plan3" xfId="779" xr:uid="{20C3839D-635F-4C2B-BEA2-83AAA695F549}"/>
    <cellStyle name="a_normal_Bridge EBITDA" xfId="780" xr:uid="{6B13A3D0-8E4D-4E40-B71A-1A199D39BECB}"/>
    <cellStyle name="a_normal_Bridge EBITDA_Base Bridge EBITDA" xfId="781" xr:uid="{4E4FAFAF-D700-4120-AD28-8E6713819A40}"/>
    <cellStyle name="a_normal_Bridge EBITDA_Lucro Bruto" xfId="782" xr:uid="{4849C748-26C5-41D1-8B22-66874F83B76F}"/>
    <cellStyle name="a_normal_Bridge EBITDA_Plan3" xfId="783" xr:uid="{DAE37EC1-9DB7-4462-BC18-252F5765282B}"/>
    <cellStyle name="A_Normal_Gerdau" xfId="5120" xr:uid="{5BBC32D3-A31D-4AA8-98B6-D458F73A1CF4}"/>
    <cellStyle name="A_Normal_Gerdau_3Q07 price" xfId="5121" xr:uid="{E0BB6DA9-C160-4197-8680-C1E6B1BED9D5}"/>
    <cellStyle name="A_Normal_Gerdau4Q07deal" xfId="5122" xr:uid="{9C1A3BE8-7589-44F1-B199-82EFD9B46243}"/>
    <cellStyle name="a_normal_Lucro Bruto" xfId="784" xr:uid="{9D36AF39-B329-4292-BF5C-FE02DBE2408F}"/>
    <cellStyle name="a_normal_Mês" xfId="785" xr:uid="{48440A94-39C2-47C2-8F82-41271AED7BD1}"/>
    <cellStyle name="A_Normal_MMX - Initiating Coverage 5.xls" xfId="5123" xr:uid="{498F432F-6986-4D2E-B3A0-9EB42505AB00}"/>
    <cellStyle name="A_Normal_MMX - Initiating Coverage 6.xls" xfId="5124" xr:uid="{229E4ACF-5B59-4523-9B07-D944CD9A1DE5}"/>
    <cellStyle name="A_Normal_Model" xfId="5125" xr:uid="{BCFBEEAB-ED8B-4F11-A64E-3A959E597738}"/>
    <cellStyle name="a_normal_Plan1" xfId="786" xr:uid="{07A6CC77-1973-4E01-AE21-4F1D77F2EF62}"/>
    <cellStyle name="a_normal_Plan1 (L) (2)" xfId="787" xr:uid="{9463A6EF-EDF5-4CA7-AF0B-5A9091426C52}"/>
    <cellStyle name="a_normal_Plan1 (L) (2)_1" xfId="788" xr:uid="{76B03A10-E28A-48C3-B5E6-5F89E7CD4618}"/>
    <cellStyle name="a_normal_Plan1 (L) (2)_1_Lucro Bruto" xfId="789" xr:uid="{FD645F52-39AF-4246-BD7A-296AD6F15307}"/>
    <cellStyle name="a_normal_Plan1 (L) (2)_1_Plan3" xfId="790" xr:uid="{2C778863-F8BD-43AE-AC37-5EEE3F846D88}"/>
    <cellStyle name="a_normal_Plan1 (L) (2)_Lucro Bruto" xfId="791" xr:uid="{F75D3369-A05F-4FCD-8BE0-74159587DD22}"/>
    <cellStyle name="a_normal_Plan1 (L) (2)_Plan3" xfId="792" xr:uid="{63DD3CA9-60F4-456C-8FDE-9C7EBE084D44}"/>
    <cellStyle name="a_normal_Plan1_1" xfId="793" xr:uid="{764AD5A1-8560-4B6D-AF5E-98148E4EAC18}"/>
    <cellStyle name="a_normal_Plan1_1_Base Bridge EBITDA" xfId="794" xr:uid="{FD40AB99-E243-4A11-B1E9-3910A22F040A}"/>
    <cellStyle name="a_normal_Plan1_1_Lucro Bruto" xfId="795" xr:uid="{D8483271-D2D1-472C-9131-EBD0C7708990}"/>
    <cellStyle name="a_normal_Plan1_1_Plan3" xfId="796" xr:uid="{3A9C3E8A-7A8A-4D14-81EE-0EA1DDF753F5}"/>
    <cellStyle name="a_normal_Plan1_2" xfId="797" xr:uid="{BA884DB1-0045-46EB-BE2A-4310F95B9436}"/>
    <cellStyle name="a_normal_Plan1_2_Lucro Bruto" xfId="798" xr:uid="{EBDB96F8-1279-498E-8811-4FAE75AAA656}"/>
    <cellStyle name="a_normal_Plan1_2_Plan3" xfId="799" xr:uid="{CFD7402C-FEBD-4D8B-8A5F-FC0B728D300A}"/>
    <cellStyle name="a_normal_Plan1_Base Bridge EBITDA" xfId="800" xr:uid="{885C1730-F6CE-47B5-8FA0-E315C5A5FA3C}"/>
    <cellStyle name="a_normal_Plan1_Lucro Bruto" xfId="801" xr:uid="{61496075-CBED-40A8-B141-FB705F53D306}"/>
    <cellStyle name="a_normal_Plan1_Plan3" xfId="802" xr:uid="{AB248375-E98A-4B67-A5C3-D4A8F17A8964}"/>
    <cellStyle name="a_normal_Plan3" xfId="803" xr:uid="{2389E059-B64E-42C5-B66B-EBE80E1FFA82}"/>
    <cellStyle name="a_normal_Realizado" xfId="804" xr:uid="{0D938A66-B662-4CCE-B80F-8E13C2608DD3}"/>
    <cellStyle name="a_quebra_1" xfId="164" xr:uid="{5ECF9DE4-CC04-4411-8AEC-CFB8CF6AF7BB}"/>
    <cellStyle name="a_quebra_1 2" xfId="805" xr:uid="{E116BA11-F2A4-4488-AB59-B1A01124279E}"/>
    <cellStyle name="a_quebra_1_Acumulado" xfId="806" xr:uid="{F27AC3CD-6E67-4B04-9CA6-94F091DFCCEF}"/>
    <cellStyle name="a_quebra_1_Base Bridge EBITDA" xfId="807" xr:uid="{CE7DEDFB-CDD0-4544-B1E4-B01627FB8C54}"/>
    <cellStyle name="a_quebra_1_Base Bridge EBITDA_1" xfId="808" xr:uid="{086A1786-751C-4190-A9F5-C069E9C3C0BF}"/>
    <cellStyle name="a_quebra_1_Base Bridge EBITDA_2" xfId="809" xr:uid="{CFE11852-5615-48D7-A949-4662CE43D940}"/>
    <cellStyle name="a_quebra_1_Base Bridge EBITDA_3" xfId="810" xr:uid="{EFA7DE4C-2B6A-41A9-B12A-ED8485D23978}"/>
    <cellStyle name="a_quebra_1_Base Bridge EBITDA_Base Bridge EBITDA" xfId="811" xr:uid="{6775999E-D101-419E-A480-61F0EE10C3FC}"/>
    <cellStyle name="a_quebra_1_Base Bridge EBITDA_Lucro Bruto" xfId="812" xr:uid="{8B4D96B4-9F97-4323-9B8C-1637943A12CC}"/>
    <cellStyle name="a_quebra_1_Base Bridge EBITDA_Plan3" xfId="813" xr:uid="{3E016C28-D722-4E5E-A4FB-7020969A6055}"/>
    <cellStyle name="a_quebra_1_Bridge EBITDA" xfId="814" xr:uid="{9423AFEA-CC7B-4B43-88EC-A575B50A3B5F}"/>
    <cellStyle name="a_quebra_1_Bridge EBITDA_Base Bridge EBITDA" xfId="815" xr:uid="{D4AF7D4B-711D-45F4-920F-C9AEBE191E46}"/>
    <cellStyle name="a_quebra_1_Bridge EBITDA_Lucro Bruto" xfId="816" xr:uid="{EA76A5AF-DBF7-42A7-9EAB-CC9A61055794}"/>
    <cellStyle name="a_quebra_1_Bridge EBITDA_Plan3" xfId="817" xr:uid="{A47CEC43-A07F-4B14-96A8-6C4C52EF14A4}"/>
    <cellStyle name="a_quebra_1_Lucro Bruto" xfId="818" xr:uid="{E44BE37A-D4D8-4D15-BA43-3AAFEF903A59}"/>
    <cellStyle name="a_quebra_1_Mês" xfId="819" xr:uid="{45570371-A67D-4831-8FC9-4A4B1EDCC6DA}"/>
    <cellStyle name="a_quebra_1_Plan1" xfId="820" xr:uid="{A704DE23-0096-404D-A385-ED2562011E67}"/>
    <cellStyle name="a_quebra_1_Plan1 (L) (2)" xfId="821" xr:uid="{64856162-C5CD-482A-AF9A-B11D1951EFDA}"/>
    <cellStyle name="a_quebra_1_Plan1 (L) (2)_1" xfId="822" xr:uid="{C53A1033-8258-4D9C-A661-D543700E718F}"/>
    <cellStyle name="a_quebra_1_Plan1 (L) (2)_1_Lucro Bruto" xfId="823" xr:uid="{963F5FCD-D2D2-4263-8558-3F8B24900E21}"/>
    <cellStyle name="a_quebra_1_Plan1 (L) (2)_1_Plan3" xfId="824" xr:uid="{37E730DD-FF98-4CD6-88DC-FEBCAF831487}"/>
    <cellStyle name="a_quebra_1_Plan1 (L) (2)_Lucro Bruto" xfId="825" xr:uid="{0716FCBE-32C8-4C5B-AFCF-601170743501}"/>
    <cellStyle name="a_quebra_1_Plan1 (L) (2)_Plan3" xfId="826" xr:uid="{6F142F19-3F34-4437-826A-33AF844BAD67}"/>
    <cellStyle name="a_quebra_1_Plan1_1" xfId="827" xr:uid="{0A43117C-D626-4486-823E-AE98FA5C4ACA}"/>
    <cellStyle name="a_quebra_1_Plan1_1_Base Bridge EBITDA" xfId="828" xr:uid="{A29686D8-5E8C-4A61-8841-3D6FB9ECDACA}"/>
    <cellStyle name="a_quebra_1_Plan1_1_Lucro Bruto" xfId="829" xr:uid="{B1FA1889-462B-4B31-B66D-41490AAB8C42}"/>
    <cellStyle name="a_quebra_1_Plan1_1_Plan3" xfId="830" xr:uid="{19D6CED5-140B-44D1-8039-4A70DB00E8B6}"/>
    <cellStyle name="a_quebra_1_Plan1_2" xfId="831" xr:uid="{4F383DD0-34EA-4942-B05B-8358575AC32F}"/>
    <cellStyle name="a_quebra_1_Plan1_2_Lucro Bruto" xfId="832" xr:uid="{15997E26-DE8C-4D6D-9B12-2D511CA928F6}"/>
    <cellStyle name="a_quebra_1_Plan1_2_Plan3" xfId="833" xr:uid="{F02BB496-B4FE-4412-ABD8-F604B7913BE3}"/>
    <cellStyle name="a_quebra_1_Plan1_Base Bridge EBITDA" xfId="834" xr:uid="{6EC0AFFF-D2A1-47AD-807C-042294A7D1B8}"/>
    <cellStyle name="a_quebra_1_Plan1_Lucro Bruto" xfId="835" xr:uid="{C20392B6-DBFD-4AA3-B07D-B7C6836F0B00}"/>
    <cellStyle name="a_quebra_1_Plan1_Plan3" xfId="836" xr:uid="{E057C467-1772-4691-89BA-C6D7E71A8B53}"/>
    <cellStyle name="a_quebra_1_Plan3" xfId="837" xr:uid="{69A07933-5255-403B-A29B-C81B404CA8F5}"/>
    <cellStyle name="a_quebra_1_Realizado" xfId="838" xr:uid="{909EB5B6-A380-49AD-B017-7BCF3F98C7C7}"/>
    <cellStyle name="a_quebra_2" xfId="165" xr:uid="{8903226F-D74D-4168-800B-AE594D2594A5}"/>
    <cellStyle name="a_quebra_2 2" xfId="839" xr:uid="{07600A51-1EAC-4DC2-81A2-6EB131DA5A9E}"/>
    <cellStyle name="a_quebra_2_Acumulado" xfId="840" xr:uid="{39099643-7767-43B9-AD34-E40B146A1EEE}"/>
    <cellStyle name="a_quebra_2_Base Bridge EBITDA" xfId="841" xr:uid="{0DF7DC89-308B-4476-AFC4-F366A49A5B47}"/>
    <cellStyle name="a_quebra_2_Base Bridge EBITDA_1" xfId="842" xr:uid="{BCD9F036-7ABB-46E8-BB61-40A125AD1E91}"/>
    <cellStyle name="a_quebra_2_Base Bridge EBITDA_2" xfId="843" xr:uid="{CBFA3EE3-A2C8-4113-945B-24DA20F3BB2C}"/>
    <cellStyle name="a_quebra_2_Base Bridge EBITDA_3" xfId="844" xr:uid="{B87B2B56-65D2-45AC-BBB8-7CE4E3315CC0}"/>
    <cellStyle name="a_quebra_2_Base Bridge EBITDA_Base Bridge EBITDA" xfId="845" xr:uid="{DCE51A12-E44C-4EC2-AF66-76B0CCC8C832}"/>
    <cellStyle name="a_quebra_2_Base Bridge EBITDA_Lucro Bruto" xfId="846" xr:uid="{F445CEB4-1A11-4EA9-ADD4-E6E580DA6A41}"/>
    <cellStyle name="a_quebra_2_Base Bridge EBITDA_Plan3" xfId="847" xr:uid="{6E0AEAA0-B798-4E01-9C03-2F9A3403C51B}"/>
    <cellStyle name="a_quebra_2_Bridge EBITDA" xfId="848" xr:uid="{0D448AF4-EB98-4BFB-9A7E-6CCB3E0C3558}"/>
    <cellStyle name="a_quebra_2_Bridge EBITDA_Base Bridge EBITDA" xfId="849" xr:uid="{A28CB5AC-950A-44FC-BBD4-76FF38E73AB5}"/>
    <cellStyle name="a_quebra_2_Bridge EBITDA_Lucro Bruto" xfId="850" xr:uid="{56F525EC-3C43-43A6-8D06-35ADE9F7C1E2}"/>
    <cellStyle name="a_quebra_2_Bridge EBITDA_Plan3" xfId="851" xr:uid="{57FEBE12-15D8-469B-8515-F26F48203C39}"/>
    <cellStyle name="a_quebra_2_Lucro Bruto" xfId="852" xr:uid="{E8B48B11-19C9-45EC-9ADC-499ED7DA81E2}"/>
    <cellStyle name="a_quebra_2_Mês" xfId="853" xr:uid="{DA59C28B-EE41-428A-B384-D2D434267956}"/>
    <cellStyle name="a_quebra_2_Plan1" xfId="854" xr:uid="{6D07D34C-3431-4FE5-BBB0-CDC49D9B153C}"/>
    <cellStyle name="a_quebra_2_Plan1 (L) (2)" xfId="855" xr:uid="{83512350-8AC4-4379-9757-FCF7090DB558}"/>
    <cellStyle name="a_quebra_2_Plan1 (L) (2)_1" xfId="856" xr:uid="{8631FF3D-474A-44B9-BE5D-4D3E3A190CEA}"/>
    <cellStyle name="a_quebra_2_Plan1 (L) (2)_1_Lucro Bruto" xfId="857" xr:uid="{C393C960-5D54-4597-8704-645E0EFB69AD}"/>
    <cellStyle name="a_quebra_2_Plan1 (L) (2)_1_Plan3" xfId="858" xr:uid="{9BF0861D-27CF-4C77-A1B4-769D61FBD458}"/>
    <cellStyle name="a_quebra_2_Plan1 (L) (2)_Lucro Bruto" xfId="859" xr:uid="{7E639D61-B766-4D6A-9372-FC3ABDF5F486}"/>
    <cellStyle name="a_quebra_2_Plan1 (L) (2)_Plan3" xfId="860" xr:uid="{7DA07FA1-3C92-4CE3-B821-FE92C49ACBE9}"/>
    <cellStyle name="a_quebra_2_Plan1_1" xfId="861" xr:uid="{90BB0CF8-82F6-4A44-962E-49EEDA8EAB25}"/>
    <cellStyle name="a_quebra_2_Plan1_1_Base Bridge EBITDA" xfId="862" xr:uid="{0CC17C40-A6F5-4DA3-A671-E5D4E7F0F6EC}"/>
    <cellStyle name="a_quebra_2_Plan1_1_Lucro Bruto" xfId="863" xr:uid="{1E19A5CA-FF7C-447F-B0CC-BC7BC3DA5DC0}"/>
    <cellStyle name="a_quebra_2_Plan1_1_Plan3" xfId="864" xr:uid="{03238CA7-A600-441F-ABE2-EC2857A82EBA}"/>
    <cellStyle name="a_quebra_2_Plan1_2" xfId="865" xr:uid="{2C9E5137-D005-413F-A549-B12CBAD5439D}"/>
    <cellStyle name="a_quebra_2_Plan1_2_Lucro Bruto" xfId="866" xr:uid="{8BB8D1E1-54FA-47DB-9F70-AA233D58F4A2}"/>
    <cellStyle name="a_quebra_2_Plan1_2_Plan3" xfId="867" xr:uid="{4EAC44F4-0BDD-4521-94B7-6107C9AB338E}"/>
    <cellStyle name="a_quebra_2_Plan1_Base Bridge EBITDA" xfId="868" xr:uid="{0DC8F792-C02A-40C9-BCAE-449E68687765}"/>
    <cellStyle name="a_quebra_2_Plan1_Lucro Bruto" xfId="869" xr:uid="{10A78E72-F2B9-493D-85C3-598FFD69D49D}"/>
    <cellStyle name="a_quebra_2_Plan1_Plan3" xfId="870" xr:uid="{3A57F04D-E732-4FBC-9385-F699FB64EF1C}"/>
    <cellStyle name="a_quebra_2_Plan3" xfId="871" xr:uid="{67774D00-6571-4B7C-8D32-9230A4CAD00F}"/>
    <cellStyle name="a_quebra_2_Realizado" xfId="872" xr:uid="{79C2AE15-2BDF-4F87-82E0-9493F9BACE2F}"/>
    <cellStyle name="A_Rate_Data" xfId="5127" xr:uid="{EA310C36-6954-48C0-906F-5D8D446A83C8}"/>
    <cellStyle name="A_Rate_Data Historical" xfId="5128" xr:uid="{EF43FCB0-2C8C-473E-AFB8-367868E20E6A}"/>
    <cellStyle name="A_Rate_Data Historical_Arcelor_Br_Model_Oficial" xfId="5129" xr:uid="{FAF80622-05DE-4FD0-B42C-786396614C50}"/>
    <cellStyle name="A_Rate_Data Historical_CSN_Model_Oficial" xfId="5130" xr:uid="{2E88F0F6-ECB7-4427-AFC5-CD070BB57A5B}"/>
    <cellStyle name="A_Rate_Data Historical_Máscara da Beth" xfId="5131" xr:uid="{09B275CF-1A7E-4035-95DF-01FDCFA986E9}"/>
    <cellStyle name="A_Rate_Data Historical_PROJECTION" xfId="5132" xr:uid="{48A6EDC3-4E03-4966-BCF3-3FBDCBDBCF1B}"/>
    <cellStyle name="A_Rate_Data Historical_Usiminas_Model_Consolidado_New" xfId="5133" xr:uid="{E160068D-3309-4FD1-A47C-D3A4F3A43F74}"/>
    <cellStyle name="A_Rate_Data_Arcelor_Br_Model_Oficial" xfId="5134" xr:uid="{CB32C809-6931-4CB1-9546-57C5326505B7}"/>
    <cellStyle name="A_Rate_Data_CSN_Model_Oficial" xfId="5135" xr:uid="{0E44C636-6225-43C4-8241-3C91A8D1ABAB}"/>
    <cellStyle name="A_Rate_Data_Máscara da Beth" xfId="5136" xr:uid="{94D71069-7D0C-4023-8C2B-0F9D79733EDE}"/>
    <cellStyle name="A_Rate_Data_PROJECTION" xfId="5137" xr:uid="{854AF3F0-B44C-4D41-8A5B-697F521AE162}"/>
    <cellStyle name="A_Rate_Data_Usiminas_Model_Consolidado_New" xfId="5138" xr:uid="{51104A12-9203-438E-8231-E38530D9FABB}"/>
    <cellStyle name="A_Rate_Title" xfId="5139" xr:uid="{03F35309-2BD6-4B89-B46B-83CF5CEA7319}"/>
    <cellStyle name="A_Rate_Title_Arcelor_Br_Model_Oficial" xfId="5140" xr:uid="{A5EE5C20-545C-4A7F-9F24-35282BBE6D02}"/>
    <cellStyle name="A_Rate_Title_CSN_Model_Oficial" xfId="5141" xr:uid="{18926636-EB16-4884-8A23-50EF135854BA}"/>
    <cellStyle name="A_Rate_Title_Máscara da Beth" xfId="5142" xr:uid="{A4FDE9C8-4774-432C-91AA-6DCDE1C26526}"/>
    <cellStyle name="A_Rate_Title_PROJECTION" xfId="5143" xr:uid="{AAF0BF52-0A5F-4CB9-B11D-5AF244F71435}"/>
    <cellStyle name="A_Rate_Title_Usiminas_Model_Consolidado_New" xfId="5144" xr:uid="{1BF8F882-5F7B-439C-A6E6-DAC775ADEE19}"/>
    <cellStyle name="A_Simple Title" xfId="5145" xr:uid="{D8A5990D-6482-4413-97B1-D85D86DCFFBE}"/>
    <cellStyle name="A_Simple Title 2" xfId="5146" xr:uid="{9AE80E23-9024-4F1D-AA2B-82AC69810338}"/>
    <cellStyle name="A_Sum" xfId="5147" xr:uid="{02E7DEF1-6DA5-4E19-B3F1-8F36907D53C3}"/>
    <cellStyle name="A_SUM_Row Major" xfId="5148" xr:uid="{53180505-F62D-4015-B599-9F88A25740A8}"/>
    <cellStyle name="A_SUM_Row Major 2" xfId="5149" xr:uid="{9EA846AD-DAEC-4948-A3AF-A2AEA5B66901}"/>
    <cellStyle name="A_SUM_Row Minor" xfId="5150" xr:uid="{AC5ACEA7-7E3E-44A5-9439-A14A63F78C9D}"/>
    <cellStyle name="A_SUM_Row Minor 2" xfId="5151" xr:uid="{5B9E745F-B2DB-4A6B-94D7-76798D23B08F}"/>
    <cellStyle name="A_Title" xfId="5152" xr:uid="{BBA7D0EB-9BEA-4C6F-9326-696EF801593C}"/>
    <cellStyle name="A_YearHeadings" xfId="5153" xr:uid="{76B268D6-45E9-4BB4-8573-8B114A707760}"/>
    <cellStyle name="A3 297 x 420 mm" xfId="5154" xr:uid="{F220574E-F707-40CD-B28A-C284E6DB7F80}"/>
    <cellStyle name="AbertBalan" xfId="166" xr:uid="{03613A19-F515-4EB6-9FE9-7D700067A647}"/>
    <cellStyle name="AbertBalan 2" xfId="873" xr:uid="{3931C272-79F2-4D2A-AB47-2061AF8A4A5B}"/>
    <cellStyle name="Accent1" xfId="29" xr:uid="{9D4B4ECE-FA6F-49B1-B21C-4DCD429017AB}"/>
    <cellStyle name="Accent1 - 20%" xfId="167" xr:uid="{22392B05-3E0A-4F91-8553-AF36B0F7D9A2}"/>
    <cellStyle name="Accent1 - 20% 2" xfId="874" xr:uid="{995AF1BC-58D9-4540-9C8C-81F70D930094}"/>
    <cellStyle name="Accent1 - 20% 3" xfId="875" xr:uid="{729782C5-35F7-4725-B728-2751CF00BFC9}"/>
    <cellStyle name="Accent1 - 20% 4" xfId="876" xr:uid="{1E45E717-13F6-4770-942A-43863CE04E90}"/>
    <cellStyle name="Accent1 - 20% 5" xfId="5156" xr:uid="{E43BB3CA-E202-4A84-8D91-F5C28598161C}"/>
    <cellStyle name="Accent1 - 40%" xfId="168" xr:uid="{3EF5E5D0-48BF-4CC7-B056-C626D14A28B3}"/>
    <cellStyle name="Accent1 - 40% 2" xfId="877" xr:uid="{314F51ED-3940-4627-BCF9-BE862B34804F}"/>
    <cellStyle name="Accent1 - 40% 3" xfId="878" xr:uid="{74F164D8-9680-429B-94D8-60F25EF20FA8}"/>
    <cellStyle name="Accent1 - 40% 4" xfId="879" xr:uid="{1C3667F1-8760-48A1-8560-7B9BFFC4EE1D}"/>
    <cellStyle name="Accent1 - 40% 5" xfId="5157" xr:uid="{DD09736E-EFD4-42E3-824E-BE96C7DD5202}"/>
    <cellStyle name="Accent1 - 60%" xfId="169" xr:uid="{59FD0585-54A6-4812-8AE7-4CA11C31B48B}"/>
    <cellStyle name="Accent1 - 60% 2" xfId="880" xr:uid="{A4FF1CFE-2ED2-4046-BE6D-4C06C7855451}"/>
    <cellStyle name="Accent1 - 60% 2 2" xfId="5159" xr:uid="{7AF1E5B0-6C47-46C5-BA57-4AEC03FFE8FE}"/>
    <cellStyle name="Accent1 - 60% 3" xfId="881" xr:uid="{BDF0BE3C-2510-42B1-BA14-617D84C81DC3}"/>
    <cellStyle name="Accent1 - 60% 4" xfId="5158" xr:uid="{E679BB1B-B866-4B30-96EF-3C78EABE0015}"/>
    <cellStyle name="Accent1 10" xfId="22770" xr:uid="{B702148F-B644-410C-B398-33A65444CD59}"/>
    <cellStyle name="Accent1 2" xfId="5155" xr:uid="{7FDAE1C5-E4AC-4E70-8B5E-DD6A62759DDE}"/>
    <cellStyle name="Accent1 3" xfId="22731" xr:uid="{2A1FDF70-CDD4-40F2-9724-EFAB26A2C119}"/>
    <cellStyle name="Accent1 4" xfId="22787" xr:uid="{D123D182-571D-4617-9A7A-374EC686F0A0}"/>
    <cellStyle name="Accent1 5" xfId="22742" xr:uid="{80179E4B-5275-4FD7-A60E-6B7468B8B2DF}"/>
    <cellStyle name="Accent1 6" xfId="22757" xr:uid="{41F9F61A-E6B1-488D-95C8-0951818F9537}"/>
    <cellStyle name="Accent1 7" xfId="22772" xr:uid="{F92C601C-9E95-416C-A179-59EBB2862122}"/>
    <cellStyle name="Accent1 8" xfId="22769" xr:uid="{EA1080F3-0093-407A-B02D-36236F9B4A1A}"/>
    <cellStyle name="Accent1 9" xfId="22771" xr:uid="{D0B63923-D164-4F73-B796-5A8A11239EF4}"/>
    <cellStyle name="Accent2" xfId="32" xr:uid="{83B0E937-C678-4EAF-AA56-B171EF56FB81}"/>
    <cellStyle name="Accent2 - 20%" xfId="170" xr:uid="{BA5CF35C-2AEF-4E8E-9309-017053A4E447}"/>
    <cellStyle name="Accent2 - 20% 2" xfId="882" xr:uid="{D49CC128-9D50-429D-A48A-E59DA1CD5E1E}"/>
    <cellStyle name="Accent2 - 20% 3" xfId="883" xr:uid="{633F278E-C5CD-4EB8-A134-F12361FF4BEF}"/>
    <cellStyle name="Accent2 - 20% 4" xfId="884" xr:uid="{80B484D9-0A84-4E7D-BC81-C468A832E829}"/>
    <cellStyle name="Accent2 - 20% 5" xfId="5161" xr:uid="{F83A1389-041A-42A3-8DCB-61C7F759B7F9}"/>
    <cellStyle name="Accent2 - 40%" xfId="171" xr:uid="{2AA3A2E2-D1B0-443A-B6A0-9E33E09EAC84}"/>
    <cellStyle name="Accent2 - 40% 2" xfId="885" xr:uid="{17AAABB9-79C7-43A7-A3E7-1721E4A092FB}"/>
    <cellStyle name="Accent2 - 40% 3" xfId="886" xr:uid="{057AC4B4-3AA0-4524-8114-D2D5D0797BC0}"/>
    <cellStyle name="Accent2 - 40% 4" xfId="887" xr:uid="{5A54545A-523A-4EAE-BBA1-EC11C5CC606B}"/>
    <cellStyle name="Accent2 - 40% 5" xfId="5162" xr:uid="{29E045A9-6772-4FF1-8E39-450ED7663DF1}"/>
    <cellStyle name="Accent2 - 60%" xfId="172" xr:uid="{CE4412A6-0183-47C5-8AE2-978F96BBE897}"/>
    <cellStyle name="Accent2 - 60% 2" xfId="888" xr:uid="{B4AC3EC0-F9E1-446D-AC15-91AC9B8B7771}"/>
    <cellStyle name="Accent2 - 60% 3" xfId="889" xr:uid="{9E661CC1-0191-4D45-80E2-15F47BA7EB3A}"/>
    <cellStyle name="Accent2 10" xfId="22755" xr:uid="{31F93FD5-0A04-4857-8316-363381396087}"/>
    <cellStyle name="Accent2 2" xfId="5160" xr:uid="{6424781B-1E55-469D-9024-FC76F6960696}"/>
    <cellStyle name="Accent2 3" xfId="22732" xr:uid="{001AF94C-F778-465F-BEB0-D23FC8D6C1EC}"/>
    <cellStyle name="Accent2 4" xfId="22786" xr:uid="{62B14E76-6806-4ACD-A04D-626E3B03A23A}"/>
    <cellStyle name="Accent2 5" xfId="22743" xr:uid="{95935770-620C-4726-815E-3C7224873E02}"/>
    <cellStyle name="Accent2 6" xfId="22797" xr:uid="{3E5FB5CB-FD80-4D5F-84DE-9520C4A17EA4}"/>
    <cellStyle name="Accent2 7" xfId="22725" xr:uid="{F0B70F3D-FF0F-416D-A42E-2FFAA0DD4468}"/>
    <cellStyle name="Accent2 8" xfId="22775" xr:uid="{1AF32E21-BD36-4328-AEA0-823DB33A8A2A}"/>
    <cellStyle name="Accent2 9" xfId="22753" xr:uid="{79F73A90-9B40-4FE8-BC2B-A708BAC5A4EF}"/>
    <cellStyle name="Accent3" xfId="35" xr:uid="{6A758472-B66B-496B-B8E4-87794AF66821}"/>
    <cellStyle name="Accent3 - 20%" xfId="173" xr:uid="{512500D8-E267-4511-AE82-7B49F9EA0E58}"/>
    <cellStyle name="Accent3 - 20% 2" xfId="890" xr:uid="{B5775FBC-5EF1-483E-975D-EA8AA03C0332}"/>
    <cellStyle name="Accent3 - 20% 3" xfId="891" xr:uid="{0356CB89-09B2-43EB-9869-758BDD4532F5}"/>
    <cellStyle name="Accent3 - 20% 4" xfId="892" xr:uid="{5FA6E527-2245-4617-9E94-B0E8BFC008C9}"/>
    <cellStyle name="Accent3 - 20% 5" xfId="5164" xr:uid="{EB91D417-6657-42EC-9E6A-1D034AF41D15}"/>
    <cellStyle name="Accent3 - 40%" xfId="174" xr:uid="{A56D9A5B-49E0-4463-98EC-B4F6FE9D6604}"/>
    <cellStyle name="Accent3 - 40% 2" xfId="893" xr:uid="{DAA7ADF1-E38E-4877-98B4-92B2F0752ABE}"/>
    <cellStyle name="Accent3 - 40% 3" xfId="894" xr:uid="{E8319922-1E52-4CC4-AD9D-F8097267E8F9}"/>
    <cellStyle name="Accent3 - 40% 4" xfId="895" xr:uid="{77B244C6-4A20-4095-989E-46B8D0539420}"/>
    <cellStyle name="Accent3 - 40% 5" xfId="5165" xr:uid="{BFDE806E-0514-45B0-9288-CB85B78B65D4}"/>
    <cellStyle name="Accent3 - 60%" xfId="175" xr:uid="{7DE79341-5037-4085-9767-34F0C77BF85C}"/>
    <cellStyle name="Accent3 - 60% 2" xfId="896" xr:uid="{9802C3A5-0F6E-4B11-B4A5-FEEE86632730}"/>
    <cellStyle name="Accent3 - 60% 3" xfId="897" xr:uid="{7040C7E6-DB1F-428D-9F8F-C8C1B09A798F}"/>
    <cellStyle name="Accent3 10" xfId="22756" xr:uid="{BD4E7874-4E3C-4EE8-88EC-88C094A4D5A1}"/>
    <cellStyle name="Accent3 2" xfId="5163" xr:uid="{630697DD-0E06-496D-A8D0-266E8FDF8B46}"/>
    <cellStyle name="Accent3 3" xfId="22733" xr:uid="{242A54B0-48E9-4998-AE44-955C7835E9F7}"/>
    <cellStyle name="Accent3 4" xfId="22806" xr:uid="{9E3EF700-776D-4F0D-9A95-1BC17B67A609}"/>
    <cellStyle name="Accent3 5" xfId="12224" xr:uid="{0DCBCD76-F898-44E9-9D8D-EDEDC98BBE17}"/>
    <cellStyle name="Accent3 6" xfId="22762" xr:uid="{7256C459-86EB-4F13-9FD2-9BA94AF9B571}"/>
    <cellStyle name="Accent3 7" xfId="22768" xr:uid="{6F33248F-819B-4FFE-90E9-6013658337A1}"/>
    <cellStyle name="Accent3 8" xfId="22780" xr:uid="{C7D4B0B9-D09D-498A-ABED-DAF80A162556}"/>
    <cellStyle name="Accent3 9" xfId="22749" xr:uid="{0B090D69-8419-4203-B82E-2C1AEFE8B4A4}"/>
    <cellStyle name="Accent4" xfId="38" xr:uid="{8E477F07-C100-4511-93DF-16184B99537F}"/>
    <cellStyle name="Accent4 - 20%" xfId="176" xr:uid="{5FD3A0F1-0D9A-4DBD-9149-A30AD0576616}"/>
    <cellStyle name="Accent4 - 20% 2" xfId="898" xr:uid="{09C5E8EF-1F64-44FE-89F8-788D8175CB08}"/>
    <cellStyle name="Accent4 - 20% 3" xfId="899" xr:uid="{295553C5-D4E7-4BA1-9240-F8F6822B4478}"/>
    <cellStyle name="Accent4 - 20% 4" xfId="900" xr:uid="{1EAD9EB9-B60C-4009-B8E9-EF18E608C1F4}"/>
    <cellStyle name="Accent4 - 20% 5" xfId="5167" xr:uid="{E6831957-94EA-466A-9553-F09C82F56ACC}"/>
    <cellStyle name="Accent4 - 40%" xfId="177" xr:uid="{29D27EDD-3BE0-42CC-B046-19FA89400BA7}"/>
    <cellStyle name="Accent4 - 40% 2" xfId="901" xr:uid="{0F08E7FF-DBB7-49B3-AE4F-286CCDCA2384}"/>
    <cellStyle name="Accent4 - 40% 3" xfId="902" xr:uid="{580DF8BD-2800-4DCB-B2FF-D1F32F1EF909}"/>
    <cellStyle name="Accent4 - 40% 4" xfId="903" xr:uid="{E2085365-F50D-4F14-8297-5A48119DEA87}"/>
    <cellStyle name="Accent4 - 60%" xfId="178" xr:uid="{475A2712-3C4A-4484-91CC-1A6A50D30A5C}"/>
    <cellStyle name="Accent4 - 60% 2" xfId="904" xr:uid="{34D0BCBF-DC9D-4AF6-B5FB-8C9BB3CF9156}"/>
    <cellStyle name="Accent4 - 60% 3" xfId="905" xr:uid="{7FD741B6-18EE-4A01-B7BC-5E6A986A412C}"/>
    <cellStyle name="Accent4 10" xfId="22763" xr:uid="{92ED402C-2930-44B7-B708-BE0711EF1BEA}"/>
    <cellStyle name="Accent4 2" xfId="5166" xr:uid="{C7AFDFC0-4637-489C-946A-9C9B7FAF8B91}"/>
    <cellStyle name="Accent4 3" xfId="22734" xr:uid="{4B1BC1FF-E757-483C-8D8A-B147E93EBDF2}"/>
    <cellStyle name="Accent4 4" xfId="22793" xr:uid="{6D2C89D2-C6F2-4927-8365-2B7A8521F09C}"/>
    <cellStyle name="Accent4 5" xfId="22729" xr:uid="{CF3ED59D-1610-41AA-BB29-8D89DEDA3D7E}"/>
    <cellStyle name="Accent4 6" xfId="22794" xr:uid="{EC1240C8-422E-47F5-B1E4-D4D64FD165A2}"/>
    <cellStyle name="Accent4 7" xfId="22728" xr:uid="{3BB93FD4-1FE6-4E4C-A850-996F1DA332CB}"/>
    <cellStyle name="Accent4 8" xfId="22807" xr:uid="{6A317916-12D1-40B5-9A8C-BABA705E5FDB}"/>
    <cellStyle name="Accent4 9" xfId="5126" xr:uid="{5362E0F5-4E04-4B17-AD5D-57ADACD5AE5E}"/>
    <cellStyle name="Accent5" xfId="41" xr:uid="{6F9512E5-A414-4FC7-9A41-38DA8D21F92C}"/>
    <cellStyle name="Accent5 - 20%" xfId="179" xr:uid="{2217A3AA-22B4-40B2-B19E-F534F4428537}"/>
    <cellStyle name="Accent5 - 20% 2" xfId="906" xr:uid="{181394A1-BABD-4BF5-9551-68490F3BCBAE}"/>
    <cellStyle name="Accent5 - 20% 3" xfId="907" xr:uid="{8C964600-199C-4FE2-9BBC-4D81F222C281}"/>
    <cellStyle name="Accent5 - 20% 4" xfId="908" xr:uid="{8D6386D0-BB5B-4BF1-BB9C-ED6108E1A7B3}"/>
    <cellStyle name="Accent5 - 20% 5" xfId="5169" xr:uid="{787DA42E-434D-467F-9004-D5A4B105BF3D}"/>
    <cellStyle name="Accent5 - 40%" xfId="180" xr:uid="{AE8BBF07-A587-460E-8F23-5D6FA5C5819D}"/>
    <cellStyle name="Accent5 - 40% 2" xfId="909" xr:uid="{B622FDA9-7087-43BC-8D9E-D448B6E99D36}"/>
    <cellStyle name="Accent5 - 40% 3" xfId="910" xr:uid="{9ADE1659-0DBF-4210-A930-DB1B8819F085}"/>
    <cellStyle name="Accent5 - 40% 4" xfId="911" xr:uid="{2CE26D30-D640-41A5-A564-1D6BD6326A15}"/>
    <cellStyle name="Accent5 - 40% 5" xfId="5170" xr:uid="{F6B84FD5-1134-460E-9F13-C54EB20A971A}"/>
    <cellStyle name="Accent5 - 60%" xfId="181" xr:uid="{CCB1E1DD-67EA-4FB6-A4E8-BDDBF799ED1D}"/>
    <cellStyle name="Accent5 - 60% 2" xfId="912" xr:uid="{0705FD50-6750-4061-9C7C-BAF804E7F978}"/>
    <cellStyle name="Accent5 - 60% 2 2" xfId="5172" xr:uid="{C0C87818-3C29-4D1C-8DC7-C0D88C38ADE7}"/>
    <cellStyle name="Accent5 - 60% 3" xfId="913" xr:uid="{BF051296-0ED7-4EB8-879E-A0988F759619}"/>
    <cellStyle name="Accent5 - 60% 4" xfId="5171" xr:uid="{2A34D323-146B-4866-A0FF-08C14E8C0A71}"/>
    <cellStyle name="Accent5 10" xfId="22758" xr:uid="{613D1AB3-02E4-4110-B3BF-597CE4E9D3C6}"/>
    <cellStyle name="Accent5 2" xfId="5168" xr:uid="{0358DC0B-C39B-4169-A7F1-D099BFA65D25}"/>
    <cellStyle name="Accent5 3" xfId="22735" xr:uid="{CDF5E740-AB83-4BD0-AFD6-DDE1E0AB8E51}"/>
    <cellStyle name="Accent5 4" xfId="22801" xr:uid="{057C7922-DBC7-4C54-9492-11E87E03031F}"/>
    <cellStyle name="Accent5 5" xfId="22721" xr:uid="{46467C6C-A74F-4962-859A-BA2DF126A556}"/>
    <cellStyle name="Accent5 6" xfId="22795" xr:uid="{687C3A2D-6F6E-4613-936C-7DBD89629600}"/>
    <cellStyle name="Accent5 7" xfId="22727" xr:uid="{770AFDA6-2F03-485E-961D-ED23EDC02FF0}"/>
    <cellStyle name="Accent5 8" xfId="22788" xr:uid="{E06068D3-FC94-4341-887E-CDFCD7755DEB}"/>
    <cellStyle name="Accent5 9" xfId="22741" xr:uid="{E9D6225F-1527-4E67-B0E9-0952E94DE370}"/>
    <cellStyle name="Accent6" xfId="44" xr:uid="{D7C886B5-5095-4680-8F82-3F97B52CB3F3}"/>
    <cellStyle name="Accent6 - 20%" xfId="182" xr:uid="{5092B0B3-424B-4C50-BE1F-740F719DA53F}"/>
    <cellStyle name="Accent6 - 20% 2" xfId="914" xr:uid="{7EF039A6-2690-4D25-A106-81EA0C97B898}"/>
    <cellStyle name="Accent6 - 20% 3" xfId="915" xr:uid="{E3D1820A-5C9D-4E5A-9F16-4AA350874103}"/>
    <cellStyle name="Accent6 - 20% 4" xfId="916" xr:uid="{0F61D1F0-A26A-4C90-B36C-942CEDC8CF9F}"/>
    <cellStyle name="Accent6 - 40%" xfId="183" xr:uid="{A5AD5B2F-D537-4E2C-94F2-1C4C3DE4C266}"/>
    <cellStyle name="Accent6 - 40% 2" xfId="917" xr:uid="{144936CE-4A18-44D9-A572-71B96F294F54}"/>
    <cellStyle name="Accent6 - 40% 3" xfId="918" xr:uid="{0DA04936-2005-4DC6-8646-34922AAF49B3}"/>
    <cellStyle name="Accent6 - 40% 4" xfId="919" xr:uid="{C7C18937-B553-4A43-880B-ADDE81AAD552}"/>
    <cellStyle name="Accent6 - 40% 5" xfId="5174" xr:uid="{D923D86E-ED0D-4DFA-BD63-036C32708591}"/>
    <cellStyle name="Accent6 - 60%" xfId="184" xr:uid="{8E942919-D685-45F2-ACAF-833132D35C3E}"/>
    <cellStyle name="Accent6 - 60% 2" xfId="920" xr:uid="{9949E0B2-5E56-46F3-8766-E19B05411186}"/>
    <cellStyle name="Accent6 - 60% 3" xfId="921" xr:uid="{43245360-70A8-4D03-B8D8-A8C7113ED591}"/>
    <cellStyle name="Accent6 10" xfId="22718" xr:uid="{47D9AD79-838B-4A94-996F-20CDF51C90BD}"/>
    <cellStyle name="Accent6 2" xfId="5173" xr:uid="{E70346CC-1D16-427A-B74F-8ED2DFC58E6D}"/>
    <cellStyle name="Accent6 3" xfId="22736" xr:uid="{9A730F54-AC68-4575-B9A4-2C93B0B26E71}"/>
    <cellStyle name="Accent6 4" xfId="22800" xr:uid="{C1FB0B2B-7323-49B0-B3CD-EF58BEDDD3E3}"/>
    <cellStyle name="Accent6 5" xfId="22722" xr:uid="{7F9477E8-6067-43BF-9D9E-AD220EED38BE}"/>
    <cellStyle name="Accent6 6" xfId="22808" xr:uid="{09284A9D-B8DE-4847-AA7F-695950F755AB}"/>
    <cellStyle name="Accent6 7" xfId="9750" xr:uid="{9699231A-0A1B-471A-B835-E667DBF3D511}"/>
    <cellStyle name="Accent6 8" xfId="22764" xr:uid="{9C68B96A-5038-459A-AD60-B74A07B9D89B}"/>
    <cellStyle name="Accent6 9" xfId="22804" xr:uid="{32F575CB-75CB-4A1B-B9CF-0EA2F1E62033}"/>
    <cellStyle name="ADENDO" xfId="5175" xr:uid="{D007C22D-86A9-45F6-BE05-804B6E39D214}"/>
    <cellStyle name="ADENDO 10" xfId="5176" xr:uid="{FDCAEFA9-E5F3-4F38-BBCB-74D1ECEC65C9}"/>
    <cellStyle name="ADENDO 10 2" xfId="5177" xr:uid="{D1B388A1-D25B-4838-8DD8-55FBAC00CDCB}"/>
    <cellStyle name="ADENDO 10 3" xfId="5178" xr:uid="{405C8E58-45D4-40C7-B9D7-7C8608D4F03D}"/>
    <cellStyle name="ADENDO 10 4" xfId="5179" xr:uid="{8906FAC0-25CE-4B24-A18B-F30B0ACECEC1}"/>
    <cellStyle name="ADENDO 11" xfId="5180" xr:uid="{2990DC52-7A6F-43C3-A0E3-DBE83619546A}"/>
    <cellStyle name="ADENDO 11 2" xfId="5181" xr:uid="{E71CE301-C786-4297-9FF3-654A06295627}"/>
    <cellStyle name="ADENDO 11 3" xfId="5182" xr:uid="{087503F8-39FE-4C6D-B48D-6E7B25ED4C21}"/>
    <cellStyle name="ADENDO 11 4" xfId="5183" xr:uid="{49991885-8ECE-43E3-B155-7F915B87CCED}"/>
    <cellStyle name="ADENDO 12" xfId="5184" xr:uid="{3C86F144-086F-4DEE-9A86-6C9C7C6DEE4D}"/>
    <cellStyle name="ADENDO 12 2" xfId="5185" xr:uid="{8138DAE8-C75A-4CDC-A757-ADD6C75960CD}"/>
    <cellStyle name="ADENDO 12 3" xfId="5186" xr:uid="{7C4E3C66-D468-4B90-AC1D-4A758026C0AD}"/>
    <cellStyle name="ADENDO 12 4" xfId="5187" xr:uid="{BF453E74-68A8-432F-9FB5-C06B6C87C2B1}"/>
    <cellStyle name="ADENDO 13" xfId="5188" xr:uid="{BC1F737F-BCE0-46F3-86F7-80C18243A913}"/>
    <cellStyle name="ADENDO 13 2" xfId="5189" xr:uid="{EB585DB2-5D7F-44B6-A863-DB0CC5C7F260}"/>
    <cellStyle name="ADENDO 13 3" xfId="5190" xr:uid="{79435812-4884-4724-8E17-0EC16785C093}"/>
    <cellStyle name="ADENDO 13 4" xfId="5191" xr:uid="{3EEC01E1-FFA5-49AD-9866-C770B6D4EF3A}"/>
    <cellStyle name="ADENDO 14" xfId="5192" xr:uid="{E9069F93-D9AB-46B3-97E6-CF0A7056C655}"/>
    <cellStyle name="ADENDO 14 2" xfId="5193" xr:uid="{CA11C09C-4B60-436C-96FD-1F39A6201DAA}"/>
    <cellStyle name="ADENDO 14 3" xfId="5194" xr:uid="{3D519EF2-08B6-4352-866A-6DE6FC8C06D5}"/>
    <cellStyle name="ADENDO 14 4" xfId="5195" xr:uid="{640494F7-70DE-4AD4-9A86-0CD43FD22E24}"/>
    <cellStyle name="ADENDO 15" xfId="5196" xr:uid="{C9B8CB60-213E-49D3-9D09-CD5C63E04C7C}"/>
    <cellStyle name="ADENDO 15 2" xfId="5197" xr:uid="{CF898AAF-E197-44D4-ADEB-90EF19D3D4FE}"/>
    <cellStyle name="ADENDO 15 3" xfId="5198" xr:uid="{97DB6F58-E70F-4F5C-AA54-2605ADF7EFE6}"/>
    <cellStyle name="ADENDO 15 4" xfId="5199" xr:uid="{78CAAE83-AEA2-4922-BF41-F6F7FC0303EC}"/>
    <cellStyle name="ADENDO 16" xfId="5200" xr:uid="{2FEE5940-8D9E-4D9A-AD01-5CD74F1FDDF5}"/>
    <cellStyle name="ADENDO 16 2" xfId="5201" xr:uid="{765962B1-A09D-4104-B541-4E9B23F941E3}"/>
    <cellStyle name="ADENDO 16 3" xfId="5202" xr:uid="{461E35FF-3345-40D7-A3C5-449EE9AEC75C}"/>
    <cellStyle name="ADENDO 16 4" xfId="5203" xr:uid="{C58065A5-A4EB-4C37-A3BD-8A82BB11AE15}"/>
    <cellStyle name="ADENDO 17" xfId="5204" xr:uid="{02FFE1DE-03B5-4BFA-919E-E5E972017DA9}"/>
    <cellStyle name="ADENDO 17 2" xfId="5205" xr:uid="{FEF6AD89-CE91-432E-B31D-6B501A57919B}"/>
    <cellStyle name="ADENDO 17 3" xfId="5206" xr:uid="{FCE45C30-E042-4A9E-A878-CDB3A017A19D}"/>
    <cellStyle name="ADENDO 17 4" xfId="5207" xr:uid="{4D824A77-6A91-4B18-B9EB-557CAD1F2BA3}"/>
    <cellStyle name="ADENDO 18" xfId="5208" xr:uid="{4A7556DD-D624-44E0-8F8D-2ECF7224B9F8}"/>
    <cellStyle name="ADENDO 18 2" xfId="5209" xr:uid="{21FBD86F-E7A8-47FB-85DE-AFC04513CD0F}"/>
    <cellStyle name="ADENDO 18 3" xfId="5210" xr:uid="{738681B1-5EB0-4FB4-8F8F-89FF0F4CB87A}"/>
    <cellStyle name="ADENDO 18 4" xfId="5211" xr:uid="{673135AC-43BB-4E39-846A-6E22B44D10B1}"/>
    <cellStyle name="ADENDO 19" xfId="5212" xr:uid="{1563420A-4F7C-4A36-9C25-597769DDB1E1}"/>
    <cellStyle name="ADENDO 19 2" xfId="5213" xr:uid="{EF4B59BF-3A31-42F0-BBC5-D20BC72E6FC4}"/>
    <cellStyle name="ADENDO 19 3" xfId="5214" xr:uid="{756F5D40-536E-48CA-90D9-6592689A83C2}"/>
    <cellStyle name="ADENDO 19 4" xfId="5215" xr:uid="{B1EE7663-9BF7-4D61-9534-7F7A45DAA1A6}"/>
    <cellStyle name="ADENDO 2" xfId="5216" xr:uid="{CD0EAB03-7F06-4A40-B9EC-759DB8D25D8D}"/>
    <cellStyle name="ADENDO 2 2" xfId="5217" xr:uid="{6A133756-C8E3-47CC-8D62-FE99137D6926}"/>
    <cellStyle name="ADENDO 2 3" xfId="5218" xr:uid="{326C30EB-2ABD-4356-9B32-C6F53DFCBC52}"/>
    <cellStyle name="ADENDO 2 4" xfId="5219" xr:uid="{FF0D6EA8-3FC3-4B3B-9B3A-D12DE7642F04}"/>
    <cellStyle name="ADENDO 20" xfId="5220" xr:uid="{CAA98919-7CCD-4454-B126-28AD0C975FC5}"/>
    <cellStyle name="ADENDO 20 2" xfId="5221" xr:uid="{F15370C1-2144-40D8-9A5F-D25091371682}"/>
    <cellStyle name="ADENDO 20 3" xfId="5222" xr:uid="{6A0E6499-2E3E-433F-A11A-BEEB51F562D4}"/>
    <cellStyle name="ADENDO 20 4" xfId="5223" xr:uid="{EEFD7979-4B1A-44AA-B1D6-A3B21DC04C30}"/>
    <cellStyle name="ADENDO 21" xfId="5224" xr:uid="{377ECF7E-0883-45BA-91B7-F14C7D894D17}"/>
    <cellStyle name="ADENDO 21 2" xfId="5225" xr:uid="{9A3FB18A-FCB9-48A3-AD55-A5BA2896A8D9}"/>
    <cellStyle name="ADENDO 21 3" xfId="5226" xr:uid="{162A7EF7-A8ED-4602-A5CB-50A22AF71655}"/>
    <cellStyle name="ADENDO 21 4" xfId="5227" xr:uid="{F65FDF81-6F7C-4C42-968C-A105D5F077D6}"/>
    <cellStyle name="ADENDO 22" xfId="5228" xr:uid="{C3B25521-0B50-478B-B449-2958551C995B}"/>
    <cellStyle name="ADENDO 22 2" xfId="5229" xr:uid="{1C8BB159-E199-40B5-A61C-349570F4CB6B}"/>
    <cellStyle name="ADENDO 22 3" xfId="5230" xr:uid="{46B00CF1-A087-4E49-974D-D05E7ECC239B}"/>
    <cellStyle name="ADENDO 22 4" xfId="5231" xr:uid="{85C34CD1-DE34-4822-9E18-5426C967D95C}"/>
    <cellStyle name="ADENDO 23" xfId="5232" xr:uid="{2A090EA0-8652-4F03-A48A-01D352FB4B48}"/>
    <cellStyle name="ADENDO 23 2" xfId="5233" xr:uid="{699C2786-FE85-4C7B-B963-ACE1507507A9}"/>
    <cellStyle name="ADENDO 23 3" xfId="5234" xr:uid="{D49B59D0-BC6A-4E45-9766-EFF416975F0E}"/>
    <cellStyle name="ADENDO 23 4" xfId="5235" xr:uid="{26D20460-0075-4B90-AFBB-EEB857D68C72}"/>
    <cellStyle name="ADENDO 24" xfId="5236" xr:uid="{82CFBBA9-ECD4-4A7B-8200-56F6089592D0}"/>
    <cellStyle name="ADENDO 24 2" xfId="5237" xr:uid="{222D6F91-4F3F-41A7-83AF-BAA676ABFC54}"/>
    <cellStyle name="ADENDO 24 3" xfId="5238" xr:uid="{5560925E-ED08-40D5-BBF5-0024810B4952}"/>
    <cellStyle name="ADENDO 24 4" xfId="5239" xr:uid="{94A2B872-51BC-494E-85BD-86FAC070AE9F}"/>
    <cellStyle name="ADENDO 25" xfId="5240" xr:uid="{46F9E081-8519-44FF-ABF8-000D21817CC8}"/>
    <cellStyle name="ADENDO 26" xfId="5241" xr:uid="{C0665AF1-E0C0-463D-A6E3-2698F912FCBC}"/>
    <cellStyle name="ADENDO 27" xfId="5242" xr:uid="{92601FB2-786C-4FE0-B732-82B8CA7FD1D6}"/>
    <cellStyle name="ADENDO 3" xfId="5243" xr:uid="{CF783BB7-B2F0-4965-AF2B-EC3397B0A1C9}"/>
    <cellStyle name="ADENDO 3 2" xfId="5244" xr:uid="{33CDDA0E-C8B4-4139-947B-A5018828BC91}"/>
    <cellStyle name="ADENDO 3 3" xfId="5245" xr:uid="{C2BACAE7-B261-410A-A6B0-BBD5EAB77681}"/>
    <cellStyle name="ADENDO 3 4" xfId="5246" xr:uid="{B947A9F0-92C8-4DAC-B964-D80E3325839C}"/>
    <cellStyle name="ADENDO 4" xfId="5247" xr:uid="{F064F4BA-8DE7-407F-9545-22568933353B}"/>
    <cellStyle name="ADENDO 4 2" xfId="5248" xr:uid="{F73159F6-8743-45B3-A5FB-DA8118DDE6B6}"/>
    <cellStyle name="ADENDO 4 3" xfId="5249" xr:uid="{32793F21-ACE5-4E8B-9D20-3630978F6290}"/>
    <cellStyle name="ADENDO 4 4" xfId="5250" xr:uid="{7EDE8F74-D091-4CBA-A45F-CB0AF11185FB}"/>
    <cellStyle name="ADENDO 5" xfId="5251" xr:uid="{6A9DD599-8BDC-4F27-8059-5990A5B31121}"/>
    <cellStyle name="ADENDO 5 2" xfId="5252" xr:uid="{06B263D0-B513-4DB9-975A-CAFD817381B2}"/>
    <cellStyle name="ADENDO 5 3" xfId="5253" xr:uid="{C124F608-1516-4502-A628-02D1084DC4D9}"/>
    <cellStyle name="ADENDO 5 4" xfId="5254" xr:uid="{F6E09653-8D9C-4756-9EFC-3A808E925C88}"/>
    <cellStyle name="ADENDO 6" xfId="5255" xr:uid="{FB4ED3B0-50DA-4231-AD00-3ECF0A306347}"/>
    <cellStyle name="ADENDO 6 2" xfId="5256" xr:uid="{2C91BD6F-D79E-4283-B734-A3E3AD7FC669}"/>
    <cellStyle name="ADENDO 6 3" xfId="5257" xr:uid="{530A6134-9527-4545-A6B6-D43635D492D7}"/>
    <cellStyle name="ADENDO 6 4" xfId="5258" xr:uid="{F83BE73E-F29C-47A6-ABCD-AC12FF7A5F5F}"/>
    <cellStyle name="ADENDO 7" xfId="5259" xr:uid="{57922C8B-F261-486A-9F47-61456A6AF6D5}"/>
    <cellStyle name="ADENDO 7 2" xfId="5260" xr:uid="{9FE74505-1D58-432C-82BC-5E5EABE1ECA2}"/>
    <cellStyle name="ADENDO 7 3" xfId="5261" xr:uid="{A86DE2EA-AC2C-4BFB-B794-893844A8F7EA}"/>
    <cellStyle name="ADENDO 7 4" xfId="5262" xr:uid="{149C3104-AF48-4413-A1AA-AE1A263DE0CE}"/>
    <cellStyle name="ADENDO 8" xfId="5263" xr:uid="{C7D1C9F3-B606-4960-BEC8-85CE455EEF7B}"/>
    <cellStyle name="ADENDO 8 2" xfId="5264" xr:uid="{27E5953F-64C4-40AF-A802-C3BEDE756C54}"/>
    <cellStyle name="ADENDO 8 3" xfId="5265" xr:uid="{57A49D08-97B3-49F0-A87D-2E3579058A4E}"/>
    <cellStyle name="ADENDO 8 4" xfId="5266" xr:uid="{1B331F0C-9474-42B0-8698-74C3C836236D}"/>
    <cellStyle name="ADENDO 9" xfId="5267" xr:uid="{0637E2EA-B911-4664-B04F-8AEAC31F0C3F}"/>
    <cellStyle name="ADENDO 9 2" xfId="5268" xr:uid="{5C23B479-7015-4312-971E-41E9DC429FF8}"/>
    <cellStyle name="ADENDO 9 3" xfId="5269" xr:uid="{EB9DDD52-A3BB-4668-8B57-B4BAEFC923C8}"/>
    <cellStyle name="ADENDO 9 4" xfId="5270" xr:uid="{9FDF42C8-9AF7-46D3-B743-BCCEF0B14D1C}"/>
    <cellStyle name="AFE" xfId="5271" xr:uid="{7345ED38-0453-4F20-830A-EF2C841AEB11}"/>
    <cellStyle name="anobase" xfId="185" xr:uid="{3A542BD2-3441-4657-AFD5-883506C1C0F1}"/>
    <cellStyle name="anobase 2" xfId="922" xr:uid="{B4BE37E6-08B4-47D1-86B8-3CC90E95FD60}"/>
    <cellStyle name="anobase 3" xfId="5272" xr:uid="{8B27CF00-73D0-4F6E-AD95-6F025107D856}"/>
    <cellStyle name="anos" xfId="186" xr:uid="{2AB03FC1-537A-41E2-BCF7-F7F59D3F8A82}"/>
    <cellStyle name="anos 2" xfId="923" xr:uid="{BED4A734-75C2-4D82-83BB-2FDF6E4ABB25}"/>
    <cellStyle name="anos 3" xfId="5273" xr:uid="{4F99222C-9617-4733-A4BB-0656B3FFC238}"/>
    <cellStyle name="apresent" xfId="5274" xr:uid="{2A5464C8-AAF1-4384-88A8-2C0B03B9F9F8}"/>
    <cellStyle name="ATUALIZAÇÃO" xfId="5275" xr:uid="{5E789152-AC4F-47B0-B864-DF595B55195A}"/>
    <cellStyle name="ATUALIZAÇÃO 10" xfId="5276" xr:uid="{0AA4CC43-0007-4F65-84EA-355EA7DE772D}"/>
    <cellStyle name="ATUALIZAÇÃO 10 2" xfId="5277" xr:uid="{4ED29B25-F519-4E2C-83FD-41C2073E7B7C}"/>
    <cellStyle name="ATUALIZAÇÃO 10 3" xfId="5278" xr:uid="{D8B9064F-3A84-4362-9163-3D509D50687A}"/>
    <cellStyle name="ATUALIZAÇÃO 10 4" xfId="5279" xr:uid="{B2D28B28-7053-4060-A1F7-D87D5FCECB9B}"/>
    <cellStyle name="ATUALIZAÇÃO 11" xfId="5280" xr:uid="{130FF360-5D59-4347-9199-A60C3F8FC431}"/>
    <cellStyle name="ATUALIZAÇÃO 11 2" xfId="5281" xr:uid="{253AD7B2-4CE7-44B9-9F1D-7EFAD3B2F349}"/>
    <cellStyle name="ATUALIZAÇÃO 11 3" xfId="5282" xr:uid="{253625AF-07C1-4060-B75B-48CB45606867}"/>
    <cellStyle name="ATUALIZAÇÃO 11 4" xfId="5283" xr:uid="{C78E524D-6E6E-4012-AB65-BBBDB361B410}"/>
    <cellStyle name="ATUALIZAÇÃO 12" xfId="5284" xr:uid="{4A06148D-F012-4FE3-86BB-A3FE5EED3D5A}"/>
    <cellStyle name="ATUALIZAÇÃO 12 2" xfId="5285" xr:uid="{98ACE435-731E-4134-B774-51500A57E531}"/>
    <cellStyle name="ATUALIZAÇÃO 12 3" xfId="5286" xr:uid="{2FD2A624-EC18-4A54-AE80-BC9E157F1872}"/>
    <cellStyle name="ATUALIZAÇÃO 12 4" xfId="5287" xr:uid="{ECFE2F9F-71AD-41AF-B2DF-F8C9812D103F}"/>
    <cellStyle name="ATUALIZAÇÃO 13" xfId="5288" xr:uid="{FC4B9230-9D5F-40A8-98E8-451D6F6F8C97}"/>
    <cellStyle name="ATUALIZAÇÃO 13 2" xfId="5289" xr:uid="{1685483B-BC29-4582-B087-78848638EFC2}"/>
    <cellStyle name="ATUALIZAÇÃO 13 3" xfId="5290" xr:uid="{203895BB-923C-45FE-9BCA-CA2300A94293}"/>
    <cellStyle name="ATUALIZAÇÃO 13 4" xfId="5291" xr:uid="{CF829F7D-F47E-4C51-BD33-2204600F9D6E}"/>
    <cellStyle name="ATUALIZAÇÃO 14" xfId="5292" xr:uid="{DB8ABA51-0A08-468B-8DC0-0F263C36B1D5}"/>
    <cellStyle name="ATUALIZAÇÃO 14 2" xfId="5293" xr:uid="{1DFFC29F-3E95-472B-A36F-CD964FDD99EF}"/>
    <cellStyle name="ATUALIZAÇÃO 14 3" xfId="5294" xr:uid="{8B5B1DAD-86AC-4F6B-AECF-D6EEF68CE8A3}"/>
    <cellStyle name="ATUALIZAÇÃO 14 4" xfId="5295" xr:uid="{AE6EE23D-F94A-431A-8DE9-DF63720E9203}"/>
    <cellStyle name="ATUALIZAÇÃO 15" xfId="5296" xr:uid="{1E12E654-6E27-49C6-9A5A-53EF48E3A69D}"/>
    <cellStyle name="ATUALIZAÇÃO 15 2" xfId="5297" xr:uid="{E334BB69-C2DD-435C-BF59-E68A5BF484A8}"/>
    <cellStyle name="ATUALIZAÇÃO 15 3" xfId="5298" xr:uid="{6D2B8E39-1165-42DE-98ED-8D491089B25C}"/>
    <cellStyle name="ATUALIZAÇÃO 15 4" xfId="5299" xr:uid="{88E67464-F459-47BB-9175-EFA3D9639DA4}"/>
    <cellStyle name="ATUALIZAÇÃO 16" xfId="5300" xr:uid="{21ABE20B-43AC-40B0-B318-9E82CE3AB1B2}"/>
    <cellStyle name="ATUALIZAÇÃO 16 2" xfId="5301" xr:uid="{D2007E6A-EBBA-4A94-8FBC-8E995913414D}"/>
    <cellStyle name="ATUALIZAÇÃO 16 3" xfId="5302" xr:uid="{23FD60D7-7F1A-401A-A564-84371E65257B}"/>
    <cellStyle name="ATUALIZAÇÃO 16 4" xfId="5303" xr:uid="{BDE96E54-2DC5-4CE7-B50A-178B15214311}"/>
    <cellStyle name="ATUALIZAÇÃO 17" xfId="5304" xr:uid="{3855F116-5A8D-4C77-A49D-76034380D81A}"/>
    <cellStyle name="ATUALIZAÇÃO 17 2" xfId="5305" xr:uid="{A8691B31-1396-45BB-8040-8AF456868E4F}"/>
    <cellStyle name="ATUALIZAÇÃO 17 3" xfId="5306" xr:uid="{118DF506-0893-4C58-9817-0293DEB51FF3}"/>
    <cellStyle name="ATUALIZAÇÃO 17 4" xfId="5307" xr:uid="{92ED5AC0-49DF-4DEC-AE76-C16A02A5F893}"/>
    <cellStyle name="ATUALIZAÇÃO 18" xfId="5308" xr:uid="{CF5910A7-361F-48D9-9CD3-7D07DD38B603}"/>
    <cellStyle name="ATUALIZAÇÃO 18 2" xfId="5309" xr:uid="{FEFC0479-26D9-4899-94CA-43433280D244}"/>
    <cellStyle name="ATUALIZAÇÃO 18 3" xfId="5310" xr:uid="{1F6B58F6-8DFF-4A44-A772-55951E5E7696}"/>
    <cellStyle name="ATUALIZAÇÃO 18 4" xfId="5311" xr:uid="{DA7412B6-7212-4096-8657-2B023BE1CDAC}"/>
    <cellStyle name="ATUALIZAÇÃO 19" xfId="5312" xr:uid="{282209ED-AA15-4F7C-9434-FC1069DB5461}"/>
    <cellStyle name="ATUALIZAÇÃO 19 2" xfId="5313" xr:uid="{FCFC9847-D507-4717-BD8A-59F26FD52420}"/>
    <cellStyle name="ATUALIZAÇÃO 19 3" xfId="5314" xr:uid="{7AA6E28B-11CA-4C85-8E5C-3314697A2839}"/>
    <cellStyle name="ATUALIZAÇÃO 19 4" xfId="5315" xr:uid="{9948C3BB-4EF1-468A-9F08-01974589096C}"/>
    <cellStyle name="ATUALIZAÇÃO 2" xfId="5316" xr:uid="{62548E47-357A-4B1E-90B6-437DB5302726}"/>
    <cellStyle name="ATUALIZAÇÃO 2 2" xfId="5317" xr:uid="{E266606D-9DA5-4B6B-A972-BB5B8A6B43AD}"/>
    <cellStyle name="ATUALIZAÇÃO 2 3" xfId="5318" xr:uid="{D4FFF76E-264E-4289-B809-DAE38C4BDB33}"/>
    <cellStyle name="ATUALIZAÇÃO 2 4" xfId="5319" xr:uid="{374A4376-73E5-4E87-8F83-C051C119B99D}"/>
    <cellStyle name="ATUALIZAÇÃO 20" xfId="5320" xr:uid="{51916040-E067-47E6-A12C-0241468716B7}"/>
    <cellStyle name="ATUALIZAÇÃO 20 2" xfId="5321" xr:uid="{91D37A80-5331-4BF7-B0E6-0DBA33980281}"/>
    <cellStyle name="ATUALIZAÇÃO 20 3" xfId="5322" xr:uid="{43F536C0-5012-4D8F-AE1C-1D8CCD00798E}"/>
    <cellStyle name="ATUALIZAÇÃO 20 4" xfId="5323" xr:uid="{8A4CB18B-2F3F-4418-9B8A-0BFCC0B7EC0C}"/>
    <cellStyle name="ATUALIZAÇÃO 21" xfId="5324" xr:uid="{071B376A-0EBE-422B-A33A-72A0F475E522}"/>
    <cellStyle name="ATUALIZAÇÃO 21 2" xfId="5325" xr:uid="{03CE058C-4BB2-4C56-9C0C-B41E31F16536}"/>
    <cellStyle name="ATUALIZAÇÃO 21 3" xfId="5326" xr:uid="{0619CCF5-0298-4FC2-A18E-CDBEDA41136D}"/>
    <cellStyle name="ATUALIZAÇÃO 21 4" xfId="5327" xr:uid="{DF6F46A1-A743-42F0-B364-6925854C3BEF}"/>
    <cellStyle name="ATUALIZAÇÃO 22" xfId="5328" xr:uid="{19E6D865-546F-4733-B966-9DEB2125D792}"/>
    <cellStyle name="ATUALIZAÇÃO 22 2" xfId="5329" xr:uid="{DAF1E384-CEA7-45E8-9C36-E8CE5712B12F}"/>
    <cellStyle name="ATUALIZAÇÃO 22 3" xfId="5330" xr:uid="{1F896C5B-96C6-4949-8A9E-ABA5263014E8}"/>
    <cellStyle name="ATUALIZAÇÃO 22 4" xfId="5331" xr:uid="{1FAF74F9-E82D-44D6-BAAD-D22534E40FE3}"/>
    <cellStyle name="ATUALIZAÇÃO 23" xfId="5332" xr:uid="{1E9421BC-7BEF-4406-AAB3-60865545683D}"/>
    <cellStyle name="ATUALIZAÇÃO 23 2" xfId="5333" xr:uid="{72E020C4-C99E-4895-8386-8672607E2F03}"/>
    <cellStyle name="ATUALIZAÇÃO 23 3" xfId="5334" xr:uid="{08DB28AC-6872-4A99-A1B7-231F331AF0B4}"/>
    <cellStyle name="ATUALIZAÇÃO 23 4" xfId="5335" xr:uid="{4E3DA3FE-8BB9-4A3C-A33C-FD4A003333E4}"/>
    <cellStyle name="ATUALIZAÇÃO 24" xfId="5336" xr:uid="{4F5EBD68-72B8-46D1-8A87-FD27926B775D}"/>
    <cellStyle name="ATUALIZAÇÃO 24 2" xfId="5337" xr:uid="{06AFCF01-9D89-4A73-BE02-CF79E47E5D83}"/>
    <cellStyle name="ATUALIZAÇÃO 24 3" xfId="5338" xr:uid="{ED5A8D93-FBBF-49CC-8A5D-81A4DF513C84}"/>
    <cellStyle name="ATUALIZAÇÃO 24 4" xfId="5339" xr:uid="{4CFC1D1E-AA38-4942-8C64-2273A63BBE9F}"/>
    <cellStyle name="ATUALIZAÇÃO 25" xfId="5340" xr:uid="{0933CD2A-FB5A-4D94-BBBC-33E6718773C0}"/>
    <cellStyle name="ATUALIZAÇÃO 26" xfId="5341" xr:uid="{5F6988A4-6DD4-4BE8-B92C-8CA2E6BE0B2E}"/>
    <cellStyle name="ATUALIZAÇÃO 27" xfId="5342" xr:uid="{45D66D5B-B96B-47DC-A3FF-45E3A0544D59}"/>
    <cellStyle name="ATUALIZAÇÃO 3" xfId="5343" xr:uid="{60C9C215-9E89-4665-B6C5-767501A856DC}"/>
    <cellStyle name="ATUALIZAÇÃO 3 2" xfId="5344" xr:uid="{D3F18AFB-05EC-424D-9581-437EC9EA7F62}"/>
    <cellStyle name="ATUALIZAÇÃO 3 3" xfId="5345" xr:uid="{F1A145CA-6A36-4537-B395-0D784A24DC5D}"/>
    <cellStyle name="ATUALIZAÇÃO 3 4" xfId="5346" xr:uid="{FDF2E98C-EAB0-4042-A648-879F1CCBEB11}"/>
    <cellStyle name="ATUALIZAÇÃO 4" xfId="5347" xr:uid="{3B928C4F-3A77-40B2-9CFA-EAD77FF7F0A9}"/>
    <cellStyle name="ATUALIZAÇÃO 4 2" xfId="5348" xr:uid="{DE87BE1F-CEB6-4880-8709-9B6D6CA70721}"/>
    <cellStyle name="ATUALIZAÇÃO 4 3" xfId="5349" xr:uid="{49723FAE-A4D9-47D2-AD21-1F2D665FF590}"/>
    <cellStyle name="ATUALIZAÇÃO 4 4" xfId="5350" xr:uid="{58D5EECB-6BB6-4BE6-89B8-F322B928F10A}"/>
    <cellStyle name="ATUALIZAÇÃO 5" xfId="5351" xr:uid="{A7292B12-5FD9-401D-9918-FAE2F195E6B0}"/>
    <cellStyle name="ATUALIZAÇÃO 5 2" xfId="5352" xr:uid="{A3C7DF80-3754-4618-91BC-92D8F4CEA85A}"/>
    <cellStyle name="ATUALIZAÇÃO 5 3" xfId="5353" xr:uid="{F175C9FF-F061-4679-8B18-E3C066331010}"/>
    <cellStyle name="ATUALIZAÇÃO 5 4" xfId="5354" xr:uid="{485EEA91-F85A-4B12-9A32-2B48F5D4A288}"/>
    <cellStyle name="ATUALIZAÇÃO 6" xfId="5355" xr:uid="{0D3F0DA4-DC24-479A-87B7-DEC4512AB9AD}"/>
    <cellStyle name="ATUALIZAÇÃO 6 2" xfId="5356" xr:uid="{55CC5428-9A67-4124-8FFA-ED7B0DABE43F}"/>
    <cellStyle name="ATUALIZAÇÃO 6 3" xfId="5357" xr:uid="{7C59D6C3-E77A-477C-9AD0-75BB3E66D45C}"/>
    <cellStyle name="ATUALIZAÇÃO 6 4" xfId="5358" xr:uid="{06B298D2-8332-411B-A88F-5952959D48D5}"/>
    <cellStyle name="ATUALIZAÇÃO 7" xfId="5359" xr:uid="{30071E61-DC4D-495D-AA49-4789BF57191E}"/>
    <cellStyle name="ATUALIZAÇÃO 7 2" xfId="5360" xr:uid="{AB35B7B8-EB5D-475D-BF33-1AA2B2E9DE3E}"/>
    <cellStyle name="ATUALIZAÇÃO 7 3" xfId="5361" xr:uid="{B4B4A9B9-5016-44A5-B885-5D1F235E4749}"/>
    <cellStyle name="ATUALIZAÇÃO 7 4" xfId="5362" xr:uid="{0A7135C1-1398-4ADD-9EA3-960E51E3460F}"/>
    <cellStyle name="ATUALIZAÇÃO 8" xfId="5363" xr:uid="{939B30CD-FADA-4563-A4EF-E666D76F1C36}"/>
    <cellStyle name="ATUALIZAÇÃO 8 2" xfId="5364" xr:uid="{838AAC0A-17DE-474E-8CA3-436877D6DA4D}"/>
    <cellStyle name="ATUALIZAÇÃO 8 3" xfId="5365" xr:uid="{A8A2682E-ABF2-449A-8A4B-94E290801D00}"/>
    <cellStyle name="ATUALIZAÇÃO 8 4" xfId="5366" xr:uid="{CEAD7780-815C-4829-81EF-F5CEF34F1791}"/>
    <cellStyle name="ATUALIZAÇÃO 9" xfId="5367" xr:uid="{19BACC13-CA24-48CF-80B1-47450D9CA4C8}"/>
    <cellStyle name="ATUALIZAÇÃO 9 2" xfId="5368" xr:uid="{DF1AEAC3-C903-4369-9E18-AFE87D63C173}"/>
    <cellStyle name="ATUALIZAÇÃO 9 3" xfId="5369" xr:uid="{5FAAD4FC-DD3C-4A19-BF71-B908062CCB38}"/>
    <cellStyle name="ATUALIZAÇÃO 9 4" xfId="5370" xr:uid="{05576502-D626-4CEF-944A-B037B130B566}"/>
    <cellStyle name="Bad" xfId="24" xr:uid="{40239174-D25D-42A3-BE56-76A4F4D05F63}"/>
    <cellStyle name="Bad 2" xfId="5371" xr:uid="{5EDCB4D9-F1BB-4D95-871C-3303B4F8B1BA}"/>
    <cellStyle name="Bom" xfId="1628" builtinId="26" customBuiltin="1"/>
    <cellStyle name="Bom 10" xfId="924" xr:uid="{B69F3E7A-20D2-4777-B201-B739124D6986}"/>
    <cellStyle name="Bom 10 2" xfId="5372" xr:uid="{23778693-FF58-481C-8C4B-DA27E7A4AF1B}"/>
    <cellStyle name="Bom 11" xfId="925" xr:uid="{36AD4054-449F-418E-B2C9-F612D2395D7A}"/>
    <cellStyle name="Bom 11 2" xfId="5373" xr:uid="{FB67D98B-CBB9-43F8-AD8F-83167C1CDF82}"/>
    <cellStyle name="Bom 12" xfId="926" xr:uid="{D97D0A98-8F37-41CF-B5A8-4CBD66B74EE6}"/>
    <cellStyle name="Bom 12 2" xfId="5374" xr:uid="{FAE3AB3B-C7AF-43D0-ABF2-F93DC46443BF}"/>
    <cellStyle name="Bom 13" xfId="927" xr:uid="{D4B9CBD0-282F-424A-81DD-B21CD9FC7DCF}"/>
    <cellStyle name="Bom 13 2" xfId="5375" xr:uid="{5359DF6D-9BCA-4600-AD3A-82F7EA6850B4}"/>
    <cellStyle name="Bom 14" xfId="928" xr:uid="{FB6B151F-2596-4E98-8756-208EB6C1EF16}"/>
    <cellStyle name="Bom 14 2" xfId="5376" xr:uid="{F227EBA5-5A4F-47D6-91D9-8C4E026128C2}"/>
    <cellStyle name="Bom 15" xfId="929" xr:uid="{0A1F412B-90B7-44C8-82A3-954C65F180A8}"/>
    <cellStyle name="Bom 15 2" xfId="5377" xr:uid="{C0B63727-C40A-4AD0-94DB-0CBA52F07B7E}"/>
    <cellStyle name="Bom 16" xfId="930" xr:uid="{575E643E-3D48-4B26-80D3-093B69B1982F}"/>
    <cellStyle name="Bom 16 2" xfId="5378" xr:uid="{A9FC34E1-CC4A-4E1C-9639-44EB9BCC41C9}"/>
    <cellStyle name="Bom 17" xfId="931" xr:uid="{22673D43-A5C1-4CA3-B0B9-0F25B4D39BE3}"/>
    <cellStyle name="Bom 17 2" xfId="5379" xr:uid="{4E03BA41-260F-48B2-ADC7-F89AC44BDE15}"/>
    <cellStyle name="Bom 18" xfId="932" xr:uid="{1B11B47D-0196-469A-8240-3A329A67A6DC}"/>
    <cellStyle name="Bom 18 2" xfId="5380" xr:uid="{D00B37E1-DCA5-4A55-8B89-FEF09FDB8E9A}"/>
    <cellStyle name="Bom 19" xfId="933" xr:uid="{3EADD63F-CE3A-4B7D-96D8-BCB1EC111A8C}"/>
    <cellStyle name="Bom 19 2" xfId="5381" xr:uid="{4FC7180D-9512-42D4-A00B-96F39B5B9B40}"/>
    <cellStyle name="Bom 2" xfId="187" xr:uid="{BCB7037A-952D-49AC-8CD3-F3E44AAEA09E}"/>
    <cellStyle name="Bom 2 2" xfId="5382" xr:uid="{8CD483CB-8A7C-4E81-94BF-844FDCCCFF97}"/>
    <cellStyle name="Bom 20" xfId="934" xr:uid="{B12F7134-A0E1-445A-83B6-444E1EACC171}"/>
    <cellStyle name="Bom 20 2" xfId="5383" xr:uid="{098A0FFE-A3A0-4E2D-9777-23E3C1E5ADC5}"/>
    <cellStyle name="Bom 21" xfId="5384" xr:uid="{63DF21F2-9EC8-46DA-AD53-0DDF6224E619}"/>
    <cellStyle name="Bom 22" xfId="5385" xr:uid="{B905293F-22DC-4E9C-AB85-EA74F1610200}"/>
    <cellStyle name="Bom 23" xfId="5386" xr:uid="{4355D781-38E1-4269-BCEF-519B9FD9533A}"/>
    <cellStyle name="Bom 24" xfId="5387" xr:uid="{62E34CB3-B6A7-43F3-8E5E-AE95FB4837F7}"/>
    <cellStyle name="Bom 25" xfId="5388" xr:uid="{6E210C19-C6DC-4DA1-A244-E9CD0777D0A9}"/>
    <cellStyle name="Bom 3" xfId="188" xr:uid="{B85911FA-84E3-4CCB-BA46-5868C806A73C}"/>
    <cellStyle name="Bom 3 2" xfId="5389" xr:uid="{D5EDA393-B3FC-46ED-9F8F-4D0F9307E8EE}"/>
    <cellStyle name="Bom 4" xfId="189" xr:uid="{79180174-F851-46F5-8730-806EDCE1698C}"/>
    <cellStyle name="Bom 4 2" xfId="5390" xr:uid="{B1E00F2E-EF73-4974-B4B5-7349DBE04BD8}"/>
    <cellStyle name="Bom 5" xfId="190" xr:uid="{EFD08367-8C16-4B43-A9EE-A2237CEC2C79}"/>
    <cellStyle name="Bom 5 2" xfId="5391" xr:uid="{9211F74D-3857-4D4C-9F49-9C5BF0FF6D59}"/>
    <cellStyle name="Bom 6" xfId="191" xr:uid="{88FC772A-BA8B-4A62-A8EA-4211F02739AD}"/>
    <cellStyle name="Bom 6 2" xfId="5392" xr:uid="{212E4DBC-315B-4619-A028-034E89C657F9}"/>
    <cellStyle name="Bom 7" xfId="192" xr:uid="{B9B17178-3842-4183-B26D-6CC32794D97A}"/>
    <cellStyle name="Bom 7 2" xfId="5393" xr:uid="{7A8B53C9-A6F0-4B80-BFCC-262276424055}"/>
    <cellStyle name="Bom 8" xfId="935" xr:uid="{83AF8F24-EDA0-4175-99B9-38030C1D585A}"/>
    <cellStyle name="Bom 8 2" xfId="5394" xr:uid="{81A94403-684E-4AAA-BF5E-964B791077F5}"/>
    <cellStyle name="Bom 9" xfId="936" xr:uid="{F77888D4-38CC-4FF3-82A5-AB6492DFB75A}"/>
    <cellStyle name="Bom 9 2" xfId="5395" xr:uid="{2EBF5A20-C710-458D-94DC-5CFE3094AF78}"/>
    <cellStyle name="Ç¥ÁØ_PRECOEE" xfId="5396" xr:uid="{3975112F-3939-4392-87D2-085BB4313AC1}"/>
    <cellStyle name="CABEÇALHO" xfId="5397" xr:uid="{DB2C1EF0-97A1-4754-9A56-08170F4E7434}"/>
    <cellStyle name="Calculation" xfId="26" xr:uid="{D3323F51-81B5-44F7-A6C7-591F0042C5E6}"/>
    <cellStyle name="Calculation 2" xfId="5399" xr:uid="{CD2AD548-916F-4476-81AF-79AE71E8E53C}"/>
    <cellStyle name="Calculation 3" xfId="5400" xr:uid="{77C54A50-582F-4582-B1BA-5FDDD3197A5D}"/>
    <cellStyle name="Calculation 4" xfId="5401" xr:uid="{973EE0AF-8D51-453C-B5AF-6CC80E53DD0B}"/>
    <cellStyle name="Calculation 5" xfId="5398" xr:uid="{29EAFED2-999A-4662-A6EA-8123137E4803}"/>
    <cellStyle name="Cálculo 10" xfId="937" xr:uid="{287BE9E8-94A2-43BE-ADEF-FF65D68266DC}"/>
    <cellStyle name="Cálculo 10 2" xfId="5403" xr:uid="{A9E88C27-691A-4817-82F1-DFD54FD713FA}"/>
    <cellStyle name="Cálculo 10 3" xfId="5404" xr:uid="{55C897E5-9437-4465-8F6E-DB0C28E8A1EA}"/>
    <cellStyle name="Cálculo 10 4" xfId="5405" xr:uid="{6BD20114-2794-46DC-B223-174582DB14CD}"/>
    <cellStyle name="Cálculo 10 5" xfId="5402" xr:uid="{878814F8-D404-4F5E-A4E6-5F038BA1E59E}"/>
    <cellStyle name="Cálculo 11" xfId="938" xr:uid="{E2ACAEF7-4940-496A-91FA-7A1E9F7050B6}"/>
    <cellStyle name="Cálculo 11 2" xfId="5407" xr:uid="{A819785F-E36D-4E24-8363-47A2EC2F2F2F}"/>
    <cellStyle name="Cálculo 11 3" xfId="5408" xr:uid="{F53C2776-36AE-4889-9273-5691D7531D4E}"/>
    <cellStyle name="Cálculo 11 4" xfId="5409" xr:uid="{69A778AE-E438-4D0F-B305-6736973F8C65}"/>
    <cellStyle name="Cálculo 11 5" xfId="5406" xr:uid="{C73D2235-91AC-4AB3-B10D-5E5C06B159D2}"/>
    <cellStyle name="Cálculo 12" xfId="939" xr:uid="{169C939A-556D-44FD-A162-EC3321F97EE1}"/>
    <cellStyle name="Cálculo 12 2" xfId="5411" xr:uid="{F5AA930B-F78E-4EBE-AAC3-63E3D7B46B12}"/>
    <cellStyle name="Cálculo 12 3" xfId="5412" xr:uid="{5981445E-18B9-4B9F-ACA3-85DE58A1C196}"/>
    <cellStyle name="Cálculo 12 4" xfId="5413" xr:uid="{D9053425-90D7-4F05-B809-A655B1DDE08A}"/>
    <cellStyle name="Cálculo 12 5" xfId="5410" xr:uid="{4092A0DC-B9CB-4DC8-A884-CE4B7A041EF3}"/>
    <cellStyle name="Cálculo 13" xfId="940" xr:uid="{57E59D07-A9D2-4119-B3E3-6695B6ABA5A2}"/>
    <cellStyle name="Cálculo 13 2" xfId="5415" xr:uid="{699FB4B4-51B8-4F41-B24A-C1B7DE54D9F2}"/>
    <cellStyle name="Cálculo 13 3" xfId="5416" xr:uid="{840E84A1-482E-4294-846F-DB9F0457FBDE}"/>
    <cellStyle name="Cálculo 13 4" xfId="5417" xr:uid="{0C7840C5-BE82-4989-B2BE-DFDA30BC151E}"/>
    <cellStyle name="Cálculo 13 5" xfId="5414" xr:uid="{8C12250E-7D81-463C-AA28-E5553D7CC42F}"/>
    <cellStyle name="Cálculo 14" xfId="941" xr:uid="{1D2C7FDD-1E72-4244-8FA2-AB7D8D5F4B53}"/>
    <cellStyle name="Cálculo 14 2" xfId="5419" xr:uid="{C279A605-F4D2-4BCB-8F9C-A687F54F5261}"/>
    <cellStyle name="Cálculo 14 3" xfId="5420" xr:uid="{160EABA3-914A-4120-A3E7-7D60DB77D5B2}"/>
    <cellStyle name="Cálculo 14 4" xfId="5421" xr:uid="{6D98EFF1-F72C-4AA6-BA00-2418428329DE}"/>
    <cellStyle name="Cálculo 14 5" xfId="5418" xr:uid="{EC11CA40-05EC-43EB-8EE5-9B0D729D7C64}"/>
    <cellStyle name="Cálculo 15" xfId="942" xr:uid="{C90351BE-8707-4ABC-A134-B67020911B76}"/>
    <cellStyle name="Cálculo 15 2" xfId="5423" xr:uid="{291C2E50-A764-4FAB-A221-29033B1B9EDE}"/>
    <cellStyle name="Cálculo 15 3" xfId="5424" xr:uid="{0EC70AD3-C590-49E5-A4BB-FDBE991D9FA6}"/>
    <cellStyle name="Cálculo 15 4" xfId="5425" xr:uid="{61EBDD3B-8C69-4D86-AFA9-F5FC3D9D7C5B}"/>
    <cellStyle name="Cálculo 15 5" xfId="5422" xr:uid="{B7AC3CEC-9AE5-4A2D-B8A5-8FD5F4BD6E1E}"/>
    <cellStyle name="Cálculo 16" xfId="943" xr:uid="{4CAFEDBC-7C86-4625-98A3-45B38615F34C}"/>
    <cellStyle name="Cálculo 16 2" xfId="5427" xr:uid="{316D5AB9-CFFE-4E2C-88EC-83D2A6CDE4E7}"/>
    <cellStyle name="Cálculo 16 3" xfId="5428" xr:uid="{0D9E0742-8716-4A8A-84B6-515A5A740452}"/>
    <cellStyle name="Cálculo 16 4" xfId="5429" xr:uid="{29DE8FC6-B594-4F13-8225-0402C959AC34}"/>
    <cellStyle name="Cálculo 16 5" xfId="5426" xr:uid="{DF99C8F8-5236-4810-97F2-02000CE643F2}"/>
    <cellStyle name="Cálculo 17" xfId="944" xr:uid="{C8F1AAF5-E3E5-4D3E-BE84-E18A84B3127F}"/>
    <cellStyle name="Cálculo 17 2" xfId="5431" xr:uid="{DDCADDCF-B19E-4A1A-AB10-D0160E892C8A}"/>
    <cellStyle name="Cálculo 17 3" xfId="5432" xr:uid="{3E25A17F-BA07-4D2E-8145-F063739F135B}"/>
    <cellStyle name="Cálculo 17 4" xfId="5433" xr:uid="{5A3D3E4F-B93B-4553-BB76-8D801FD27C03}"/>
    <cellStyle name="Cálculo 17 5" xfId="5430" xr:uid="{84886C11-49DE-42F8-A95D-2E576E746BE2}"/>
    <cellStyle name="Cálculo 18" xfId="945" xr:uid="{E9B1D87D-C1C4-4882-8992-655F9537A381}"/>
    <cellStyle name="Cálculo 18 2" xfId="5435" xr:uid="{E6B48FD3-3F6D-456E-9D35-4B150B905507}"/>
    <cellStyle name="Cálculo 18 3" xfId="5436" xr:uid="{53F535A1-8C43-46E0-B701-262BB38647F7}"/>
    <cellStyle name="Cálculo 18 4" xfId="5437" xr:uid="{EFFFEEB4-52E8-4347-B64D-919A088FB108}"/>
    <cellStyle name="Cálculo 18 5" xfId="5434" xr:uid="{02F2F28C-5AC5-49C6-9AE1-8334B35D5400}"/>
    <cellStyle name="Cálculo 19" xfId="946" xr:uid="{D47CDD7F-2239-454A-A212-3C3B0E7FF54E}"/>
    <cellStyle name="Cálculo 19 2" xfId="5439" xr:uid="{E2304C7C-545D-4F69-BF9F-1D4A1BF8FD43}"/>
    <cellStyle name="Cálculo 19 3" xfId="5440" xr:uid="{AD2507ED-4D14-4C09-98C7-E0DBD7A675E8}"/>
    <cellStyle name="Cálculo 19 4" xfId="5441" xr:uid="{C2367003-BABD-4B4C-8D2C-D869EA5F8AA3}"/>
    <cellStyle name="Cálculo 19 5" xfId="5438" xr:uid="{CBDD380C-2872-49B0-B2CE-21E1A17312B1}"/>
    <cellStyle name="Cálculo 2" xfId="193" xr:uid="{D772B6EB-D388-4C55-8410-205450250F0E}"/>
    <cellStyle name="Cálculo 2 2" xfId="5443" xr:uid="{C11CB509-1F1F-4668-88A1-016AE2BFEE33}"/>
    <cellStyle name="Cálculo 2 3" xfId="5444" xr:uid="{D6ECF800-E1C4-4AB3-92B3-6A63C1E1922F}"/>
    <cellStyle name="Cálculo 2 4" xfId="5442" xr:uid="{1758E302-9868-474E-8553-6AFB0AC8ADCC}"/>
    <cellStyle name="Cálculo 20" xfId="947" xr:uid="{D30C755E-898B-4F6F-9053-B1F630C662D4}"/>
    <cellStyle name="Cálculo 20 2" xfId="5446" xr:uid="{8285992D-8F25-4A81-89C7-63BBF06DB2BE}"/>
    <cellStyle name="Cálculo 20 3" xfId="5447" xr:uid="{6645E20A-E62A-4D33-9D63-FEBD8F5E453C}"/>
    <cellStyle name="Cálculo 20 4" xfId="5448" xr:uid="{B13B3496-9D6A-40BF-9C3F-FE636CC22ECE}"/>
    <cellStyle name="Cálculo 20 5" xfId="5445" xr:uid="{1333D506-D8C4-46D2-8DC8-5E4EBAA5F4C0}"/>
    <cellStyle name="Cálculo 21" xfId="5449" xr:uid="{6DD7AB16-4CD3-41CF-8930-F73500A540A8}"/>
    <cellStyle name="Cálculo 21 2" xfId="5450" xr:uid="{FFFB5655-0AA4-4BCD-BF66-8F847389A896}"/>
    <cellStyle name="Cálculo 21 3" xfId="5451" xr:uid="{95B248A6-F2B6-4BDC-9A16-B0725148EC72}"/>
    <cellStyle name="Cálculo 21 4" xfId="5452" xr:uid="{5B57ECA4-B1E0-4E39-ACCD-E795D0347B4F}"/>
    <cellStyle name="Cálculo 22" xfId="5453" xr:uid="{59FA8D28-E915-475A-81DF-F7EFFD73ACFD}"/>
    <cellStyle name="Cálculo 22 2" xfId="5454" xr:uid="{17026D00-9BD8-4203-8C7C-A906E919C79A}"/>
    <cellStyle name="Cálculo 22 3" xfId="5455" xr:uid="{93538979-870F-4444-B372-F14942AF76C5}"/>
    <cellStyle name="Cálculo 22 4" xfId="5456" xr:uid="{2932EC74-28FC-4860-AC74-549B7063357B}"/>
    <cellStyle name="Cálculo 23" xfId="5457" xr:uid="{621E88AE-0D9B-4E47-97C4-F50DE43D48E2}"/>
    <cellStyle name="Cálculo 23 2" xfId="5458" xr:uid="{D9DAFFE0-BF60-43C4-A7D3-9DBBED2C00D1}"/>
    <cellStyle name="Cálculo 23 3" xfId="5459" xr:uid="{198BC8DC-1C91-49F3-8667-DA2AE09DB183}"/>
    <cellStyle name="Cálculo 23 4" xfId="5460" xr:uid="{453C60FE-489B-43F6-AAD2-CB6F15765208}"/>
    <cellStyle name="Cálculo 24" xfId="5461" xr:uid="{E905A038-9B18-4A5C-A52B-C4FB8B691534}"/>
    <cellStyle name="Cálculo 24 2" xfId="5462" xr:uid="{6804CDD4-C936-4157-A322-446E2E7EF408}"/>
    <cellStyle name="Cálculo 24 3" xfId="5463" xr:uid="{2E4A4FD4-21B3-46BF-9A3B-6833287DC60A}"/>
    <cellStyle name="Cálculo 24 4" xfId="5464" xr:uid="{971D4BEE-2D06-4B91-8C41-73F3CFA153CC}"/>
    <cellStyle name="Cálculo 25" xfId="5465" xr:uid="{823DDD84-B3F1-4B40-9FB5-98448606DE39}"/>
    <cellStyle name="Cálculo 25 2" xfId="5466" xr:uid="{0F515820-3F97-4692-96BC-2F1767768742}"/>
    <cellStyle name="Cálculo 25 3" xfId="5467" xr:uid="{13C7791C-1521-4CAD-AF9A-0552340E26B6}"/>
    <cellStyle name="Cálculo 25 4" xfId="5468" xr:uid="{557FC6B6-8C91-411C-ACD7-371C3BF2B09A}"/>
    <cellStyle name="Cálculo 3" xfId="194" xr:uid="{7A4D4330-E9EF-49DF-B188-3FC88B398FDE}"/>
    <cellStyle name="Cálculo 3 2" xfId="5470" xr:uid="{05637316-B5B9-4057-881F-798D0E5646B3}"/>
    <cellStyle name="Cálculo 3 3" xfId="5471" xr:uid="{22E81BA8-73F6-4893-8DB0-38BBBBDCA60B}"/>
    <cellStyle name="Cálculo 3 4" xfId="5469" xr:uid="{3B97AA92-875C-4412-9414-9034E21B8531}"/>
    <cellStyle name="Cálculo 4" xfId="195" xr:uid="{A5CC674B-230E-456A-B3E8-2010F71531F8}"/>
    <cellStyle name="Cálculo 4 2" xfId="5473" xr:uid="{03FFC7B8-A29E-489F-B64F-A79982ABD4DC}"/>
    <cellStyle name="Cálculo 4 3" xfId="5474" xr:uid="{60A35FF2-0450-4C33-8AF9-0B27BD9D47DC}"/>
    <cellStyle name="Cálculo 4 4" xfId="5475" xr:uid="{09D597A0-6C16-4021-ACE2-3F405F483C4A}"/>
    <cellStyle name="Cálculo 4 5" xfId="5472" xr:uid="{E91AB8D3-E58F-4123-8C44-B322F1FCDD89}"/>
    <cellStyle name="Cálculo 5" xfId="196" xr:uid="{625FA6E0-4F21-41BF-8D83-ACB2EB9BB345}"/>
    <cellStyle name="Cálculo 5 2" xfId="5477" xr:uid="{81D5DA78-8D08-4DB1-918A-9AB892FFADC3}"/>
    <cellStyle name="Cálculo 5 3" xfId="5478" xr:uid="{7A0D31AF-A522-49FC-8C42-58ECCED47283}"/>
    <cellStyle name="Cálculo 5 4" xfId="5479" xr:uid="{36D92E40-A770-4EFE-A94E-F24968D1DD86}"/>
    <cellStyle name="Cálculo 5 5" xfId="5476" xr:uid="{5A8C9503-765B-47CD-A92C-1E0A19EEDB24}"/>
    <cellStyle name="Cálculo 6" xfId="197" xr:uid="{C18EC6FF-679C-405F-84A9-DA092F279D70}"/>
    <cellStyle name="Cálculo 6 2" xfId="5481" xr:uid="{B935D076-DE41-4D5C-949B-A53A88A64BF6}"/>
    <cellStyle name="Cálculo 6 3" xfId="5482" xr:uid="{DFBC1FF3-5FA3-444E-B002-436AF85DC1F0}"/>
    <cellStyle name="Cálculo 6 4" xfId="5483" xr:uid="{D068A493-D728-46C7-AE28-BD6FE3EBB881}"/>
    <cellStyle name="Cálculo 6 5" xfId="5480" xr:uid="{9B173D93-04FA-4D3E-8FBC-2B6B68158F04}"/>
    <cellStyle name="Cálculo 7" xfId="198" xr:uid="{F88D9C8D-9B89-4648-8243-3537EA3DDD19}"/>
    <cellStyle name="Cálculo 7 2" xfId="5485" xr:uid="{846ED6ED-3A89-4BBF-BB19-A9394F781FCD}"/>
    <cellStyle name="Cálculo 7 3" xfId="5486" xr:uid="{C61CF82B-92E2-4574-BAB5-204A6E27A59F}"/>
    <cellStyle name="Cálculo 7 4" xfId="5487" xr:uid="{13F6C96E-6146-46C3-911F-D81B24F5BEE2}"/>
    <cellStyle name="Cálculo 7 5" xfId="5484" xr:uid="{693B0AD5-F9EA-4E9B-93B8-B28137979065}"/>
    <cellStyle name="Cálculo 8" xfId="948" xr:uid="{A46018D0-CEC1-4427-9E54-CE82F33E47B7}"/>
    <cellStyle name="Cálculo 8 2" xfId="5489" xr:uid="{6C0D8E3B-ADB1-430E-8ECA-CC6C805A42A1}"/>
    <cellStyle name="Cálculo 8 3" xfId="5490" xr:uid="{E26F25E9-14A2-48C3-9E4F-0ED6929A5014}"/>
    <cellStyle name="Cálculo 8 4" xfId="5491" xr:uid="{E0CEFE5F-1755-453A-9946-168C8ADFEAEA}"/>
    <cellStyle name="Cálculo 8 5" xfId="5488" xr:uid="{79B602E8-6857-44BD-9DE0-59AC4D8F9E44}"/>
    <cellStyle name="Cálculo 9" xfId="949" xr:uid="{C8C9CA47-7C2A-4C31-9573-8773BFF7E3AC}"/>
    <cellStyle name="Cálculo 9 2" xfId="5493" xr:uid="{B73D5CCB-B1E2-48FC-9B32-27853C6CB285}"/>
    <cellStyle name="Cálculo 9 3" xfId="5494" xr:uid="{E8611FB7-206F-4F8B-B41F-D58FBE57E176}"/>
    <cellStyle name="Cálculo 9 4" xfId="5495" xr:uid="{523DBFF6-1D9A-4E60-984A-DD000BF82939}"/>
    <cellStyle name="Cálculo 9 5" xfId="5492" xr:uid="{7A4FB2AA-5D1F-47CC-8D35-0BEFD43C9A0E}"/>
    <cellStyle name="Célula de Verificação" xfId="1623" builtinId="23" customBuiltin="1"/>
    <cellStyle name="Célula de Verificação 10" xfId="950" xr:uid="{10852959-860F-4DF7-A6A1-D15EEC1E4024}"/>
    <cellStyle name="Célula de Verificação 10 2" xfId="5496" xr:uid="{5A548CD0-4812-4C94-932F-FF9C41FCC4B3}"/>
    <cellStyle name="Célula de Verificação 11" xfId="951" xr:uid="{829DE52D-968D-44AD-84B4-3C525FF42642}"/>
    <cellStyle name="Célula de Verificação 11 2" xfId="5497" xr:uid="{C10D5A56-7117-440B-AEB8-219314203ECB}"/>
    <cellStyle name="Célula de Verificação 12" xfId="952" xr:uid="{6595BAE8-4751-4606-9A9F-120F2DE5E6EB}"/>
    <cellStyle name="Célula de Verificação 12 2" xfId="5498" xr:uid="{B49DDB40-5191-45FC-AC20-B4403D0E904C}"/>
    <cellStyle name="Célula de Verificação 13" xfId="953" xr:uid="{01E32A43-FFA3-48C2-9F61-2A8427353500}"/>
    <cellStyle name="Célula de Verificação 13 2" xfId="5499" xr:uid="{04DA0E66-BADC-4885-9BD6-FEBC3BC1C5CB}"/>
    <cellStyle name="Célula de Verificação 14" xfId="954" xr:uid="{22EA1CB5-FC5A-4DEC-B0B6-7B8E8C028633}"/>
    <cellStyle name="Célula de Verificação 14 2" xfId="5500" xr:uid="{69717292-08BD-4722-A375-B66F39EFEF6A}"/>
    <cellStyle name="Célula de Verificação 15" xfId="955" xr:uid="{50914C51-E94F-4B67-BF64-DCD0A1E465B1}"/>
    <cellStyle name="Célula de Verificação 15 2" xfId="5501" xr:uid="{CA15A6F7-D222-4DA5-BF6C-6768A1798011}"/>
    <cellStyle name="Célula de Verificação 16" xfId="956" xr:uid="{8DBB0D38-2BDC-41C2-AB1E-84A2433D2E35}"/>
    <cellStyle name="Célula de Verificação 16 2" xfId="5502" xr:uid="{AA8720BC-4A09-429D-A7DB-30F640FF9041}"/>
    <cellStyle name="Célula de Verificação 17" xfId="957" xr:uid="{B91FA340-3B5F-45E9-AEAA-331E3CBC7CFE}"/>
    <cellStyle name="Célula de Verificação 17 2" xfId="5503" xr:uid="{6C9ECBBD-B32D-45EF-8EE5-4C74373A72F0}"/>
    <cellStyle name="Célula de Verificação 18" xfId="958" xr:uid="{3039E513-8F49-452B-AFA3-18742DCD3498}"/>
    <cellStyle name="Célula de Verificação 18 2" xfId="5504" xr:uid="{B60082AE-5664-4549-84D4-A09A237EA778}"/>
    <cellStyle name="Célula de Verificação 19" xfId="959" xr:uid="{585E1CC7-9EE2-488A-9030-4BC7C783A07A}"/>
    <cellStyle name="Célula de Verificação 19 2" xfId="5505" xr:uid="{CFFD4107-EFB2-4545-9E59-D170ED0840A9}"/>
    <cellStyle name="Célula de Verificação 2" xfId="199" xr:uid="{025D2A8C-3E9C-4CA7-A620-84DFF1CD5DF2}"/>
    <cellStyle name="Célula de Verificação 2 2" xfId="5506" xr:uid="{6B0D8997-A98F-4DB2-B6D1-826223D10A12}"/>
    <cellStyle name="Célula de Verificação 20" xfId="960" xr:uid="{6841C60F-F540-41F9-8749-351D49DA95F5}"/>
    <cellStyle name="Célula de Verificação 20 2" xfId="5507" xr:uid="{C6D5D5B4-68B0-4EA7-8235-ECE460EA767E}"/>
    <cellStyle name="Célula de Verificação 21" xfId="5508" xr:uid="{C2EB943E-45CB-407D-A482-EA0498FF2D6E}"/>
    <cellStyle name="Célula de Verificação 22" xfId="5509" xr:uid="{CE19FC31-F2BC-4983-A1DA-FC74153901D1}"/>
    <cellStyle name="Célula de Verificação 23" xfId="5510" xr:uid="{D1C46DEF-E106-4772-A351-E6E8E80330E5}"/>
    <cellStyle name="Célula de Verificação 24" xfId="5511" xr:uid="{BA8971A2-FE86-4B2B-B5B7-5FC16489B5C0}"/>
    <cellStyle name="Célula de Verificação 25" xfId="5512" xr:uid="{B7D2D874-357B-47F6-B5D5-5A6FCDD683B8}"/>
    <cellStyle name="Célula de Verificação 3" xfId="200" xr:uid="{9EC3034C-4030-4B4C-934D-D1D820993F85}"/>
    <cellStyle name="Célula de Verificação 3 2" xfId="5513" xr:uid="{5A42E9CC-F53D-4ACB-90D9-72D43CD4503D}"/>
    <cellStyle name="Célula de Verificação 4" xfId="201" xr:uid="{D65250D6-076A-4EEB-BEB5-E19C8871A257}"/>
    <cellStyle name="Célula de Verificação 4 2" xfId="5514" xr:uid="{0CB510A8-578A-4675-97A8-FE1CA502A6CE}"/>
    <cellStyle name="Célula de Verificação 5" xfId="202" xr:uid="{2E85D379-6FC8-452D-A3AB-537A83CB8906}"/>
    <cellStyle name="Célula de Verificação 5 2" xfId="5515" xr:uid="{8269F609-0A2E-4B68-9B47-04F31FC2434F}"/>
    <cellStyle name="Célula de Verificação 6" xfId="203" xr:uid="{8B527947-29DE-4181-8D29-317C32559953}"/>
    <cellStyle name="Célula de Verificação 6 2" xfId="5516" xr:uid="{ABCCB650-50A1-4AFB-A1D5-A8CC589AB83B}"/>
    <cellStyle name="Célula de Verificação 7" xfId="204" xr:uid="{C4C53F9E-36C8-4ECD-B4DC-2FD3FAFCCAE0}"/>
    <cellStyle name="Célula de Verificação 7 2" xfId="5517" xr:uid="{7A71CB11-E3B4-4A4F-9C68-0F2A2009CA8D}"/>
    <cellStyle name="Célula de Verificação 8" xfId="961" xr:uid="{E43E43D4-7D8F-4255-8DE2-358B76B2D93B}"/>
    <cellStyle name="Célula de Verificação 8 2" xfId="5518" xr:uid="{F0930A69-69DB-428E-B251-6B26271A478B}"/>
    <cellStyle name="Célula de Verificação 9" xfId="962" xr:uid="{30734CBE-A55D-4BA6-BB86-29514B46E6ED}"/>
    <cellStyle name="Célula de Verificação 9 2" xfId="5519" xr:uid="{86D0CA3F-D3D5-4438-8AAD-48C175CEFE3F}"/>
    <cellStyle name="Célula Vinculada" xfId="1631" builtinId="24" customBuiltin="1"/>
    <cellStyle name="Célula Vinculada 10" xfId="963" xr:uid="{D33298EB-462D-46C9-B59F-64B13902FD3C}"/>
    <cellStyle name="Célula Vinculada 10 2" xfId="5520" xr:uid="{1888DB61-3196-4ABC-8587-7B73063A3E0A}"/>
    <cellStyle name="Célula Vinculada 11" xfId="964" xr:uid="{7A939B54-CB3C-4287-8F58-C7D0943102DC}"/>
    <cellStyle name="Célula Vinculada 11 2" xfId="5521" xr:uid="{04F153DC-3785-4BEA-8E2C-6CD7EC065D84}"/>
    <cellStyle name="Célula Vinculada 12" xfId="965" xr:uid="{E88FE0A5-212E-43E1-AA16-743B5C7E14E7}"/>
    <cellStyle name="Célula Vinculada 12 2" xfId="5522" xr:uid="{348C18D9-C933-49F1-985D-994D05174596}"/>
    <cellStyle name="Célula Vinculada 13" xfId="966" xr:uid="{37044CFA-4C5E-4CB4-90AA-8ECF1663753C}"/>
    <cellStyle name="Célula Vinculada 13 2" xfId="5523" xr:uid="{E9968570-1DD0-4C7E-8950-9F0666C02F3D}"/>
    <cellStyle name="Célula Vinculada 14" xfId="967" xr:uid="{BDDA56F2-6A5E-467F-AEA6-C08103D768C6}"/>
    <cellStyle name="Célula Vinculada 14 2" xfId="5524" xr:uid="{3EB3D793-A76B-4B6B-8C7B-58CCF02F41B5}"/>
    <cellStyle name="Célula Vinculada 15" xfId="968" xr:uid="{02CA2B18-D17B-4278-BC0B-C0283FB38631}"/>
    <cellStyle name="Célula Vinculada 15 2" xfId="5525" xr:uid="{4B77F7B7-E444-497B-82BD-DE4809AEC7F7}"/>
    <cellStyle name="Célula Vinculada 16" xfId="969" xr:uid="{CC35874F-6ED7-4825-A3E9-0122677A1F12}"/>
    <cellStyle name="Célula Vinculada 16 2" xfId="5526" xr:uid="{E6258178-F1C9-40A6-9F70-651E60D83217}"/>
    <cellStyle name="Célula Vinculada 17" xfId="970" xr:uid="{B16DDB3C-86B3-418F-8C81-79C6D70A456B}"/>
    <cellStyle name="Célula Vinculada 17 2" xfId="5527" xr:uid="{97A8791A-F219-4A9B-95AD-7B5D0E80F949}"/>
    <cellStyle name="Célula Vinculada 18" xfId="971" xr:uid="{AEC20847-DD4B-491D-930E-5E18669E2384}"/>
    <cellStyle name="Célula Vinculada 18 2" xfId="5528" xr:uid="{6629B626-93F6-472A-9C6D-967056BB2594}"/>
    <cellStyle name="Célula Vinculada 19" xfId="972" xr:uid="{1721D0F3-289C-40FF-9911-9F80257156C4}"/>
    <cellStyle name="Célula Vinculada 19 2" xfId="5529" xr:uid="{9ECDF297-9794-4B89-8556-D9BA5A568E55}"/>
    <cellStyle name="Célula Vinculada 2" xfId="205" xr:uid="{EC0DD057-04BC-4D71-832C-EF44EF9C25D7}"/>
    <cellStyle name="Célula Vinculada 2 2" xfId="5530" xr:uid="{04A8B012-18D6-42D0-A7E0-95606224AB39}"/>
    <cellStyle name="Célula Vinculada 20" xfId="973" xr:uid="{1C8B67D4-96C5-48B4-8FEF-B496642BB88D}"/>
    <cellStyle name="Célula Vinculada 20 2" xfId="5531" xr:uid="{AC23AE9F-AFAD-4D28-99E3-12D4123A8131}"/>
    <cellStyle name="Célula Vinculada 21" xfId="5532" xr:uid="{B28BE54E-D7A7-4DEF-9228-E494474E8EB8}"/>
    <cellStyle name="Célula Vinculada 22" xfId="5533" xr:uid="{46FD0B46-FAE5-4731-9716-E8453608D42B}"/>
    <cellStyle name="Célula Vinculada 23" xfId="5534" xr:uid="{5CA33D17-F079-40CE-922F-4B0A9BD8A35E}"/>
    <cellStyle name="Célula Vinculada 24" xfId="5535" xr:uid="{0B6D08C4-C88B-47EC-A1BB-5C0D6A08DA08}"/>
    <cellStyle name="Célula Vinculada 25" xfId="5536" xr:uid="{CED30742-947A-4CAB-A1CB-A36D53B90B2A}"/>
    <cellStyle name="Célula Vinculada 3" xfId="206" xr:uid="{A0E1A5EF-C1A8-492A-83F8-C1B41C9E3CCC}"/>
    <cellStyle name="Célula Vinculada 3 2" xfId="5537" xr:uid="{D4C2EB50-5152-4D66-A5B8-7699C67D9674}"/>
    <cellStyle name="Célula Vinculada 4" xfId="207" xr:uid="{1E4ADCAF-E4E3-415A-8CFC-53AA246FD20E}"/>
    <cellStyle name="Célula Vinculada 4 2" xfId="5538" xr:uid="{A787AF9E-A07C-48CA-BA4F-D62EAA2911BA}"/>
    <cellStyle name="Célula Vinculada 5" xfId="208" xr:uid="{3234FA67-F60F-4F82-84C9-EBDA6E2B5638}"/>
    <cellStyle name="Célula Vinculada 5 2" xfId="5539" xr:uid="{7ECFF9A9-CBDA-4BF1-8761-02C69A13793B}"/>
    <cellStyle name="Célula Vinculada 6" xfId="209" xr:uid="{4F07A046-170E-43B7-8BEF-2D959CC4DF4B}"/>
    <cellStyle name="Célula Vinculada 6 2" xfId="5540" xr:uid="{FEE447DA-7D3B-43B1-B3F7-3500BA6DB1FB}"/>
    <cellStyle name="Célula Vinculada 7" xfId="210" xr:uid="{CA8A5EB5-29BE-4093-97DF-03BB5609C895}"/>
    <cellStyle name="Célula Vinculada 7 2" xfId="5541" xr:uid="{734A62C6-102E-415A-BEA6-D6BE5B9BA72A}"/>
    <cellStyle name="Célula Vinculada 8" xfId="974" xr:uid="{A46D53D2-03C3-43B2-8A9F-3D5FF69780BC}"/>
    <cellStyle name="Célula Vinculada 8 2" xfId="5542" xr:uid="{996C9552-C716-493D-8A41-A75D7286CEA6}"/>
    <cellStyle name="Célula Vinculada 9" xfId="975" xr:uid="{C19AD1CD-CF0F-4F0B-8E02-E1DCF07ED65F}"/>
    <cellStyle name="Célula Vinculada 9 2" xfId="5543" xr:uid="{BB9D3E55-DA2C-420F-BAB8-A572C3E7C352}"/>
    <cellStyle name="Check Cell 2" xfId="5544" xr:uid="{6A1EBC22-FEB3-4F63-8219-1C8FF1AD228E}"/>
    <cellStyle name="ÇÏÀÌÆÛ¸µÅ©" xfId="5545" xr:uid="{E93F4546-288B-4278-9291-DB4A972911D9}"/>
    <cellStyle name="Comma 2" xfId="5546" xr:uid="{18354B04-BE24-4030-AC34-467275FC8647}"/>
    <cellStyle name="Comma 2 2" xfId="12859" xr:uid="{CDF77B1D-6FBE-4173-A8B3-29D799B813D9}"/>
    <cellStyle name="Comma 2 2 2" xfId="15757" xr:uid="{302B9519-539F-40A1-BC9F-ED9FBE809E48}"/>
    <cellStyle name="Comma 2 2 2 2" xfId="20980" xr:uid="{6C38E152-1A3B-4638-B143-2C5FB9B52DD6}"/>
    <cellStyle name="Comma 2 2 3" xfId="18102" xr:uid="{795CBA11-4075-4C51-8482-96C33A4EAB3B}"/>
    <cellStyle name="Comma 2 3" xfId="12865" xr:uid="{03BDE99D-28C5-40E6-8D3F-0F0C8B355CDC}"/>
    <cellStyle name="Comma 2 3 2" xfId="18107" xr:uid="{1E966D42-C586-4F54-803F-A12E1AE3FD7B}"/>
    <cellStyle name="Comma 3" xfId="5547" xr:uid="{DED8694B-E351-47E8-A94D-3386ED9ECA25}"/>
    <cellStyle name="Comma 3 2" xfId="12860" xr:uid="{4B55F755-E0A3-47BA-BED1-817C973C480D}"/>
    <cellStyle name="Comma 3 2 2" xfId="15758" xr:uid="{B9CE6837-DF6C-4514-9207-19E982819D8F}"/>
    <cellStyle name="Comma 3 2 2 2" xfId="20981" xr:uid="{E784920E-68C4-4FAA-A159-BFE1F2F31904}"/>
    <cellStyle name="Comma 3 2 3" xfId="18103" xr:uid="{74855E35-58D5-47E1-A5B5-343437BEC1F5}"/>
    <cellStyle name="Comma 3 3" xfId="12864" xr:uid="{76B43C17-A259-41B9-BC8C-AA545B20BFE3}"/>
    <cellStyle name="Comma 3 3 2" xfId="18106" xr:uid="{37872C72-51BB-41B5-9C88-311F5CCAC448}"/>
    <cellStyle name="Comma0" xfId="5548" xr:uid="{51ED9261-A3BA-45CC-90B3-EF2D42729771}"/>
    <cellStyle name="Comma0 2" xfId="5549" xr:uid="{23BAAFC4-9CBC-44BD-9CF8-D0D1BE740C99}"/>
    <cellStyle name="Comma0 3" xfId="5550" xr:uid="{FDF48EE6-58AC-4D82-A393-32FDBE4831CD}"/>
    <cellStyle name="Comma0 4" xfId="5551" xr:uid="{E119F4CC-A859-4ADB-9774-D3A67A01FAC8}"/>
    <cellStyle name="COMUN" xfId="211" xr:uid="{9A860EFA-A0AD-4FC7-8308-B417E39175F4}"/>
    <cellStyle name="COMUN 2" xfId="976" xr:uid="{B39BE35E-2DAC-4005-A226-1F7D07F59E1C}"/>
    <cellStyle name="COMUN 3" xfId="5552" xr:uid="{D6C19B0F-7F2B-4E51-801A-73BB156DE8C7}"/>
    <cellStyle name="COMUN 4" xfId="5553" xr:uid="{E69853EC-F614-407F-9A95-7FC006846AAF}"/>
    <cellStyle name="Currency0" xfId="5554" xr:uid="{CF6A4AA0-9DAD-49DF-98DD-6BE5E86EB954}"/>
    <cellStyle name="Currency0 2" xfId="5555" xr:uid="{8D4129AC-8273-4CE4-830D-701EC715AB9E}"/>
    <cellStyle name="Currency0 3" xfId="5556" xr:uid="{F45B3EF1-2480-4A14-952B-30C1623C33F2}"/>
    <cellStyle name="Currency0 4" xfId="5557" xr:uid="{3167B66A-C172-4389-8304-575D96B3AC6C}"/>
    <cellStyle name="Data" xfId="212" xr:uid="{3EE98F13-534C-4059-9EEE-24DC27028FF8}"/>
    <cellStyle name="Data 2" xfId="5558" xr:uid="{62A12FFE-2ADC-46AB-9721-FA67CE39E0C7}"/>
    <cellStyle name="Data 3" xfId="5559" xr:uid="{42672AD9-16BA-4F3E-984B-4F9F9A4A98BC}"/>
    <cellStyle name="Data 4" xfId="5560" xr:uid="{359D0AA4-99C6-4360-986A-A1AB3987BF79}"/>
    <cellStyle name="Date" xfId="5561" xr:uid="{90DFE722-59CB-4A5F-B4B2-028CDFF32DEB}"/>
    <cellStyle name="Date 2" xfId="5562" xr:uid="{D21ECDBE-DB01-411F-935B-7F364145FB55}"/>
    <cellStyle name="Date 3" xfId="5563" xr:uid="{A5F152D9-76DE-4B58-A0EF-F5CC9C2FEC4E}"/>
    <cellStyle name="Date 4" xfId="5564" xr:uid="{D159DF6F-9760-41C2-888C-5DE203024A4C}"/>
    <cellStyle name="DESCRIÇÃO" xfId="5565" xr:uid="{FDB7709B-4AC3-40A6-9A1E-8BFA2028AA19}"/>
    <cellStyle name="DESCRIÇÃO 10" xfId="5566" xr:uid="{54E1F3E4-4CEC-4C25-99C4-43B6F0899EC5}"/>
    <cellStyle name="DESCRIÇÃO 10 2" xfId="5567" xr:uid="{7A19D999-140E-4322-8A67-53BCF63AAA17}"/>
    <cellStyle name="DESCRIÇÃO 10 3" xfId="5568" xr:uid="{97B3957C-6F4B-4BBB-BB8A-BBFBCF55CBE6}"/>
    <cellStyle name="DESCRIÇÃO 10 4" xfId="5569" xr:uid="{87441A1A-9145-4B3A-A2FA-5EF9DA4E94E2}"/>
    <cellStyle name="DESCRIÇÃO 11" xfId="5570" xr:uid="{12F0A49A-E34B-4017-A199-BDD4E09099F1}"/>
    <cellStyle name="DESCRIÇÃO 11 2" xfId="5571" xr:uid="{13CC0C1D-F64B-4B49-849C-F08763DDD1BD}"/>
    <cellStyle name="DESCRIÇÃO 11 3" xfId="5572" xr:uid="{54429627-F47D-46CB-BE1C-150BD82EDF58}"/>
    <cellStyle name="DESCRIÇÃO 11 4" xfId="5573" xr:uid="{31E4FF32-ADB0-4A86-86D9-CBD1D92AA98A}"/>
    <cellStyle name="DESCRIÇÃO 12" xfId="5574" xr:uid="{EE9F35E1-0A0A-4D8A-9D99-50041267790F}"/>
    <cellStyle name="DESCRIÇÃO 12 2" xfId="5575" xr:uid="{F549D95D-EF99-4F35-8665-1AD32E23483F}"/>
    <cellStyle name="DESCRIÇÃO 12 3" xfId="5576" xr:uid="{9A0F7F5D-E4BA-4089-9933-980D8AE656DC}"/>
    <cellStyle name="DESCRIÇÃO 12 4" xfId="5577" xr:uid="{1BA15800-96BD-42A8-B0BD-C73CE0EED44F}"/>
    <cellStyle name="DESCRIÇÃO 13" xfId="5578" xr:uid="{FF7269E5-9DA9-4AC6-A498-6CCC8DD231EC}"/>
    <cellStyle name="DESCRIÇÃO 13 2" xfId="5579" xr:uid="{D94E664E-626C-4407-A2B7-9C5B04418D02}"/>
    <cellStyle name="DESCRIÇÃO 13 3" xfId="5580" xr:uid="{F0AE2A71-28A9-41E1-8B09-48D87C01C2D0}"/>
    <cellStyle name="DESCRIÇÃO 13 4" xfId="5581" xr:uid="{50D06AFE-3B3D-408F-8998-7C03AFDFD428}"/>
    <cellStyle name="DESCRIÇÃO 14" xfId="5582" xr:uid="{EC03A96B-83A1-4400-B416-CD8861C147FF}"/>
    <cellStyle name="DESCRIÇÃO 14 2" xfId="5583" xr:uid="{061C7DBE-9BF1-4E1E-AB7D-D027D72E2E70}"/>
    <cellStyle name="DESCRIÇÃO 14 3" xfId="5584" xr:uid="{94524A0B-AA80-4E41-92CB-BF1CC837E650}"/>
    <cellStyle name="DESCRIÇÃO 14 4" xfId="5585" xr:uid="{61B89F0F-DA02-42E7-BC50-14EF98BEF1D0}"/>
    <cellStyle name="DESCRIÇÃO 15" xfId="5586" xr:uid="{673EE5BA-4BC1-478D-992B-1E2F3A2F26C8}"/>
    <cellStyle name="DESCRIÇÃO 15 2" xfId="5587" xr:uid="{96A49240-8CB0-4F82-A4D9-6BDD389318B2}"/>
    <cellStyle name="DESCRIÇÃO 15 3" xfId="5588" xr:uid="{B60EACD1-7DA7-499F-99DB-031FD1A0334A}"/>
    <cellStyle name="DESCRIÇÃO 15 4" xfId="5589" xr:uid="{8BE77FD7-9438-4935-9429-1CF5654DED19}"/>
    <cellStyle name="DESCRIÇÃO 16" xfId="5590" xr:uid="{226B1B65-4617-4527-86F8-E05295D3B7BA}"/>
    <cellStyle name="DESCRIÇÃO 16 2" xfId="5591" xr:uid="{0AA91661-0076-4F19-A362-0C1A5AF9055B}"/>
    <cellStyle name="DESCRIÇÃO 16 3" xfId="5592" xr:uid="{4876A613-EE01-45EA-95DE-7D3C25F44AB7}"/>
    <cellStyle name="DESCRIÇÃO 16 4" xfId="5593" xr:uid="{2A96164E-7BDE-4966-85E0-E0D08AD817E5}"/>
    <cellStyle name="DESCRIÇÃO 17" xfId="5594" xr:uid="{80DB75D6-E1CD-45C0-8702-0412680764C0}"/>
    <cellStyle name="DESCRIÇÃO 17 2" xfId="5595" xr:uid="{F33AE0EC-2E7A-4E6F-B476-B72F147C0FF4}"/>
    <cellStyle name="DESCRIÇÃO 17 3" xfId="5596" xr:uid="{61A3725C-7EB0-4847-903B-360AF8FF6932}"/>
    <cellStyle name="DESCRIÇÃO 17 4" xfId="5597" xr:uid="{111E811D-72AA-42E8-933F-06311E64B06C}"/>
    <cellStyle name="DESCRIÇÃO 18" xfId="5598" xr:uid="{0E196CF9-FDC8-4F6B-8EBC-7BFA671BAF7E}"/>
    <cellStyle name="DESCRIÇÃO 18 2" xfId="5599" xr:uid="{118C237C-1163-4297-A110-544F2A7D4F56}"/>
    <cellStyle name="DESCRIÇÃO 18 3" xfId="5600" xr:uid="{8D31E37B-2FCA-433A-A721-6020563B9880}"/>
    <cellStyle name="DESCRIÇÃO 18 4" xfId="5601" xr:uid="{264D97C4-1A28-4129-911A-E50DA1484F3D}"/>
    <cellStyle name="DESCRIÇÃO 19" xfId="5602" xr:uid="{DA7A4EDD-FB57-4552-A1F2-39235AB03217}"/>
    <cellStyle name="DESCRIÇÃO 19 2" xfId="5603" xr:uid="{A83F5B1C-673F-470E-A2CE-AD7690248B3D}"/>
    <cellStyle name="DESCRIÇÃO 19 3" xfId="5604" xr:uid="{CF1B058B-218D-4BD3-9022-80B6F908A1B1}"/>
    <cellStyle name="DESCRIÇÃO 19 4" xfId="5605" xr:uid="{CD95E519-7293-43A9-BE42-3E4194237982}"/>
    <cellStyle name="DESCRIÇÃO 2" xfId="5606" xr:uid="{35BB9484-272F-4D3B-8B87-60A4ABA59386}"/>
    <cellStyle name="DESCRIÇÃO 2 2" xfId="5607" xr:uid="{BB18FE9B-BBB9-4B82-9CD2-B8C8F1A29259}"/>
    <cellStyle name="DESCRIÇÃO 2 3" xfId="5608" xr:uid="{77F2BD30-6B60-444A-9FED-D20ABEFF0C63}"/>
    <cellStyle name="DESCRIÇÃO 2 4" xfId="5609" xr:uid="{1FA09D53-F75B-4A20-9204-CA61F08B64EF}"/>
    <cellStyle name="DESCRIÇÃO 20" xfId="5610" xr:uid="{26CE05EF-CB20-436F-B03D-2A7F4E655206}"/>
    <cellStyle name="DESCRIÇÃO 20 2" xfId="5611" xr:uid="{286C0825-281D-4C59-B8D3-8CD2D0D82A54}"/>
    <cellStyle name="DESCRIÇÃO 20 3" xfId="5612" xr:uid="{AC3CF7EC-9BB3-4443-BEC0-EE7D1D1D8876}"/>
    <cellStyle name="DESCRIÇÃO 20 4" xfId="5613" xr:uid="{63A5B72E-241A-47DB-BE74-43C26C1ADE7C}"/>
    <cellStyle name="DESCRIÇÃO 21" xfId="5614" xr:uid="{00431393-22A4-4C40-AE1F-EDC9C672F2F6}"/>
    <cellStyle name="DESCRIÇÃO 21 2" xfId="5615" xr:uid="{79911DDF-4B44-422C-8ADC-22629DBBDE72}"/>
    <cellStyle name="DESCRIÇÃO 21 3" xfId="5616" xr:uid="{F6411AAA-0DCB-44C5-B6B7-098980221973}"/>
    <cellStyle name="DESCRIÇÃO 21 4" xfId="5617" xr:uid="{8933BDEB-D554-4E6D-B7F4-9A6CF2389F86}"/>
    <cellStyle name="DESCRIÇÃO 22" xfId="5618" xr:uid="{B1084B37-EFCF-441A-81D9-10BFE7B532BB}"/>
    <cellStyle name="DESCRIÇÃO 22 2" xfId="5619" xr:uid="{1BFB969E-0E7A-45C1-9B78-191B801CBD7F}"/>
    <cellStyle name="DESCRIÇÃO 22 3" xfId="5620" xr:uid="{8279F4F9-1444-45BB-B9A3-12859CB52AD1}"/>
    <cellStyle name="DESCRIÇÃO 22 4" xfId="5621" xr:uid="{640C3F2B-CEB8-4D25-8B65-99A7868C31DB}"/>
    <cellStyle name="DESCRIÇÃO 23" xfId="5622" xr:uid="{7B9B3A0D-B367-46F7-ADDE-68ABF5CEEB97}"/>
    <cellStyle name="DESCRIÇÃO 23 2" xfId="5623" xr:uid="{257B535A-B147-43DA-997F-12E5327B769D}"/>
    <cellStyle name="DESCRIÇÃO 23 3" xfId="5624" xr:uid="{9830C8A6-B4F8-4BD4-87C5-31760A59B27B}"/>
    <cellStyle name="DESCRIÇÃO 23 4" xfId="5625" xr:uid="{2B2FECFF-9B1E-4B3F-9A2C-080D36F05697}"/>
    <cellStyle name="DESCRIÇÃO 24" xfId="5626" xr:uid="{12DB426B-A041-430C-86A1-5C68F70E2815}"/>
    <cellStyle name="DESCRIÇÃO 24 2" xfId="5627" xr:uid="{B4F47BCD-52AA-4F6D-A9FE-A6CD8A6FCE02}"/>
    <cellStyle name="DESCRIÇÃO 24 3" xfId="5628" xr:uid="{EB2A0775-5C91-42F1-9149-C701E480D866}"/>
    <cellStyle name="DESCRIÇÃO 24 4" xfId="5629" xr:uid="{5CFA6083-E15C-4182-9262-3A247FB9549E}"/>
    <cellStyle name="DESCRIÇÃO 25" xfId="5630" xr:uid="{5E6E7A07-B3C5-4ACB-8235-5C8CF28ED3DE}"/>
    <cellStyle name="DESCRIÇÃO 26" xfId="5631" xr:uid="{67818217-64EF-4B1E-A106-21F81E53B38B}"/>
    <cellStyle name="DESCRIÇÃO 27" xfId="5632" xr:uid="{D6585E4D-BB5B-4C60-89FF-56FEA7AF1E07}"/>
    <cellStyle name="DESCRIÇÃO 3" xfId="5633" xr:uid="{CA5EE88B-9A5B-43BE-8C01-5E29767572DA}"/>
    <cellStyle name="DESCRIÇÃO 3 2" xfId="5634" xr:uid="{A726F08D-C757-401F-ACB2-DD1B5A4C1BAF}"/>
    <cellStyle name="DESCRIÇÃO 3 3" xfId="5635" xr:uid="{967DBFF2-C509-42FC-9F0E-C3289A4E1856}"/>
    <cellStyle name="DESCRIÇÃO 3 4" xfId="5636" xr:uid="{B7BF4809-F9F7-4D32-8147-22B435D5447F}"/>
    <cellStyle name="DESCRIÇÃO 4" xfId="5637" xr:uid="{C6EFD4E0-FCB1-43F7-AA65-3A96DE7F046C}"/>
    <cellStyle name="DESCRIÇÃO 4 2" xfId="5638" xr:uid="{89CFFFC2-5851-4193-A407-FDD44B7E1437}"/>
    <cellStyle name="DESCRIÇÃO 4 3" xfId="5639" xr:uid="{F078BE68-3632-43DB-8F78-150EA94894AB}"/>
    <cellStyle name="DESCRIÇÃO 4 4" xfId="5640" xr:uid="{82D96262-2C58-4630-AC04-48E9B1AB3F1B}"/>
    <cellStyle name="DESCRIÇÃO 5" xfId="5641" xr:uid="{902F6B9D-3971-481C-AB0A-2EE3831EC11B}"/>
    <cellStyle name="DESCRIÇÃO 5 2" xfId="5642" xr:uid="{A578DB42-1BC3-46EE-892C-DB8D3A11602A}"/>
    <cellStyle name="DESCRIÇÃO 5 3" xfId="5643" xr:uid="{AA5F158A-EDCD-45CB-8A44-B956D0B62825}"/>
    <cellStyle name="DESCRIÇÃO 5 4" xfId="5644" xr:uid="{DB735350-514C-447C-922A-9ACCF0F813CD}"/>
    <cellStyle name="DESCRIÇÃO 6" xfId="5645" xr:uid="{18D66BA1-9AE7-4806-B3F0-F74A94A1BC81}"/>
    <cellStyle name="DESCRIÇÃO 6 2" xfId="5646" xr:uid="{294EE8D2-9DF9-43E5-BB04-8B2589BC89D8}"/>
    <cellStyle name="DESCRIÇÃO 6 3" xfId="5647" xr:uid="{09D6F84C-54F2-4B47-93DF-C7F7C6C6B9CD}"/>
    <cellStyle name="DESCRIÇÃO 6 4" xfId="5648" xr:uid="{29F007E5-6677-419D-A562-6777E3D7FF7F}"/>
    <cellStyle name="DESCRIÇÃO 7" xfId="5649" xr:uid="{E5731D02-5E64-494E-9479-33A208B2B337}"/>
    <cellStyle name="DESCRIÇÃO 7 2" xfId="5650" xr:uid="{4CEFE5B0-B13D-44A1-803C-D926DC0DBDEB}"/>
    <cellStyle name="DESCRIÇÃO 7 3" xfId="5651" xr:uid="{B0F960D3-820F-4579-8AA3-EA92F0DD042E}"/>
    <cellStyle name="DESCRIÇÃO 7 4" xfId="5652" xr:uid="{B7C94926-C1F5-4EF7-937B-99C1CEEC0D6E}"/>
    <cellStyle name="DESCRIÇÃO 8" xfId="5653" xr:uid="{F6B6ED74-444B-4A0E-B280-47E85A1A2238}"/>
    <cellStyle name="DESCRIÇÃO 8 2" xfId="5654" xr:uid="{660D139D-A270-478F-9B3B-94F620394779}"/>
    <cellStyle name="DESCRIÇÃO 8 3" xfId="5655" xr:uid="{4A64F056-68F4-4983-9E70-72F6FA0C4582}"/>
    <cellStyle name="DESCRIÇÃO 8 4" xfId="5656" xr:uid="{A89CEF21-03C2-4146-8E8E-5D30E4080AB4}"/>
    <cellStyle name="DESCRIÇÃO 9" xfId="5657" xr:uid="{1A6C3796-F8AD-40B2-9703-5F2DE1139AC0}"/>
    <cellStyle name="DESCRIÇÃO 9 2" xfId="5658" xr:uid="{67CAD0F6-ACD0-4824-AD4A-A26492B9241A}"/>
    <cellStyle name="DESCRIÇÃO 9 3" xfId="5659" xr:uid="{4A6967D0-A6E5-49DC-A7E9-D738E8023261}"/>
    <cellStyle name="DESCRIÇÃO 9 4" xfId="5660" xr:uid="{A576EC02-8A07-41AF-ABF7-C280EE877470}"/>
    <cellStyle name="divisao" xfId="213" xr:uid="{4E43AFB7-4507-43C2-AB00-C20AE5A465FF}"/>
    <cellStyle name="divisao 2" xfId="977" xr:uid="{B70165D6-D8B6-42BE-B0A7-8DCE6D13BF71}"/>
    <cellStyle name="divisao 3" xfId="5661" xr:uid="{BA9B3226-36EF-4B25-970F-14E938A9004B}"/>
    <cellStyle name="DOLARPONTA" xfId="5662" xr:uid="{F9E79C7E-8BBA-44B6-A038-E240CF9B106C}"/>
    <cellStyle name="DriversPercent" xfId="5663" xr:uid="{798FCDFA-2DC4-4894-8DF7-5E3C07C9F42D}"/>
    <cellStyle name="Emphasis 1" xfId="214" xr:uid="{890753C1-0E91-49EB-B1EC-F99D49CF0808}"/>
    <cellStyle name="Emphasis 1 2" xfId="978" xr:uid="{AC88A176-BFA4-43EE-8A1E-3EA0A06741BD}"/>
    <cellStyle name="Emphasis 1 3" xfId="979" xr:uid="{AE2A9336-99B9-40C6-A4D4-4F2D4C9DDD82}"/>
    <cellStyle name="Emphasis 2" xfId="215" xr:uid="{B08AFEDA-C7BD-4C8C-85B1-667B055A5792}"/>
    <cellStyle name="Emphasis 2 2" xfId="980" xr:uid="{B71250F8-1FFF-4A4F-8E3A-787CEFE91752}"/>
    <cellStyle name="Emphasis 2 3" xfId="981" xr:uid="{B1C0FECE-EEFD-4FBF-9619-153D19E37811}"/>
    <cellStyle name="Emphasis 3" xfId="216" xr:uid="{607DDD89-3056-47CA-9971-A5E15B6CA74D}"/>
    <cellStyle name="Emphasis 3 2" xfId="982" xr:uid="{5658F930-6B54-4840-B586-E73BAFFF61F6}"/>
    <cellStyle name="Emphasis 3 2 2" xfId="5665" xr:uid="{8854251E-02C0-43DA-BF56-CB86D4D695E2}"/>
    <cellStyle name="Emphasis 3 3" xfId="983" xr:uid="{AFFA8676-955B-48D5-B908-9A960D67E68A}"/>
    <cellStyle name="Emphasis 3 4" xfId="5664" xr:uid="{A5A51C00-4831-4E9A-9042-FFA392E3ED16}"/>
    <cellStyle name="Ênfase1 10" xfId="984" xr:uid="{374D1283-780D-4CC2-8A69-7B711A4B0FFA}"/>
    <cellStyle name="Ênfase1 10 2" xfId="5666" xr:uid="{F5D353B9-FD02-4F09-B611-E4D2F0F4F0CC}"/>
    <cellStyle name="Ênfase1 11" xfId="985" xr:uid="{96805449-EE6B-4F14-9539-959AF233F417}"/>
    <cellStyle name="Ênfase1 11 2" xfId="5667" xr:uid="{6F11D40D-DC9C-467B-83F0-78478BB0306A}"/>
    <cellStyle name="Ênfase1 12" xfId="986" xr:uid="{BC39F296-5A53-49EB-BCFC-F6D441AA09A4}"/>
    <cellStyle name="Ênfase1 12 2" xfId="5668" xr:uid="{B3E29A63-E790-4E55-8814-ABA6B8746A71}"/>
    <cellStyle name="Ênfase1 13" xfId="987" xr:uid="{EC600DC8-5A15-49BE-9C06-FD9608609043}"/>
    <cellStyle name="Ênfase1 13 2" xfId="5669" xr:uid="{9C68DA54-65C8-4CD0-9A67-50DD10772D17}"/>
    <cellStyle name="Ênfase1 14" xfId="988" xr:uid="{BEB951C5-647E-4158-AD54-D946B1D40EAC}"/>
    <cellStyle name="Ênfase1 14 2" xfId="5670" xr:uid="{C406E1A7-615A-49EE-9C80-484EC8003437}"/>
    <cellStyle name="Ênfase1 15" xfId="989" xr:uid="{F7803004-8D50-46D8-9E4A-26B747BAB323}"/>
    <cellStyle name="Ênfase1 15 2" xfId="5671" xr:uid="{991B444F-1B3D-49F6-8E1B-38A6D101F934}"/>
    <cellStyle name="Ênfase1 16" xfId="990" xr:uid="{1C6C02A2-5C6C-46A6-A8A3-5B114957DF73}"/>
    <cellStyle name="Ênfase1 16 2" xfId="5672" xr:uid="{13B9DA55-0195-4734-8750-3A155EC32E6F}"/>
    <cellStyle name="Ênfase1 17" xfId="991" xr:uid="{FAD67BD5-0D63-4BBA-920A-564F49F85427}"/>
    <cellStyle name="Ênfase1 17 2" xfId="5673" xr:uid="{C9C2D1A7-23E2-4DE3-AFE4-7A09D2CB3DA5}"/>
    <cellStyle name="Ênfase1 18" xfId="992" xr:uid="{951821B3-4757-4ECA-8907-8E036485B9A1}"/>
    <cellStyle name="Ênfase1 18 2" xfId="5674" xr:uid="{A750D6B9-8667-49FC-97FD-929CF7EF0FD5}"/>
    <cellStyle name="Ênfase1 19" xfId="993" xr:uid="{66068370-4016-42BE-8AE7-AD9CF6153E19}"/>
    <cellStyle name="Ênfase1 19 2" xfId="5675" xr:uid="{9F860C2C-FFF9-4629-BC41-B7E6464130D3}"/>
    <cellStyle name="Ênfase1 2" xfId="217" xr:uid="{0A6AB65B-A131-418F-88B5-628B38DB845F}"/>
    <cellStyle name="Ênfase1 2 2" xfId="5676" xr:uid="{C1152B8B-A747-4CDA-804B-85486CD1620D}"/>
    <cellStyle name="Ênfase1 20" xfId="994" xr:uid="{2CDAA6C7-B551-48E3-B95E-85B98A60910F}"/>
    <cellStyle name="Ênfase1 20 2" xfId="5677" xr:uid="{6817A0EB-A153-471C-9055-356E01C7A7C8}"/>
    <cellStyle name="Ênfase1 21" xfId="5678" xr:uid="{C0495BB7-4DEF-4A25-9BAE-20CA265F8E68}"/>
    <cellStyle name="Ênfase1 22" xfId="5679" xr:uid="{E5988283-7800-4336-BC1C-9CBF1830453C}"/>
    <cellStyle name="Ênfase1 23" xfId="5680" xr:uid="{7703AF34-9F77-4000-9645-8C24FA466056}"/>
    <cellStyle name="Ênfase1 24" xfId="5681" xr:uid="{C8775803-11A2-48FB-B0B5-655696F5FB4A}"/>
    <cellStyle name="Ênfase1 25" xfId="5682" xr:uid="{D9B2524B-2E79-4CAB-94B7-F08D7294E1C5}"/>
    <cellStyle name="Ênfase1 3" xfId="218" xr:uid="{F4D45C85-443B-4D68-ABB2-CDF973AEC519}"/>
    <cellStyle name="Ênfase1 3 2" xfId="5683" xr:uid="{E80D1387-ED7A-4FF7-9EEA-12816B088ADE}"/>
    <cellStyle name="Ênfase1 4" xfId="219" xr:uid="{22013733-B560-4F9F-9E59-FB9722A08807}"/>
    <cellStyle name="Ênfase1 4 2" xfId="5684" xr:uid="{4953F551-A6D0-4EC1-A74A-AB54425173FB}"/>
    <cellStyle name="Ênfase1 5" xfId="220" xr:uid="{76EA3BEB-3B7A-4AFA-93CD-91B34F4BCA17}"/>
    <cellStyle name="Ênfase1 5 2" xfId="5685" xr:uid="{0EED0C97-1F2B-4C6B-83AE-F9309BAA1DD7}"/>
    <cellStyle name="Ênfase1 6" xfId="221" xr:uid="{04F9A3BF-40ED-4369-AA6A-17BD429FCD9E}"/>
    <cellStyle name="Ênfase1 6 2" xfId="5686" xr:uid="{69A52980-49F4-430D-865C-F0D1CE06AFDB}"/>
    <cellStyle name="Ênfase1 7" xfId="222" xr:uid="{FD2F4650-994D-41E4-915D-0F6837F6CD11}"/>
    <cellStyle name="Ênfase1 7 2" xfId="5687" xr:uid="{59B841B8-E692-418B-9951-FD0246F886C3}"/>
    <cellStyle name="Ênfase1 8" xfId="995" xr:uid="{5B68B005-F27D-4DFA-BC3A-DC1DEE6315BD}"/>
    <cellStyle name="Ênfase1 8 2" xfId="5688" xr:uid="{A193CDCE-3002-4CBB-9BC4-F604C4264DD0}"/>
    <cellStyle name="Ênfase1 9" xfId="996" xr:uid="{CCA90D29-637B-4CEF-89B1-9B0519D44572}"/>
    <cellStyle name="Ênfase1 9 2" xfId="5689" xr:uid="{34F5A901-974C-4948-A2F4-C8E20CD5587A}"/>
    <cellStyle name="Ênfase2 10" xfId="997" xr:uid="{978BC969-A293-4C21-8EE1-E5327FEEC3FB}"/>
    <cellStyle name="Ênfase2 10 2" xfId="5690" xr:uid="{0974FA93-C0F7-40AA-B61D-C9B4255A4F9D}"/>
    <cellStyle name="Ênfase2 11" xfId="998" xr:uid="{49207E8E-5765-4714-ADE0-5FA662ADE08D}"/>
    <cellStyle name="Ênfase2 11 2" xfId="5691" xr:uid="{FD51CAB7-EE7D-4A01-A8F2-AE81A2BD679B}"/>
    <cellStyle name="Ênfase2 12" xfId="999" xr:uid="{82388351-C180-4BDA-8FB2-5D79626006D5}"/>
    <cellStyle name="Ênfase2 12 2" xfId="5692" xr:uid="{3AF32C63-7CEA-4AAE-9AA5-A7AE1778086D}"/>
    <cellStyle name="Ênfase2 13" xfId="1000" xr:uid="{226C16A5-C412-40E2-9173-402A96440AF2}"/>
    <cellStyle name="Ênfase2 13 2" xfId="5693" xr:uid="{FE0527BF-79A7-4963-B096-EDC18BE36C76}"/>
    <cellStyle name="Ênfase2 14" xfId="1001" xr:uid="{C99CAED6-554F-486E-89EF-D27F57050D3A}"/>
    <cellStyle name="Ênfase2 14 2" xfId="5694" xr:uid="{A9B3BB06-CF32-4570-AC38-033383A9997E}"/>
    <cellStyle name="Ênfase2 15" xfId="1002" xr:uid="{AB40EA93-8122-4AFE-BEF2-9781393194ED}"/>
    <cellStyle name="Ênfase2 15 2" xfId="5695" xr:uid="{9EF4AA82-244C-4FD6-9262-7B5F38610ADD}"/>
    <cellStyle name="Ênfase2 16" xfId="1003" xr:uid="{F3E1DBB0-2629-41F3-AABA-4BD88448DF6F}"/>
    <cellStyle name="Ênfase2 16 2" xfId="5696" xr:uid="{742EC17D-CE6E-4A65-9242-CCA9A8E5D381}"/>
    <cellStyle name="Ênfase2 17" xfId="1004" xr:uid="{3A851B71-02AC-4900-B770-EFCC92BAECBC}"/>
    <cellStyle name="Ênfase2 17 2" xfId="5697" xr:uid="{5FE94004-272C-4241-9F68-47317C287112}"/>
    <cellStyle name="Ênfase2 18" xfId="1005" xr:uid="{2C011D01-6218-4195-BFA6-1B0FD5D338C3}"/>
    <cellStyle name="Ênfase2 18 2" xfId="5698" xr:uid="{B1A6BE33-8BB1-4049-A409-6043755D9620}"/>
    <cellStyle name="Ênfase2 19" xfId="1006" xr:uid="{5C8468B6-95EE-4134-BC4E-31826F49B1B8}"/>
    <cellStyle name="Ênfase2 19 2" xfId="5699" xr:uid="{771B51F6-064B-4EC2-B3A8-5BEC9E091C5B}"/>
    <cellStyle name="Ênfase2 2" xfId="223" xr:uid="{6A626E15-EE40-4D52-B8EE-4A393DCAB993}"/>
    <cellStyle name="Ênfase2 2 2" xfId="5700" xr:uid="{8E463B2B-A2DC-4A0E-AC17-69E6809D2CC9}"/>
    <cellStyle name="Ênfase2 20" xfId="1007" xr:uid="{2F1A3BA6-D6FC-48E3-A996-F4D320F4A927}"/>
    <cellStyle name="Ênfase2 20 2" xfId="5701" xr:uid="{B3B949BD-5190-481A-AF30-C745EA505B17}"/>
    <cellStyle name="Ênfase2 21" xfId="5702" xr:uid="{A3DA8D67-E619-4D32-9332-C9D646243C33}"/>
    <cellStyle name="Ênfase2 22" xfId="5703" xr:uid="{E9BEB077-9C5D-4860-B796-3EB8CA4C5C6D}"/>
    <cellStyle name="Ênfase2 23" xfId="5704" xr:uid="{8E8A7A3B-9CE6-4CD8-9B76-B56D58B39D6B}"/>
    <cellStyle name="Ênfase2 24" xfId="5705" xr:uid="{417B045F-D0AB-42CD-91EF-B9ED78944641}"/>
    <cellStyle name="Ênfase2 25" xfId="5706" xr:uid="{8687FDB0-7402-4602-B225-04A9FA3C0FA0}"/>
    <cellStyle name="Ênfase2 3" xfId="224" xr:uid="{CC987F43-2A10-4DB5-B193-3F46A5FB84DE}"/>
    <cellStyle name="Ênfase2 3 2" xfId="5707" xr:uid="{1B5E906D-0468-4D0A-92AD-266D09FE0C5A}"/>
    <cellStyle name="Ênfase2 4" xfId="225" xr:uid="{E9AC2EA5-E019-4883-8306-6399137ACEF5}"/>
    <cellStyle name="Ênfase2 4 2" xfId="5708" xr:uid="{B0A3C3BC-F3F4-469C-A51D-16D943B8D8AC}"/>
    <cellStyle name="Ênfase2 5" xfId="226" xr:uid="{A9DEA21A-74F9-4D01-9552-3D32F341F1BE}"/>
    <cellStyle name="Ênfase2 5 2" xfId="5709" xr:uid="{C2CCE67C-F792-4151-8200-B8A762B094CA}"/>
    <cellStyle name="Ênfase2 6" xfId="227" xr:uid="{5C5624EC-011F-45F2-B890-4C9FAE7D4A5E}"/>
    <cellStyle name="Ênfase2 6 2" xfId="5710" xr:uid="{3CB711F2-CE49-4304-A448-6FE157EEF844}"/>
    <cellStyle name="Ênfase2 7" xfId="228" xr:uid="{52EFE691-40B2-4A51-8A46-AB8087AF733A}"/>
    <cellStyle name="Ênfase2 7 2" xfId="5711" xr:uid="{3334E518-B1F3-4441-88A7-7A900F992BA6}"/>
    <cellStyle name="Ênfase2 8" xfId="1008" xr:uid="{D1222EC9-C9B9-4393-A400-38B189B37B26}"/>
    <cellStyle name="Ênfase2 8 2" xfId="5712" xr:uid="{97A4FA3A-5A59-49B5-A8E9-BC7294C485BD}"/>
    <cellStyle name="Ênfase2 9" xfId="1009" xr:uid="{BDA166F5-FA78-4A26-B7CF-91DF19AD364C}"/>
    <cellStyle name="Ênfase2 9 2" xfId="5713" xr:uid="{204B1AEC-C2AE-4A70-8EF7-6AF26727DF01}"/>
    <cellStyle name="Ênfase3 10" xfId="1010" xr:uid="{76F94257-85A8-4990-B36C-FD2A729AAF40}"/>
    <cellStyle name="Ênfase3 10 2" xfId="5714" xr:uid="{15C3037A-B492-42CB-8A05-3E9EFC1C3DA1}"/>
    <cellStyle name="Ênfase3 11" xfId="1011" xr:uid="{E6840439-B05A-4D84-853F-1132F9298231}"/>
    <cellStyle name="Ênfase3 11 2" xfId="5715" xr:uid="{4A70E722-239D-47CF-9B2B-1E7A87CD8F98}"/>
    <cellStyle name="Ênfase3 12" xfId="1012" xr:uid="{B3FE70A2-65B6-4580-8B32-CB3762338FBF}"/>
    <cellStyle name="Ênfase3 12 2" xfId="5716" xr:uid="{E2EEE2C2-7FA5-4F81-870E-1F9EF4146CE4}"/>
    <cellStyle name="Ênfase3 13" xfId="1013" xr:uid="{9F83F121-2C84-464D-BC3E-1B40BA318CAB}"/>
    <cellStyle name="Ênfase3 13 2" xfId="5717" xr:uid="{4FA77599-8A92-4401-9D9B-A00A55448953}"/>
    <cellStyle name="Ênfase3 14" xfId="1014" xr:uid="{97F17854-4F6D-4C7A-AF5D-174282348B7F}"/>
    <cellStyle name="Ênfase3 14 2" xfId="5718" xr:uid="{32122517-F595-4845-A1D5-DDC32DDD8FD1}"/>
    <cellStyle name="Ênfase3 15" xfId="1015" xr:uid="{B8CE9D1B-5C07-4D68-9E9D-52406C8D8B7F}"/>
    <cellStyle name="Ênfase3 15 2" xfId="5719" xr:uid="{FE0FD8F1-83B3-44DD-B4C5-EB64ECFA042F}"/>
    <cellStyle name="Ênfase3 16" xfId="1016" xr:uid="{79C44AD8-BBEF-40F7-A83F-D8747309A45B}"/>
    <cellStyle name="Ênfase3 16 2" xfId="5720" xr:uid="{8C3971DF-F36A-4DEC-9E44-CC454BFDB0A4}"/>
    <cellStyle name="Ênfase3 17" xfId="1017" xr:uid="{21BACAC1-483E-4654-8210-7C768CF54C8E}"/>
    <cellStyle name="Ênfase3 17 2" xfId="5721" xr:uid="{2DF2585A-4C82-4731-B637-D90005739208}"/>
    <cellStyle name="Ênfase3 18" xfId="1018" xr:uid="{CBEE2858-7E74-4F6B-A504-ADAE905B253D}"/>
    <cellStyle name="Ênfase3 18 2" xfId="5722" xr:uid="{3E978DD9-0460-4104-B9D6-519049656B7E}"/>
    <cellStyle name="Ênfase3 19" xfId="1019" xr:uid="{6CFC5145-97A5-4E1B-8E6F-4D9A691758B7}"/>
    <cellStyle name="Ênfase3 19 2" xfId="5723" xr:uid="{9E9A9572-E414-476F-86B2-D65AE4E85C94}"/>
    <cellStyle name="Ênfase3 2" xfId="229" xr:uid="{9CDD357F-402F-4578-BE49-7DB170FEF9CD}"/>
    <cellStyle name="Ênfase3 2 2" xfId="5724" xr:uid="{5CE43D03-09FE-41FF-98F8-BC47E9F6C5C2}"/>
    <cellStyle name="Ênfase3 20" xfId="1020" xr:uid="{EBE250A2-A1D7-4DDE-92E2-B5DA4C727EE2}"/>
    <cellStyle name="Ênfase3 20 2" xfId="5725" xr:uid="{DE7F3A36-0AF6-42CF-8BDB-5A66801B5F0F}"/>
    <cellStyle name="Ênfase3 21" xfId="5726" xr:uid="{485A2FBA-03F9-4BC2-A834-878534D9BE04}"/>
    <cellStyle name="Ênfase3 22" xfId="5727" xr:uid="{B9DD51F6-88BD-48E4-A129-D11440C8DFEB}"/>
    <cellStyle name="Ênfase3 23" xfId="5728" xr:uid="{102E81C7-A1C5-4B85-B726-FD50ED1DD146}"/>
    <cellStyle name="Ênfase3 24" xfId="5729" xr:uid="{27A86CE5-8555-448B-8712-D9B623425743}"/>
    <cellStyle name="Ênfase3 25" xfId="5730" xr:uid="{B34A3EDC-CE68-40C3-AD11-3FF4D8D5FB03}"/>
    <cellStyle name="Ênfase3 3" xfId="230" xr:uid="{9C027911-48F4-4A19-90C5-F7FB9AD43D9A}"/>
    <cellStyle name="Ênfase3 3 2" xfId="5731" xr:uid="{089AE667-0A07-4F0F-9B5E-19EF13FFF86C}"/>
    <cellStyle name="Ênfase3 4" xfId="231" xr:uid="{266D3B90-BFF5-432E-8777-3F9D73BB5F22}"/>
    <cellStyle name="Ênfase3 4 2" xfId="5732" xr:uid="{5325C6A6-285F-46F4-948B-1BE4D8B1B276}"/>
    <cellStyle name="Ênfase3 5" xfId="232" xr:uid="{BCCDD60B-4F73-48E6-9C16-2F6CDF887834}"/>
    <cellStyle name="Ênfase3 5 2" xfId="5733" xr:uid="{E5561436-8EC7-4146-B33D-B4AB58315111}"/>
    <cellStyle name="Ênfase3 6" xfId="233" xr:uid="{0C7EDDB9-E0B8-402B-80D1-EFD68B864682}"/>
    <cellStyle name="Ênfase3 6 2" xfId="5734" xr:uid="{0FA13823-7E4C-4B16-88E9-B898AC2D3835}"/>
    <cellStyle name="Ênfase3 7" xfId="234" xr:uid="{C34A6B20-BC45-4F39-9EC2-082DC8783B7F}"/>
    <cellStyle name="Ênfase3 7 2" xfId="5735" xr:uid="{EC787415-53B2-45C0-9EA3-B17269C9DD40}"/>
    <cellStyle name="Ênfase3 8" xfId="1021" xr:uid="{44B53D0E-5D2C-458D-AEEE-FFF2A146A755}"/>
    <cellStyle name="Ênfase3 8 2" xfId="5736" xr:uid="{A0873775-9CD2-4A7B-81BA-EE2354D9664B}"/>
    <cellStyle name="Ênfase3 9" xfId="1022" xr:uid="{7D7FA688-269C-4D4A-9111-05CD4910E1C5}"/>
    <cellStyle name="Ênfase3 9 2" xfId="5737" xr:uid="{66C703F9-359F-404E-8C3B-593FAA1F46CC}"/>
    <cellStyle name="Ênfase4 10" xfId="1023" xr:uid="{482A611C-F59C-4C33-A1F8-E17DD3120A69}"/>
    <cellStyle name="Ênfase4 10 2" xfId="5738" xr:uid="{44651FB6-0ADA-4444-A3CC-C0BB777F5552}"/>
    <cellStyle name="Ênfase4 11" xfId="1024" xr:uid="{1643E4D3-C6A9-46FB-8F78-BE1AF8D3F077}"/>
    <cellStyle name="Ênfase4 11 2" xfId="5739" xr:uid="{3DB345A5-D1C0-4855-9E86-B9FB4385F2F8}"/>
    <cellStyle name="Ênfase4 12" xfId="1025" xr:uid="{6C85E65C-2781-4AFE-9269-B2B09F3ED466}"/>
    <cellStyle name="Ênfase4 12 2" xfId="5740" xr:uid="{B78D756D-6FDA-4395-9409-5B024FD46A1B}"/>
    <cellStyle name="Ênfase4 13" xfId="1026" xr:uid="{937F3B8C-E778-4D4C-9F1F-6542295306BB}"/>
    <cellStyle name="Ênfase4 13 2" xfId="5741" xr:uid="{10F74363-9027-49B0-9F45-7F0D96AD7A00}"/>
    <cellStyle name="Ênfase4 14" xfId="1027" xr:uid="{ED620986-AC78-410C-947B-9DECCB82C448}"/>
    <cellStyle name="Ênfase4 14 2" xfId="5742" xr:uid="{5AEABB8D-3224-41D5-8DA3-FDECC35DE1D3}"/>
    <cellStyle name="Ênfase4 15" xfId="1028" xr:uid="{7C28B087-AA2C-4035-8F03-E005C03448B1}"/>
    <cellStyle name="Ênfase4 15 2" xfId="5743" xr:uid="{F17EBF4A-2D76-433C-8247-0844880E3742}"/>
    <cellStyle name="Ênfase4 16" xfId="1029" xr:uid="{22A39486-A7D3-40C8-9AFE-251CB551FA0F}"/>
    <cellStyle name="Ênfase4 16 2" xfId="5744" xr:uid="{3C6B9336-D35B-4F6D-9037-3BE2708E319C}"/>
    <cellStyle name="Ênfase4 17" xfId="1030" xr:uid="{2AE5E077-7004-4387-B46B-F99BCA2513CE}"/>
    <cellStyle name="Ênfase4 17 2" xfId="5745" xr:uid="{7C45F3FF-BAA1-443F-BA56-D44B7AB40E1D}"/>
    <cellStyle name="Ênfase4 18" xfId="1031" xr:uid="{AD7A9EDF-424E-49E4-A89A-5D5BC6E1DD74}"/>
    <cellStyle name="Ênfase4 18 2" xfId="5746" xr:uid="{303FAD02-E53B-436F-880B-4325CEAEEF54}"/>
    <cellStyle name="Ênfase4 19" xfId="1032" xr:uid="{0DACF0AA-F47E-460F-B9DB-79F9808B629E}"/>
    <cellStyle name="Ênfase4 19 2" xfId="5747" xr:uid="{9588D018-507D-444C-9CD9-D55F7FB31F90}"/>
    <cellStyle name="Ênfase4 2" xfId="235" xr:uid="{F22B0DA0-19DD-45A5-A487-5187DF9AAE90}"/>
    <cellStyle name="Ênfase4 2 2" xfId="5748" xr:uid="{F8BE4C53-17C7-4003-84BA-381EE2701076}"/>
    <cellStyle name="Ênfase4 20" xfId="1033" xr:uid="{ED88A4FD-19C6-4F42-8036-E8E2C56D831F}"/>
    <cellStyle name="Ênfase4 20 2" xfId="5749" xr:uid="{78905155-6184-4EB3-A0EB-3CDCD4E89F7D}"/>
    <cellStyle name="Ênfase4 21" xfId="5750" xr:uid="{C549CB0E-0656-4AD9-9974-87C0BFBCB660}"/>
    <cellStyle name="Ênfase4 22" xfId="5751" xr:uid="{8B9A892A-D07A-43C7-8DEE-BBAF8653BA8A}"/>
    <cellStyle name="Ênfase4 23" xfId="5752" xr:uid="{C1A8C02F-A613-4A57-99B2-B4A438285791}"/>
    <cellStyle name="Ênfase4 24" xfId="5753" xr:uid="{5FD6B7E0-65A8-46F0-98AC-6BB4BD548492}"/>
    <cellStyle name="Ênfase4 25" xfId="5754" xr:uid="{C17309CF-BDEB-43F7-9AE5-E5FE436D546A}"/>
    <cellStyle name="Ênfase4 3" xfId="236" xr:uid="{2C852180-B0B7-45D4-B206-5D558C5E1B98}"/>
    <cellStyle name="Ênfase4 3 2" xfId="5755" xr:uid="{98F2B935-9784-4672-BE47-D0FAAED5C010}"/>
    <cellStyle name="Ênfase4 4" xfId="237" xr:uid="{E9737322-6A76-4045-A0A0-D5EBAA000641}"/>
    <cellStyle name="Ênfase4 4 2" xfId="5756" xr:uid="{952A9337-0D75-4B92-BF2B-47FF712115DA}"/>
    <cellStyle name="Ênfase4 5" xfId="238" xr:uid="{AD5FEDA8-BF5F-483B-A63F-BFDB28E116FC}"/>
    <cellStyle name="Ênfase4 5 2" xfId="5757" xr:uid="{3FFE889B-C4A7-4A02-8D62-9CC1CCF1D308}"/>
    <cellStyle name="Ênfase4 6" xfId="239" xr:uid="{DAB20C58-64FB-486B-BCDB-59D7012E3B69}"/>
    <cellStyle name="Ênfase4 6 2" xfId="5758" xr:uid="{ED22DCDA-8BDB-4F70-A63D-32EDCD373708}"/>
    <cellStyle name="Ênfase4 7" xfId="240" xr:uid="{FE1BC8F2-0461-411E-9964-ACE9E4B2F41A}"/>
    <cellStyle name="Ênfase4 7 2" xfId="5759" xr:uid="{F6AFA8B6-5AE0-41BA-A464-93E96F30F936}"/>
    <cellStyle name="Ênfase4 8" xfId="1034" xr:uid="{34C52BB0-9B19-42FF-8D30-B21FB715E86E}"/>
    <cellStyle name="Ênfase4 8 2" xfId="5760" xr:uid="{5C1D57BA-0BD8-49AF-B855-79CD0579DF66}"/>
    <cellStyle name="Ênfase4 9" xfId="1035" xr:uid="{ABE4416A-9BFB-48A0-BAAD-FB68FF3D8AC5}"/>
    <cellStyle name="Ênfase4 9 2" xfId="5761" xr:uid="{225484E5-D719-4C91-98C2-C981F906DD6A}"/>
    <cellStyle name="Ênfase5 10" xfId="1036" xr:uid="{7A53026D-5A39-40C0-996E-3BEE253F78DB}"/>
    <cellStyle name="Ênfase5 10 2" xfId="5762" xr:uid="{49D0458E-BC3E-4226-8A01-8E365E9695AD}"/>
    <cellStyle name="Ênfase5 11" xfId="1037" xr:uid="{D449C515-3C9A-423D-B2DD-AA2D83D28EC2}"/>
    <cellStyle name="Ênfase5 11 2" xfId="5763" xr:uid="{E434B69E-F323-4CF0-94F2-132BE2585E87}"/>
    <cellStyle name="Ênfase5 12" xfId="1038" xr:uid="{20E29A2B-E044-4064-A5B6-29812C827DB7}"/>
    <cellStyle name="Ênfase5 12 2" xfId="5764" xr:uid="{B0C4B20C-2444-4F6B-856C-A9D3D21CC132}"/>
    <cellStyle name="Ênfase5 13" xfId="1039" xr:uid="{7393DB62-27D0-44D7-909C-E33219B89434}"/>
    <cellStyle name="Ênfase5 13 2" xfId="5765" xr:uid="{315228E5-3B86-4B47-9A75-1B58698781F2}"/>
    <cellStyle name="Ênfase5 14" xfId="1040" xr:uid="{F0252A01-1C57-4D47-8899-7D940A2EC816}"/>
    <cellStyle name="Ênfase5 14 2" xfId="5766" xr:uid="{90E73A3B-01F3-42CB-BACC-9D6FD678D6E8}"/>
    <cellStyle name="Ênfase5 15" xfId="1041" xr:uid="{F702F0C8-720E-410E-B8AB-7E12026DBA42}"/>
    <cellStyle name="Ênfase5 15 2" xfId="5767" xr:uid="{D01AD94C-6D69-442A-AA1D-14D6F90EB0F8}"/>
    <cellStyle name="Ênfase5 16" xfId="1042" xr:uid="{83C5C2F0-21B1-4431-A97F-15A8D7EAB678}"/>
    <cellStyle name="Ênfase5 16 2" xfId="5768" xr:uid="{3D075684-BB42-4E2E-BBE6-EAB2A48E0C5B}"/>
    <cellStyle name="Ênfase5 17" xfId="1043" xr:uid="{639F532D-9D6E-4315-B95B-8BC5F4CE1979}"/>
    <cellStyle name="Ênfase5 17 2" xfId="5769" xr:uid="{E85A5FE4-39EC-4852-B7CF-65C3CCD32473}"/>
    <cellStyle name="Ênfase5 18" xfId="1044" xr:uid="{1FD480E7-C419-4897-AAA5-99096EC9523C}"/>
    <cellStyle name="Ênfase5 18 2" xfId="5770" xr:uid="{7FCDD502-738F-456A-80B5-7C792BCD029E}"/>
    <cellStyle name="Ênfase5 19" xfId="1045" xr:uid="{BDB2570C-1F6F-4CB8-8EBD-7336FF3DA4B8}"/>
    <cellStyle name="Ênfase5 19 2" xfId="5771" xr:uid="{C0754FBA-D5AF-4794-9FDF-57960F828863}"/>
    <cellStyle name="Ênfase5 2" xfId="241" xr:uid="{38C9B7D9-C1D5-46E0-B6AE-C2AC5640FC1A}"/>
    <cellStyle name="Ênfase5 2 2" xfId="5772" xr:uid="{B79F4FCE-239D-47F5-94DA-95174C5A23E4}"/>
    <cellStyle name="Ênfase5 20" xfId="1046" xr:uid="{105D35DE-0C15-4354-B8C4-BEAA6A02A6BB}"/>
    <cellStyle name="Ênfase5 20 2" xfId="5773" xr:uid="{4945EDB9-93E2-4D7D-A096-4E61807903B6}"/>
    <cellStyle name="Ênfase5 21" xfId="5774" xr:uid="{116B5434-E414-4F63-8086-47AE6F0ECC12}"/>
    <cellStyle name="Ênfase5 22" xfId="5775" xr:uid="{2F71A447-43C1-4FCC-98AB-E333D240F75F}"/>
    <cellStyle name="Ênfase5 23" xfId="5776" xr:uid="{3E305FC2-18D5-40EC-AF7C-7963C1ACB80B}"/>
    <cellStyle name="Ênfase5 24" xfId="5777" xr:uid="{7E70F7E4-9C74-4E10-A88B-D0BFFCBA231F}"/>
    <cellStyle name="Ênfase5 25" xfId="5778" xr:uid="{98CD6814-6964-47AB-A822-2B0A0730B05A}"/>
    <cellStyle name="Ênfase5 3" xfId="242" xr:uid="{72F65ADD-CACC-4A59-BB39-18109576CAC5}"/>
    <cellStyle name="Ênfase5 3 2" xfId="5779" xr:uid="{4F1997D6-895A-4FD8-84B0-73A3AD12C883}"/>
    <cellStyle name="Ênfase5 4" xfId="243" xr:uid="{80BB00E6-0313-4E33-92D6-9EFEF7467DE8}"/>
    <cellStyle name="Ênfase5 4 2" xfId="5780" xr:uid="{5C157B2D-92B4-4C0F-B24F-53C8FCAFB339}"/>
    <cellStyle name="Ênfase5 5" xfId="244" xr:uid="{A81DD409-45B7-4C4E-B193-844CA470264F}"/>
    <cellStyle name="Ênfase5 5 2" xfId="5781" xr:uid="{D49A025B-B44D-46F9-8086-18FF3D241D85}"/>
    <cellStyle name="Ênfase5 6" xfId="245" xr:uid="{2ECB9C17-31BB-4F15-BCBC-128A73CE4F45}"/>
    <cellStyle name="Ênfase5 6 2" xfId="5782" xr:uid="{91BF4CED-9A02-4443-BD99-14D24F3BA306}"/>
    <cellStyle name="Ênfase5 7" xfId="246" xr:uid="{BCD71519-0769-401C-A52D-0898D68753C4}"/>
    <cellStyle name="Ênfase5 7 2" xfId="5783" xr:uid="{DB47EE6A-8F69-466F-90D2-42D5EC06EE17}"/>
    <cellStyle name="Ênfase5 8" xfId="1047" xr:uid="{75C3153E-4C23-4C8F-B4F6-2EA53C064B06}"/>
    <cellStyle name="Ênfase5 8 2" xfId="5784" xr:uid="{A0F831AF-18D2-41FE-9DB4-098185E8EE95}"/>
    <cellStyle name="Ênfase5 9" xfId="1048" xr:uid="{068FDA61-C292-42FC-BA9C-C72182F4AC61}"/>
    <cellStyle name="Ênfase5 9 2" xfId="5785" xr:uid="{CD5E1C89-C517-4BE0-AE89-5CAE361C7161}"/>
    <cellStyle name="Ênfase6 10" xfId="1049" xr:uid="{CD6619FB-A6D8-4349-AFD4-34B562F4424F}"/>
    <cellStyle name="Ênfase6 10 2" xfId="5786" xr:uid="{C093A477-0C9E-4B6F-A4FC-70C082081EF0}"/>
    <cellStyle name="Ênfase6 11" xfId="1050" xr:uid="{A40E011D-D6BC-46E8-B98B-D560C61E1C64}"/>
    <cellStyle name="Ênfase6 11 2" xfId="5787" xr:uid="{9D04DEDF-3C00-4C89-9F5B-01B7EFB418F7}"/>
    <cellStyle name="Ênfase6 12" xfId="1051" xr:uid="{24DDE79A-4AE6-4C68-8EA1-8D4FE56D5533}"/>
    <cellStyle name="Ênfase6 12 2" xfId="5788" xr:uid="{689901BC-1B3E-4740-B035-74DFBF99EF5E}"/>
    <cellStyle name="Ênfase6 13" xfId="1052" xr:uid="{A0796F25-3EE3-4E33-8060-04153235E5BB}"/>
    <cellStyle name="Ênfase6 13 2" xfId="5789" xr:uid="{1D81696F-D5AC-4FFD-AC80-3D9C6D3C8A50}"/>
    <cellStyle name="Ênfase6 14" xfId="1053" xr:uid="{8360760E-B791-421F-8BA9-27B7100866DF}"/>
    <cellStyle name="Ênfase6 14 2" xfId="5790" xr:uid="{DC33DC2D-92D5-497C-9350-FA26FF1CFA57}"/>
    <cellStyle name="Ênfase6 15" xfId="1054" xr:uid="{8C0E5FB0-C83B-4A8B-828E-210E1E44771B}"/>
    <cellStyle name="Ênfase6 15 2" xfId="5791" xr:uid="{81B229F9-77C1-4C1A-A298-6544B2D6C441}"/>
    <cellStyle name="Ênfase6 16" xfId="1055" xr:uid="{F3845AF2-7696-49E1-BA84-96CA07B5E11C}"/>
    <cellStyle name="Ênfase6 16 2" xfId="5792" xr:uid="{7C230A1E-EAFE-4042-B9CB-91BE0AF328B5}"/>
    <cellStyle name="Ênfase6 17" xfId="1056" xr:uid="{E1A098F1-D4EB-4B44-9BEF-0C4B2810B7E2}"/>
    <cellStyle name="Ênfase6 17 2" xfId="5793" xr:uid="{2C1E05D5-2DF7-4AF8-A4FF-FED3E4A8FA32}"/>
    <cellStyle name="Ênfase6 18" xfId="1057" xr:uid="{1DC55F8D-D395-4BE3-80A5-655CEC02E598}"/>
    <cellStyle name="Ênfase6 18 2" xfId="5794" xr:uid="{2439ACA5-4261-4C3D-A299-F7421A85CB20}"/>
    <cellStyle name="Ênfase6 19" xfId="1058" xr:uid="{EDA2EA17-7319-4C13-AFE2-1C3D4705A9FB}"/>
    <cellStyle name="Ênfase6 19 2" xfId="5795" xr:uid="{68D6A246-8E07-4463-9F3F-32F0EBA2BD93}"/>
    <cellStyle name="Ênfase6 2" xfId="247" xr:uid="{3F1D6DAB-B435-4AAD-A2B2-F392572A3196}"/>
    <cellStyle name="Ênfase6 2 2" xfId="5796" xr:uid="{11094D56-308C-43A3-AD94-CB97D3F68BC4}"/>
    <cellStyle name="Ênfase6 20" xfId="1059" xr:uid="{C3030475-27DD-41DC-9207-E3F3D35963C2}"/>
    <cellStyle name="Ênfase6 20 2" xfId="5797" xr:uid="{FC53A566-47CE-4BED-A591-C55B12BFCF6C}"/>
    <cellStyle name="Ênfase6 21" xfId="5798" xr:uid="{9086CA5D-83C5-48D4-B5BB-FA74CB8DC1D4}"/>
    <cellStyle name="Ênfase6 22" xfId="5799" xr:uid="{CD7EDE09-759F-4593-8DDE-CF085A78E32F}"/>
    <cellStyle name="Ênfase6 23" xfId="5800" xr:uid="{C8678F3F-D9EA-491A-9A99-B4B52379A101}"/>
    <cellStyle name="Ênfase6 24" xfId="5801" xr:uid="{76FE3CB1-6F9F-428A-83EA-F3D5F2ED1C34}"/>
    <cellStyle name="Ênfase6 25" xfId="5802" xr:uid="{1B11EABF-3FCF-48FA-8B23-EA6FEF755C90}"/>
    <cellStyle name="Ênfase6 3" xfId="248" xr:uid="{C0D15B9E-8D8C-4DB2-B05F-D1DC1B8CF72A}"/>
    <cellStyle name="Ênfase6 3 2" xfId="5803" xr:uid="{608871AC-F36A-45FB-B388-CA1AECE7262C}"/>
    <cellStyle name="Ênfase6 4" xfId="249" xr:uid="{25F1B08E-7FB6-4B72-8DE2-3F91B2B9644D}"/>
    <cellStyle name="Ênfase6 4 2" xfId="5804" xr:uid="{9BC58152-06D8-4E42-A2E4-F514452FF492}"/>
    <cellStyle name="Ênfase6 5" xfId="250" xr:uid="{4723CB23-3222-4AD7-B5CC-67528A792950}"/>
    <cellStyle name="Ênfase6 5 2" xfId="5805" xr:uid="{718593EE-7EE0-41CE-AF8D-CD0A42C36C24}"/>
    <cellStyle name="Ênfase6 6" xfId="251" xr:uid="{ADF27963-E09B-4EC8-BBB5-BBBE7E981D81}"/>
    <cellStyle name="Ênfase6 6 2" xfId="5806" xr:uid="{885E9F69-5E10-4E39-B77C-7D40A9A8C93C}"/>
    <cellStyle name="Ênfase6 7" xfId="252" xr:uid="{A022EB7E-15DC-45D9-A5D8-8642F90E9F0C}"/>
    <cellStyle name="Ênfase6 7 2" xfId="5807" xr:uid="{C7C62D7F-D434-4FD6-A387-7287920F84FC}"/>
    <cellStyle name="Ênfase6 8" xfId="1060" xr:uid="{2F87FA14-1D23-4422-8450-6AD4F5A8B5EC}"/>
    <cellStyle name="Ênfase6 8 2" xfId="5808" xr:uid="{C5AD2FC3-4203-4E0B-B859-F7415FDA5659}"/>
    <cellStyle name="Ênfase6 9" xfId="1061" xr:uid="{AAA3A813-9629-437C-B422-278F326F5C8D}"/>
    <cellStyle name="Ênfase6 9 2" xfId="5809" xr:uid="{FDDFC9EB-9CEF-4BCE-B769-1B454334DFE3}"/>
    <cellStyle name="Entrada" xfId="1630" builtinId="20" customBuiltin="1"/>
    <cellStyle name="Entrada 10" xfId="1062" xr:uid="{F74DC2A1-5116-42B4-B21F-B7AF019A02FD}"/>
    <cellStyle name="Entrada 10 2" xfId="5811" xr:uid="{DEAEEA2A-4C31-4180-9A89-4E42B3170ABA}"/>
    <cellStyle name="Entrada 10 3" xfId="5812" xr:uid="{7EA9A1ED-1BA3-4847-937E-60A16A69B91E}"/>
    <cellStyle name="Entrada 10 4" xfId="5813" xr:uid="{F6D94D82-F942-4EAB-9984-3C17D16596F1}"/>
    <cellStyle name="Entrada 10 5" xfId="5810" xr:uid="{4DC829FD-CAE1-479A-B077-2F0DCE9AAC93}"/>
    <cellStyle name="Entrada 11" xfId="1063" xr:uid="{3947BA7A-61F8-45DE-9155-75DA63CE927B}"/>
    <cellStyle name="Entrada 11 2" xfId="5815" xr:uid="{4D2FAA7F-59F8-4EE0-9FCC-B494A5B5A896}"/>
    <cellStyle name="Entrada 11 3" xfId="5816" xr:uid="{7A6C28C5-7FFB-4181-BF81-E7FEEB87B123}"/>
    <cellStyle name="Entrada 11 4" xfId="5817" xr:uid="{5FD02010-68F9-4327-B5B3-BF2134B165DB}"/>
    <cellStyle name="Entrada 11 5" xfId="5814" xr:uid="{E6F0BD77-5727-478A-9887-A8E6D3E47941}"/>
    <cellStyle name="Entrada 12" xfId="1064" xr:uid="{82954C05-F6CC-406D-BF82-36D543FA5934}"/>
    <cellStyle name="Entrada 12 2" xfId="5819" xr:uid="{09980F98-3AFE-469D-9A5E-145EB0EE0931}"/>
    <cellStyle name="Entrada 12 3" xfId="5820" xr:uid="{2DE19ADF-E979-46A4-A601-B7DD38C44F48}"/>
    <cellStyle name="Entrada 12 4" xfId="5821" xr:uid="{8736648A-497B-4BE9-8596-AC9CC95B376C}"/>
    <cellStyle name="Entrada 12 5" xfId="5818" xr:uid="{457E1763-F743-465C-9E2C-95B578B6DD01}"/>
    <cellStyle name="Entrada 13" xfId="1065" xr:uid="{A3CE4465-7E05-42E0-816A-4F3FEC757A37}"/>
    <cellStyle name="Entrada 13 2" xfId="5823" xr:uid="{80348FBB-1AD5-4AE8-A56A-5576ECFEB374}"/>
    <cellStyle name="Entrada 13 3" xfId="5824" xr:uid="{4A6B5367-E2EE-4E80-8568-CC4FD4ACA51A}"/>
    <cellStyle name="Entrada 13 4" xfId="5825" xr:uid="{D06C7B68-3F31-4BF8-B65F-5D2516825A79}"/>
    <cellStyle name="Entrada 13 5" xfId="5822" xr:uid="{378DE2C0-C71D-4CDB-90B0-74ECFA3FA572}"/>
    <cellStyle name="Entrada 14" xfId="1066" xr:uid="{4B23768B-981B-4C56-BF08-D6790F6F691A}"/>
    <cellStyle name="Entrada 14 2" xfId="5827" xr:uid="{127B24BA-E89D-4788-9E3F-4998536FD2F4}"/>
    <cellStyle name="Entrada 14 3" xfId="5828" xr:uid="{F03F8E82-37A9-463A-8B7A-3D07BF03C858}"/>
    <cellStyle name="Entrada 14 4" xfId="5829" xr:uid="{914EC68E-4129-4108-90E7-0B29034BAE9F}"/>
    <cellStyle name="Entrada 14 5" xfId="5826" xr:uid="{BD2244D8-8551-4F6F-98C6-E29344C07515}"/>
    <cellStyle name="Entrada 15" xfId="1067" xr:uid="{C7811CE5-E693-4B09-AC6C-5B8D48AABA11}"/>
    <cellStyle name="Entrada 15 2" xfId="5831" xr:uid="{74600A78-1F9E-41BB-B79E-2B345ACDDA82}"/>
    <cellStyle name="Entrada 15 3" xfId="5832" xr:uid="{AE8DC2D0-EE57-4997-85F0-C0A9D9E0E06A}"/>
    <cellStyle name="Entrada 15 4" xfId="5833" xr:uid="{1CE7F89A-ACAE-48CD-82CD-038114B1ED64}"/>
    <cellStyle name="Entrada 15 5" xfId="5830" xr:uid="{155AF898-1C33-406E-8D87-10F6861ABECB}"/>
    <cellStyle name="Entrada 16" xfId="1068" xr:uid="{D86A0E9B-4154-4BF1-B99C-552A882B234C}"/>
    <cellStyle name="Entrada 16 2" xfId="5835" xr:uid="{67313BC2-1779-4991-A34A-44DFD74926EB}"/>
    <cellStyle name="Entrada 16 3" xfId="5836" xr:uid="{C04DD768-83E1-4E64-8D54-647852103EFD}"/>
    <cellStyle name="Entrada 16 4" xfId="5837" xr:uid="{ECC44AE1-1DCE-4541-9FA6-3B98404AE656}"/>
    <cellStyle name="Entrada 16 5" xfId="5834" xr:uid="{A6065F0A-FA5B-421A-ABAE-F922DE2BCD3B}"/>
    <cellStyle name="Entrada 17" xfId="1069" xr:uid="{E0B0B780-C22A-4102-BBAF-8B9F015CE8FA}"/>
    <cellStyle name="Entrada 17 2" xfId="5839" xr:uid="{BE5252B9-AA97-4C49-B2A5-2795ED2FA216}"/>
    <cellStyle name="Entrada 17 3" xfId="5840" xr:uid="{0D145739-EFFC-473A-8174-00A045FC4D62}"/>
    <cellStyle name="Entrada 17 4" xfId="5841" xr:uid="{0AF5B981-6A58-41EB-8DA7-60B669517700}"/>
    <cellStyle name="Entrada 17 5" xfId="5838" xr:uid="{DE8A2EF2-64DC-48FA-AB2F-243B2EAFA958}"/>
    <cellStyle name="Entrada 18" xfId="1070" xr:uid="{83E4F39B-CA0B-46ED-AEEC-D536088A9453}"/>
    <cellStyle name="Entrada 18 2" xfId="5843" xr:uid="{9DCB011B-DFA0-4842-A33E-EB58F579BCB5}"/>
    <cellStyle name="Entrada 18 3" xfId="5844" xr:uid="{B65A5D1F-BEA1-472A-904B-C6A9D05C0FF2}"/>
    <cellStyle name="Entrada 18 4" xfId="5845" xr:uid="{35A8E7BF-857D-4218-AAA4-654C20409013}"/>
    <cellStyle name="Entrada 18 5" xfId="5842" xr:uid="{F596303A-A80D-4F54-8D7E-5DBA01A2A7FA}"/>
    <cellStyle name="Entrada 19" xfId="1071" xr:uid="{CEFB9E7E-12E4-42B3-89D7-5FCC227830F4}"/>
    <cellStyle name="Entrada 19 2" xfId="5847" xr:uid="{E1AD9374-89F1-4CB7-B4AF-527A1A411F32}"/>
    <cellStyle name="Entrada 19 3" xfId="5848" xr:uid="{861F4C2D-07F0-4F3D-ACE2-6AC353AA19F4}"/>
    <cellStyle name="Entrada 19 4" xfId="5849" xr:uid="{AE88565F-4BF8-4A7D-B3DA-33B543BC96D4}"/>
    <cellStyle name="Entrada 19 5" xfId="5846" xr:uid="{0E40EDB0-11C9-45DF-80FC-1DA8DB05E79B}"/>
    <cellStyle name="Entrada 2" xfId="253" xr:uid="{C6EA05D5-8A2C-424F-AD0E-BFE2ABAB1523}"/>
    <cellStyle name="Entrada 2 2" xfId="5851" xr:uid="{DC00D314-B977-4D37-A926-3FC8E6F63AD9}"/>
    <cellStyle name="Entrada 2 3" xfId="5852" xr:uid="{317CA726-06EF-4863-B925-41DD4861AF1C}"/>
    <cellStyle name="Entrada 2 4" xfId="5850" xr:uid="{90A0ADEF-C5E2-4C2F-BAE4-9DE5A6803B51}"/>
    <cellStyle name="Entrada 20" xfId="1072" xr:uid="{C9AB4707-E82A-43F1-9849-490304FA45CE}"/>
    <cellStyle name="Entrada 20 2" xfId="5854" xr:uid="{1DD14540-098A-41ED-A920-AC09B2F03C88}"/>
    <cellStyle name="Entrada 20 3" xfId="5855" xr:uid="{FB9F0769-9548-43BB-AEC3-D4BD1F358133}"/>
    <cellStyle name="Entrada 20 4" xfId="5856" xr:uid="{11A4A5DD-5C1C-4E97-A9F3-8AA641B131D4}"/>
    <cellStyle name="Entrada 20 5" xfId="5853" xr:uid="{9F362102-B40D-4F87-AB3F-E2C61D3852ED}"/>
    <cellStyle name="Entrada 21" xfId="5857" xr:uid="{00F61143-92F3-4B84-A79D-AD4A12B0869C}"/>
    <cellStyle name="Entrada 21 2" xfId="5858" xr:uid="{BDA27D1A-8BA4-4C24-BE7D-9C43D7EFF5B3}"/>
    <cellStyle name="Entrada 21 3" xfId="5859" xr:uid="{6EDD8283-AD21-4375-8323-4D8FD371020E}"/>
    <cellStyle name="Entrada 21 4" xfId="5860" xr:uid="{B63E270E-9578-4730-AB9B-6937C0E853A0}"/>
    <cellStyle name="Entrada 22" xfId="5861" xr:uid="{605C9FA4-BA31-4B57-947E-4201FE310F09}"/>
    <cellStyle name="Entrada 22 2" xfId="5862" xr:uid="{EB537FD0-F89A-47BB-9BBA-F15BFB3B6F51}"/>
    <cellStyle name="Entrada 22 3" xfId="5863" xr:uid="{EB240EAC-1E37-4E03-AB7C-6D26CB6388A4}"/>
    <cellStyle name="Entrada 22 4" xfId="5864" xr:uid="{685E2AEA-F0AF-4445-B9E5-F663EF8DA17D}"/>
    <cellStyle name="Entrada 23" xfId="5865" xr:uid="{CF7C79A0-22B8-4498-892B-3A99FDCB506C}"/>
    <cellStyle name="Entrada 23 2" xfId="5866" xr:uid="{44755669-500D-4FFC-9063-7D5770CEFEDA}"/>
    <cellStyle name="Entrada 23 3" xfId="5867" xr:uid="{F711B5AB-1980-4BD2-9A76-21B22DE9EE9C}"/>
    <cellStyle name="Entrada 23 4" xfId="5868" xr:uid="{93533F23-FAC2-4D2D-90AD-B6889BF3DE19}"/>
    <cellStyle name="Entrada 24" xfId="5869" xr:uid="{63A760EF-B2B4-4BD8-BE86-C83652912D5B}"/>
    <cellStyle name="Entrada 24 2" xfId="5870" xr:uid="{C3CE10CA-0E84-4222-8867-33F2D2AE6902}"/>
    <cellStyle name="Entrada 24 3" xfId="5871" xr:uid="{03660E74-9D0B-4F22-A0D4-5E639D3AB288}"/>
    <cellStyle name="Entrada 24 4" xfId="5872" xr:uid="{144A6945-8A37-414A-9015-230785CB20BB}"/>
    <cellStyle name="Entrada 25" xfId="5873" xr:uid="{0DC64BF5-82C8-428D-9042-FB5256B41E72}"/>
    <cellStyle name="Entrada 25 2" xfId="5874" xr:uid="{B65DF70E-7E39-4F73-9F0B-E34FA2D0C6D6}"/>
    <cellStyle name="Entrada 25 3" xfId="5875" xr:uid="{D0D79B01-C3CC-4BB1-B35E-F92078E3446A}"/>
    <cellStyle name="Entrada 25 4" xfId="5876" xr:uid="{7ED08E9A-2EC3-413E-8652-C2FAB2443561}"/>
    <cellStyle name="Entrada 3" xfId="254" xr:uid="{69862E9C-9D89-40E1-B462-5203E21F0B3C}"/>
    <cellStyle name="Entrada 3 2" xfId="5878" xr:uid="{07081371-F045-4D0D-9FA7-D51472854D0E}"/>
    <cellStyle name="Entrada 3 3" xfId="5879" xr:uid="{AA1A1EF7-AA68-40FD-8AEB-997329F37C9B}"/>
    <cellStyle name="Entrada 3 4" xfId="5877" xr:uid="{DD5EC20A-244A-4F83-AAB3-6E40AAA87B84}"/>
    <cellStyle name="Entrada 4" xfId="255" xr:uid="{FF82E40F-88B1-4533-AAF5-BD6C9FB78577}"/>
    <cellStyle name="Entrada 4 2" xfId="5881" xr:uid="{BA875583-DDE2-4AE6-A3E5-F6CA336C985B}"/>
    <cellStyle name="Entrada 4 3" xfId="5882" xr:uid="{BEB97009-D27E-42BC-BC19-D41BF8D9215C}"/>
    <cellStyle name="Entrada 4 4" xfId="5883" xr:uid="{513F4E97-F496-419C-A073-E2FEC56C2FCF}"/>
    <cellStyle name="Entrada 4 5" xfId="5880" xr:uid="{6FE357D7-7F79-4D0A-BC2B-14E01EE92A70}"/>
    <cellStyle name="Entrada 5" xfId="256" xr:uid="{DFE49AB5-3A22-4F37-8291-2CE59076EF06}"/>
    <cellStyle name="Entrada 5 2" xfId="5885" xr:uid="{A3F64D4A-2C72-4E3D-8CA7-6CFB7BB36D78}"/>
    <cellStyle name="Entrada 5 3" xfId="5886" xr:uid="{618E6DBD-2A69-44F9-91C7-79A8ADDD99F0}"/>
    <cellStyle name="Entrada 5 4" xfId="5887" xr:uid="{CEA04EB5-97C2-478F-A20E-DFBAB6FD013C}"/>
    <cellStyle name="Entrada 5 5" xfId="5884" xr:uid="{9A7F29DF-E90A-4DF9-BFB1-7287A1D5E5CB}"/>
    <cellStyle name="Entrada 6" xfId="257" xr:uid="{C14C1EF0-F27A-441E-AE9E-B9A00CEC8091}"/>
    <cellStyle name="Entrada 6 2" xfId="5889" xr:uid="{5CB356C1-8311-4196-8886-F49A701D756A}"/>
    <cellStyle name="Entrada 6 3" xfId="5890" xr:uid="{43EC92AC-37B6-4D68-AC6C-8FB3C10C3C23}"/>
    <cellStyle name="Entrada 6 4" xfId="5891" xr:uid="{87467815-D245-4CC4-92A7-DCC4162F37EC}"/>
    <cellStyle name="Entrada 6 5" xfId="5888" xr:uid="{18422814-1E55-4780-BE62-77E6E747AD8C}"/>
    <cellStyle name="Entrada 7" xfId="258" xr:uid="{EFA2693F-64A2-46D4-BECF-A32A77C95CC3}"/>
    <cellStyle name="Entrada 7 2" xfId="5893" xr:uid="{EF6D03C5-46F0-42DC-BC81-8531EB11960F}"/>
    <cellStyle name="Entrada 7 3" xfId="5894" xr:uid="{C5396582-8200-426B-AC88-B307AC766B7F}"/>
    <cellStyle name="Entrada 7 4" xfId="5895" xr:uid="{01F243E1-0E94-433C-8F3E-B41FD3154104}"/>
    <cellStyle name="Entrada 7 5" xfId="5892" xr:uid="{3C7E5BD4-2AD0-429A-9262-A312710D29F0}"/>
    <cellStyle name="Entrada 8" xfId="1073" xr:uid="{8B565D38-0392-402E-B232-E2245F24E9CE}"/>
    <cellStyle name="Entrada 8 2" xfId="5897" xr:uid="{3420A418-CDCB-42E3-BF22-EEA5D49647F2}"/>
    <cellStyle name="Entrada 8 3" xfId="5898" xr:uid="{2380BB04-2375-4025-A52F-E1570D5B2C16}"/>
    <cellStyle name="Entrada 8 4" xfId="5899" xr:uid="{D68F03F1-A3EB-498A-B9E5-3413AD8F7BB0}"/>
    <cellStyle name="Entrada 8 5" xfId="5896" xr:uid="{7DD9C945-2250-4837-91C4-E11FEE6AAC0F}"/>
    <cellStyle name="Entrada 9" xfId="1074" xr:uid="{185E139D-4059-45FF-BF1E-32BBE4AD6559}"/>
    <cellStyle name="Entrada 9 2" xfId="5901" xr:uid="{BA650397-9041-4E30-837E-0B4EE8C15386}"/>
    <cellStyle name="Entrada 9 3" xfId="5902" xr:uid="{7EB31128-999C-4628-BD9B-47C4D1ED6486}"/>
    <cellStyle name="Entrada 9 4" xfId="5903" xr:uid="{7E54EA22-63F8-4398-B080-AE9F566755FD}"/>
    <cellStyle name="Entrada 9 5" xfId="5900" xr:uid="{45373500-0E69-4AD4-8021-7DF2B7F26EC8}"/>
    <cellStyle name="ESTAÇÕES" xfId="5904" xr:uid="{0799EEEB-5EF6-4DC4-AF9B-23705F9A1A70}"/>
    <cellStyle name="ESTAÇÕES 10" xfId="5905" xr:uid="{A9C50DFC-82FD-4D77-BDDD-F5A07E3C030B}"/>
    <cellStyle name="ESTAÇÕES 10 2" xfId="5906" xr:uid="{877CAC88-8240-44C9-821D-5380E573F1F6}"/>
    <cellStyle name="ESTAÇÕES 10 3" xfId="5907" xr:uid="{973460E2-0D22-4CD7-9FC8-024F96943A88}"/>
    <cellStyle name="ESTAÇÕES 10 4" xfId="5908" xr:uid="{C26A60F8-C068-494A-A07F-3D7DE1BA57C5}"/>
    <cellStyle name="ESTAÇÕES 11" xfId="5909" xr:uid="{CA43A13E-408E-4733-9412-D77CF5175AF7}"/>
    <cellStyle name="ESTAÇÕES 11 2" xfId="5910" xr:uid="{3125A376-50EA-4802-8045-F80CD1476B84}"/>
    <cellStyle name="ESTAÇÕES 11 3" xfId="5911" xr:uid="{EBC78DC7-17CF-4273-83C0-BA81168E2C45}"/>
    <cellStyle name="ESTAÇÕES 11 4" xfId="5912" xr:uid="{DA57C4B3-C933-45C8-8C74-AA9C5152E02F}"/>
    <cellStyle name="ESTAÇÕES 12" xfId="5913" xr:uid="{668F02D4-8BC7-4CB4-A6A7-051F7E29AFA7}"/>
    <cellStyle name="ESTAÇÕES 12 2" xfId="5914" xr:uid="{DD59A22E-F8FB-41CD-9AC4-30F5104483F2}"/>
    <cellStyle name="ESTAÇÕES 12 3" xfId="5915" xr:uid="{A0239F18-ECC1-41E6-84C0-B1294099B60C}"/>
    <cellStyle name="ESTAÇÕES 12 4" xfId="5916" xr:uid="{E6AE16F5-CC8C-4C89-B088-6C16C84624E4}"/>
    <cellStyle name="ESTAÇÕES 13" xfId="5917" xr:uid="{7CE1E19F-8DC5-4C82-B20E-8556603E6DA0}"/>
    <cellStyle name="ESTAÇÕES 13 2" xfId="5918" xr:uid="{C554E0A3-B29E-47BA-9E30-7DE6F1ABA78B}"/>
    <cellStyle name="ESTAÇÕES 13 3" xfId="5919" xr:uid="{176D035A-B51E-46B8-A13D-CC787697603D}"/>
    <cellStyle name="ESTAÇÕES 13 4" xfId="5920" xr:uid="{CEB7F37C-27E4-4CFC-9802-95B608B698C3}"/>
    <cellStyle name="ESTAÇÕES 14" xfId="5921" xr:uid="{B0BD6D0D-4A6A-4DD8-B628-431B0A19027E}"/>
    <cellStyle name="ESTAÇÕES 14 2" xfId="5922" xr:uid="{31481B84-6EFD-4BB7-9B64-071B9602D63A}"/>
    <cellStyle name="ESTAÇÕES 14 3" xfId="5923" xr:uid="{8551A042-3026-4584-8E3B-E153AEA01D3F}"/>
    <cellStyle name="ESTAÇÕES 14 4" xfId="5924" xr:uid="{936E353B-3B03-425C-9924-E09F14AD6886}"/>
    <cellStyle name="ESTAÇÕES 15" xfId="5925" xr:uid="{7EAF2900-4B6A-433C-93F4-32E800C83442}"/>
    <cellStyle name="ESTAÇÕES 15 2" xfId="5926" xr:uid="{BDAA8FC9-B332-40FA-A28D-EB9EB843ACE9}"/>
    <cellStyle name="ESTAÇÕES 15 3" xfId="5927" xr:uid="{D44129E1-0726-4676-9E2E-F253FB672AA3}"/>
    <cellStyle name="ESTAÇÕES 15 4" xfId="5928" xr:uid="{A7AEE15D-32BB-49D8-BCE4-879CC1A89FAE}"/>
    <cellStyle name="ESTAÇÕES 16" xfId="5929" xr:uid="{1363B026-57C6-4376-A6CC-7EFBB40B411B}"/>
    <cellStyle name="ESTAÇÕES 16 2" xfId="5930" xr:uid="{EC3C15DC-426A-4EB7-9E46-57F2A433B78A}"/>
    <cellStyle name="ESTAÇÕES 16 3" xfId="5931" xr:uid="{E69D6032-7B60-4871-ADE0-7C0DB5986FBE}"/>
    <cellStyle name="ESTAÇÕES 16 4" xfId="5932" xr:uid="{D1EF0EEF-F306-46BD-B28B-4DC0B3D4D5CC}"/>
    <cellStyle name="ESTAÇÕES 17" xfId="5933" xr:uid="{41E76560-B3AB-4A8F-A5AD-83821C6C0A61}"/>
    <cellStyle name="ESTAÇÕES 17 2" xfId="5934" xr:uid="{950CA3FB-42D9-41A8-B764-1322A05E8C33}"/>
    <cellStyle name="ESTAÇÕES 17 3" xfId="5935" xr:uid="{DEE2FF01-5F9D-44E7-B902-59A349536D6E}"/>
    <cellStyle name="ESTAÇÕES 17 4" xfId="5936" xr:uid="{9989FDB7-B1D8-4907-88F9-B650F34D9E5E}"/>
    <cellStyle name="ESTAÇÕES 18" xfId="5937" xr:uid="{612B8C68-2DE7-42DE-A86A-74BDB6E71C07}"/>
    <cellStyle name="ESTAÇÕES 18 2" xfId="5938" xr:uid="{CD150A27-EA6F-4AD6-8A5D-5CEBCA9073CC}"/>
    <cellStyle name="ESTAÇÕES 18 3" xfId="5939" xr:uid="{C121B169-C3D8-43A9-AB2C-02A3DCC42D05}"/>
    <cellStyle name="ESTAÇÕES 18 4" xfId="5940" xr:uid="{BDF6AFB8-FE95-47F3-8E35-87D0B0A2FDD6}"/>
    <cellStyle name="ESTAÇÕES 19" xfId="5941" xr:uid="{9C1280D8-E970-4C0F-922E-B3257A1BED20}"/>
    <cellStyle name="ESTAÇÕES 19 2" xfId="5942" xr:uid="{16912AA0-16B2-42C1-98B6-0A64A1F2CF10}"/>
    <cellStyle name="ESTAÇÕES 19 3" xfId="5943" xr:uid="{B4486456-EF60-4A88-A0EC-FEB06329FB36}"/>
    <cellStyle name="ESTAÇÕES 19 4" xfId="5944" xr:uid="{5792C1A1-6729-40D2-B4C3-18C6A5C52B5E}"/>
    <cellStyle name="ESTAÇÕES 2" xfId="5945" xr:uid="{CDACA771-7BEF-42FB-AA7D-0A7A7DCA6B67}"/>
    <cellStyle name="ESTAÇÕES 2 2" xfId="5946" xr:uid="{054DB642-8CC1-47D4-94FC-F0366A6256A5}"/>
    <cellStyle name="ESTAÇÕES 2 3" xfId="5947" xr:uid="{5B2C4812-E408-4004-A5F7-3B898CEE8DC4}"/>
    <cellStyle name="ESTAÇÕES 2 4" xfId="5948" xr:uid="{EFF46781-B4A6-46A1-966B-6ABC36EA49A1}"/>
    <cellStyle name="ESTAÇÕES 20" xfId="5949" xr:uid="{0F0E50E1-906B-478E-9632-80F47309061F}"/>
    <cellStyle name="ESTAÇÕES 20 2" xfId="5950" xr:uid="{0D911020-BDE6-4639-84DA-948E02ACF8E2}"/>
    <cellStyle name="ESTAÇÕES 20 3" xfId="5951" xr:uid="{0E02E00B-3C46-473E-998E-72D897FBF023}"/>
    <cellStyle name="ESTAÇÕES 20 4" xfId="5952" xr:uid="{D265A646-D997-4B2F-808F-171A361E0630}"/>
    <cellStyle name="ESTAÇÕES 21" xfId="5953" xr:uid="{A117A6EE-F929-4F99-8717-20A329C1574F}"/>
    <cellStyle name="ESTAÇÕES 21 2" xfId="5954" xr:uid="{AACCADFB-8B48-49EF-BB49-CFB827FA26A7}"/>
    <cellStyle name="ESTAÇÕES 21 3" xfId="5955" xr:uid="{8B5EC8F1-B0AB-4BDD-9FE0-E287F3E92D91}"/>
    <cellStyle name="ESTAÇÕES 21 4" xfId="5956" xr:uid="{79BF1E01-CF58-4285-86F5-12CDD6BFF57D}"/>
    <cellStyle name="ESTAÇÕES 22" xfId="5957" xr:uid="{0625EC60-251D-45E2-8247-7D2342A8D28D}"/>
    <cellStyle name="ESTAÇÕES 22 2" xfId="5958" xr:uid="{7ACAB5F7-71E1-48E1-8574-824938353186}"/>
    <cellStyle name="ESTAÇÕES 22 3" xfId="5959" xr:uid="{835F2B25-2E46-4FE0-A7A2-E62B67276F69}"/>
    <cellStyle name="ESTAÇÕES 22 4" xfId="5960" xr:uid="{65017BE1-C3EF-49C0-92FE-056885B5EE1D}"/>
    <cellStyle name="ESTAÇÕES 23" xfId="5961" xr:uid="{B2428FF0-BFA7-4D5C-AC12-F57497E38C94}"/>
    <cellStyle name="ESTAÇÕES 23 2" xfId="5962" xr:uid="{2E16977E-7D84-490F-9E09-0F4D14541F95}"/>
    <cellStyle name="ESTAÇÕES 23 3" xfId="5963" xr:uid="{D359462C-9972-4B7C-B747-3C42169621D3}"/>
    <cellStyle name="ESTAÇÕES 23 4" xfId="5964" xr:uid="{4EA3AAC7-25BD-4B7A-9585-FC8104C62FDE}"/>
    <cellStyle name="ESTAÇÕES 24" xfId="5965" xr:uid="{692CDD2F-5E5E-4FA1-8043-C7038F5CEC05}"/>
    <cellStyle name="ESTAÇÕES 24 2" xfId="5966" xr:uid="{12FA4417-C945-42E4-879C-2ED1A254D3CF}"/>
    <cellStyle name="ESTAÇÕES 24 3" xfId="5967" xr:uid="{3823CD7D-9266-47BC-880C-D875A388BBBC}"/>
    <cellStyle name="ESTAÇÕES 24 4" xfId="5968" xr:uid="{B79F7911-4ECA-4DB8-A276-E21CD1307717}"/>
    <cellStyle name="ESTAÇÕES 25" xfId="5969" xr:uid="{81F86E21-E6FD-4BB7-AB2B-F05C3B579BC4}"/>
    <cellStyle name="ESTAÇÕES 26" xfId="5970" xr:uid="{620805E7-BE3B-4B2D-BA0F-404AC049B261}"/>
    <cellStyle name="ESTAÇÕES 27" xfId="5971" xr:uid="{980C721F-AD24-420D-A88D-D395458A7D42}"/>
    <cellStyle name="ESTAÇÕES 3" xfId="5972" xr:uid="{F4ED05DA-6F05-4CA9-B87E-A0E8BB1FF5F2}"/>
    <cellStyle name="ESTAÇÕES 3 2" xfId="5973" xr:uid="{442D1202-C441-4EEB-BC9C-1BA8B0AF8DE9}"/>
    <cellStyle name="ESTAÇÕES 3 3" xfId="5974" xr:uid="{9206609D-C9B9-4993-93F9-997A4C1C3495}"/>
    <cellStyle name="ESTAÇÕES 3 4" xfId="5975" xr:uid="{BB994377-E4AA-4AC0-AA41-6D7FDA505DDC}"/>
    <cellStyle name="ESTAÇÕES 4" xfId="5976" xr:uid="{068A3EB4-0E0C-4786-8772-401E9BB90A8A}"/>
    <cellStyle name="ESTAÇÕES 4 2" xfId="5977" xr:uid="{B0DCE3A2-681C-42B3-97E8-8511CA015733}"/>
    <cellStyle name="ESTAÇÕES 4 3" xfId="5978" xr:uid="{E8B1517E-490F-467E-8FF3-6F87589E5E46}"/>
    <cellStyle name="ESTAÇÕES 4 4" xfId="5979" xr:uid="{5CFFB1C0-C619-4708-BB0E-BD67B35823A1}"/>
    <cellStyle name="ESTAÇÕES 5" xfId="5980" xr:uid="{9F49B8F1-B535-46FA-A832-BFEF83BC06BC}"/>
    <cellStyle name="ESTAÇÕES 5 2" xfId="5981" xr:uid="{52637A16-D566-4A9C-B1DF-D062F0AF2FD6}"/>
    <cellStyle name="ESTAÇÕES 5 3" xfId="5982" xr:uid="{80DD77D1-9B56-4B43-BC32-381194550392}"/>
    <cellStyle name="ESTAÇÕES 5 4" xfId="5983" xr:uid="{13741953-C6B5-4D8F-8166-FB168CCF2473}"/>
    <cellStyle name="ESTAÇÕES 6" xfId="5984" xr:uid="{75586A55-C979-45C3-B9D6-FC16BB9688AD}"/>
    <cellStyle name="ESTAÇÕES 6 2" xfId="5985" xr:uid="{5EAB5CAA-0C29-4CDC-9300-D181A21C05B6}"/>
    <cellStyle name="ESTAÇÕES 6 3" xfId="5986" xr:uid="{0B75C616-6241-49AE-893A-E1EF2E1B5940}"/>
    <cellStyle name="ESTAÇÕES 6 4" xfId="5987" xr:uid="{42D08A33-A318-4239-91A9-38111D864224}"/>
    <cellStyle name="ESTAÇÕES 7" xfId="5988" xr:uid="{B01D7D7F-D0EA-4ACA-AED0-30AE8AB64D76}"/>
    <cellStyle name="ESTAÇÕES 7 2" xfId="5989" xr:uid="{E17EAF19-1194-442B-BB01-F5A2618B418C}"/>
    <cellStyle name="ESTAÇÕES 7 3" xfId="5990" xr:uid="{FDFD0704-2943-4C02-9C9D-56C2E5CF5247}"/>
    <cellStyle name="ESTAÇÕES 7 4" xfId="5991" xr:uid="{4BB71ACF-6321-4238-99CA-17A8FFE1E7BC}"/>
    <cellStyle name="ESTAÇÕES 8" xfId="5992" xr:uid="{3E512DA7-4811-48C2-AA3A-9FE33F0FD1C7}"/>
    <cellStyle name="ESTAÇÕES 8 2" xfId="5993" xr:uid="{8BC8676F-FE55-4713-BBEE-46B545DB34BB}"/>
    <cellStyle name="ESTAÇÕES 8 3" xfId="5994" xr:uid="{A12984A7-5D4E-43F7-AA86-F4AC26E2876A}"/>
    <cellStyle name="ESTAÇÕES 8 4" xfId="5995" xr:uid="{E3FB69FB-B692-4A47-A966-F247D34E80AE}"/>
    <cellStyle name="ESTAÇÕES 9" xfId="5996" xr:uid="{9944DFEE-2AB0-4603-BB94-DB70B3FC1CDD}"/>
    <cellStyle name="ESTAÇÕES 9 2" xfId="5997" xr:uid="{507E755D-4595-435D-A77E-2B00E7FEA704}"/>
    <cellStyle name="ESTAÇÕES 9 3" xfId="5998" xr:uid="{C55CED81-4A93-4A64-8E91-1175EDE5FD0A}"/>
    <cellStyle name="ESTAÇÕES 9 4" xfId="5999" xr:uid="{F5BBCAC9-E9DF-4DAF-A2BF-773B7ADF5C83}"/>
    <cellStyle name="Estilo 1" xfId="6000" xr:uid="{15358CD5-2C4D-45FF-BB1F-8DB45E65FC3C}"/>
    <cellStyle name="Estilo 1 2" xfId="6001" xr:uid="{A825702C-8CB5-44F9-A540-8616728F99FE}"/>
    <cellStyle name="Estilo 1 3" xfId="6002" xr:uid="{083BECC7-8CC0-4744-8AA2-E5CA0F167412}"/>
    <cellStyle name="Estilo 2" xfId="6003" xr:uid="{31910F86-5CCF-4401-B485-84C09A198124}"/>
    <cellStyle name="Estranho" xfId="6004" xr:uid="{FB8A9FBC-2848-4E95-9ACB-8B61C538542B}"/>
    <cellStyle name="Estrranho" xfId="6005" xr:uid="{256D9700-DC08-4733-B2B5-EC6D8BEF8EAD}"/>
    <cellStyle name="Euro" xfId="259" xr:uid="{82BB2BDC-A254-47D3-AC7A-57135936C248}"/>
    <cellStyle name="Euro 2" xfId="1075" xr:uid="{D8C917FA-5F9E-430C-972F-F74E793AA233}"/>
    <cellStyle name="Euro 2 2" xfId="6007" xr:uid="{5FCBB38E-A170-45C0-B678-2E248FA341CF}"/>
    <cellStyle name="Euro 3" xfId="1076" xr:uid="{3FFC93FB-F630-41DC-917F-3D203D06C6C9}"/>
    <cellStyle name="Euro 3 2" xfId="6008" xr:uid="{5C5EC5EF-1FC7-4C36-B68F-D10641B3BC57}"/>
    <cellStyle name="Euro 4" xfId="1077" xr:uid="{00750BDE-5AE5-407F-AB0C-10AB335EF7E3}"/>
    <cellStyle name="Euro 5" xfId="6006" xr:uid="{6DB16FAD-CA8F-42A4-9775-58FF831029BC}"/>
    <cellStyle name="Excel Built-in Hyperlink" xfId="1624" xr:uid="{EB5C94A0-E8A0-4C0C-8345-B3EF0411E56C}"/>
    <cellStyle name="Excel Built-in Normal" xfId="1625" xr:uid="{B5D0885C-BA7B-4DCA-AD9E-5A53E10FD515}"/>
    <cellStyle name="Excel Built-in Normal 2" xfId="1626" xr:uid="{CD779227-9935-4DC5-9074-CA232F19786F}"/>
    <cellStyle name="Excel Built-in Normal 3" xfId="1627" xr:uid="{C279BDFA-4055-463B-8F8C-FA5018223CCC}"/>
    <cellStyle name="Explanatory Text" xfId="27" xr:uid="{DB23D58A-7369-4D42-B0CA-37707713A513}"/>
    <cellStyle name="Fixed" xfId="6009" xr:uid="{CF0DC075-D2E1-4E25-B724-FA1DCD11EB12}"/>
    <cellStyle name="Fixed 2" xfId="6010" xr:uid="{4F4A99FA-6240-40A5-B86E-30061E3757A3}"/>
    <cellStyle name="Fixed 3" xfId="6011" xr:uid="{AFC77213-8D2B-4EA3-81C2-6715073D22EC}"/>
    <cellStyle name="Fixed 4" xfId="6012" xr:uid="{F6C66FF2-4A34-42BA-9F3B-6FB16275AADA}"/>
    <cellStyle name="Fixo" xfId="260" xr:uid="{94C82B4D-F0C0-4382-8359-3F78A429B96C}"/>
    <cellStyle name="Fixo 2" xfId="6014" xr:uid="{5F18C7C6-89C0-4C35-B2E0-0BB5517AEA9B}"/>
    <cellStyle name="Fixo 3" xfId="6015" xr:uid="{CC605F81-0638-4866-9833-EA4E60DC1EB8}"/>
    <cellStyle name="Fixo 4" xfId="6016" xr:uid="{ED18738B-B8A9-48CE-A0F7-D528FF69D843}"/>
    <cellStyle name="Fixo 5" xfId="6013" xr:uid="{B85FE9C6-D458-4EE4-8B41-AB4F0BF75E74}"/>
    <cellStyle name="Fomrula num" xfId="6017" xr:uid="{116A09D4-4214-4072-B727-3FB818AC48E9}"/>
    <cellStyle name="Formula ´p" xfId="6018" xr:uid="{ECE01AD9-AC98-4F0C-941D-E4C770784836}"/>
    <cellStyle name="Formula Num" xfId="6019" xr:uid="{A208BD5E-9A78-4949-AF1B-99251893D5DC}"/>
    <cellStyle name="Formula Percent" xfId="6020" xr:uid="{CCF3FFC7-6E22-432E-90C8-CC7C93E56975}"/>
    <cellStyle name="Formula projecao num" xfId="6021" xr:uid="{A49DEE85-B603-47E9-B0DC-79C56E5BE670}"/>
    <cellStyle name="Formula projecao percent" xfId="6022" xr:uid="{4266C00B-66CA-4759-946C-B99E2DF45094}"/>
    <cellStyle name="fundocinza" xfId="6023" xr:uid="{63AB3C24-7000-4DF2-8684-073D3323E482}"/>
    <cellStyle name="fundocinza 2" xfId="6024" xr:uid="{394D3F48-8F06-4F26-A271-647ED743CC0F}"/>
    <cellStyle name="fundocinza 3" xfId="6025" xr:uid="{AEDD6386-F0C9-45F6-83A1-5FF7DF20F990}"/>
    <cellStyle name="fundocinza 4" xfId="6026" xr:uid="{18FE4FEE-621F-4C18-953E-3C4F62839D15}"/>
    <cellStyle name="fundodeentrada" xfId="6027" xr:uid="{B677A993-69AE-483A-902B-28418A70F13E}"/>
    <cellStyle name="fundodeentrada 2" xfId="6028" xr:uid="{CC3D6FBA-E2EE-41D5-BA50-5B6429D4B1C2}"/>
    <cellStyle name="fundodeentrada 3" xfId="6029" xr:uid="{B85C3A6F-0787-40BA-90BC-A9399E90137F}"/>
    <cellStyle name="fundodeentrada 4" xfId="6030" xr:uid="{EA331CF9-8EFC-45BD-BFD8-6DD99179374C}"/>
    <cellStyle name="fundoentrada" xfId="6031" xr:uid="{2513752F-7ADD-449E-A2AE-B9166CD072BB}"/>
    <cellStyle name="fundogrêmio" xfId="6032" xr:uid="{8462158B-DA54-41E7-94F6-48BDC88EC186}"/>
    <cellStyle name="Good 2" xfId="6033" xr:uid="{015269EE-E631-46C2-B935-1C4650A0D0E3}"/>
    <cellStyle name="Grey" xfId="6034" xr:uid="{B3C60C91-1630-459F-8AA5-ED8586E3BF7E}"/>
    <cellStyle name="Grupo" xfId="261" xr:uid="{6593600C-7D58-4F43-800D-DFFE4AF1E34D}"/>
    <cellStyle name="Grupo 2" xfId="1078" xr:uid="{45B09097-60DA-4784-AA81-6C317B3E3B61}"/>
    <cellStyle name="Grupo 2 2" xfId="1576" xr:uid="{0F91894A-2DDE-4A1A-B714-9131F19B0700}"/>
    <cellStyle name="Grupo 2 2 2" xfId="20982" xr:uid="{C762BD5F-BA09-482D-BD05-9E80B8F05C30}"/>
    <cellStyle name="Grupo 2 2 3" xfId="15759" xr:uid="{CE72C97C-F0F1-4675-B09C-6D12556E2265}"/>
    <cellStyle name="Grupo 2 3" xfId="18104" xr:uid="{7DB99D6C-87B0-415B-A6B7-3AB6AC0693A6}"/>
    <cellStyle name="Grupo 2 4" xfId="12861" xr:uid="{BA86DF2F-DCB1-40C7-871F-7669233629F2}"/>
    <cellStyle name="Grupo 3" xfId="1561" xr:uid="{486590A9-3875-4305-B30E-262BBCFD841E}"/>
    <cellStyle name="Grupo 3 2" xfId="18105" xr:uid="{D346664F-1DD1-4DCD-BC1C-11E6114B5E12}"/>
    <cellStyle name="Grupo 3 3" xfId="12862" xr:uid="{EC536A7F-6042-4EA8-86DF-9C1D098DDCDA}"/>
    <cellStyle name="Heading 1" xfId="20" xr:uid="{056CC244-ACF3-4EF3-99C4-D2DEFD674DA3}"/>
    <cellStyle name="Heading 1 2" xfId="6036" xr:uid="{E478D242-0562-47A0-AEE8-C00736F6EA20}"/>
    <cellStyle name="Heading 1 3" xfId="6037" xr:uid="{BFCA3D44-9E0F-4C57-A7B2-930EDB86EF4C}"/>
    <cellStyle name="Heading 1 4" xfId="6038" xr:uid="{EC361901-F790-471D-9610-F03C10806385}"/>
    <cellStyle name="Heading 1 5" xfId="6035" xr:uid="{3B98131A-9FC7-40A1-8A4B-4BF38C771A8A}"/>
    <cellStyle name="Heading 2" xfId="21" xr:uid="{A49659BA-12E9-4AF0-B82E-AD65FAA7C797}"/>
    <cellStyle name="Heading 2 2" xfId="6040" xr:uid="{B654F424-2D6B-4D17-8A7A-63E1A9960AAE}"/>
    <cellStyle name="Heading 2 3" xfId="6041" xr:uid="{50205284-85A2-43D1-A4CD-27B47ABB1BE5}"/>
    <cellStyle name="Heading 2 4" xfId="6042" xr:uid="{742AA920-A3C5-4890-AF13-310959CF98FA}"/>
    <cellStyle name="Heading 2 5" xfId="6039" xr:uid="{546E030B-EE5E-45F2-A4A3-9429A600820B}"/>
    <cellStyle name="Heading 3" xfId="22" xr:uid="{FB495E89-B6CB-4F8F-A091-2068BF383D79}"/>
    <cellStyle name="Heading 3 2" xfId="6043" xr:uid="{AD209FDF-B343-41FF-9E9A-4E2040330285}"/>
    <cellStyle name="Heading 4" xfId="23" xr:uid="{2D9D48C2-5268-41E4-90B0-E532CCEE65D5}"/>
    <cellStyle name="Heading 4 2" xfId="6044" xr:uid="{60876D78-3BC8-4221-A0B9-55CE21D474B7}"/>
    <cellStyle name="Hyperlink 2" xfId="6045" xr:uid="{CB4D71C0-E540-4982-A148-2D38B803EA02}"/>
    <cellStyle name="Hyperlink 3" xfId="6046" xr:uid="{48F21845-CED3-4E0A-A18E-64C2FDFBBA39}"/>
    <cellStyle name="Hyperlink 4" xfId="6047" xr:uid="{835FC683-2A33-4E7D-988A-BF005A5324F4}"/>
    <cellStyle name="Hyperlink 5" xfId="6048" xr:uid="{C5D5CF48-13F1-4D96-9385-8772ABC7AB61}"/>
    <cellStyle name="Hyperlink 6" xfId="6049" xr:uid="{5DF3BEA0-07E0-4739-8D16-2C1952A5DC63}"/>
    <cellStyle name="Incorreto 10" xfId="1079" xr:uid="{09282903-DC4F-4D23-91FC-9F6CA3FE4B63}"/>
    <cellStyle name="Incorreto 10 2" xfId="6050" xr:uid="{B2103AA3-635B-44F2-99B2-5180E8906808}"/>
    <cellStyle name="Incorreto 11" xfId="1080" xr:uid="{AD3C1632-B70D-407A-808E-8564E6906445}"/>
    <cellStyle name="Incorreto 11 2" xfId="6051" xr:uid="{C639EE79-52A2-4CC7-A68B-83755F283492}"/>
    <cellStyle name="Incorreto 12" xfId="1081" xr:uid="{210819AE-E0B0-490E-8DC0-35754CD6E39A}"/>
    <cellStyle name="Incorreto 12 2" xfId="6052" xr:uid="{AEE4449D-DA6F-45CE-9CD0-910BF3071037}"/>
    <cellStyle name="Incorreto 13" xfId="1082" xr:uid="{A15441D1-71E0-4DF8-9AF2-B08D591921E4}"/>
    <cellStyle name="Incorreto 13 2" xfId="6053" xr:uid="{90DCD78A-AF1D-462E-84E5-EA40D4653AF4}"/>
    <cellStyle name="Incorreto 14" xfId="1083" xr:uid="{35865C06-9E27-49F9-8985-CC51E5357A17}"/>
    <cellStyle name="Incorreto 14 2" xfId="6054" xr:uid="{0019BDD0-3744-4D44-8E10-CA5A657D0B80}"/>
    <cellStyle name="Incorreto 15" xfId="1084" xr:uid="{404E2BDF-F715-4C10-8EED-B8842B8F3875}"/>
    <cellStyle name="Incorreto 15 2" xfId="6055" xr:uid="{AB90B115-D0B0-4F86-A16C-294720115157}"/>
    <cellStyle name="Incorreto 16" xfId="1085" xr:uid="{F180828D-92FB-4ACD-8FFC-E2DE8E1BBBC1}"/>
    <cellStyle name="Incorreto 16 2" xfId="6056" xr:uid="{643B05BC-D53A-40CB-991E-FA210D8F6186}"/>
    <cellStyle name="Incorreto 17" xfId="1086" xr:uid="{814EB87F-39D7-4B8C-A867-4FECF55B7A90}"/>
    <cellStyle name="Incorreto 17 2" xfId="6057" xr:uid="{B19E0F94-AF24-466C-8725-287F05D663A3}"/>
    <cellStyle name="Incorreto 18" xfId="1087" xr:uid="{B1C2A9E6-37E4-47C4-B022-0FA8A6BBA9D7}"/>
    <cellStyle name="Incorreto 18 2" xfId="6058" xr:uid="{6066F259-9678-4830-BA04-2F1542E216B3}"/>
    <cellStyle name="Incorreto 19" xfId="1088" xr:uid="{2EA99D2A-3C93-4978-BBFF-CC3B5D2926F9}"/>
    <cellStyle name="Incorreto 19 2" xfId="6059" xr:uid="{710644C6-27E3-47F7-BC08-381E6548515C}"/>
    <cellStyle name="Incorreto 2" xfId="262" xr:uid="{3C92AA0B-E99C-490C-8C56-285C1A07A2FC}"/>
    <cellStyle name="Incorreto 2 2" xfId="6060" xr:uid="{1C78243E-B097-41BD-8FCA-B23AACAF5003}"/>
    <cellStyle name="Incorreto 20" xfId="1089" xr:uid="{732AD8BF-8FA3-42BD-98D6-1DB23C7F2735}"/>
    <cellStyle name="Incorreto 20 2" xfId="6061" xr:uid="{F524742E-00DC-42F8-A686-1989CE0A13D1}"/>
    <cellStyle name="Incorreto 21" xfId="6062" xr:uid="{22BCA193-C0E5-45F1-8E30-7E2196C0B5C0}"/>
    <cellStyle name="Incorreto 22" xfId="6063" xr:uid="{038A041F-49ED-4A38-8931-86AB58EE3F1D}"/>
    <cellStyle name="Incorreto 23" xfId="6064" xr:uid="{21CA8FEF-947D-4AD3-831D-6F74B945A000}"/>
    <cellStyle name="Incorreto 24" xfId="6065" xr:uid="{E75FFADC-1EB6-4779-82CC-F71E6372E4A3}"/>
    <cellStyle name="Incorreto 25" xfId="6066" xr:uid="{61674F77-39DB-4273-A189-D65F7F3EC47E}"/>
    <cellStyle name="Incorreto 3" xfId="263" xr:uid="{3E8D9D6C-CFBF-455F-807F-4AE60E1913C8}"/>
    <cellStyle name="Incorreto 3 2" xfId="6067" xr:uid="{C5E6EB99-587A-42A8-8724-0DED70DB79D1}"/>
    <cellStyle name="Incorreto 4" xfId="264" xr:uid="{CE63D8F3-81FD-42C1-98B5-95C969A5BE08}"/>
    <cellStyle name="Incorreto 4 2" xfId="6068" xr:uid="{FC46E26E-37C9-4FD1-9FCE-F7CD1EFBBA71}"/>
    <cellStyle name="Incorreto 5" xfId="265" xr:uid="{4EF539D0-0995-4368-8777-2813F912F58A}"/>
    <cellStyle name="Incorreto 5 2" xfId="6069" xr:uid="{2C192D50-ABB7-4507-A132-A8C6ADBE7DA6}"/>
    <cellStyle name="Incorreto 6" xfId="266" xr:uid="{FEA4C0C3-74EE-4609-9996-FEDE2DA89DEB}"/>
    <cellStyle name="Incorreto 6 2" xfId="6070" xr:uid="{B68B6456-E510-425F-ABB3-2C5FD1239EE9}"/>
    <cellStyle name="Incorreto 7" xfId="267" xr:uid="{553D406F-16BC-4BC8-8731-8CE8B0CF44E5}"/>
    <cellStyle name="Incorreto 7 2" xfId="6071" xr:uid="{999C9686-F9B4-40B8-81BE-2102AC7180B0}"/>
    <cellStyle name="Incorreto 8" xfId="1090" xr:uid="{A3DF69D7-DAC4-46C8-B217-600CF5510835}"/>
    <cellStyle name="Incorreto 8 2" xfId="6072" xr:uid="{37B0D63A-4F26-43BC-BE26-4A3D9F5DB436}"/>
    <cellStyle name="Incorreto 9" xfId="1091" xr:uid="{7F061983-8411-494A-8504-12794222A1D9}"/>
    <cellStyle name="Incorreto 9 2" xfId="6073" xr:uid="{D987706C-8B38-429A-88ED-41F695FC4A03}"/>
    <cellStyle name="Indefinido" xfId="6074" xr:uid="{43D9609F-76C0-4E30-8DF3-2E82C98F8950}"/>
    <cellStyle name="indice" xfId="268" xr:uid="{4E4A53C6-1226-48F8-9210-EDC81CC91313}"/>
    <cellStyle name="indice 2" xfId="1092" xr:uid="{B082207B-6A1B-4227-846A-E1F5E692E66C}"/>
    <cellStyle name="indice 3" xfId="1629" xr:uid="{F1244052-B4DF-4A84-8368-5D54411D151A}"/>
    <cellStyle name="indice 4" xfId="6075" xr:uid="{57FC858B-B147-419C-983A-10B6740F80A6}"/>
    <cellStyle name="Input [yellow]" xfId="6077" xr:uid="{3B70CFC8-ED2A-4DF8-9315-DD6A1FAEF80D}"/>
    <cellStyle name="Input [yellow] 2" xfId="6078" xr:uid="{8C12B8C5-E470-438E-9F55-2D086020A31C}"/>
    <cellStyle name="Input [yellow] 3" xfId="6079" xr:uid="{B8FA5252-A86E-4B6E-8BD5-3BDA16092595}"/>
    <cellStyle name="Input [yellow] 4" xfId="6080" xr:uid="{08A2C5F1-BADC-49BB-AB37-C74056C33B3E}"/>
    <cellStyle name="Input 10" xfId="22750" xr:uid="{D3BE48B9-D936-4CAD-B4FE-9776224F691E}"/>
    <cellStyle name="Input 11" xfId="22796" xr:uid="{C65FCF8F-9B2E-4C7E-9F90-5E8E5E81D0D8}"/>
    <cellStyle name="Input 12" xfId="22726" xr:uid="{34CA69B6-5D03-4354-8CE0-8A2B444017EB}"/>
    <cellStyle name="Input 13" xfId="22778" xr:uid="{389FD115-AE35-47DB-9925-ECBDA989BE40}"/>
    <cellStyle name="Input 2" xfId="6081" xr:uid="{AD27C5EC-163E-4BD3-84DD-84DBB0AE6665}"/>
    <cellStyle name="Input 3" xfId="6082" xr:uid="{DA44FE72-159E-49DD-9187-FB7101045CE6}"/>
    <cellStyle name="Input 4" xfId="6083" xr:uid="{C247DE9B-BC33-40C8-90AE-B81D9A4A7056}"/>
    <cellStyle name="Input 5" xfId="6076" xr:uid="{20C5273D-6107-437D-A185-F7A9ED8E9A43}"/>
    <cellStyle name="Input 6" xfId="22739" xr:uid="{3EE3D5C2-BFBD-4454-9BA6-70A3B4BC2390}"/>
    <cellStyle name="Input 7" xfId="22799" xr:uid="{B5D6EBBD-1DFF-4B92-813A-4AEF3DC09900}"/>
    <cellStyle name="Input 8" xfId="22723" xr:uid="{2EB45696-702E-42A9-A3B3-0B7EFA361808}"/>
    <cellStyle name="Input 9" xfId="22779" xr:uid="{8B0AE3C4-3BF9-4737-9F66-824257361F0E}"/>
    <cellStyle name="Input Percent" xfId="6084" xr:uid="{FD229761-7C8C-4AC9-83B1-B46844246910}"/>
    <cellStyle name="Intpu" xfId="6085" xr:uid="{A505AAE3-898C-4F6D-B615-E2257C9F94EE}"/>
    <cellStyle name="Iput" xfId="6086" xr:uid="{E54CC8F6-9B2F-404D-B97E-A9D64F121CF5}"/>
    <cellStyle name="ITEM" xfId="6087" xr:uid="{88FDBBAE-C408-49F0-9ED9-95431FA4D03A}"/>
    <cellStyle name="ITEM 2" xfId="6088" xr:uid="{5092A4B5-2E19-4C83-A172-B7731987DAD8}"/>
    <cellStyle name="ITEM 3" xfId="6089" xr:uid="{E578DACC-D03A-4B26-A48D-4C12F1090636}"/>
    <cellStyle name="ITEM 4" xfId="6090" xr:uid="{BF5BC00E-7DA6-4B76-9F40-8617FBA10933}"/>
    <cellStyle name="Linked Cell 2" xfId="6091" xr:uid="{04ED3DF8-3F71-4E51-9CEC-AB24A42A0C10}"/>
    <cellStyle name="Moeda" xfId="2" builtinId="4"/>
    <cellStyle name="Moeda [0]೟Efetivo de pessoal" xfId="6092" xr:uid="{823C9E54-20E5-43FE-AE4A-991A81A1CAC1}"/>
    <cellStyle name="Moeda {0]_TMIN" xfId="6093" xr:uid="{042FEBD4-AC57-466B-9C8A-F229D110B99C}"/>
    <cellStyle name="Moeda 2" xfId="1632" xr:uid="{C5230882-6FD6-4BD6-8938-8430D6416337}"/>
    <cellStyle name="Moeda 2 10" xfId="6094" xr:uid="{93BDEE61-326F-43EC-8E6A-BE3B6AAEBA17}"/>
    <cellStyle name="Moeda 2 11" xfId="6095" xr:uid="{ED27D9C4-15E2-4B2D-9A43-42735210E8EA}"/>
    <cellStyle name="Moeda 2 12" xfId="6096" xr:uid="{D51863F1-65AB-478C-8BE6-75EC3BF86BC8}"/>
    <cellStyle name="Moeda 2 13" xfId="6097" xr:uid="{823B3438-EE32-4C79-970E-195DE8DF4299}"/>
    <cellStyle name="Moeda 2 14" xfId="6098" xr:uid="{AD53A571-6E40-40D4-BB67-6E6A3CE97482}"/>
    <cellStyle name="Moeda 2 15" xfId="6099" xr:uid="{8D6302F1-5929-4D45-802C-D0E36A3E3CAA}"/>
    <cellStyle name="Moeda 2 16" xfId="6100" xr:uid="{A58CA50A-C5FB-4B85-BC95-D67CA5E474AB}"/>
    <cellStyle name="Moeda 2 17" xfId="6101" xr:uid="{B93D4584-EACB-4FDF-AE58-6A4FE8AACF31}"/>
    <cellStyle name="Moeda 2 18" xfId="6102" xr:uid="{9E9014CA-69A5-4C6B-9DC9-ECBB27413A69}"/>
    <cellStyle name="Moeda 2 19" xfId="6103" xr:uid="{CE5B9784-C23B-4703-94B9-D1E2BCF502E1}"/>
    <cellStyle name="Moeda 2 2" xfId="6104" xr:uid="{736335FD-F4DD-4176-ADEB-C79C0F473811}"/>
    <cellStyle name="Moeda 2 2 10" xfId="6105" xr:uid="{797570E7-DF7C-4D3D-A15A-C313A2324C3E}"/>
    <cellStyle name="Moeda 2 2 11" xfId="6106" xr:uid="{3ADAFE90-BA64-4126-9E22-E2D49F248B0C}"/>
    <cellStyle name="Moeda 2 2 12" xfId="6107" xr:uid="{4A2D33C0-14AA-4EEC-88F9-E7224D9DDA30}"/>
    <cellStyle name="Moeda 2 2 13" xfId="6108" xr:uid="{140AC484-B58C-444C-95C0-DC9008E86A0B}"/>
    <cellStyle name="Moeda 2 2 14" xfId="6109" xr:uid="{11D600DD-2603-4720-8D67-2BD7074774E7}"/>
    <cellStyle name="Moeda 2 2 15" xfId="6110" xr:uid="{DA895FC4-89B5-46FB-B6B3-0DAC9E46C9CF}"/>
    <cellStyle name="Moeda 2 2 16" xfId="6111" xr:uid="{953C009A-86DF-4AF6-BFDF-66A3F440E918}"/>
    <cellStyle name="Moeda 2 2 17" xfId="6112" xr:uid="{23BD420A-550F-478E-A2AC-7B4561A2462F}"/>
    <cellStyle name="Moeda 2 2 18" xfId="6113" xr:uid="{8DC2FF21-373A-47E3-97E0-FAA58E43D6C9}"/>
    <cellStyle name="Moeda 2 2 19" xfId="6114" xr:uid="{A31E6865-6168-44D4-9D77-72FAC7C28848}"/>
    <cellStyle name="Moeda 2 2 2" xfId="6115" xr:uid="{5F153BF4-D978-48D7-A259-239F2D8F1FFC}"/>
    <cellStyle name="Moeda 2 2 20" xfId="6116" xr:uid="{23D410EF-3167-4C23-A59D-B37E1E9391F0}"/>
    <cellStyle name="Moeda 2 2 21" xfId="6117" xr:uid="{A31E1E84-879C-4247-ABC9-E13D263DD7DB}"/>
    <cellStyle name="Moeda 2 2 22" xfId="6118" xr:uid="{3ACEEA50-245E-4313-90F1-EBDD99363B61}"/>
    <cellStyle name="Moeda 2 2 23" xfId="6119" xr:uid="{612EA333-21B0-472C-9906-5B5ACE355200}"/>
    <cellStyle name="Moeda 2 2 24" xfId="6120" xr:uid="{2654DAC5-11CC-40EA-8067-C4C9E0CA22BE}"/>
    <cellStyle name="Moeda 2 2 25" xfId="6121" xr:uid="{052FCC13-A024-424A-AB2A-8C28C6A982D0}"/>
    <cellStyle name="Moeda 2 2 26" xfId="6122" xr:uid="{CB6A47AB-CBCF-498D-9B42-096EF080154B}"/>
    <cellStyle name="Moeda 2 2 27" xfId="6123" xr:uid="{807716E9-84C6-44A1-8FD2-3F56F785481D}"/>
    <cellStyle name="Moeda 2 2 28" xfId="6124" xr:uid="{444D79FA-1247-4328-B4A0-1E2AF50A3CB3}"/>
    <cellStyle name="Moeda 2 2 29" xfId="6125" xr:uid="{3A33F644-9196-47AA-813B-F716070C47DC}"/>
    <cellStyle name="Moeda 2 2 3" xfId="6126" xr:uid="{DD7105E2-810F-4403-9109-B2E880E34CF5}"/>
    <cellStyle name="Moeda 2 2 30" xfId="6127" xr:uid="{95CB81F2-C5B7-4FCE-B6D5-63A37A211BA1}"/>
    <cellStyle name="Moeda 2 2 31" xfId="6128" xr:uid="{0EFF4B9C-3FB5-413E-AF31-574A29D97E89}"/>
    <cellStyle name="Moeda 2 2 32" xfId="6129" xr:uid="{035C7764-8995-46FF-8A8B-DD53CBC67C8D}"/>
    <cellStyle name="Moeda 2 2 33" xfId="6130" xr:uid="{73D3DC42-2C0C-4628-B86C-19FDD12E2A19}"/>
    <cellStyle name="Moeda 2 2 34" xfId="6131" xr:uid="{0C5691AE-0AF4-4734-AAE0-2E2ECB3942F1}"/>
    <cellStyle name="Moeda 2 2 4" xfId="6132" xr:uid="{E9088F8B-25F0-4F00-984A-85B78E0438A8}"/>
    <cellStyle name="Moeda 2 2 5" xfId="6133" xr:uid="{1B633328-1D2F-45EF-AC44-6AF46EEB83CC}"/>
    <cellStyle name="Moeda 2 2 6" xfId="6134" xr:uid="{63089510-7F43-44FF-A9CB-B23EE0418FF4}"/>
    <cellStyle name="Moeda 2 2 7" xfId="6135" xr:uid="{7CE067DC-98CA-435B-AACB-CBE85FF71F7D}"/>
    <cellStyle name="Moeda 2 2 8" xfId="6136" xr:uid="{7A0585C2-581D-4DC6-B7DC-3D5D492D9FC2}"/>
    <cellStyle name="Moeda 2 2 9" xfId="6137" xr:uid="{13AC4792-B9C0-405E-A7AA-543FF6CBF1AF}"/>
    <cellStyle name="Moeda 2 20" xfId="6138" xr:uid="{DD9F8189-FD97-4EDE-97BD-717B8D81CFFE}"/>
    <cellStyle name="Moeda 2 21" xfId="6139" xr:uid="{2B6C32CD-EA88-445E-92AA-3D5F2625F282}"/>
    <cellStyle name="Moeda 2 22" xfId="6140" xr:uid="{83FD5D32-A973-43E6-A8F4-246014E52F4F}"/>
    <cellStyle name="Moeda 2 23" xfId="6141" xr:uid="{0022712A-78E6-439C-9748-23C144A9246B}"/>
    <cellStyle name="Moeda 2 24" xfId="6142" xr:uid="{B02F9754-97D4-4E39-A228-CCC31479AF4A}"/>
    <cellStyle name="Moeda 2 25" xfId="6143" xr:uid="{522866EB-97D5-4586-BB60-B3CDFD702C40}"/>
    <cellStyle name="Moeda 2 26" xfId="6144" xr:uid="{3E723719-24AD-4E73-8917-5772437AD5A2}"/>
    <cellStyle name="Moeda 2 27" xfId="6145" xr:uid="{ED3524A1-948E-497E-AD69-807BA27E4F6B}"/>
    <cellStyle name="Moeda 2 28" xfId="6146" xr:uid="{855EC172-FAD5-42BA-9CBE-E5FAAD26354A}"/>
    <cellStyle name="Moeda 2 29" xfId="6147" xr:uid="{B9038E66-3948-49A7-B844-7DE90FE54A98}"/>
    <cellStyle name="Moeda 2 3" xfId="6148" xr:uid="{1114C30C-8076-4B96-9585-1A16E2B8B1A0}"/>
    <cellStyle name="Moeda 2 30" xfId="6149" xr:uid="{9FEC8866-B50E-4A58-A1DD-B4D5C4B22A0F}"/>
    <cellStyle name="Moeda 2 31" xfId="6150" xr:uid="{A5CE83BF-2763-49DB-AA99-3C319B19EFD4}"/>
    <cellStyle name="Moeda 2 32" xfId="6151" xr:uid="{AEF88BD0-C663-4818-AA27-5B18BAE38E66}"/>
    <cellStyle name="Moeda 2 33" xfId="6152" xr:uid="{5BA7CA79-3EAF-4D76-86D4-3A08467223E4}"/>
    <cellStyle name="Moeda 2 34" xfId="6153" xr:uid="{27E6F703-57FB-4835-B402-64348FE1CB13}"/>
    <cellStyle name="Moeda 2 35" xfId="6154" xr:uid="{EE0250D9-E330-44EC-9E25-FA887FBDEB37}"/>
    <cellStyle name="Moeda 2 36" xfId="6155" xr:uid="{5F9C75DE-15FB-4CD6-AFFD-9C3ED7F2AA62}"/>
    <cellStyle name="Moeda 2 37" xfId="6156" xr:uid="{104C4016-B046-494F-9CBF-B091C9FBD756}"/>
    <cellStyle name="Moeda 2 38" xfId="6157" xr:uid="{173637A6-3891-4864-A61D-D779DE08FF62}"/>
    <cellStyle name="Moeda 2 39" xfId="6158" xr:uid="{5C3DDFAB-D5AC-4E36-8CED-464062448DB8}"/>
    <cellStyle name="Moeda 2 4" xfId="6159" xr:uid="{8A6FC02C-2BB1-440A-9103-752A63422D88}"/>
    <cellStyle name="Moeda 2 40" xfId="6160" xr:uid="{EF41E5C7-99A9-4A5C-B6B1-3660916EDFF5}"/>
    <cellStyle name="Moeda 2 41" xfId="6161" xr:uid="{5F0A20D4-B66A-4C0C-9D85-2D2250599289}"/>
    <cellStyle name="Moeda 2 42" xfId="6162" xr:uid="{5EED3A97-5047-460B-9ED4-7A7C5BC42969}"/>
    <cellStyle name="Moeda 2 43" xfId="6163" xr:uid="{1D349EB3-EB68-4366-9EC1-9B5B0F4B95C1}"/>
    <cellStyle name="Moeda 2 44" xfId="6164" xr:uid="{22F29CC9-B97C-41D2-AD23-6E6C42271AE2}"/>
    <cellStyle name="Moeda 2 45" xfId="6165" xr:uid="{ACA25DC9-D980-4C74-B8B5-0C59E9518DE6}"/>
    <cellStyle name="Moeda 2 46" xfId="6166" xr:uid="{AF4D2628-9D9C-49F2-B356-05CB403FBF2F}"/>
    <cellStyle name="Moeda 2 47" xfId="6167" xr:uid="{3D6D10E6-7A0A-4966-8EFB-835AF1B4F9B3}"/>
    <cellStyle name="Moeda 2 48" xfId="6168" xr:uid="{255A079B-9134-41B1-A53D-5118E20A4649}"/>
    <cellStyle name="Moeda 2 49" xfId="6169" xr:uid="{55331C89-E414-457E-9480-0C1EFC9FBDFA}"/>
    <cellStyle name="Moeda 2 5" xfId="6170" xr:uid="{44D2EAAF-99D5-44A1-B8E4-97CFA14AB64D}"/>
    <cellStyle name="Moeda 2 50" xfId="6171" xr:uid="{9C2F2B43-2681-45DB-929B-404BC237612B}"/>
    <cellStyle name="Moeda 2 51" xfId="6172" xr:uid="{21022005-99CA-4C5C-A84D-98EB6C2D6A33}"/>
    <cellStyle name="Moeda 2 52" xfId="6173" xr:uid="{23F837F8-4423-4B82-B4AA-26A64E914B7B}"/>
    <cellStyle name="Moeda 2 53" xfId="6174" xr:uid="{12F62146-D26F-4E01-A67E-5CF869E8B7E6}"/>
    <cellStyle name="Moeda 2 54" xfId="6175" xr:uid="{FB39CF8E-5F36-40FF-AFB1-D2DE23AFAC68}"/>
    <cellStyle name="Moeda 2 55" xfId="6176" xr:uid="{6982AC24-E232-4FEA-9AA2-3D6FF183593C}"/>
    <cellStyle name="Moeda 2 56" xfId="6177" xr:uid="{2768A768-AAB3-4D20-9E15-4D53BE742112}"/>
    <cellStyle name="Moeda 2 57" xfId="6178" xr:uid="{AE4C4884-96E3-4EE4-AB14-4021C382B88C}"/>
    <cellStyle name="Moeda 2 58" xfId="6179" xr:uid="{602FE793-2FA6-4C44-BC72-7C1CBF292DEA}"/>
    <cellStyle name="Moeda 2 59" xfId="6180" xr:uid="{4F8E4A61-25AC-43ED-8E10-F198BA3082BB}"/>
    <cellStyle name="Moeda 2 6" xfId="6181" xr:uid="{DBDC8798-65A2-4409-A941-CC208DBF4429}"/>
    <cellStyle name="Moeda 2 60" xfId="6182" xr:uid="{7CF6FCFD-4250-4DC3-9490-5939DF731505}"/>
    <cellStyle name="Moeda 2 61" xfId="6183" xr:uid="{245CD828-E0CA-41D9-BA33-84FB9A150AB0}"/>
    <cellStyle name="Moeda 2 62" xfId="6184" xr:uid="{31BDFBA7-3770-472A-BFE1-1D2BD803E1A0}"/>
    <cellStyle name="Moeda 2 63" xfId="6185" xr:uid="{7306688E-8576-4CB7-B80B-14E4905C7D22}"/>
    <cellStyle name="Moeda 2 64" xfId="6186" xr:uid="{C8CA69AD-74FE-444E-9C51-C16ECB5A0055}"/>
    <cellStyle name="Moeda 2 65" xfId="6187" xr:uid="{BAF40A07-3630-44E4-9AD7-98D87F4001E4}"/>
    <cellStyle name="Moeda 2 66" xfId="6188" xr:uid="{1B41F49B-25B0-454D-AAA4-33FBD669F463}"/>
    <cellStyle name="Moeda 2 67" xfId="6189" xr:uid="{0A22F97F-A5C5-40AA-B9A5-E753C49C1D33}"/>
    <cellStyle name="Moeda 2 68" xfId="6190" xr:uid="{491072CC-C0E4-45EF-A03E-0E78F19A412F}"/>
    <cellStyle name="Moeda 2 69" xfId="6191" xr:uid="{1C68D22D-4466-4033-83E6-D7A733FB047C}"/>
    <cellStyle name="Moeda 2 7" xfId="6192" xr:uid="{725D6F10-D197-4FDA-BC44-B66D64255306}"/>
    <cellStyle name="Moeda 2 70" xfId="6193" xr:uid="{89FB8A48-7D43-4224-87B5-CC437A7132D9}"/>
    <cellStyle name="Moeda 2 71" xfId="6194" xr:uid="{0D42E0C0-846F-431F-8311-891235FDA285}"/>
    <cellStyle name="Moeda 2 8" xfId="6195" xr:uid="{A8D8F854-D01D-4A81-B49E-86BFA707BDCF}"/>
    <cellStyle name="Moeda 2 9" xfId="6196" xr:uid="{0A603FC2-9CCE-47D0-AEAC-897D08F9B48D}"/>
    <cellStyle name="Moeda 3" xfId="1633" xr:uid="{84304CCA-ED99-4745-8623-B23B6DAE0440}"/>
    <cellStyle name="Moeda 3 10" xfId="6198" xr:uid="{7CE728F2-2A66-480B-B98F-05A12BC0A98E}"/>
    <cellStyle name="Moeda 3 11" xfId="6199" xr:uid="{171DCD9C-98BC-49DF-8B1B-1E5321E54460}"/>
    <cellStyle name="Moeda 3 12" xfId="6200" xr:uid="{53862B01-91F0-432E-A05A-60BE286BFC41}"/>
    <cellStyle name="Moeda 3 13" xfId="6201" xr:uid="{68F706A7-591F-40D8-A6E5-7B43D4B51CB2}"/>
    <cellStyle name="Moeda 3 14" xfId="6202" xr:uid="{6AA042CD-27D0-4C87-9A00-D71070A5BB4A}"/>
    <cellStyle name="Moeda 3 15" xfId="6203" xr:uid="{4807B658-AB85-4E1A-943F-15246B1AA031}"/>
    <cellStyle name="Moeda 3 16" xfId="6204" xr:uid="{DF1B5E36-E409-445A-95DD-32192ABF75DB}"/>
    <cellStyle name="Moeda 3 17" xfId="6205" xr:uid="{F3A89E26-EC2C-495B-A48B-F85CF0715410}"/>
    <cellStyle name="Moeda 3 18" xfId="6206" xr:uid="{D6B449B4-436E-446D-B478-2A17B28115A1}"/>
    <cellStyle name="Moeda 3 19" xfId="6207" xr:uid="{0576EAEC-EF3C-42F7-B12C-A19CB8B22139}"/>
    <cellStyle name="Moeda 3 2" xfId="6208" xr:uid="{8DA91664-5BAC-4E15-9AF8-DF5ABB03B464}"/>
    <cellStyle name="Moeda 3 20" xfId="6209" xr:uid="{7621C290-836C-4BFA-9EFE-0DDB7467B09D}"/>
    <cellStyle name="Moeda 3 21" xfId="6210" xr:uid="{10C731BE-D8D9-4707-B0A5-91E364840EE5}"/>
    <cellStyle name="Moeda 3 22" xfId="6211" xr:uid="{F308618E-660B-4C00-87DF-A6E0CF03C99E}"/>
    <cellStyle name="Moeda 3 23" xfId="6212" xr:uid="{D05D9631-45FF-4D08-95D3-7E5E7ECF1438}"/>
    <cellStyle name="Moeda 3 24" xfId="6213" xr:uid="{3BC3752A-C563-45B0-88B3-749962454143}"/>
    <cellStyle name="Moeda 3 25" xfId="6214" xr:uid="{2B0245BC-3796-4AD2-8AE1-E0E404D3416E}"/>
    <cellStyle name="Moeda 3 26" xfId="6215" xr:uid="{52EDB41D-11DB-469C-8666-0D95EF993FF9}"/>
    <cellStyle name="Moeda 3 27" xfId="6216" xr:uid="{66F34841-2F89-4DC2-902C-D4B03705E3FA}"/>
    <cellStyle name="Moeda 3 28" xfId="6217" xr:uid="{2D883349-E3A4-4C81-A1A6-54D45D9558F3}"/>
    <cellStyle name="Moeda 3 29" xfId="6218" xr:uid="{2D88BC82-C2B5-4D2C-BED7-92723E134C00}"/>
    <cellStyle name="Moeda 3 3" xfId="6219" xr:uid="{187A998D-55E5-478C-916A-0B8A0E828328}"/>
    <cellStyle name="Moeda 3 30" xfId="6220" xr:uid="{856A029A-DA8D-45E5-B8FB-9BA8BAA9B2EB}"/>
    <cellStyle name="Moeda 3 31" xfId="6221" xr:uid="{6351CEC1-16D5-40A8-B317-3AF79289E22A}"/>
    <cellStyle name="Moeda 3 32" xfId="6222" xr:uid="{6F328736-145C-40CE-B930-667BD0EB3771}"/>
    <cellStyle name="Moeda 3 33" xfId="6223" xr:uid="{949B6A27-25E3-4A82-B422-A5D56376BD2E}"/>
    <cellStyle name="Moeda 3 34" xfId="6224" xr:uid="{BEE73B36-A554-490D-BC4D-74CC4471CE6A}"/>
    <cellStyle name="Moeda 3 35" xfId="6225" xr:uid="{21A0D1C9-086A-4E5F-B497-B533D4997215}"/>
    <cellStyle name="Moeda 3 36" xfId="6226" xr:uid="{3ED78CE5-2D88-4189-A433-67DE111E8D12}"/>
    <cellStyle name="Moeda 3 37" xfId="6227" xr:uid="{C60E4A97-60E3-4DC3-BECB-B1D54D035725}"/>
    <cellStyle name="Moeda 3 38" xfId="6228" xr:uid="{1DDC5086-7483-45F2-8CAE-771B37C20530}"/>
    <cellStyle name="Moeda 3 39" xfId="6229" xr:uid="{DA3DCD91-1361-48DA-AE0C-5F279E4EFC00}"/>
    <cellStyle name="Moeda 3 4" xfId="6230" xr:uid="{049D62E6-FEBB-40F3-8672-A51FB8A0C186}"/>
    <cellStyle name="Moeda 3 40" xfId="6231" xr:uid="{2A886A02-81EC-4CB3-B25E-7AA087B39FE4}"/>
    <cellStyle name="Moeda 3 41" xfId="6232" xr:uid="{DB7924EF-0102-4B1A-A849-108DA1EE5523}"/>
    <cellStyle name="Moeda 3 42" xfId="6233" xr:uid="{DC634C81-B915-45CE-9AB5-63F76F96D648}"/>
    <cellStyle name="Moeda 3 43" xfId="6234" xr:uid="{115EF54E-A3A8-4A0D-9F31-0EBC47A7BAAE}"/>
    <cellStyle name="Moeda 3 44" xfId="6235" xr:uid="{F84D0A0B-2102-41C7-8C37-E47BC4268888}"/>
    <cellStyle name="Moeda 3 45" xfId="6236" xr:uid="{41F7F855-2E82-4442-A74F-1CE95E9BE421}"/>
    <cellStyle name="Moeda 3 46" xfId="6237" xr:uid="{2CDA892E-6B4E-447D-9CD6-07ADAF01B3AB}"/>
    <cellStyle name="Moeda 3 47" xfId="6238" xr:uid="{DF36BB21-5358-4344-8C78-AD01F87F91A7}"/>
    <cellStyle name="Moeda 3 48" xfId="6239" xr:uid="{BA2BE86C-2616-40D1-9DB7-379373C64A95}"/>
    <cellStyle name="Moeda 3 49" xfId="6240" xr:uid="{76DCF73D-C21E-4E3B-B6D9-D99A0FB15B61}"/>
    <cellStyle name="Moeda 3 5" xfId="6241" xr:uid="{4504307F-2A2C-4144-AAE9-F5BD394D0641}"/>
    <cellStyle name="Moeda 3 50" xfId="6242" xr:uid="{9E5D135F-CC17-48E3-9CC9-77EC509C643E}"/>
    <cellStyle name="Moeda 3 51" xfId="6243" xr:uid="{B671964D-9AE3-4B46-AB8D-20E9FC3A8992}"/>
    <cellStyle name="Moeda 3 52" xfId="6244" xr:uid="{2D4E5A9F-78B2-4D0D-8060-D677E00322C3}"/>
    <cellStyle name="Moeda 3 53" xfId="6245" xr:uid="{1F2A8008-B678-48E9-BCCD-353DD184F662}"/>
    <cellStyle name="Moeda 3 54" xfId="6246" xr:uid="{5DCE3209-D92D-45D4-BB4E-F35009566F24}"/>
    <cellStyle name="Moeda 3 55" xfId="6247" xr:uid="{580D7271-0BA2-4DCC-A6BD-5AFC138E36F4}"/>
    <cellStyle name="Moeda 3 56" xfId="6248" xr:uid="{A20C087C-29AD-424B-8A72-34C41F440444}"/>
    <cellStyle name="Moeda 3 57" xfId="6249" xr:uid="{F9E0ECBC-D8DC-4E7D-962D-031DC2F237F7}"/>
    <cellStyle name="Moeda 3 58" xfId="6250" xr:uid="{7B16FF45-164F-4A58-9C0D-D7D4BFB04F21}"/>
    <cellStyle name="Moeda 3 59" xfId="6251" xr:uid="{11A1209F-BBA8-40FD-8E68-09CDD3B93770}"/>
    <cellStyle name="Moeda 3 6" xfId="6252" xr:uid="{2EE6CE4E-6B15-480A-9FCC-B75079539D89}"/>
    <cellStyle name="Moeda 3 60" xfId="6253" xr:uid="{0A1FCA64-A221-4CB9-AF31-3DCC7F27E005}"/>
    <cellStyle name="Moeda 3 61" xfId="6254" xr:uid="{5B636596-D8BF-4193-A39A-7DB81CDD3FFE}"/>
    <cellStyle name="Moeda 3 62" xfId="6255" xr:uid="{206259CB-0964-40E8-BFCF-E244F682B3E3}"/>
    <cellStyle name="Moeda 3 63" xfId="6256" xr:uid="{52C3AA38-5B4F-4C07-9111-B32B61D82D81}"/>
    <cellStyle name="Moeda 3 64" xfId="6257" xr:uid="{44EB0340-AA78-453C-A1E3-04519B366086}"/>
    <cellStyle name="Moeda 3 65" xfId="6258" xr:uid="{05D74326-A68A-41CC-AF4C-FE84534050FD}"/>
    <cellStyle name="Moeda 3 66" xfId="6259" xr:uid="{0136D5E2-693C-4251-BBC8-77C03A460FE2}"/>
    <cellStyle name="Moeda 3 67" xfId="6260" xr:uid="{46511520-2F8C-4E23-A471-341D80B05C7E}"/>
    <cellStyle name="Moeda 3 68" xfId="6261" xr:uid="{DA27DA68-7154-43A2-9033-EC1788FD448B}"/>
    <cellStyle name="Moeda 3 69" xfId="6262" xr:uid="{242152E4-12E3-485C-9513-6A2E3844ADD7}"/>
    <cellStyle name="Moeda 3 7" xfId="6263" xr:uid="{C6B4396B-B430-424B-986D-CC2771641826}"/>
    <cellStyle name="Moeda 3 70" xfId="6264" xr:uid="{AB7B1A0B-1A25-4FC6-807C-41B9C4D9F49A}"/>
    <cellStyle name="Moeda 3 71" xfId="6197" xr:uid="{AD8B7455-1FF9-405F-BBBD-A86826DED2E6}"/>
    <cellStyle name="Moeda 3 8" xfId="6265" xr:uid="{CD8F6D4E-10AF-43FE-A7ED-46687C9E9929}"/>
    <cellStyle name="Moeda 3 9" xfId="6266" xr:uid="{A86838D0-D402-4324-A1EC-3851768017EE}"/>
    <cellStyle name="Moeda 4" xfId="6267" xr:uid="{4CEAC15D-E358-4A49-A0A1-14763BC2E7E1}"/>
    <cellStyle name="Moeda 5" xfId="6268" xr:uid="{F23FB28A-353C-47E1-B5F5-3DB1488A6C18}"/>
    <cellStyle name="Moeda 5 10" xfId="6269" xr:uid="{78D5494E-4140-4309-B8BD-A8E7C5CB9BD3}"/>
    <cellStyle name="Moeda 5 11" xfId="6270" xr:uid="{F876BDD2-2FF7-4040-83D3-4B5184BD2789}"/>
    <cellStyle name="Moeda 5 12" xfId="6271" xr:uid="{2F4D50C7-1803-4541-A8F9-F02EA29D2459}"/>
    <cellStyle name="Moeda 5 13" xfId="6272" xr:uid="{F70BA024-7420-43B6-A43C-1C03E3DA86DA}"/>
    <cellStyle name="Moeda 5 14" xfId="6273" xr:uid="{E3C50876-794D-4512-A3EE-8754C20929E5}"/>
    <cellStyle name="Moeda 5 15" xfId="6274" xr:uid="{DA21BD9C-D1DF-45D2-BC5D-E0369B3BBF8D}"/>
    <cellStyle name="Moeda 5 16" xfId="6275" xr:uid="{AF67DEEF-5F90-4BB6-9475-D4EFADF71592}"/>
    <cellStyle name="Moeda 5 17" xfId="6276" xr:uid="{01085499-6EA0-489D-8854-772D65244E83}"/>
    <cellStyle name="Moeda 5 18" xfId="6277" xr:uid="{8F20914F-ECD7-4CF2-B926-B103C6D62DF2}"/>
    <cellStyle name="Moeda 5 19" xfId="6278" xr:uid="{6A4EFB8A-E47E-4928-BF44-C68406DD3153}"/>
    <cellStyle name="Moeda 5 2" xfId="6279" xr:uid="{754C0F5D-F464-4B6A-9DC8-751ED040E429}"/>
    <cellStyle name="Moeda 5 20" xfId="6280" xr:uid="{3564814C-42A1-48D4-A4A9-7A5A2F45B76F}"/>
    <cellStyle name="Moeda 5 21" xfId="6281" xr:uid="{4EE438C1-9F95-422B-A7FC-8DF188857E01}"/>
    <cellStyle name="Moeda 5 22" xfId="6282" xr:uid="{E994EE6C-F80E-470F-AE2A-77847DDF8CF5}"/>
    <cellStyle name="Moeda 5 23" xfId="6283" xr:uid="{6B7BFCF3-4487-490A-85A8-389BB7BA18A5}"/>
    <cellStyle name="Moeda 5 24" xfId="6284" xr:uid="{ACD9DA64-7E27-40FF-894F-CBBEA1E92886}"/>
    <cellStyle name="Moeda 5 25" xfId="6285" xr:uid="{A35F6F10-0AEA-41BE-8F6C-297D52B6B8FD}"/>
    <cellStyle name="Moeda 5 26" xfId="6286" xr:uid="{31923A7A-3BA3-4395-83EC-B8B819838C33}"/>
    <cellStyle name="Moeda 5 27" xfId="6287" xr:uid="{561F79A9-80FD-4FFE-8BED-52C4670C4F96}"/>
    <cellStyle name="Moeda 5 28" xfId="6288" xr:uid="{F97449BE-7089-4FBE-9522-432CDDACB5CD}"/>
    <cellStyle name="Moeda 5 3" xfId="6289" xr:uid="{9702CD53-62AE-41DA-9BEE-09D4BC7B5849}"/>
    <cellStyle name="Moeda 5 4" xfId="6290" xr:uid="{392937EA-7B89-45A3-82C2-5D9CF4B42871}"/>
    <cellStyle name="Moeda 5 5" xfId="6291" xr:uid="{A58FECD2-78C4-4E06-9564-A8374A311E59}"/>
    <cellStyle name="Moeda 5 6" xfId="6292" xr:uid="{0F22059C-028D-4AD6-A4DE-4F4D33F7A4D8}"/>
    <cellStyle name="Moeda 5 7" xfId="6293" xr:uid="{4D72FA79-183F-4626-B34E-4B8A39855F69}"/>
    <cellStyle name="Moeda 5 8" xfId="6294" xr:uid="{B4F5E569-54F7-47A7-9B76-5A3DCA07896A}"/>
    <cellStyle name="Moeda 5 9" xfId="6295" xr:uid="{C4062AE4-348C-4E8E-849A-8072D526ECAE}"/>
    <cellStyle name="movimentação" xfId="269" xr:uid="{11A6332C-E420-4B63-B3CC-9589ADF956C4}"/>
    <cellStyle name="movimentação 2" xfId="1093" xr:uid="{B3121149-A81E-4796-B08A-04FA67543780}"/>
    <cellStyle name="Neutra 10" xfId="1094" xr:uid="{91B96DE5-F275-4BEE-BCAD-DD6E9B9FACEE}"/>
    <cellStyle name="Neutra 10 2" xfId="6296" xr:uid="{91C69F33-A71E-43FF-8E7E-8EE8CB591A10}"/>
    <cellStyle name="Neutra 11" xfId="1095" xr:uid="{43303123-3D00-4767-AA90-60222B64DA18}"/>
    <cellStyle name="Neutra 11 2" xfId="6297" xr:uid="{09C03CE7-180F-4CA0-8117-F603F4F12213}"/>
    <cellStyle name="Neutra 12" xfId="1096" xr:uid="{1F052004-5A88-4754-89E0-3E845D88E3D4}"/>
    <cellStyle name="Neutra 12 2" xfId="6298" xr:uid="{8324D050-7F2E-419A-8A78-BCA2A75E24DA}"/>
    <cellStyle name="Neutra 13" xfId="1097" xr:uid="{A36DB49A-1F10-46D1-AEEA-7726D3F978F2}"/>
    <cellStyle name="Neutra 13 2" xfId="6299" xr:uid="{7C318D32-C06B-4F1A-ACE7-8AEBCA9F017F}"/>
    <cellStyle name="Neutra 14" xfId="1098" xr:uid="{F872185F-0246-4C8B-8FE5-43A09E652733}"/>
    <cellStyle name="Neutra 14 2" xfId="6300" xr:uid="{122208DE-FDC8-462A-92A3-74E86691B0CC}"/>
    <cellStyle name="Neutra 15" xfId="1099" xr:uid="{156B0171-35FA-4625-AA31-2236234020CC}"/>
    <cellStyle name="Neutra 15 2" xfId="6301" xr:uid="{2ABBFAE5-F1A5-4014-9424-2ADEC33AEB03}"/>
    <cellStyle name="Neutra 16" xfId="1100" xr:uid="{C76DE45D-873E-4F90-AB15-2998831BC090}"/>
    <cellStyle name="Neutra 16 2" xfId="6302" xr:uid="{6E55E71F-9A3F-41A0-9CD2-25D9EBCC1C12}"/>
    <cellStyle name="Neutra 17" xfId="1101" xr:uid="{D8FBAFB3-DEC7-425B-B945-EB16481DE536}"/>
    <cellStyle name="Neutra 17 2" xfId="6303" xr:uid="{FBC70DEF-1CD8-45C1-A595-8DA4BC881061}"/>
    <cellStyle name="Neutra 18" xfId="1102" xr:uid="{87F91043-2FC8-4D05-BD0F-C1F2529F4152}"/>
    <cellStyle name="Neutra 18 2" xfId="6304" xr:uid="{E26A222F-E121-4B43-861D-7E387A6E2D54}"/>
    <cellStyle name="Neutra 19" xfId="1103" xr:uid="{B7A810E5-FF84-4409-BD75-0840471913E7}"/>
    <cellStyle name="Neutra 19 2" xfId="6305" xr:uid="{7D2BE1CF-EF28-4853-96A3-7ECFFBB1B48F}"/>
    <cellStyle name="Neutra 2" xfId="270" xr:uid="{8466D0FB-915D-4046-9411-86F0CDF41E3C}"/>
    <cellStyle name="Neutra 2 2" xfId="12863" xr:uid="{6E8BAF46-DC59-4772-8593-2D88DB0D87A6}"/>
    <cellStyle name="Neutra 2 3" xfId="12236" xr:uid="{3443C007-14E5-4EC6-8047-E32D9F3826EB}"/>
    <cellStyle name="Neutra 2 4" xfId="6306" xr:uid="{987ADF7A-61EB-42F5-881C-711AA1828049}"/>
    <cellStyle name="Neutra 20" xfId="1104" xr:uid="{F65A42EA-AA29-4DCD-BF50-60E264C28DA9}"/>
    <cellStyle name="Neutra 20 2" xfId="6307" xr:uid="{1961F9C2-BB6F-4455-B708-93B3ADB145CA}"/>
    <cellStyle name="Neutra 21" xfId="6308" xr:uid="{DBB6B6D8-5560-4DA8-A827-BFD8FE4C62B9}"/>
    <cellStyle name="Neutra 22" xfId="6309" xr:uid="{87EAE7E7-D45E-479E-9630-87E1891072D1}"/>
    <cellStyle name="Neutra 23" xfId="6310" xr:uid="{9F5ED6BB-6804-4FF2-B430-8740EEC430EF}"/>
    <cellStyle name="Neutra 24" xfId="6311" xr:uid="{D5939F42-FB02-45C6-A999-DA00B7B6BCFC}"/>
    <cellStyle name="Neutra 25" xfId="6312" xr:uid="{38AB69F2-FDBC-4721-8F6C-1E1E8E441179}"/>
    <cellStyle name="Neutra 3" xfId="271" xr:uid="{E308DCFF-190F-4C19-8FA3-F78B835166EA}"/>
    <cellStyle name="Neutra 3 2" xfId="6313" xr:uid="{6315EF48-6D22-4BAF-B1FC-B0860B3FE978}"/>
    <cellStyle name="Neutra 4" xfId="272" xr:uid="{33CEF37A-90CA-4B18-A644-458829EE97F3}"/>
    <cellStyle name="Neutra 4 2" xfId="6314" xr:uid="{77A36D8F-1ADF-454C-A16A-2FDF9C19ED42}"/>
    <cellStyle name="Neutra 5" xfId="273" xr:uid="{B69480C1-5899-4E05-9103-235BCC7AFD66}"/>
    <cellStyle name="Neutra 5 2" xfId="6315" xr:uid="{4650578B-13B2-42A9-A045-47B99C154AEB}"/>
    <cellStyle name="Neutra 6" xfId="274" xr:uid="{EDD12FCB-9EC7-45EC-B6A2-C2D420E35859}"/>
    <cellStyle name="Neutra 6 2" xfId="6316" xr:uid="{C441BDE3-259A-4762-80C0-79E51B5EEE5A}"/>
    <cellStyle name="Neutra 7" xfId="275" xr:uid="{7A38F3D7-75C2-41F9-AE48-03C261A830EF}"/>
    <cellStyle name="Neutra 7 2" xfId="6317" xr:uid="{7002F7C9-4499-413E-83A0-91F0DAF091D6}"/>
    <cellStyle name="Neutra 8" xfId="1105" xr:uid="{AE8E5AF0-3862-407F-B1A3-8602692C26F1}"/>
    <cellStyle name="Neutra 8 2" xfId="6318" xr:uid="{78A18584-3E6B-43EE-9853-8E6D37AEBABE}"/>
    <cellStyle name="Neutra 9" xfId="1106" xr:uid="{FF9543F7-595C-4F84-B4D9-9265ADB653BF}"/>
    <cellStyle name="Neutra 9 2" xfId="6319" xr:uid="{E0E6F722-8848-4004-80CC-55D805218634}"/>
    <cellStyle name="Neutral" xfId="1634" xr:uid="{D2CEED87-9F44-41DB-B673-3CFC083F695E}"/>
    <cellStyle name="Neutral 2" xfId="6320" xr:uid="{81232942-245B-4673-952D-488C5AEBEAC5}"/>
    <cellStyle name="Neutro 2" xfId="12223" xr:uid="{BC5F63B2-5374-49B7-AD5B-C87A0C9B31AD}"/>
    <cellStyle name="NIVEL 6" xfId="6321" xr:uid="{195DD376-207B-4CB7-9753-F09BC4B12042}"/>
    <cellStyle name="NIVEL 6 10" xfId="6322" xr:uid="{626664B2-D748-452B-9270-DC694D764D70}"/>
    <cellStyle name="NIVEL 6 10 2" xfId="6323" xr:uid="{60A7AECF-ED0E-47FF-94C7-AFD0F8AAD32A}"/>
    <cellStyle name="NIVEL 6 10 3" xfId="6324" xr:uid="{A7468507-AD57-441D-9E92-7BD8718DEA75}"/>
    <cellStyle name="NIVEL 6 10 4" xfId="6325" xr:uid="{DCF08BEB-4740-4FDC-8FF0-5C44AEAE4CAB}"/>
    <cellStyle name="NIVEL 6 11" xfId="6326" xr:uid="{CA152C48-612F-4E96-B376-4CB384A63CCC}"/>
    <cellStyle name="NIVEL 6 11 2" xfId="6327" xr:uid="{FABBD9C0-89AA-458A-81D1-8233C071B76E}"/>
    <cellStyle name="NIVEL 6 11 3" xfId="6328" xr:uid="{14F117D6-7E67-43ED-B73E-C4F03D4E5B9D}"/>
    <cellStyle name="NIVEL 6 11 4" xfId="6329" xr:uid="{929258A4-D266-4CC9-AD22-0B22991ACFE0}"/>
    <cellStyle name="NIVEL 6 12" xfId="6330" xr:uid="{1C7BB392-1A68-4FC1-9D7F-946423F6BDD7}"/>
    <cellStyle name="NIVEL 6 12 2" xfId="6331" xr:uid="{543A443B-4DC4-4EEE-9EEF-80CAC131109F}"/>
    <cellStyle name="NIVEL 6 12 3" xfId="6332" xr:uid="{0EB4285E-E1FD-47D8-80C9-3D4AD32C10EE}"/>
    <cellStyle name="NIVEL 6 12 4" xfId="6333" xr:uid="{7E1D21F2-72E5-4DCD-976C-C7DDC8766767}"/>
    <cellStyle name="NIVEL 6 13" xfId="6334" xr:uid="{5CE440BD-DE64-420A-AE74-A1405268F859}"/>
    <cellStyle name="NIVEL 6 13 2" xfId="6335" xr:uid="{E4D91F4A-62A1-4B8E-B430-31EAEA8BA550}"/>
    <cellStyle name="NIVEL 6 13 3" xfId="6336" xr:uid="{16F67769-9772-4DF1-B1E9-34801551B238}"/>
    <cellStyle name="NIVEL 6 13 4" xfId="6337" xr:uid="{9592912C-AA7E-48F5-82B5-B7E047D40D25}"/>
    <cellStyle name="NIVEL 6 14" xfId="6338" xr:uid="{AFB683A9-927B-4268-9F9F-4C214B11AD07}"/>
    <cellStyle name="NIVEL 6 14 2" xfId="6339" xr:uid="{3F4ED737-992B-4FF8-956C-E556BEFD0797}"/>
    <cellStyle name="NIVEL 6 14 3" xfId="6340" xr:uid="{DC9FB4BB-F766-41F9-AF2B-82B669FBA06C}"/>
    <cellStyle name="NIVEL 6 14 4" xfId="6341" xr:uid="{8F680689-82D9-4075-81DE-C642A150F843}"/>
    <cellStyle name="NIVEL 6 15" xfId="6342" xr:uid="{4575C4B9-2432-4173-A7E7-548265330124}"/>
    <cellStyle name="NIVEL 6 15 2" xfId="6343" xr:uid="{E4A959BC-990F-4358-92BE-994B2095F0B2}"/>
    <cellStyle name="NIVEL 6 15 3" xfId="6344" xr:uid="{B6DAA297-3C83-44C8-AD58-4A47FAD4A673}"/>
    <cellStyle name="NIVEL 6 15 4" xfId="6345" xr:uid="{03E95A6E-11E2-4760-9F8C-813C531F1C98}"/>
    <cellStyle name="NIVEL 6 16" xfId="6346" xr:uid="{B4EBF1CF-8561-42EB-B35B-508F468BE2BC}"/>
    <cellStyle name="NIVEL 6 16 2" xfId="6347" xr:uid="{111398AE-BB12-4565-9B9A-063271BF2FB4}"/>
    <cellStyle name="NIVEL 6 16 3" xfId="6348" xr:uid="{75763138-66B4-4AB0-9B01-FC711ED2F9E3}"/>
    <cellStyle name="NIVEL 6 16 4" xfId="6349" xr:uid="{ADB300C8-9CD2-4F54-952D-BFD2AD9A0373}"/>
    <cellStyle name="NIVEL 6 17" xfId="6350" xr:uid="{5B40C285-1B67-4BC1-B12E-894C9CA0FDB8}"/>
    <cellStyle name="NIVEL 6 17 2" xfId="6351" xr:uid="{23CD7C8B-B2AE-4773-8759-0E3BFFB900B5}"/>
    <cellStyle name="NIVEL 6 17 3" xfId="6352" xr:uid="{5932695F-4888-4DCC-9A73-895B49CF1AF3}"/>
    <cellStyle name="NIVEL 6 17 4" xfId="6353" xr:uid="{CDF15F50-8B5F-4CA9-AC8F-A409C8B844F5}"/>
    <cellStyle name="NIVEL 6 18" xfId="6354" xr:uid="{7CB8F386-AFAE-4BD4-8370-752DB4491754}"/>
    <cellStyle name="NIVEL 6 18 2" xfId="6355" xr:uid="{76AEC29D-B6A9-4262-8FAC-FD2AF6C287AC}"/>
    <cellStyle name="NIVEL 6 18 3" xfId="6356" xr:uid="{E5681DBA-91C9-4421-A659-538FEA2C03C3}"/>
    <cellStyle name="NIVEL 6 18 4" xfId="6357" xr:uid="{DCAB73E2-2C6D-4127-A629-0C4FC9A71ABC}"/>
    <cellStyle name="NIVEL 6 19" xfId="6358" xr:uid="{3B4F068A-7739-46FC-9E20-11B5B5D757AC}"/>
    <cellStyle name="NIVEL 6 19 2" xfId="6359" xr:uid="{1346F6DF-561B-4A27-A9BB-AB68327F60E6}"/>
    <cellStyle name="NIVEL 6 19 3" xfId="6360" xr:uid="{B17FD5C0-C91D-4987-8224-37E531E816A7}"/>
    <cellStyle name="NIVEL 6 19 4" xfId="6361" xr:uid="{B5E3AA8C-6B68-4D64-8382-7BAD2C937CC7}"/>
    <cellStyle name="NIVEL 6 2" xfId="6362" xr:uid="{361083D5-A467-4E7F-815A-1CA46481EF6A}"/>
    <cellStyle name="NIVEL 6 2 2" xfId="6363" xr:uid="{1D259240-6EAA-4B60-810B-DC0F2A3C7BB0}"/>
    <cellStyle name="NIVEL 6 2 3" xfId="6364" xr:uid="{4899497E-0386-4B04-84DD-47C620C2A8BA}"/>
    <cellStyle name="NIVEL 6 2 4" xfId="6365" xr:uid="{132515AB-8527-4C24-BCC6-97E16F6AFA10}"/>
    <cellStyle name="NIVEL 6 20" xfId="6366" xr:uid="{43E3B38E-CC94-41C2-A372-CCF9B2CEE193}"/>
    <cellStyle name="NIVEL 6 20 2" xfId="6367" xr:uid="{DE1E8C52-32A4-40CE-9C6C-C9ECB21ADC3B}"/>
    <cellStyle name="NIVEL 6 20 3" xfId="6368" xr:uid="{B724B63F-DEC5-48D9-946A-DF361A62C9CF}"/>
    <cellStyle name="NIVEL 6 20 4" xfId="6369" xr:uid="{B06D3FCF-D57C-42D6-82F0-73729E87063B}"/>
    <cellStyle name="NIVEL 6 21" xfId="6370" xr:uid="{B98E6769-569C-4EE1-A0DF-385E4F4F41FA}"/>
    <cellStyle name="NIVEL 6 21 2" xfId="6371" xr:uid="{AC232508-D920-4172-8C80-E61975888AF5}"/>
    <cellStyle name="NIVEL 6 21 3" xfId="6372" xr:uid="{89A57703-7DAB-430C-8D55-839F8714549E}"/>
    <cellStyle name="NIVEL 6 21 4" xfId="6373" xr:uid="{F494D133-6CB9-4A93-BCCE-0A3459636A35}"/>
    <cellStyle name="NIVEL 6 22" xfId="6374" xr:uid="{1562C2CE-120C-4DDD-9684-D951F9843A33}"/>
    <cellStyle name="NIVEL 6 22 2" xfId="6375" xr:uid="{AF18C1A3-C227-4C7D-AF8D-A3A6D3AD284F}"/>
    <cellStyle name="NIVEL 6 22 3" xfId="6376" xr:uid="{0E9B55C6-8D59-4326-BFB7-E31C6D93460A}"/>
    <cellStyle name="NIVEL 6 22 4" xfId="6377" xr:uid="{E1FC9FEF-8244-464E-8DFC-D4621885191B}"/>
    <cellStyle name="NIVEL 6 23" xfId="6378" xr:uid="{FC32A7B8-B4E2-425D-8E2A-97434A88C6F4}"/>
    <cellStyle name="NIVEL 6 23 2" xfId="6379" xr:uid="{77DB9F0E-EB4C-4E53-94CA-654D4BF42098}"/>
    <cellStyle name="NIVEL 6 23 3" xfId="6380" xr:uid="{119D8701-D38F-4445-9A2E-0FD97ECF0AFD}"/>
    <cellStyle name="NIVEL 6 23 4" xfId="6381" xr:uid="{C6E999D6-027C-44D2-A2BB-DC2DFA726D02}"/>
    <cellStyle name="NIVEL 6 24" xfId="6382" xr:uid="{344B8A84-368B-4625-8CFA-003F12B4379A}"/>
    <cellStyle name="NIVEL 6 24 2" xfId="6383" xr:uid="{602C1C43-8E83-41E0-AB44-D0B4A184EF7B}"/>
    <cellStyle name="NIVEL 6 24 3" xfId="6384" xr:uid="{C79E311D-467A-4D5F-84C2-0712CB091EEA}"/>
    <cellStyle name="NIVEL 6 24 4" xfId="6385" xr:uid="{8E387024-6D9D-432F-BD08-37C23B6AB2A8}"/>
    <cellStyle name="NIVEL 6 25" xfId="6386" xr:uid="{01058BB3-0D00-4761-91DB-01F4E4285786}"/>
    <cellStyle name="NIVEL 6 26" xfId="6387" xr:uid="{AC59DBAD-284D-4655-A8E7-4171030F8AA9}"/>
    <cellStyle name="NIVEL 6 27" xfId="6388" xr:uid="{FA1512A5-B2BB-419E-9EF2-469B5A6E6E76}"/>
    <cellStyle name="NIVEL 6 3" xfId="6389" xr:uid="{E496AFA9-BEC0-4E90-A48A-89B1B8269ABE}"/>
    <cellStyle name="NIVEL 6 3 2" xfId="6390" xr:uid="{8FC84405-58F4-4F6C-B206-378C6A275E14}"/>
    <cellStyle name="NIVEL 6 3 3" xfId="6391" xr:uid="{B2F9F4D1-05F0-4C52-A64B-47C142B37733}"/>
    <cellStyle name="NIVEL 6 3 4" xfId="6392" xr:uid="{FBA4198B-EE14-475C-9C4D-67DEA9C13072}"/>
    <cellStyle name="NIVEL 6 4" xfId="6393" xr:uid="{EB8A8F21-DE93-44E5-B859-0468E5D156DB}"/>
    <cellStyle name="NIVEL 6 4 2" xfId="6394" xr:uid="{48F23E96-0677-4B9A-8F1B-194F14C935D4}"/>
    <cellStyle name="NIVEL 6 4 3" xfId="6395" xr:uid="{63E0B589-A274-447A-BCBD-FD5B2305EC07}"/>
    <cellStyle name="NIVEL 6 4 4" xfId="6396" xr:uid="{B9A4F72E-5E7D-48A0-A822-39281F79863D}"/>
    <cellStyle name="NIVEL 6 5" xfId="6397" xr:uid="{97E4FA9F-3909-43BB-A5E1-8FA40CD16BA2}"/>
    <cellStyle name="NIVEL 6 5 2" xfId="6398" xr:uid="{78A63508-A64C-4771-872A-C921AB0B98B9}"/>
    <cellStyle name="NIVEL 6 5 3" xfId="6399" xr:uid="{F2A7800B-A484-4A80-A929-E4A5609D39A5}"/>
    <cellStyle name="NIVEL 6 5 4" xfId="6400" xr:uid="{493DD6E2-2725-483C-B730-9BDB18EA3B7C}"/>
    <cellStyle name="NIVEL 6 6" xfId="6401" xr:uid="{32540BCD-0A98-463A-B964-F4A83FA8AD1D}"/>
    <cellStyle name="NIVEL 6 6 2" xfId="6402" xr:uid="{C042BA14-C574-4052-BEC7-D87FC8D2E9FC}"/>
    <cellStyle name="NIVEL 6 6 3" xfId="6403" xr:uid="{3931838E-4D56-4AD0-903B-6D127693473D}"/>
    <cellStyle name="NIVEL 6 6 4" xfId="6404" xr:uid="{30E3C16F-F39B-453E-8392-AB2350B5508C}"/>
    <cellStyle name="NIVEL 6 7" xfId="6405" xr:uid="{107E8993-08A2-47AA-9B38-48431E68C8C3}"/>
    <cellStyle name="NIVEL 6 7 2" xfId="6406" xr:uid="{D7D57A61-D316-4461-8393-7C67584F13E2}"/>
    <cellStyle name="NIVEL 6 7 3" xfId="6407" xr:uid="{1C78AE5C-4E60-4F9E-8C23-E0376A492D8E}"/>
    <cellStyle name="NIVEL 6 7 4" xfId="6408" xr:uid="{81EE13D2-63E8-4209-A486-6D8BA8DE2C07}"/>
    <cellStyle name="NIVEL 6 8" xfId="6409" xr:uid="{70A428E4-E70A-4994-9387-54947E44D2BC}"/>
    <cellStyle name="NIVEL 6 8 2" xfId="6410" xr:uid="{39AFDA59-96CD-4705-BA4C-AFDB06076056}"/>
    <cellStyle name="NIVEL 6 8 3" xfId="6411" xr:uid="{72BD0E94-9A81-41A4-8717-90E8DBFDDF77}"/>
    <cellStyle name="NIVEL 6 8 4" xfId="6412" xr:uid="{1034C5A4-EEBD-4603-A085-8924423852A0}"/>
    <cellStyle name="NIVEL 6 9" xfId="6413" xr:uid="{E4B5EC83-CF9D-403E-B43A-65CDA672D390}"/>
    <cellStyle name="NIVEL 6 9 2" xfId="6414" xr:uid="{78171C85-CB0E-4D67-ABB6-2FD5F004950F}"/>
    <cellStyle name="NIVEL 6 9 3" xfId="6415" xr:uid="{5257B671-E837-478E-A04E-D2E8B8403359}"/>
    <cellStyle name="NIVEL 6 9 4" xfId="6416" xr:uid="{AB8B7B73-FBE3-462E-BAE3-1F0849ED08ED}"/>
    <cellStyle name="nivel1" xfId="6417" xr:uid="{4899987F-975C-4A3B-9C43-BA1983F316C0}"/>
    <cellStyle name="nivel1 10" xfId="6418" xr:uid="{B61F3B0D-9C72-44EB-82A8-37312779B97F}"/>
    <cellStyle name="nivel1 10 2" xfId="6419" xr:uid="{0F9BEB31-F939-4FED-9F62-395EA391DB29}"/>
    <cellStyle name="nivel1 10 3" xfId="6420" xr:uid="{E4A730BD-2CE9-4830-9FAA-4B0A1860D562}"/>
    <cellStyle name="nivel1 10 4" xfId="6421" xr:uid="{E9E20186-548F-4578-A1E0-911BA9FB3317}"/>
    <cellStyle name="nivel1 11" xfId="6422" xr:uid="{A549733A-9CF8-403B-B37B-C069132E3E2F}"/>
    <cellStyle name="nivel1 11 2" xfId="6423" xr:uid="{880EFF69-B3FE-46AA-A0D2-A60CE8A81013}"/>
    <cellStyle name="nivel1 11 3" xfId="6424" xr:uid="{081411C8-00A6-4DA9-8D99-5A6E38AEF13B}"/>
    <cellStyle name="nivel1 11 4" xfId="6425" xr:uid="{5C8D62AE-6397-4ED3-919C-DF984FD21FCF}"/>
    <cellStyle name="nivel1 12" xfId="6426" xr:uid="{5E5A71C7-0C7A-415A-89C9-95DD87475187}"/>
    <cellStyle name="nivel1 12 2" xfId="6427" xr:uid="{2B0AE9B5-3934-43B1-9E51-3C60B1282360}"/>
    <cellStyle name="nivel1 12 3" xfId="6428" xr:uid="{E9E932A2-6ED5-4C8B-987E-EFCD4639E903}"/>
    <cellStyle name="nivel1 12 4" xfId="6429" xr:uid="{C633A8C3-328D-4E95-9422-F9C17512261E}"/>
    <cellStyle name="nivel1 13" xfId="6430" xr:uid="{7E82B663-528E-436C-AED1-B9ECF45F4B26}"/>
    <cellStyle name="nivel1 13 2" xfId="6431" xr:uid="{245D19FA-133C-4E7D-BED7-9AAD1AB99CAD}"/>
    <cellStyle name="nivel1 13 3" xfId="6432" xr:uid="{EE38E1C8-4A4C-4D75-A8AD-0B858437D482}"/>
    <cellStyle name="nivel1 13 4" xfId="6433" xr:uid="{198D3570-04CD-40CB-9640-B5D68BDF2BAC}"/>
    <cellStyle name="nivel1 14" xfId="6434" xr:uid="{096DC063-4DAE-4C78-9E71-1FF972C9EC67}"/>
    <cellStyle name="nivel1 14 2" xfId="6435" xr:uid="{A36F13C2-A9DB-4FF4-9A3D-02EBCD03012E}"/>
    <cellStyle name="nivel1 14 3" xfId="6436" xr:uid="{C98F1977-53F1-4025-8109-493CEC5ECD68}"/>
    <cellStyle name="nivel1 14 4" xfId="6437" xr:uid="{AC13D01A-6A90-40E7-B528-9CEA1645412A}"/>
    <cellStyle name="nivel1 15" xfId="6438" xr:uid="{15DDE404-635C-4047-B84A-8B04FBC57D2A}"/>
    <cellStyle name="nivel1 15 2" xfId="6439" xr:uid="{3A9DE6A8-F342-4169-99E4-8DB046670E86}"/>
    <cellStyle name="nivel1 15 3" xfId="6440" xr:uid="{C4FC3E06-74F2-40E2-9C72-95D821ED34FA}"/>
    <cellStyle name="nivel1 15 4" xfId="6441" xr:uid="{89918180-AC74-4B17-8AF0-BD63C7BFFFF5}"/>
    <cellStyle name="nivel1 16" xfId="6442" xr:uid="{ACC98FB8-4822-4AA9-93FF-59FEFC9AABEA}"/>
    <cellStyle name="nivel1 16 2" xfId="6443" xr:uid="{82EA4EF3-6E19-4FD4-9A0D-CC9894300499}"/>
    <cellStyle name="nivel1 16 3" xfId="6444" xr:uid="{9674AAFB-63D9-44EE-BF7A-F688D972D13D}"/>
    <cellStyle name="nivel1 16 4" xfId="6445" xr:uid="{70690C18-8668-4E28-BE4E-0DEFE371BB83}"/>
    <cellStyle name="nivel1 17" xfId="6446" xr:uid="{4CC02DEC-289B-4BEC-A3A0-A5924F760D7D}"/>
    <cellStyle name="nivel1 17 2" xfId="6447" xr:uid="{AFD1504F-534D-4AC2-89FF-8E4613F88FCB}"/>
    <cellStyle name="nivel1 17 3" xfId="6448" xr:uid="{487C9613-99CF-4323-BB13-647D56BE1CAB}"/>
    <cellStyle name="nivel1 17 4" xfId="6449" xr:uid="{A1E09E82-4028-44D0-8678-E54645E69A78}"/>
    <cellStyle name="nivel1 18" xfId="6450" xr:uid="{A7EE5D90-5536-41F9-97F1-C8A840BCE0AE}"/>
    <cellStyle name="nivel1 18 2" xfId="6451" xr:uid="{FC703B06-E8F1-42C8-9AB2-4F09DC3EF0E8}"/>
    <cellStyle name="nivel1 18 3" xfId="6452" xr:uid="{E87BBB8A-6C9B-4722-AF15-0F6293E47886}"/>
    <cellStyle name="nivel1 18 4" xfId="6453" xr:uid="{F78862A5-4F3D-4ECF-A953-E7CA85816994}"/>
    <cellStyle name="nivel1 19" xfId="6454" xr:uid="{C5865276-CC61-48B3-8856-73378EE44143}"/>
    <cellStyle name="nivel1 19 2" xfId="6455" xr:uid="{AFFC9ADF-1800-4F71-878F-8B8FEFB18984}"/>
    <cellStyle name="nivel1 19 3" xfId="6456" xr:uid="{1C612603-8D49-4CD0-98B0-E39FB8BD3B11}"/>
    <cellStyle name="nivel1 19 4" xfId="6457" xr:uid="{0ECE8761-B431-494F-8EA6-27F6C98726F8}"/>
    <cellStyle name="nivel1 2" xfId="6458" xr:uid="{E71D1FF4-48B0-47CB-B6B5-9587522B7C34}"/>
    <cellStyle name="nivel1 2 2" xfId="6459" xr:uid="{E6CF785C-6D92-448A-94E8-B44B14E3608C}"/>
    <cellStyle name="nivel1 2 3" xfId="6460" xr:uid="{D0D2466D-8052-4E5E-86F2-E2D3B432CACB}"/>
    <cellStyle name="nivel1 2 4" xfId="6461" xr:uid="{8AD14D52-EE31-4974-AF1C-50F08E5B820A}"/>
    <cellStyle name="nivel1 20" xfId="6462" xr:uid="{B5FCA143-AAEB-4142-9938-E08602B485B8}"/>
    <cellStyle name="nivel1 20 2" xfId="6463" xr:uid="{68CBBE4D-60E9-441D-9599-AFF09DFD4A91}"/>
    <cellStyle name="nivel1 20 3" xfId="6464" xr:uid="{8F3E13FE-0B61-43FB-B615-2D89618E189E}"/>
    <cellStyle name="nivel1 20 4" xfId="6465" xr:uid="{3ADB29E8-D1BF-4C55-AD4D-FFB41568CBCE}"/>
    <cellStyle name="nivel1 21" xfId="6466" xr:uid="{4F707858-5742-4694-810A-AF7FD958D372}"/>
    <cellStyle name="nivel1 21 2" xfId="6467" xr:uid="{C3310F3E-56A1-46D8-B8DC-EAF8C30BC282}"/>
    <cellStyle name="nivel1 21 3" xfId="6468" xr:uid="{1E1DBBBC-76D3-47E7-9408-3D5B7FC29792}"/>
    <cellStyle name="nivel1 21 4" xfId="6469" xr:uid="{417F8EE5-72C4-44BB-AEC1-5A5526FE3D9E}"/>
    <cellStyle name="nivel1 22" xfId="6470" xr:uid="{4579727B-D01F-4C4F-8596-20E73BFA48DA}"/>
    <cellStyle name="nivel1 22 2" xfId="6471" xr:uid="{6EA52722-2D59-4B20-A698-25A0A1FEE63B}"/>
    <cellStyle name="nivel1 22 3" xfId="6472" xr:uid="{254F2712-1BD4-4636-AB99-7B73B2DED8E2}"/>
    <cellStyle name="nivel1 22 4" xfId="6473" xr:uid="{F22C61E4-38A1-4387-8CEC-EDE911D05945}"/>
    <cellStyle name="nivel1 23" xfId="6474" xr:uid="{BA06EEC8-2755-42C1-9C40-83BF6BFAE399}"/>
    <cellStyle name="nivel1 23 2" xfId="6475" xr:uid="{6D614DB2-BF78-4F26-9CA0-5D5983DC1C7F}"/>
    <cellStyle name="nivel1 23 3" xfId="6476" xr:uid="{84809875-2C22-4655-BB23-4662763B285C}"/>
    <cellStyle name="nivel1 23 4" xfId="6477" xr:uid="{7E8A50A3-ECB8-4FFF-811D-90CBBF31DA35}"/>
    <cellStyle name="nivel1 24" xfId="6478" xr:uid="{9F4F7C2D-3BBE-4EA3-BF29-2A3EBE0D9938}"/>
    <cellStyle name="nivel1 24 2" xfId="6479" xr:uid="{44BE77F1-11E3-435D-B574-5DE3D3BC6546}"/>
    <cellStyle name="nivel1 24 3" xfId="6480" xr:uid="{C9936E1F-7C26-4DFA-995D-B032940DF633}"/>
    <cellStyle name="nivel1 24 4" xfId="6481" xr:uid="{00DBB799-F827-462D-B1B4-90A6DD2B6A69}"/>
    <cellStyle name="nivel1 25" xfId="6482" xr:uid="{119B67C2-0684-4C5E-9676-919A2AADD1E7}"/>
    <cellStyle name="nivel1 26" xfId="6483" xr:uid="{6569ECF7-D286-48D9-8F8A-CCC1BABE3F26}"/>
    <cellStyle name="nivel1 27" xfId="6484" xr:uid="{F02FAD4A-CEF3-4AA8-8137-FFD26FB0CCBB}"/>
    <cellStyle name="nivel1 3" xfId="6485" xr:uid="{51BD1A29-578D-4E1E-B7EB-73FEDB8CD3E6}"/>
    <cellStyle name="nivel1 3 2" xfId="6486" xr:uid="{F718C904-0426-4D7B-A0BC-89999B7A6D6B}"/>
    <cellStyle name="nivel1 3 3" xfId="6487" xr:uid="{9FC9C32E-3EC8-4907-9CCB-11E3E890DE9E}"/>
    <cellStyle name="nivel1 3 4" xfId="6488" xr:uid="{9D775F0D-7B1D-4D83-A151-D97D51766FD5}"/>
    <cellStyle name="nivel1 4" xfId="6489" xr:uid="{30A2BBE4-18FC-403D-BFDC-500B4A7743CE}"/>
    <cellStyle name="nivel1 4 2" xfId="6490" xr:uid="{7412D39B-9EB7-4B03-AF83-C8F41E91BDC9}"/>
    <cellStyle name="nivel1 4 3" xfId="6491" xr:uid="{6CEAF3ED-57E8-499D-A301-BB84929DCD29}"/>
    <cellStyle name="nivel1 4 4" xfId="6492" xr:uid="{55269840-3F0F-42D9-BD97-C07A41C64C40}"/>
    <cellStyle name="nivel1 5" xfId="6493" xr:uid="{C0E955CA-B2A0-44DF-BE3D-7D785CA0CE08}"/>
    <cellStyle name="nivel1 5 2" xfId="6494" xr:uid="{97074891-FB0B-47B3-9BC3-5919C4495A0F}"/>
    <cellStyle name="nivel1 5 3" xfId="6495" xr:uid="{3F748CA5-7370-4061-9E1C-2AAC6F998CCB}"/>
    <cellStyle name="nivel1 5 4" xfId="6496" xr:uid="{DB776B46-1A8C-4C48-82CE-C9FB4FDB7F0A}"/>
    <cellStyle name="nivel1 6" xfId="6497" xr:uid="{85EA4259-7090-450E-916B-A00CCF262039}"/>
    <cellStyle name="nivel1 6 2" xfId="6498" xr:uid="{315B41B0-D097-4976-BA65-33D07E8154F7}"/>
    <cellStyle name="nivel1 6 3" xfId="6499" xr:uid="{57C01D51-8F89-4DDC-8C40-64B24EB3B6DF}"/>
    <cellStyle name="nivel1 6 4" xfId="6500" xr:uid="{7C4FC396-7970-49D4-82A4-8C5651BB63E6}"/>
    <cellStyle name="nivel1 7" xfId="6501" xr:uid="{1BE50C76-1663-4318-BF06-241B7404FF88}"/>
    <cellStyle name="nivel1 7 2" xfId="6502" xr:uid="{6153C203-94D5-47BF-AB61-91EA9D777110}"/>
    <cellStyle name="nivel1 7 3" xfId="6503" xr:uid="{D0B7F39B-7798-4B93-AA9B-46324741CECE}"/>
    <cellStyle name="nivel1 7 4" xfId="6504" xr:uid="{DE05302F-3A44-4AFE-AECB-2943CAB6FF1B}"/>
    <cellStyle name="nivel1 8" xfId="6505" xr:uid="{3E037B26-2001-4AC4-A4A0-5FE1C6A7FF18}"/>
    <cellStyle name="nivel1 8 2" xfId="6506" xr:uid="{03AD8984-DDBB-469F-A445-48841F531DC4}"/>
    <cellStyle name="nivel1 8 3" xfId="6507" xr:uid="{D28706EA-0747-48D6-8592-B3012D68D54A}"/>
    <cellStyle name="nivel1 8 4" xfId="6508" xr:uid="{057FFBE4-6AA5-4484-9F1C-DE16E0233D2E}"/>
    <cellStyle name="nivel1 9" xfId="6509" xr:uid="{D5BF7798-ED7F-42D8-899E-23B3080C5AC6}"/>
    <cellStyle name="nivel1 9 2" xfId="6510" xr:uid="{1CD5E789-7357-4D97-AEC2-FE3FBA10AD1D}"/>
    <cellStyle name="nivel1 9 3" xfId="6511" xr:uid="{635EE4DA-4793-46B0-9D19-9B7D16E821B0}"/>
    <cellStyle name="nivel1 9 4" xfId="6512" xr:uid="{FE08C592-4ADF-4DFB-A667-0181D3B52E63}"/>
    <cellStyle name="NIVEL2" xfId="6513" xr:uid="{6293417A-E6C0-4505-9A7A-252AE4DDA277}"/>
    <cellStyle name="NIVEL2 10" xfId="6514" xr:uid="{9FD7F271-E176-4546-988F-CB588B136686}"/>
    <cellStyle name="NIVEL2 10 2" xfId="6515" xr:uid="{FA7826EA-DF0C-40E7-AB1C-2A794861D7FB}"/>
    <cellStyle name="NIVEL2 10 3" xfId="6516" xr:uid="{BA3A2314-46E4-4689-9D72-8F6DD20F2851}"/>
    <cellStyle name="NIVEL2 10 4" xfId="6517" xr:uid="{63F4C5BF-E012-4A27-B803-D5905B0B8032}"/>
    <cellStyle name="NIVEL2 11" xfId="6518" xr:uid="{D20C297B-FA67-437B-9E80-D9B0496A8156}"/>
    <cellStyle name="NIVEL2 11 2" xfId="6519" xr:uid="{50A7DA39-4A3E-4557-8335-E18D66B65A9C}"/>
    <cellStyle name="NIVEL2 11 3" xfId="6520" xr:uid="{C88758E4-3A30-42DF-84C1-04A49E6AD341}"/>
    <cellStyle name="NIVEL2 11 4" xfId="6521" xr:uid="{FCFB9A3E-214C-41F3-A334-F120412E4192}"/>
    <cellStyle name="NIVEL2 12" xfId="6522" xr:uid="{77CD20B2-7868-4787-9C94-499E9979409C}"/>
    <cellStyle name="NIVEL2 12 2" xfId="6523" xr:uid="{D7389542-7A9F-436F-813E-5C52DDE53867}"/>
    <cellStyle name="NIVEL2 12 3" xfId="6524" xr:uid="{A1D44DC8-0B3C-4BDA-BDC0-850DB400EED3}"/>
    <cellStyle name="NIVEL2 12 4" xfId="6525" xr:uid="{0EA847A4-A5EC-44F2-8189-8925A404DA81}"/>
    <cellStyle name="NIVEL2 13" xfId="6526" xr:uid="{8D571108-DDB8-4BD6-A948-EB2D1328432B}"/>
    <cellStyle name="NIVEL2 13 2" xfId="6527" xr:uid="{44EE24A6-7D6C-44FC-9436-F7AB6D481F30}"/>
    <cellStyle name="NIVEL2 13 3" xfId="6528" xr:uid="{639E11CC-DE31-4EFC-A95F-48C05EA17A89}"/>
    <cellStyle name="NIVEL2 13 4" xfId="6529" xr:uid="{03D07CBE-3285-440C-80CD-97A79F0FBC35}"/>
    <cellStyle name="NIVEL2 14" xfId="6530" xr:uid="{25E6F40D-84FC-4D19-AF0C-A02134A59D68}"/>
    <cellStyle name="NIVEL2 14 2" xfId="6531" xr:uid="{C43A4687-0E58-4C6B-BE26-E3B3B3116BCA}"/>
    <cellStyle name="NIVEL2 14 3" xfId="6532" xr:uid="{0EE344E4-9C9B-4762-BCFE-2ACC4ED805C3}"/>
    <cellStyle name="NIVEL2 14 4" xfId="6533" xr:uid="{005EEC8C-5DDA-46F2-8824-794CA90761B2}"/>
    <cellStyle name="NIVEL2 15" xfId="6534" xr:uid="{347FAD32-CCED-4B84-A890-DA176E247BAA}"/>
    <cellStyle name="NIVEL2 15 2" xfId="6535" xr:uid="{328DCA67-6F39-43B8-92FE-8AF043BCAB45}"/>
    <cellStyle name="NIVEL2 15 3" xfId="6536" xr:uid="{2EF8B483-C462-4106-8C76-B3537A5311F1}"/>
    <cellStyle name="NIVEL2 15 4" xfId="6537" xr:uid="{4BDB9D76-C25B-4DBA-AA2C-11478123C56E}"/>
    <cellStyle name="NIVEL2 16" xfId="6538" xr:uid="{0623C12E-02EE-4F11-A8E1-5C2D27379469}"/>
    <cellStyle name="NIVEL2 16 2" xfId="6539" xr:uid="{72FDB673-4ABE-4BF7-B02F-0B777605F6B7}"/>
    <cellStyle name="NIVEL2 16 3" xfId="6540" xr:uid="{BBFE8F8D-DF1F-4463-9296-814102D6159A}"/>
    <cellStyle name="NIVEL2 16 4" xfId="6541" xr:uid="{8804C08C-207B-4372-9C84-D4D2D120D58C}"/>
    <cellStyle name="NIVEL2 17" xfId="6542" xr:uid="{1B5E2769-58E3-4DE0-A8A0-44B80C7C44E4}"/>
    <cellStyle name="NIVEL2 17 2" xfId="6543" xr:uid="{54C1F74B-7A65-40C2-B323-8E49094FD476}"/>
    <cellStyle name="NIVEL2 17 3" xfId="6544" xr:uid="{84B85024-B398-45B2-A4A7-1A777D4E22B1}"/>
    <cellStyle name="NIVEL2 17 4" xfId="6545" xr:uid="{FE8E4C8C-B36D-46E2-BE25-B6A0589DB2A1}"/>
    <cellStyle name="NIVEL2 18" xfId="6546" xr:uid="{BC8DE2FB-F54F-4E4A-87C2-4752875D579B}"/>
    <cellStyle name="NIVEL2 18 2" xfId="6547" xr:uid="{403088FA-1A67-4AA6-B453-5E6C524946E4}"/>
    <cellStyle name="NIVEL2 18 3" xfId="6548" xr:uid="{774E4C27-71D5-4FEB-B663-531E2E12C6FF}"/>
    <cellStyle name="NIVEL2 18 4" xfId="6549" xr:uid="{75B97400-B803-4AE7-B5BB-F57B601FB5EE}"/>
    <cellStyle name="NIVEL2 19" xfId="6550" xr:uid="{DF051B4F-3F01-47C4-8C20-F494DB0DC45B}"/>
    <cellStyle name="NIVEL2 19 2" xfId="6551" xr:uid="{3CEC29D7-320F-49E0-AC6E-A0B40D8DDB2A}"/>
    <cellStyle name="NIVEL2 19 3" xfId="6552" xr:uid="{7AB3C378-3530-450C-B577-41BB7989FD88}"/>
    <cellStyle name="NIVEL2 19 4" xfId="6553" xr:uid="{F84016C0-01AE-480D-B562-E0F9827F23DA}"/>
    <cellStyle name="NIVEL2 2" xfId="6554" xr:uid="{7A847971-C595-462C-80ED-F26415856B32}"/>
    <cellStyle name="NIVEL2 2 2" xfId="6555" xr:uid="{62D16FBF-DDFF-4968-ABE3-EC82C6760DF6}"/>
    <cellStyle name="NIVEL2 2 3" xfId="6556" xr:uid="{87BA08E0-2114-4C62-B497-6B23B745AABA}"/>
    <cellStyle name="NIVEL2 2 4" xfId="6557" xr:uid="{3E7F8413-3271-445F-8B31-9875B8D5B99B}"/>
    <cellStyle name="NIVEL2 20" xfId="6558" xr:uid="{F022B8AD-5BF5-44F8-8E59-0CE6EA8133D0}"/>
    <cellStyle name="NIVEL2 20 2" xfId="6559" xr:uid="{68D7BD07-0264-4A8B-8A95-27F3A44B759D}"/>
    <cellStyle name="NIVEL2 20 3" xfId="6560" xr:uid="{FBAD22D3-A46A-4E99-94FE-FB849F2E1F7B}"/>
    <cellStyle name="NIVEL2 20 4" xfId="6561" xr:uid="{57374C7F-EABC-4E09-A51C-066C568849CD}"/>
    <cellStyle name="NIVEL2 21" xfId="6562" xr:uid="{6109237B-6F0F-4643-8445-869E25F4BDC2}"/>
    <cellStyle name="NIVEL2 21 2" xfId="6563" xr:uid="{931F888E-3CA2-4A4B-9725-0CB600ACA53A}"/>
    <cellStyle name="NIVEL2 21 3" xfId="6564" xr:uid="{3484A394-22E8-478A-8363-1E80BC9A2023}"/>
    <cellStyle name="NIVEL2 21 4" xfId="6565" xr:uid="{9435F7E7-1070-4170-8E0A-D9E8860CEFE2}"/>
    <cellStyle name="NIVEL2 22" xfId="6566" xr:uid="{D65FB359-E799-499B-B3F1-ED651E38233C}"/>
    <cellStyle name="NIVEL2 22 2" xfId="6567" xr:uid="{834AD5B6-1880-4FB0-828A-DE98D6E09804}"/>
    <cellStyle name="NIVEL2 22 3" xfId="6568" xr:uid="{6935DCB9-4FC0-46DC-9E91-A0915EEA50B7}"/>
    <cellStyle name="NIVEL2 22 4" xfId="6569" xr:uid="{64EFF856-C267-4A16-9CB4-FDC3E53085AB}"/>
    <cellStyle name="NIVEL2 23" xfId="6570" xr:uid="{7E063F9E-3953-48BD-99AE-4916E8561DC9}"/>
    <cellStyle name="NIVEL2 23 2" xfId="6571" xr:uid="{07E40A6C-C656-4F44-9DF5-934872DFD433}"/>
    <cellStyle name="NIVEL2 23 3" xfId="6572" xr:uid="{7044FC53-B15D-4425-9ABA-880D16655D64}"/>
    <cellStyle name="NIVEL2 23 4" xfId="6573" xr:uid="{67B912CD-EBDE-454A-A089-88F506C3D9D6}"/>
    <cellStyle name="NIVEL2 24" xfId="6574" xr:uid="{F1147ABB-658A-4E92-A610-A7B0957D9319}"/>
    <cellStyle name="NIVEL2 24 2" xfId="6575" xr:uid="{B986AECF-0A2C-4B82-B86D-3021744D1B38}"/>
    <cellStyle name="NIVEL2 24 3" xfId="6576" xr:uid="{2DBE4645-5952-46A1-B10C-331DA244A5C7}"/>
    <cellStyle name="NIVEL2 24 4" xfId="6577" xr:uid="{530DBC6B-024D-4ECD-9000-8D2E8D60B4A2}"/>
    <cellStyle name="NIVEL2 25" xfId="6578" xr:uid="{8C821CD2-9201-4B32-B21A-7CE50926D015}"/>
    <cellStyle name="NIVEL2 26" xfId="6579" xr:uid="{330AA9DD-0FC8-40C6-91E7-C379F6266B0F}"/>
    <cellStyle name="NIVEL2 27" xfId="6580" xr:uid="{45E2B6B7-2403-460F-9F29-C5A5F188AD09}"/>
    <cellStyle name="NIVEL2 3" xfId="6581" xr:uid="{D51D9274-CD1B-478D-B7B1-3B6AF65D93A1}"/>
    <cellStyle name="NIVEL2 3 2" xfId="6582" xr:uid="{E269CA0B-054D-4A83-8B14-FB1CFD6F804F}"/>
    <cellStyle name="NIVEL2 3 3" xfId="6583" xr:uid="{38490F22-44EC-4162-90B2-0C7DC83B8175}"/>
    <cellStyle name="NIVEL2 3 4" xfId="6584" xr:uid="{A2128D23-3F99-4F71-B1FC-5A7D6BC59D9A}"/>
    <cellStyle name="NIVEL2 4" xfId="6585" xr:uid="{7037E89B-017D-488D-BFEE-E83F1647AF06}"/>
    <cellStyle name="NIVEL2 4 2" xfId="6586" xr:uid="{7BA0A0E3-9675-4100-83B4-063F6ADB112B}"/>
    <cellStyle name="NIVEL2 4 3" xfId="6587" xr:uid="{60EC41AC-7DAB-4ED5-91CE-90804E4050F9}"/>
    <cellStyle name="NIVEL2 4 4" xfId="6588" xr:uid="{C379423D-3710-4CD2-A26F-FE5B001CBE68}"/>
    <cellStyle name="NIVEL2 5" xfId="6589" xr:uid="{3901EAAA-395A-4BD9-8323-6BF036035618}"/>
    <cellStyle name="NIVEL2 5 2" xfId="6590" xr:uid="{326ADBBD-07AC-411C-993A-AF36F0B32D7E}"/>
    <cellStyle name="NIVEL2 5 3" xfId="6591" xr:uid="{C87CE159-EA33-4280-897D-9D3A48E953AA}"/>
    <cellStyle name="NIVEL2 5 4" xfId="6592" xr:uid="{C1E489A7-1D86-43BB-BE26-D05465EAF45E}"/>
    <cellStyle name="NIVEL2 6" xfId="6593" xr:uid="{54AB7A25-DEF2-4C63-9542-A0D2998A52C8}"/>
    <cellStyle name="NIVEL2 6 2" xfId="6594" xr:uid="{97BEF26B-8E08-40C3-9377-FC1E52469719}"/>
    <cellStyle name="NIVEL2 6 3" xfId="6595" xr:uid="{47F0D596-D081-41BB-ACF3-A0A298E32A51}"/>
    <cellStyle name="NIVEL2 6 4" xfId="6596" xr:uid="{DE6A73AC-AC31-413F-9E27-083269A9F7AD}"/>
    <cellStyle name="NIVEL2 7" xfId="6597" xr:uid="{1CAD5B39-94FD-426B-ADCF-95A3561C1964}"/>
    <cellStyle name="NIVEL2 7 2" xfId="6598" xr:uid="{6888A60B-09D8-4ED7-8492-AB98FCAF8266}"/>
    <cellStyle name="NIVEL2 7 3" xfId="6599" xr:uid="{61F4A88B-2C8C-42D5-B2CC-988AA6024DC5}"/>
    <cellStyle name="NIVEL2 7 4" xfId="6600" xr:uid="{439763DD-E954-4236-B6AC-D24DDF65CDB9}"/>
    <cellStyle name="NIVEL2 8" xfId="6601" xr:uid="{AC11FD49-3784-4704-915A-58551E6019AC}"/>
    <cellStyle name="NIVEL2 8 2" xfId="6602" xr:uid="{A3B2CE85-A8DC-4324-BA24-5324E3CD7C76}"/>
    <cellStyle name="NIVEL2 8 3" xfId="6603" xr:uid="{3D2677F1-8D50-45DE-BDE6-AD5BFE39C67B}"/>
    <cellStyle name="NIVEL2 8 4" xfId="6604" xr:uid="{4C397F0E-13CE-4CA9-A0E5-2D4B120945F8}"/>
    <cellStyle name="NIVEL2 9" xfId="6605" xr:uid="{B3A5567F-C72A-46DC-BFFB-E36A01F05324}"/>
    <cellStyle name="NIVEL2 9 2" xfId="6606" xr:uid="{12BE4F21-4208-4717-BA9B-FED2DC085C07}"/>
    <cellStyle name="NIVEL2 9 3" xfId="6607" xr:uid="{DF6580F6-0218-4F26-ACA8-FE1919B797FB}"/>
    <cellStyle name="NIVEL2 9 4" xfId="6608" xr:uid="{E6F7166E-D0FF-4B4D-A04F-A9B264F2CC9F}"/>
    <cellStyle name="NIVEL3" xfId="6609" xr:uid="{C13BBF49-E20A-4F33-A541-E302CE4160EE}"/>
    <cellStyle name="NIVEL3 10" xfId="6610" xr:uid="{15B0144F-D572-40CC-B17D-EBC5F24C0F06}"/>
    <cellStyle name="NIVEL3 10 2" xfId="6611" xr:uid="{18790E42-C8B6-4B51-BC71-DDFDB75455D1}"/>
    <cellStyle name="NIVEL3 10 3" xfId="6612" xr:uid="{D2513687-B232-4B93-89F6-759D4B300BA4}"/>
    <cellStyle name="NIVEL3 10 4" xfId="6613" xr:uid="{01B79617-7345-428F-87FF-8137BD4002C3}"/>
    <cellStyle name="NIVEL3 11" xfId="6614" xr:uid="{76A38DE5-2C6D-49D7-8473-BEA35FD628F4}"/>
    <cellStyle name="NIVEL3 11 2" xfId="6615" xr:uid="{303AAD4D-A401-4B73-A6F2-1A77D49969DC}"/>
    <cellStyle name="NIVEL3 11 3" xfId="6616" xr:uid="{4B4A738B-9E70-4AC8-9058-2AE8275B4619}"/>
    <cellStyle name="NIVEL3 11 4" xfId="6617" xr:uid="{933D78E0-695F-444B-8905-DCF220249BFB}"/>
    <cellStyle name="NIVEL3 12" xfId="6618" xr:uid="{372EEE50-7FA7-4B91-9B6F-85EDD48DF559}"/>
    <cellStyle name="NIVEL3 12 2" xfId="6619" xr:uid="{F900FFE2-E918-4F7C-909E-1D77ED225474}"/>
    <cellStyle name="NIVEL3 12 3" xfId="6620" xr:uid="{5816A6E5-150A-4FAA-B0CC-ACDC7D3FE69F}"/>
    <cellStyle name="NIVEL3 12 4" xfId="6621" xr:uid="{EE015C3D-5B2B-485B-82E3-31CE7E7FDD67}"/>
    <cellStyle name="NIVEL3 13" xfId="6622" xr:uid="{1EB644EC-B80A-46CE-9D10-08B1FC92EE1D}"/>
    <cellStyle name="NIVEL3 13 2" xfId="6623" xr:uid="{B2872EF3-1750-44A6-A1FA-BF4ADAD40012}"/>
    <cellStyle name="NIVEL3 13 3" xfId="6624" xr:uid="{08DECB18-8B66-4A6E-97DF-9570C9063470}"/>
    <cellStyle name="NIVEL3 13 4" xfId="6625" xr:uid="{0CC6B32D-DE9C-4F1C-BBA2-BC6FC52DFFEB}"/>
    <cellStyle name="NIVEL3 14" xfId="6626" xr:uid="{01200839-F386-42A3-B5FE-526AB680D9DF}"/>
    <cellStyle name="NIVEL3 14 2" xfId="6627" xr:uid="{6734A400-4EB5-493D-BFE1-2A4207687592}"/>
    <cellStyle name="NIVEL3 14 3" xfId="6628" xr:uid="{38D3ED6E-5AC2-492F-A3C2-CE61D86BC689}"/>
    <cellStyle name="NIVEL3 14 4" xfId="6629" xr:uid="{055F36A9-112D-44B5-AC05-4D99D08C32FA}"/>
    <cellStyle name="NIVEL3 15" xfId="6630" xr:uid="{A172F94A-0B5C-48C8-8B58-B6D31138DAD3}"/>
    <cellStyle name="NIVEL3 15 2" xfId="6631" xr:uid="{A4E1506D-5D42-4D93-918E-7E5CDFCDD445}"/>
    <cellStyle name="NIVEL3 15 3" xfId="6632" xr:uid="{B5CC40A3-16CB-4505-977E-15961BBA18D1}"/>
    <cellStyle name="NIVEL3 15 4" xfId="6633" xr:uid="{602AAF76-1D63-4C74-ACF8-34CDAD9B9A8C}"/>
    <cellStyle name="NIVEL3 16" xfId="6634" xr:uid="{72D9D92D-E687-40BE-842F-2B753CEF1448}"/>
    <cellStyle name="NIVEL3 16 2" xfId="6635" xr:uid="{D376AF9C-6EBE-42A1-9EA9-5C189D2FC8F9}"/>
    <cellStyle name="NIVEL3 16 3" xfId="6636" xr:uid="{68B03522-1D3E-4BC3-A05E-20C7B9D602B0}"/>
    <cellStyle name="NIVEL3 16 4" xfId="6637" xr:uid="{351F0C9D-6459-48C8-B3FB-9E442CF05777}"/>
    <cellStyle name="NIVEL3 17" xfId="6638" xr:uid="{76670B24-EBFF-4A36-8E1B-3C858C26749F}"/>
    <cellStyle name="NIVEL3 17 2" xfId="6639" xr:uid="{5ED3C5B3-4406-4AFD-B381-46FAB81BB93F}"/>
    <cellStyle name="NIVEL3 17 3" xfId="6640" xr:uid="{D8C84F93-BD4F-446C-B698-1FAD7A6B23B0}"/>
    <cellStyle name="NIVEL3 17 4" xfId="6641" xr:uid="{93D2672A-3C70-4EA8-9862-CE92B20854D6}"/>
    <cellStyle name="NIVEL3 18" xfId="6642" xr:uid="{E8969306-FCC9-4887-B088-17EDC9DD1C28}"/>
    <cellStyle name="NIVEL3 18 2" xfId="6643" xr:uid="{FEF48DC2-2AB5-463A-B960-BAC1CB50E827}"/>
    <cellStyle name="NIVEL3 18 3" xfId="6644" xr:uid="{A8C69C14-9872-41A4-8D9A-51B1E209FDFD}"/>
    <cellStyle name="NIVEL3 18 4" xfId="6645" xr:uid="{82B36867-BA9B-44B0-80D5-7CEBF3A74FA7}"/>
    <cellStyle name="NIVEL3 19" xfId="6646" xr:uid="{5E55EF41-3E37-4D45-83F6-702EEAC66E7C}"/>
    <cellStyle name="NIVEL3 19 2" xfId="6647" xr:uid="{463A44F5-0178-444E-97D5-751C401E735A}"/>
    <cellStyle name="NIVEL3 19 3" xfId="6648" xr:uid="{50373DB0-423A-4D3A-8233-6D078B488F9A}"/>
    <cellStyle name="NIVEL3 19 4" xfId="6649" xr:uid="{46E0828A-5357-46CC-A599-17D371DA7FC7}"/>
    <cellStyle name="NIVEL3 2" xfId="6650" xr:uid="{30C61F51-2205-4372-921F-2CE01FAAD2B0}"/>
    <cellStyle name="NIVEL3 2 2" xfId="6651" xr:uid="{7C4F063B-4288-47DF-9DDB-1605746817BE}"/>
    <cellStyle name="NIVEL3 2 3" xfId="6652" xr:uid="{657B24BB-3333-4D0D-865A-AEC19B2F0A64}"/>
    <cellStyle name="NIVEL3 2 4" xfId="6653" xr:uid="{301BA1A8-E80B-486D-8217-2318B99A2E0F}"/>
    <cellStyle name="NIVEL3 20" xfId="6654" xr:uid="{05328514-E508-4144-8181-75B81E722882}"/>
    <cellStyle name="NIVEL3 20 2" xfId="6655" xr:uid="{5341C77E-6859-42A9-8EE2-6ACE11942562}"/>
    <cellStyle name="NIVEL3 20 3" xfId="6656" xr:uid="{57BED3C5-C0B6-47FA-8906-6B1A29CA7460}"/>
    <cellStyle name="NIVEL3 20 4" xfId="6657" xr:uid="{949A45B1-8B34-4791-A65E-3FC1FEF98064}"/>
    <cellStyle name="NIVEL3 21" xfId="6658" xr:uid="{AC38B859-126C-4729-9299-7FFDDAA6FDB4}"/>
    <cellStyle name="NIVEL3 21 2" xfId="6659" xr:uid="{4189E779-24E0-4294-9626-18FFEA94E5DD}"/>
    <cellStyle name="NIVEL3 21 3" xfId="6660" xr:uid="{774E92E5-7AE4-49E1-B248-F528FB9B034C}"/>
    <cellStyle name="NIVEL3 21 4" xfId="6661" xr:uid="{EE318FB6-D2C1-4FB7-98E1-8735D2540B98}"/>
    <cellStyle name="NIVEL3 22" xfId="6662" xr:uid="{835FBE45-048D-46E8-A2A1-B189676EEF53}"/>
    <cellStyle name="NIVEL3 22 2" xfId="6663" xr:uid="{BE7408F0-A577-4D00-9123-7C7C853371AA}"/>
    <cellStyle name="NIVEL3 22 3" xfId="6664" xr:uid="{2F07E314-AF56-4602-93A1-F980EA64D6CA}"/>
    <cellStyle name="NIVEL3 22 4" xfId="6665" xr:uid="{B9087117-31B3-4969-AC24-97C0F05B12BC}"/>
    <cellStyle name="NIVEL3 23" xfId="6666" xr:uid="{FE712BD6-83D5-43F2-9C5F-92FCF1D3437A}"/>
    <cellStyle name="NIVEL3 23 2" xfId="6667" xr:uid="{6A1478CD-1B69-4AA7-BD35-8B9C146AB590}"/>
    <cellStyle name="NIVEL3 23 3" xfId="6668" xr:uid="{CC820206-D3DA-471C-8812-3959E69BCB8C}"/>
    <cellStyle name="NIVEL3 23 4" xfId="6669" xr:uid="{334F054C-93BE-4233-9286-1CFB97BCB5B7}"/>
    <cellStyle name="NIVEL3 24" xfId="6670" xr:uid="{B7695841-67F5-402B-A6BC-285B55938FD8}"/>
    <cellStyle name="NIVEL3 24 2" xfId="6671" xr:uid="{580B2572-CFD5-4245-9A89-78C34441CEA8}"/>
    <cellStyle name="NIVEL3 24 3" xfId="6672" xr:uid="{A4BFB5F9-8E93-4395-8D17-FF94D28BA682}"/>
    <cellStyle name="NIVEL3 24 4" xfId="6673" xr:uid="{6A076DA0-87C4-4A0A-AC61-005721EB7679}"/>
    <cellStyle name="NIVEL3 25" xfId="6674" xr:uid="{3B0F16D8-B6D0-41C7-879B-2F9C7F8AB131}"/>
    <cellStyle name="NIVEL3 26" xfId="6675" xr:uid="{07EC0DA0-BA4C-45F8-99D1-4B7F7C2AC2E7}"/>
    <cellStyle name="NIVEL3 27" xfId="6676" xr:uid="{591A4C91-EDA5-4394-B233-A25D45F6EEE5}"/>
    <cellStyle name="NIVEL3 3" xfId="6677" xr:uid="{49D41604-4049-40A9-88B0-A536A6003AE6}"/>
    <cellStyle name="NIVEL3 3 2" xfId="6678" xr:uid="{79256610-C854-4B31-AECB-16BAC537BFC6}"/>
    <cellStyle name="NIVEL3 3 3" xfId="6679" xr:uid="{6BA6AC49-0363-4A2B-95AC-A21BB08B97AB}"/>
    <cellStyle name="NIVEL3 3 4" xfId="6680" xr:uid="{1845FD99-51EF-4962-8D70-07F1E3F5413E}"/>
    <cellStyle name="NIVEL3 4" xfId="6681" xr:uid="{7D095A72-731B-4B72-A665-F358B6B214C0}"/>
    <cellStyle name="NIVEL3 4 2" xfId="6682" xr:uid="{7BA57B93-CA14-47A5-B666-BF68B6831671}"/>
    <cellStyle name="NIVEL3 4 3" xfId="6683" xr:uid="{D3B673E2-03C1-4EFA-AFB1-223F6B891A91}"/>
    <cellStyle name="NIVEL3 4 4" xfId="6684" xr:uid="{057D217F-E715-4C0F-A278-FCBE051EED63}"/>
    <cellStyle name="NIVEL3 5" xfId="6685" xr:uid="{30B9B46B-CFD2-4CAB-8C15-7AC003C3DE12}"/>
    <cellStyle name="NIVEL3 5 2" xfId="6686" xr:uid="{0C5BB19B-6105-4319-8425-08A25825A3DD}"/>
    <cellStyle name="NIVEL3 5 3" xfId="6687" xr:uid="{5A403687-17B0-4DB8-8F09-92226999B4F3}"/>
    <cellStyle name="NIVEL3 5 4" xfId="6688" xr:uid="{057547EE-71E3-4730-BA73-FF745647A7C8}"/>
    <cellStyle name="NIVEL3 6" xfId="6689" xr:uid="{4617EAD1-BFA8-4AA4-9AC4-376F3D8189E2}"/>
    <cellStyle name="NIVEL3 6 2" xfId="6690" xr:uid="{0648DD5B-F765-4CE3-A9F1-346FBFC7ED7A}"/>
    <cellStyle name="NIVEL3 6 3" xfId="6691" xr:uid="{FE0B7C93-1705-4935-8D8B-548D1A5EA6BF}"/>
    <cellStyle name="NIVEL3 6 4" xfId="6692" xr:uid="{6AE1420F-4876-494E-A3D9-5C87EEEF850F}"/>
    <cellStyle name="NIVEL3 7" xfId="6693" xr:uid="{A5E77ED3-57A2-401F-BF57-F9E05FC49013}"/>
    <cellStyle name="NIVEL3 7 2" xfId="6694" xr:uid="{61F6C28F-8813-4AB1-9F03-5E4134E3F42A}"/>
    <cellStyle name="NIVEL3 7 3" xfId="6695" xr:uid="{B723997F-A86B-4325-A10D-2BCB4468C6C1}"/>
    <cellStyle name="NIVEL3 7 4" xfId="6696" xr:uid="{1ABBA025-D279-4E8C-BDE1-9AE417122718}"/>
    <cellStyle name="NIVEL3 8" xfId="6697" xr:uid="{D455FFBC-9318-430A-BC41-BA7A0EBE5921}"/>
    <cellStyle name="NIVEL3 8 2" xfId="6698" xr:uid="{695D0324-70DE-4F9B-A498-498EDBB0C0CD}"/>
    <cellStyle name="NIVEL3 8 3" xfId="6699" xr:uid="{FD5F4281-CBB8-4338-94C1-E1666D0DC10E}"/>
    <cellStyle name="NIVEL3 8 4" xfId="6700" xr:uid="{75AF6E0A-B85A-4D42-9307-47F064566C28}"/>
    <cellStyle name="NIVEL3 9" xfId="6701" xr:uid="{682B4FF2-649B-415B-A4A4-A1F75C9F4D14}"/>
    <cellStyle name="NIVEL3 9 2" xfId="6702" xr:uid="{111A584F-BE80-4D2A-B7A3-711646A8AB90}"/>
    <cellStyle name="NIVEL3 9 3" xfId="6703" xr:uid="{829B72E8-9B4E-40BD-A30C-B0A03EF12FC4}"/>
    <cellStyle name="NIVEL3 9 4" xfId="6704" xr:uid="{49AB00A5-FA9E-4CE7-B95B-F5B44F638031}"/>
    <cellStyle name="NIVEL4" xfId="6705" xr:uid="{6E87B863-5415-417D-B53F-D36D510E8A34}"/>
    <cellStyle name="NIVEL4 10" xfId="6706" xr:uid="{683860AB-F39D-48B2-8320-E8EADED63D82}"/>
    <cellStyle name="NIVEL4 10 2" xfId="6707" xr:uid="{622D54DB-7818-47F2-90A1-6DE2AF9155AD}"/>
    <cellStyle name="NIVEL4 10 3" xfId="6708" xr:uid="{8E36A222-F4E8-4BD5-8EB1-BBC0C2D809EA}"/>
    <cellStyle name="NIVEL4 10 4" xfId="6709" xr:uid="{4C6CA7BF-EDD6-4881-8385-2377BF965564}"/>
    <cellStyle name="NIVEL4 11" xfId="6710" xr:uid="{C126A64E-7434-47B5-A760-FB5B3746E1C4}"/>
    <cellStyle name="NIVEL4 11 2" xfId="6711" xr:uid="{F69ADF94-7F5F-4871-A468-FCFA2D15E810}"/>
    <cellStyle name="NIVEL4 11 3" xfId="6712" xr:uid="{B3BAB6FF-C1CB-4AAC-A80A-4869D79E1E90}"/>
    <cellStyle name="NIVEL4 11 4" xfId="6713" xr:uid="{303B6C34-6B95-4772-BD11-A4105A67F910}"/>
    <cellStyle name="NIVEL4 12" xfId="6714" xr:uid="{0A0780B2-D147-45AC-A0CF-E160219E1891}"/>
    <cellStyle name="NIVEL4 12 2" xfId="6715" xr:uid="{D443F95D-37E0-4B8C-A3F3-1AC410BA5403}"/>
    <cellStyle name="NIVEL4 12 3" xfId="6716" xr:uid="{A61691E1-429E-4BCD-8772-45D50C036DC3}"/>
    <cellStyle name="NIVEL4 12 4" xfId="6717" xr:uid="{09991E86-B713-4175-B09E-23F333566F64}"/>
    <cellStyle name="NIVEL4 13" xfId="6718" xr:uid="{3376C954-C49D-416B-BF32-9C9DD3F2E778}"/>
    <cellStyle name="NIVEL4 13 2" xfId="6719" xr:uid="{A7992FEE-5FA1-4288-A6B0-7F101FA36678}"/>
    <cellStyle name="NIVEL4 13 3" xfId="6720" xr:uid="{9F8968FC-E2B0-47C0-9CFD-FDCF3EA1EB3E}"/>
    <cellStyle name="NIVEL4 13 4" xfId="6721" xr:uid="{55F7BB67-10D4-450D-B18F-002985B8E841}"/>
    <cellStyle name="NIVEL4 14" xfId="6722" xr:uid="{8D78EB4B-4F0B-4246-8527-316A21AF8C97}"/>
    <cellStyle name="NIVEL4 14 2" xfId="6723" xr:uid="{C4601E72-E601-4061-ABAF-794B8DB35720}"/>
    <cellStyle name="NIVEL4 14 3" xfId="6724" xr:uid="{52CFED9C-A9D7-4C17-AC62-8D25A8040F7C}"/>
    <cellStyle name="NIVEL4 14 4" xfId="6725" xr:uid="{392172FC-C7BE-49D0-9475-A26C0AF82DC3}"/>
    <cellStyle name="NIVEL4 15" xfId="6726" xr:uid="{30CD246C-A8BA-4EA6-ACDC-41031499696E}"/>
    <cellStyle name="NIVEL4 15 2" xfId="6727" xr:uid="{E903506F-DC25-427E-B6E1-2DB1179BC60E}"/>
    <cellStyle name="NIVEL4 15 3" xfId="6728" xr:uid="{F313AE80-CB7D-4444-AB2A-991FB0F5B78C}"/>
    <cellStyle name="NIVEL4 15 4" xfId="6729" xr:uid="{DD1D0683-8608-4064-B4AB-2A525DF8D755}"/>
    <cellStyle name="NIVEL4 16" xfId="6730" xr:uid="{13610FAA-B1C5-4C06-891A-ACA17F3B14B1}"/>
    <cellStyle name="NIVEL4 16 2" xfId="6731" xr:uid="{87264675-D727-4AA0-A39C-A01D989B679B}"/>
    <cellStyle name="NIVEL4 16 3" xfId="6732" xr:uid="{78D6B8D7-D5FA-47A5-9FFE-FF944CE69447}"/>
    <cellStyle name="NIVEL4 16 4" xfId="6733" xr:uid="{32D89083-498F-4A90-B249-7C4988E5DBD0}"/>
    <cellStyle name="NIVEL4 17" xfId="6734" xr:uid="{57FA1DFF-3256-4A45-9F95-DAB7F759CD6A}"/>
    <cellStyle name="NIVEL4 17 2" xfId="6735" xr:uid="{9C7DEEDB-2BAB-426F-BDA7-8CA77A37E925}"/>
    <cellStyle name="NIVEL4 17 3" xfId="6736" xr:uid="{C006FBEE-BB4D-4AC2-85F1-A1F8282E8D64}"/>
    <cellStyle name="NIVEL4 17 4" xfId="6737" xr:uid="{4C024164-4363-4885-866B-94DC97C70E3C}"/>
    <cellStyle name="NIVEL4 18" xfId="6738" xr:uid="{E49CCC94-3695-475A-B004-3FD0F6D2386C}"/>
    <cellStyle name="NIVEL4 18 2" xfId="6739" xr:uid="{0A1BB71F-8C7D-40F6-B6AE-74CB28820DEA}"/>
    <cellStyle name="NIVEL4 18 3" xfId="6740" xr:uid="{6E8591CE-9513-46EC-B732-6E81923099C0}"/>
    <cellStyle name="NIVEL4 18 4" xfId="6741" xr:uid="{F1E35E5B-4A5C-407D-B546-ABA1A2DEEC2C}"/>
    <cellStyle name="NIVEL4 19" xfId="6742" xr:uid="{BA91C52B-BC1E-4881-86E0-051258E5297A}"/>
    <cellStyle name="NIVEL4 19 2" xfId="6743" xr:uid="{6863027C-6AFF-446E-B59B-EC360A076B72}"/>
    <cellStyle name="NIVEL4 19 3" xfId="6744" xr:uid="{22C80F5D-40A6-47C1-B05A-05E828785238}"/>
    <cellStyle name="NIVEL4 19 4" xfId="6745" xr:uid="{19CD96C7-6123-4973-AAFD-51004057E28F}"/>
    <cellStyle name="NIVEL4 2" xfId="6746" xr:uid="{8587762E-0CD7-4D6B-BC1B-91455F87A4A8}"/>
    <cellStyle name="NIVEL4 2 2" xfId="6747" xr:uid="{C6C07A8F-E2C9-4888-9AEE-8A3210F82C0A}"/>
    <cellStyle name="NIVEL4 2 3" xfId="6748" xr:uid="{35059682-6C0E-44BE-9701-2F28F9A06BBC}"/>
    <cellStyle name="NIVEL4 2 4" xfId="6749" xr:uid="{5D9D3F2F-015B-40E7-95A8-297E27373CED}"/>
    <cellStyle name="NIVEL4 20" xfId="6750" xr:uid="{59700381-A258-4BEF-9161-BCC7A06B5978}"/>
    <cellStyle name="NIVEL4 20 2" xfId="6751" xr:uid="{B1439310-3994-4EF6-B1B2-A9B95F190DFA}"/>
    <cellStyle name="NIVEL4 20 3" xfId="6752" xr:uid="{47753BFF-7575-4037-937D-EEDA601A904A}"/>
    <cellStyle name="NIVEL4 20 4" xfId="6753" xr:uid="{4B15350F-97CE-4B10-ACB8-756E40044A13}"/>
    <cellStyle name="NIVEL4 21" xfId="6754" xr:uid="{DBD495A8-E138-4C7F-95D1-13ADFCDD5729}"/>
    <cellStyle name="NIVEL4 21 2" xfId="6755" xr:uid="{D53F3F77-6B5A-4695-BAD1-B4799E23C287}"/>
    <cellStyle name="NIVEL4 21 3" xfId="6756" xr:uid="{275C652C-3109-4742-95F9-3140C1795CE4}"/>
    <cellStyle name="NIVEL4 21 4" xfId="6757" xr:uid="{D35169D0-BF96-4230-8FDC-4212E31D5B85}"/>
    <cellStyle name="NIVEL4 22" xfId="6758" xr:uid="{90357837-7EA5-4CA2-89F8-FA6B30A09C62}"/>
    <cellStyle name="NIVEL4 22 2" xfId="6759" xr:uid="{6F2F7791-0825-455C-B687-75AE6F8988BF}"/>
    <cellStyle name="NIVEL4 22 3" xfId="6760" xr:uid="{861E3FEB-2A60-4DD3-A025-FADDC53643A7}"/>
    <cellStyle name="NIVEL4 22 4" xfId="6761" xr:uid="{F3F700D6-F059-4BDC-A24D-85B1596B7D3E}"/>
    <cellStyle name="NIVEL4 23" xfId="6762" xr:uid="{A85B781F-55B8-4CD7-B7F2-C7BC49D6EBC7}"/>
    <cellStyle name="NIVEL4 23 2" xfId="6763" xr:uid="{65E10BF6-B5B6-4635-B409-7EC150C86322}"/>
    <cellStyle name="NIVEL4 23 3" xfId="6764" xr:uid="{990BBBA6-6884-4A38-B421-AEFB6397CD95}"/>
    <cellStyle name="NIVEL4 23 4" xfId="6765" xr:uid="{E0E2054D-F914-4E38-AA3F-6F5649FEF521}"/>
    <cellStyle name="NIVEL4 24" xfId="6766" xr:uid="{B84DE271-C67C-4064-A903-3A837B2CECD9}"/>
    <cellStyle name="NIVEL4 24 2" xfId="6767" xr:uid="{BF61AF15-C6DE-46DF-B72F-4B4CAFD628CB}"/>
    <cellStyle name="NIVEL4 24 3" xfId="6768" xr:uid="{6ED04BC2-5055-4017-B4AD-15552A729FF8}"/>
    <cellStyle name="NIVEL4 24 4" xfId="6769" xr:uid="{7BF73330-A620-44DB-AA25-87629BFCBA2E}"/>
    <cellStyle name="NIVEL4 25" xfId="6770" xr:uid="{08A15794-2F80-4FDE-BD97-DD9CBCB765F1}"/>
    <cellStyle name="NIVEL4 26" xfId="6771" xr:uid="{86274216-CA5E-4A9D-BC47-CFB6E6FA0E93}"/>
    <cellStyle name="NIVEL4 27" xfId="6772" xr:uid="{8C2FD336-1234-4F08-AFEC-71B8E72AE018}"/>
    <cellStyle name="NIVEL4 3" xfId="6773" xr:uid="{9EEF25A8-29D0-47C1-9DC5-6D29648EB3CE}"/>
    <cellStyle name="NIVEL4 3 2" xfId="6774" xr:uid="{9C9311D9-3833-4716-AB07-2D141E43AD51}"/>
    <cellStyle name="NIVEL4 3 3" xfId="6775" xr:uid="{BB1E373A-7001-4088-A8B2-DB79A7EE7113}"/>
    <cellStyle name="NIVEL4 3 4" xfId="6776" xr:uid="{2AA4F1E1-7564-4536-BB22-59D43A461B3F}"/>
    <cellStyle name="NIVEL4 4" xfId="6777" xr:uid="{B517788A-1054-40CB-A21D-9B2F98CE2BF5}"/>
    <cellStyle name="NIVEL4 4 2" xfId="6778" xr:uid="{D02CF0CA-789D-486A-B08E-5307E96C14CE}"/>
    <cellStyle name="NIVEL4 4 3" xfId="6779" xr:uid="{6D9BD3D0-14AE-48F7-87FE-AE596B7A8410}"/>
    <cellStyle name="NIVEL4 4 4" xfId="6780" xr:uid="{6CF97139-6E45-4468-B118-3660DED466A8}"/>
    <cellStyle name="NIVEL4 5" xfId="6781" xr:uid="{8918443F-5484-48DE-83B3-85F73871E72B}"/>
    <cellStyle name="NIVEL4 5 2" xfId="6782" xr:uid="{10176CDD-DF6D-4C94-B36D-487E6B5FE6BB}"/>
    <cellStyle name="NIVEL4 5 3" xfId="6783" xr:uid="{6B95C2C7-7D08-4E8E-B8AD-3C85CE78B36C}"/>
    <cellStyle name="NIVEL4 5 4" xfId="6784" xr:uid="{47F7154A-31A3-45D4-9A9E-B1C580A2030E}"/>
    <cellStyle name="NIVEL4 6" xfId="6785" xr:uid="{BE43E043-C146-4AB5-8083-A5473F18369F}"/>
    <cellStyle name="NIVEL4 6 2" xfId="6786" xr:uid="{7926A2FD-13A5-4520-A168-7197791C9A64}"/>
    <cellStyle name="NIVEL4 6 3" xfId="6787" xr:uid="{4A3AECAB-FF08-4AFC-AF7E-89FE07F24538}"/>
    <cellStyle name="NIVEL4 6 4" xfId="6788" xr:uid="{EB60DDF5-A190-4BB2-8938-FDDBC84D4583}"/>
    <cellStyle name="NIVEL4 7" xfId="6789" xr:uid="{C050EC42-18F4-43F2-B7E8-C4C79EF64E0C}"/>
    <cellStyle name="NIVEL4 7 2" xfId="6790" xr:uid="{86D15F40-A069-40E7-8EDD-DE64CE1826ED}"/>
    <cellStyle name="NIVEL4 7 3" xfId="6791" xr:uid="{D72693FA-0547-4593-A826-9B2F79D47F0D}"/>
    <cellStyle name="NIVEL4 7 4" xfId="6792" xr:uid="{6F961F8C-5AFB-4011-97A3-21C4CBE2EF16}"/>
    <cellStyle name="NIVEL4 8" xfId="6793" xr:uid="{233F2A5B-8929-4A31-AD47-A6A84A347FEC}"/>
    <cellStyle name="NIVEL4 8 2" xfId="6794" xr:uid="{EED02DF4-6EC0-4EBE-9A28-B2C978557454}"/>
    <cellStyle name="NIVEL4 8 3" xfId="6795" xr:uid="{2B2BB0E7-D3BB-442E-9823-C896B5879BCC}"/>
    <cellStyle name="NIVEL4 8 4" xfId="6796" xr:uid="{D9D6A09A-4156-48FA-80AE-6945951ECED5}"/>
    <cellStyle name="NIVEL4 9" xfId="6797" xr:uid="{0823C53E-A806-444F-94F1-C3C6813182DB}"/>
    <cellStyle name="NIVEL4 9 2" xfId="6798" xr:uid="{A3826123-0C1E-4148-B1C5-60EB711CA7C4}"/>
    <cellStyle name="NIVEL4 9 3" xfId="6799" xr:uid="{9FCDC2B6-7258-4B18-A604-BA1612B7BCA7}"/>
    <cellStyle name="NIVEL4 9 4" xfId="6800" xr:uid="{A8FEACC9-FECC-4518-8E5C-6B687BC9DCD2}"/>
    <cellStyle name="NIVEL5" xfId="6801" xr:uid="{55DA4F1E-1406-4FBB-81FB-9A326561A78C}"/>
    <cellStyle name="NívelLinha_1 2" xfId="6802" xr:uid="{56AF342C-12F5-42C6-AE87-64D094686E09}"/>
    <cellStyle name="no dec" xfId="6803" xr:uid="{6BF81109-B594-4294-B62F-DC73DDEF9974}"/>
    <cellStyle name="Normal" xfId="0" builtinId="0"/>
    <cellStyle name="Normal - Estilo1" xfId="276" xr:uid="{B63369DB-F298-47D9-B31A-443255AD3DAC}"/>
    <cellStyle name="Normal - Estilo1 2" xfId="1107" xr:uid="{181B2369-D80F-4981-995F-3994919A41E5}"/>
    <cellStyle name="Normal - Estilo1 3" xfId="6804" xr:uid="{5E8F817E-ECCB-47C0-B62E-0F51012F37DC}"/>
    <cellStyle name="Normal - Style1" xfId="6805" xr:uid="{54744FBC-A05F-4674-8B71-59595B3E0143}"/>
    <cellStyle name="Normal 10" xfId="1108" xr:uid="{F4E7E80D-F3ED-4A5B-9BBF-46AC1B7108FC}"/>
    <cellStyle name="Normal 10 10" xfId="6807" xr:uid="{BFF5B037-AC1B-41EC-BEEE-2AD36EFFF459}"/>
    <cellStyle name="Normal 10 11" xfId="6806" xr:uid="{E33D40D1-102F-4425-8F4A-157E53DA894C}"/>
    <cellStyle name="Normal 10 2" xfId="1109" xr:uid="{C70157E5-5E4C-434F-8356-62042A504947}"/>
    <cellStyle name="Normal 10 2 2" xfId="1600" xr:uid="{137DC9BF-B28F-4E84-8940-630C14E2167B}"/>
    <cellStyle name="Normal 10 2 2 2" xfId="6810" xr:uid="{24C44130-9FBC-4405-A25D-DE022EFC9C87}"/>
    <cellStyle name="Normal 10 2 2 3" xfId="6811" xr:uid="{604E3C8E-DA86-4264-8CD2-73B06A6CE12B}"/>
    <cellStyle name="Normal 10 2 2 4" xfId="6809" xr:uid="{915D848A-1FA8-46A3-974A-ED6A7EB78AA2}"/>
    <cellStyle name="Normal 10 2 3" xfId="6812" xr:uid="{0D0E862A-C123-4CCE-A3DD-016D6D1351FE}"/>
    <cellStyle name="Normal 10 2 4" xfId="6813" xr:uid="{9339BC2B-45DD-44D2-817A-3C110DFDFE79}"/>
    <cellStyle name="Normal 10 2 5" xfId="12866" xr:uid="{B78766A9-8772-4956-816F-59C83CB1B641}"/>
    <cellStyle name="Normal 10 2 6" xfId="12246" xr:uid="{D1DE776F-5E6A-4909-81C2-297B4A8A5420}"/>
    <cellStyle name="Normal 10 2 7" xfId="6808" xr:uid="{03EE1AE5-D999-43B6-9B7C-9131A18700A2}"/>
    <cellStyle name="Normal 10 3" xfId="1110" xr:uid="{B894EB4D-6379-4C55-B4A0-FDA75233FE07}"/>
    <cellStyle name="Normal 10 3 2" xfId="6815" xr:uid="{DC5C5319-7620-475D-A38E-ECC4107B0DB9}"/>
    <cellStyle name="Normal 10 3 2 2" xfId="6816" xr:uid="{ABBD535A-619B-4769-93DC-BCCD8A6F46E4}"/>
    <cellStyle name="Normal 10 3 2 3" xfId="6817" xr:uid="{7C8CDDD1-1945-4754-9E0F-3755F57A7BE4}"/>
    <cellStyle name="Normal 10 3 3" xfId="6818" xr:uid="{397DA7D6-A09D-4585-85C7-75FA725A260D}"/>
    <cellStyle name="Normal 10 3 4" xfId="6819" xr:uid="{EC7214CC-D21E-4547-AD6D-F6DF5E602AC1}"/>
    <cellStyle name="Normal 10 3 5" xfId="6820" xr:uid="{134EE60B-1B92-4D0C-B440-1282A924A9B6}"/>
    <cellStyle name="Normal 10 3 6" xfId="6814" xr:uid="{0F4D203B-6A15-4F42-971F-066BABBDCCC2}"/>
    <cellStyle name="Normal 10 4" xfId="1111" xr:uid="{2F50D66B-606E-499D-B40B-DBFE10E4B38B}"/>
    <cellStyle name="Normal 10 4 2" xfId="6821" xr:uid="{FDE7D098-6107-46AB-B3BD-6F3FFB8EF612}"/>
    <cellStyle name="Normal 10 5" xfId="6822" xr:uid="{37496832-2FBD-4C6F-809D-CAC75F3B1E6F}"/>
    <cellStyle name="Normal 10 6" xfId="6823" xr:uid="{B8022E08-890B-4854-9B13-BF5597EA49E6}"/>
    <cellStyle name="Normal 10 7" xfId="6824" xr:uid="{05B4B534-4A0F-406C-8EF1-EBD611EB7E49}"/>
    <cellStyle name="Normal 10 8" xfId="6825" xr:uid="{56EE0CF1-7561-4A60-A4E0-272D8BC8A982}"/>
    <cellStyle name="Normal 10 9" xfId="6826" xr:uid="{BF21FC0E-96BF-4996-8E92-DCBD99E2B727}"/>
    <cellStyle name="Normal 11" xfId="1112" xr:uid="{F81789B9-902E-4ABF-A705-CD97BB92FAB6}"/>
    <cellStyle name="Normal 11 10" xfId="6828" xr:uid="{79DAC6F8-47A4-4438-BC0F-2EE1D5927499}"/>
    <cellStyle name="Normal 11 11" xfId="6827" xr:uid="{7DFBC535-CEDE-4967-B41A-0EA4A02EAD89}"/>
    <cellStyle name="Normal 11 2" xfId="1113" xr:uid="{1CCC2663-1E90-4B6D-ABE8-A03EE652DD9D}"/>
    <cellStyle name="Normal 11 2 2" xfId="6830" xr:uid="{99CC718B-89CB-465C-95B6-763E4301CDF5}"/>
    <cellStyle name="Normal 11 2 3" xfId="6829" xr:uid="{FCD9E441-36EF-404B-8E93-E9E7CEC2CF25}"/>
    <cellStyle name="Normal 11 3" xfId="1114" xr:uid="{748FCC8D-70C1-44D4-8F0B-A00EBDF73240}"/>
    <cellStyle name="Normal 11 3 2" xfId="6832" xr:uid="{3A3420D9-F8C7-412B-84E6-D3D179108E70}"/>
    <cellStyle name="Normal 11 3 2 2" xfId="6833" xr:uid="{3770C357-2B23-4B3D-9449-2C819CAC7402}"/>
    <cellStyle name="Normal 11 3 2 2 2" xfId="6834" xr:uid="{DB0D6D7D-8CD1-4228-A20E-641F941CB736}"/>
    <cellStyle name="Normal 11 3 2 2 3" xfId="6835" xr:uid="{A2CD9D72-548A-496C-8CBC-C9200F8899B9}"/>
    <cellStyle name="Normal 11 3 2 3" xfId="6836" xr:uid="{3D7D3C5C-FF93-4CBE-A54C-F931EB672FFD}"/>
    <cellStyle name="Normal 11 3 2 4" xfId="6837" xr:uid="{402234DD-6FCB-4D9A-86CC-6E1BBAC59E3A}"/>
    <cellStyle name="Normal 11 3 3" xfId="6838" xr:uid="{A99D6389-FA17-459F-B852-D73AC8E02A9C}"/>
    <cellStyle name="Normal 11 3 3 2" xfId="6839" xr:uid="{077C3243-3E9F-4B43-9ADC-85DE2E049877}"/>
    <cellStyle name="Normal 11 3 3 3" xfId="6840" xr:uid="{41466FD3-489F-4B86-8ED0-A93D91121AB5}"/>
    <cellStyle name="Normal 11 3 4" xfId="6841" xr:uid="{509178C4-5C3D-4582-A73D-1A2593071AE7}"/>
    <cellStyle name="Normal 11 3 5" xfId="6842" xr:uid="{3D6CC851-2C26-49E8-80B2-9E12C325F9A8}"/>
    <cellStyle name="Normal 11 3 6" xfId="6843" xr:uid="{AEE26FB8-1319-4404-87F6-0B07C73C3DE9}"/>
    <cellStyle name="Normal 11 3 6 2" xfId="6844" xr:uid="{A0E3D04D-09B5-4278-8095-BEAD44D32CAB}"/>
    <cellStyle name="Normal 11 3 7" xfId="6831" xr:uid="{D9D8F279-885E-44A0-9AC9-2C6DD1AB312D}"/>
    <cellStyle name="Normal 11 4" xfId="1635" xr:uid="{A157477E-E23E-49F1-9141-59EE2EBFDA57}"/>
    <cellStyle name="Normal 11 4 2" xfId="6846" xr:uid="{3E1A5A22-AD21-47B2-A4F9-685964DF1C9F}"/>
    <cellStyle name="Normal 11 4 2 2" xfId="6847" xr:uid="{C7FC0120-F449-452A-85AE-33C77320ECE4}"/>
    <cellStyle name="Normal 11 4 2 3" xfId="6848" xr:uid="{801CE456-0415-471B-8ECF-BF8590A3D461}"/>
    <cellStyle name="Normal 11 4 3" xfId="6849" xr:uid="{55174313-EE1F-48A1-94D7-03B3074E726D}"/>
    <cellStyle name="Normal 11 4 4" xfId="6850" xr:uid="{387CA26A-E642-4AB6-9991-63513E5DB60A}"/>
    <cellStyle name="Normal 11 4 5" xfId="6845" xr:uid="{D63B86CA-3817-4992-B456-B3E46BACB112}"/>
    <cellStyle name="Normal 11 5" xfId="6851" xr:uid="{1487030C-73DA-4009-BC40-3AAFD2DA496D}"/>
    <cellStyle name="Normal 11 5 2" xfId="6852" xr:uid="{584094B0-2B7E-41D6-A107-6ED021D95740}"/>
    <cellStyle name="Normal 11 5 3" xfId="6853" xr:uid="{F82CF7FE-2ACC-4BF6-A350-A21542FF0DBD}"/>
    <cellStyle name="Normal 11 6" xfId="6854" xr:uid="{681F8228-70CA-4770-8803-5807487111B4}"/>
    <cellStyle name="Normal 11 7" xfId="6855" xr:uid="{71F600DF-FFFA-4E5D-B419-F831C41CA1E9}"/>
    <cellStyle name="Normal 11 8" xfId="6856" xr:uid="{26DF43D3-A39E-4F51-99A1-470B9B1EEACA}"/>
    <cellStyle name="Normal 11 9" xfId="6857" xr:uid="{9CAFF4E7-E9AD-4BFB-A5AF-82F952493B12}"/>
    <cellStyle name="Normal 11 9 2" xfId="6858" xr:uid="{F8458127-2896-4D93-A98B-3143D8E2D294}"/>
    <cellStyle name="Normal 12" xfId="1115" xr:uid="{A656BC17-20D0-4BAB-AA94-7E7373D69556}"/>
    <cellStyle name="Normal 12 10" xfId="6860" xr:uid="{1CE8378C-B262-491F-B10D-758645878039}"/>
    <cellStyle name="Normal 12 11" xfId="6859" xr:uid="{41D5092F-CA54-446D-BF22-9CB17152F2CB}"/>
    <cellStyle name="Normal 12 2" xfId="1116" xr:uid="{0DEB361D-5CE2-4319-AD64-C4F6B0A33189}"/>
    <cellStyle name="Normal 12 2 2" xfId="6862" xr:uid="{C78A1983-F366-477B-8F24-0CC3D0EEB9ED}"/>
    <cellStyle name="Normal 12 2 2 2" xfId="6863" xr:uid="{E092A705-D74E-4B9B-B07B-A9F361C0050D}"/>
    <cellStyle name="Normal 12 2 2 3" xfId="6864" xr:uid="{E3B70E39-1E02-4DAA-BBDC-25B401D7B668}"/>
    <cellStyle name="Normal 12 2 3" xfId="6865" xr:uid="{C2B76F37-EF32-45A7-AE16-C31E7F0CF5E5}"/>
    <cellStyle name="Normal 12 2 4" xfId="6866" xr:uid="{6178632E-76B1-487A-95B0-931919D0291F}"/>
    <cellStyle name="Normal 12 2 5" xfId="6861" xr:uid="{6800EDBA-31BC-43E0-AACF-771E91010279}"/>
    <cellStyle name="Normal 12 3" xfId="6867" xr:uid="{9390D6EF-E5C4-4C19-8E1F-C2DD02EE1E0F}"/>
    <cellStyle name="Normal 12 3 2" xfId="6868" xr:uid="{CC45D5B5-308F-46C9-B22C-2E15ECFB0344}"/>
    <cellStyle name="Normal 12 3 3" xfId="6869" xr:uid="{010A9CEC-A4ED-4E76-9745-13F20465836A}"/>
    <cellStyle name="Normal 12 4" xfId="6870" xr:uid="{58BEA520-4903-4A10-83BA-F34EB9F18DCF}"/>
    <cellStyle name="Normal 12 5" xfId="6871" xr:uid="{F4C133F5-8025-4C44-9D5A-31AD489FE352}"/>
    <cellStyle name="Normal 12 6" xfId="6872" xr:uid="{E8543288-2082-43B6-9852-1C104DA3F4D2}"/>
    <cellStyle name="Normal 12 7" xfId="6873" xr:uid="{135D9D80-0D55-4BAB-9A19-ADF6B4A253FF}"/>
    <cellStyle name="Normal 12 8" xfId="6874" xr:uid="{308749C5-FE4C-4667-9C45-93457BBB6FCB}"/>
    <cellStyle name="Normal 12 9" xfId="6875" xr:uid="{2D6A32CE-BD32-4028-AA7A-60C46FC6DCCF}"/>
    <cellStyle name="Normal 13" xfId="1117" xr:uid="{A6F5D912-4002-48AE-9411-DF2D1D71AC11}"/>
    <cellStyle name="Normal 13 10" xfId="6876" xr:uid="{CBF46E56-FBCD-4B48-85F0-80E471F6DF4F}"/>
    <cellStyle name="Normal 13 2" xfId="1118" xr:uid="{27BC16BA-D47D-4F0F-943A-D65E18EB9A96}"/>
    <cellStyle name="Normal 13 2 2" xfId="6878" xr:uid="{AF4B7D0F-2474-4DC2-962C-D5337410854D}"/>
    <cellStyle name="Normal 13 2 2 2" xfId="6879" xr:uid="{CA7F9D84-6F49-40B3-9442-1766A149DBAC}"/>
    <cellStyle name="Normal 13 2 2 3" xfId="6880" xr:uid="{94D1A6B5-7B4C-4917-95A2-F4732F56EB85}"/>
    <cellStyle name="Normal 13 2 3" xfId="6881" xr:uid="{E75C6347-1CAE-470B-A7E5-6C48E9E424BB}"/>
    <cellStyle name="Normal 13 2 4" xfId="6882" xr:uid="{217A1C21-29C6-4E57-89CF-2CA981EF48D9}"/>
    <cellStyle name="Normal 13 2 5" xfId="6883" xr:uid="{EB7145CF-9642-483C-A76E-FD0504E9EE68}"/>
    <cellStyle name="Normal 13 2 6" xfId="6877" xr:uid="{8B3EEF08-1F9F-42A1-B5F2-E2B0E9CC63D9}"/>
    <cellStyle name="Normal 13 3" xfId="6884" xr:uid="{A7796F33-7741-46F2-8FBD-0EE4CD26BC27}"/>
    <cellStyle name="Normal 13 3 2" xfId="6885" xr:uid="{7313DB42-9B33-475E-A3E3-9CE25AD0EF33}"/>
    <cellStyle name="Normal 13 3 3" xfId="6886" xr:uid="{90C15B63-29E7-4A5B-83C0-7BF2156597EE}"/>
    <cellStyle name="Normal 13 4" xfId="6887" xr:uid="{A874FD7C-7907-4E89-85BA-125226F3453F}"/>
    <cellStyle name="Normal 13 5" xfId="6888" xr:uid="{2978AE5B-71C0-4140-B19F-A4A5A533666D}"/>
    <cellStyle name="Normal 13 6" xfId="6889" xr:uid="{9C9DE3B9-FB1B-4A72-846B-989246868409}"/>
    <cellStyle name="Normal 13 7" xfId="6890" xr:uid="{CFE31695-D7DF-4099-AE7D-6CF02AE90CFF}"/>
    <cellStyle name="Normal 13 8" xfId="6891" xr:uid="{12A0F063-2C6C-49C0-8A63-E6B5A3429452}"/>
    <cellStyle name="Normal 13 9" xfId="6892" xr:uid="{A53364CA-0DAD-4020-91FC-04D522086347}"/>
    <cellStyle name="Normal 14" xfId="1119" xr:uid="{40BBED4F-EA1F-4208-AE08-FF8195D08678}"/>
    <cellStyle name="Normal 14 2" xfId="6893" xr:uid="{595C55D1-BCD3-4CFF-BD5C-77837AA5334B}"/>
    <cellStyle name="Normal 14 2 2" xfId="6894" xr:uid="{CC2CC465-D327-4CFC-BCDB-E2505A6D946B}"/>
    <cellStyle name="Normal 14 2 2 2" xfId="6895" xr:uid="{16E02C33-89E0-4C56-A9F9-FDE101A38304}"/>
    <cellStyle name="Normal 14 2 2 3" xfId="6896" xr:uid="{6680FA48-2A27-435E-8FE9-F53B8FF27FF6}"/>
    <cellStyle name="Normal 14 2 3" xfId="6897" xr:uid="{41FC8EF5-907C-4B65-857F-91F680A529E5}"/>
    <cellStyle name="Normal 14 2 4" xfId="6898" xr:uid="{535DB49F-E080-44D6-8DE5-21E1B1FA3DE2}"/>
    <cellStyle name="Normal 14 3" xfId="6899" xr:uid="{323FFE30-F7D6-41C6-B295-C215CE675D58}"/>
    <cellStyle name="Normal 14 3 2" xfId="6900" xr:uid="{05414FA3-15E7-47DF-BA47-96678CC253E6}"/>
    <cellStyle name="Normal 14 3 3" xfId="6901" xr:uid="{3DC84B5C-C42C-4857-A179-5D1A70A309B7}"/>
    <cellStyle name="Normal 14 4" xfId="6902" xr:uid="{72DE07F6-E503-441B-B640-F47575BBF0E8}"/>
    <cellStyle name="Normal 14 5" xfId="6903" xr:uid="{334AB8EA-B69B-4CB0-ACAA-1A781F273C31}"/>
    <cellStyle name="Normal 14 6" xfId="6904" xr:uid="{A649CE66-4F1D-404F-9A7F-469E5FC4C402}"/>
    <cellStyle name="Normal 14 7" xfId="6905" xr:uid="{08B1DD0A-B081-48E3-8F85-34DE18D878BB}"/>
    <cellStyle name="Normal 14 8" xfId="6906" xr:uid="{EBF55DCB-9A45-435B-8644-8093427C4974}"/>
    <cellStyle name="Normal 14 9" xfId="6907" xr:uid="{DB6B6F4A-C777-4174-9825-8B092EA8B6F7}"/>
    <cellStyle name="Normal 15" xfId="1592" xr:uid="{6305D0D9-EC20-43D0-95D5-F0C8365E5C41}"/>
    <cellStyle name="Normal 15 10" xfId="6908" xr:uid="{95BF16CB-9BDE-4FB5-A38B-7B35F50E4D3F}"/>
    <cellStyle name="Normal 15 2" xfId="6909" xr:uid="{4DF7A184-752E-4C2A-9CE0-1D53C44756F9}"/>
    <cellStyle name="Normal 15 2 2" xfId="6910" xr:uid="{0A21ECB1-4020-4209-AB01-23172C2917B9}"/>
    <cellStyle name="Normal 15 2 2 2" xfId="6911" xr:uid="{AC3B95FC-F84D-4A70-90F7-6EC1CF6AD47F}"/>
    <cellStyle name="Normal 15 2 2 3" xfId="6912" xr:uid="{3473D0CA-D2E4-444A-BA2A-94A1669BAF24}"/>
    <cellStyle name="Normal 15 2 3" xfId="6913" xr:uid="{BAE2BE20-19FF-42EE-A6E0-F558C1124EC5}"/>
    <cellStyle name="Normal 15 2 4" xfId="6914" xr:uid="{66C5C7C0-A765-40D9-9FBA-E957F1C9084E}"/>
    <cellStyle name="Normal 15 3" xfId="6915" xr:uid="{25171FF2-50AD-4382-9048-CC33F7D540A2}"/>
    <cellStyle name="Normal 15 3 2" xfId="6916" xr:uid="{37E85754-F2B8-448F-AF86-AC4BE332ADE2}"/>
    <cellStyle name="Normal 15 3 3" xfId="6917" xr:uid="{06C53721-728C-43B2-BE59-13FEAE4A3866}"/>
    <cellStyle name="Normal 15 4" xfId="6918" xr:uid="{6017D0CE-B397-4915-A43A-ED029ECD0B87}"/>
    <cellStyle name="Normal 15 5" xfId="6919" xr:uid="{E3D856B9-2AA4-4EEE-A523-12532B25E262}"/>
    <cellStyle name="Normal 15 6" xfId="6920" xr:uid="{F0D308DE-52B8-4AF8-BEE4-49D6FFAA1AE8}"/>
    <cellStyle name="Normal 15 7" xfId="6921" xr:uid="{8ECBE99F-C02C-409B-A25E-92765D4F1DFC}"/>
    <cellStyle name="Normal 15 8" xfId="6922" xr:uid="{BCC23941-9524-4BF0-806F-600C1ED92690}"/>
    <cellStyle name="Normal 15 9" xfId="6923" xr:uid="{6D3B4A76-CBDC-472D-8F9E-C3E55914D405}"/>
    <cellStyle name="Normal 16" xfId="1593" xr:uid="{0F0B507C-040E-40A3-A4F1-9F30DC9C9A49}"/>
    <cellStyle name="Normal 16 10" xfId="6924" xr:uid="{EF3DE3BE-3B08-4431-9028-C69A93B54770}"/>
    <cellStyle name="Normal 16 2" xfId="6925" xr:uid="{02388C77-1DD2-40DB-AB0B-00066B344C0D}"/>
    <cellStyle name="Normal 16 2 2" xfId="6926" xr:uid="{40C0D64B-F37E-483A-8AD6-2EEA9FD0E583}"/>
    <cellStyle name="Normal 16 2 2 2" xfId="6927" xr:uid="{1689B6B2-D94D-4AF1-80E5-6D483E5481BB}"/>
    <cellStyle name="Normal 16 2 2 3" xfId="6928" xr:uid="{64D9EB9A-0282-49E4-A06E-CD1DDF9B444C}"/>
    <cellStyle name="Normal 16 2 3" xfId="6929" xr:uid="{5DE64DA7-0D11-43C8-9AAE-BC7218FA5550}"/>
    <cellStyle name="Normal 16 2 4" xfId="6930" xr:uid="{916DBCEB-DDD9-4030-871D-1DEDF5C4827D}"/>
    <cellStyle name="Normal 16 3" xfId="6931" xr:uid="{FA764972-4780-4F76-A903-553332920146}"/>
    <cellStyle name="Normal 16 3 2" xfId="6932" xr:uid="{D224BFF7-4203-4C6A-850C-64EA815B0377}"/>
    <cellStyle name="Normal 16 3 3" xfId="6933" xr:uid="{9A479A7B-C5A0-41EB-91D0-BF232C668D9D}"/>
    <cellStyle name="Normal 16 4" xfId="6934" xr:uid="{3ACD526C-30D1-4D7C-B5DC-35C3B1408A66}"/>
    <cellStyle name="Normal 16 5" xfId="6935" xr:uid="{F9760A66-B6F5-4ED3-B608-BF7B17F6F186}"/>
    <cellStyle name="Normal 16 6" xfId="6936" xr:uid="{FABDDCD1-34CE-4ECF-85EA-2D3922E53C6C}"/>
    <cellStyle name="Normal 16 7" xfId="6937" xr:uid="{04096202-AE1A-4494-A6D2-8DE0FD7C9374}"/>
    <cellStyle name="Normal 16 8" xfId="6938" xr:uid="{8CD9C987-A8CF-4A1D-8074-13B49450FDD2}"/>
    <cellStyle name="Normal 16 9" xfId="6939" xr:uid="{BC478620-8468-4827-A896-7AFA1598566F}"/>
    <cellStyle name="Normal 17" xfId="1594" xr:uid="{E4961034-632C-4D92-B641-36C67B27428B}"/>
    <cellStyle name="Normal 17 10" xfId="6940" xr:uid="{D31C6EA3-97DE-49DB-8540-E841B559D3F3}"/>
    <cellStyle name="Normal 17 2" xfId="6941" xr:uid="{B611A9FC-E407-4764-9DE3-74C8CB209474}"/>
    <cellStyle name="Normal 17 2 2" xfId="6942" xr:uid="{1932286B-49E7-4E39-ADAE-365D082A2232}"/>
    <cellStyle name="Normal 17 2 2 2" xfId="6943" xr:uid="{705D8A93-7B31-44F7-8E3A-1EC41DC62E3F}"/>
    <cellStyle name="Normal 17 2 2 3" xfId="6944" xr:uid="{3E024336-21D6-483E-AA48-D0467D5F1FB0}"/>
    <cellStyle name="Normal 17 2 3" xfId="6945" xr:uid="{EF96A3D5-B6A4-4ECF-90A9-23C6FE8303F6}"/>
    <cellStyle name="Normal 17 2 4" xfId="6946" xr:uid="{59EDBF0A-7D35-4076-A7B6-590AA0C1AEEA}"/>
    <cellStyle name="Normal 17 3" xfId="6947" xr:uid="{A3ACE2DD-6F7E-4BB7-800A-4B28C0069D4E}"/>
    <cellStyle name="Normal 17 3 2" xfId="6948" xr:uid="{E63CA789-3B3A-4D94-8B58-FF0250E41906}"/>
    <cellStyle name="Normal 17 3 3" xfId="6949" xr:uid="{E536D8AE-6940-46D3-BA63-6E5AEA81AC15}"/>
    <cellStyle name="Normal 17 4" xfId="6950" xr:uid="{8FA1C778-3371-4454-9A64-922B345D6361}"/>
    <cellStyle name="Normal 17 5" xfId="6951" xr:uid="{9D24CDEA-3784-4F3F-A187-F8080DD2E485}"/>
    <cellStyle name="Normal 17 6" xfId="6952" xr:uid="{3F0F57DC-49BB-43A3-9908-BDF4737A2332}"/>
    <cellStyle name="Normal 17 7" xfId="6953" xr:uid="{D4874A48-B6FC-492B-A825-41B0C61E37FE}"/>
    <cellStyle name="Normal 17 8" xfId="6954" xr:uid="{E10238C4-4025-436F-B1C5-84FA3B795DF1}"/>
    <cellStyle name="Normal 17 9" xfId="6955" xr:uid="{BE4C7B11-4231-4CE3-81DB-ACE87B668295}"/>
    <cellStyle name="Normal 18" xfId="1599" xr:uid="{33962C97-7661-42BE-ADAE-505FC97B0BF8}"/>
    <cellStyle name="Normal 18 10" xfId="6956" xr:uid="{3E8CAFA5-258D-4E02-89CE-278AFB773A43}"/>
    <cellStyle name="Normal 18 2" xfId="6957" xr:uid="{E42F8101-8C7A-4E1A-B743-2DF1642B3649}"/>
    <cellStyle name="Normal 18 2 2" xfId="6958" xr:uid="{D83AFF08-A639-4909-965C-5009ED77E15C}"/>
    <cellStyle name="Normal 18 2 3" xfId="6959" xr:uid="{8B287F14-1314-4DC7-B5EA-9F8F4EBC2554}"/>
    <cellStyle name="Normal 18 3" xfId="6960" xr:uid="{8DF6E8A9-6FC2-4F75-93E4-0A3877A22670}"/>
    <cellStyle name="Normal 18 4" xfId="6961" xr:uid="{AD04C789-C91B-4100-A428-0151C783034B}"/>
    <cellStyle name="Normal 18 5" xfId="6962" xr:uid="{70E9A9CD-C2B5-4CC3-96A8-32D3F3495AD9}"/>
    <cellStyle name="Normal 18 6" xfId="6963" xr:uid="{AEF94207-AEE2-403A-8F0F-76092EB55DCB}"/>
    <cellStyle name="Normal 18 7" xfId="6964" xr:uid="{96227F26-C353-4701-A1D8-10EE5B188569}"/>
    <cellStyle name="Normal 18 8" xfId="6965" xr:uid="{9CB7F043-2101-4538-B856-8819FBD754AB}"/>
    <cellStyle name="Normal 18 9" xfId="6966" xr:uid="{285A57A2-62FE-4B91-9B5F-F024744D17EB}"/>
    <cellStyle name="Normal 19" xfId="1609" xr:uid="{95ADB3E0-7143-4AFF-88CA-717848345247}"/>
    <cellStyle name="Normal 19 2" xfId="6968" xr:uid="{C5611F67-8634-41F7-920C-076CD5EE154F}"/>
    <cellStyle name="Normal 19 2 2" xfId="6969" xr:uid="{75BE95F7-6DD8-4E59-89BA-420C454C21A5}"/>
    <cellStyle name="Normal 19 2 3" xfId="6970" xr:uid="{CA85487F-E76E-4086-A82D-280C9CD9990C}"/>
    <cellStyle name="Normal 19 2 4" xfId="6971" xr:uid="{4A716CC8-3ED0-4656-A052-66485CE88790}"/>
    <cellStyle name="Normal 19 3" xfId="6972" xr:uid="{C68027A5-BED4-4171-B966-D19512459E94}"/>
    <cellStyle name="Normal 19 4" xfId="6973" xr:uid="{96C26DBE-954B-491D-81D2-BB314DADAC6D}"/>
    <cellStyle name="Normal 19 5" xfId="6974" xr:uid="{48A494C1-737C-401E-890E-01C5C2D3C34D}"/>
    <cellStyle name="Normal 19 6" xfId="6967" xr:uid="{4E09DEC0-A251-44C7-9727-06F8C5BEB558}"/>
    <cellStyle name="Normal 2" xfId="6" xr:uid="{8BDFFFF0-04A6-47D0-A81E-BC99FD87DC9B}"/>
    <cellStyle name="Normal 2 10" xfId="6975" xr:uid="{E2E3824D-8D2E-48C0-B396-6C369F3B8AB8}"/>
    <cellStyle name="Normal 2 10 2" xfId="6976" xr:uid="{D0F7139E-A75E-482D-8ED8-B362B2462B28}"/>
    <cellStyle name="Normal 2 10 3" xfId="6977" xr:uid="{B9926E24-7221-44AE-AE96-979B41BB70F6}"/>
    <cellStyle name="Normal 2 10 4" xfId="6978" xr:uid="{D0583ABC-D0DB-48CE-88E3-A2C441BFF15F}"/>
    <cellStyle name="Normal 2 10 5" xfId="6979" xr:uid="{200B6BDF-0C40-46F1-ADE6-9D26184D02E0}"/>
    <cellStyle name="Normal 2 11" xfId="6980" xr:uid="{D627967E-E4AB-4AA6-9178-307A2A44CFD5}"/>
    <cellStyle name="Normal 2 11 2" xfId="6981" xr:uid="{0165336A-14E6-4253-8972-58DDCFBE4D2E}"/>
    <cellStyle name="Normal 2 11 3" xfId="6982" xr:uid="{8D3F6188-7D94-461F-B815-C481D90E14CA}"/>
    <cellStyle name="Normal 2 11 4" xfId="6983" xr:uid="{3CEF4F47-7608-4A20-A872-C73100AEA317}"/>
    <cellStyle name="Normal 2 11 5" xfId="6984" xr:uid="{AC9D9D81-B519-4D3A-8A2F-D25CA8C4BAC2}"/>
    <cellStyle name="Normal 2 12" xfId="6985" xr:uid="{CE768A5B-805D-4F03-B9E4-E46B2B737822}"/>
    <cellStyle name="Normal 2 12 2" xfId="6986" xr:uid="{E4E4729F-52DC-4F16-B5BD-FE78C225D927}"/>
    <cellStyle name="Normal 2 12 2 2" xfId="6987" xr:uid="{E4A07035-D477-44AA-AD43-315FDFDF3C4F}"/>
    <cellStyle name="Normal 2 12 2 2 2" xfId="6988" xr:uid="{FA8576A2-6BD3-4954-BC3E-71CAB09CED98}"/>
    <cellStyle name="Normal 2 12 2 2 3" xfId="6989" xr:uid="{1A955A67-FFCB-4EB3-BAC8-5108F60B00FD}"/>
    <cellStyle name="Normal 2 12 2 3" xfId="6990" xr:uid="{19D1A28A-6DD0-4835-888C-8D48FCAC0692}"/>
    <cellStyle name="Normal 2 12 2 4" xfId="6991" xr:uid="{C8B7B29F-06C8-4553-A2D8-E4FBB3895E8E}"/>
    <cellStyle name="Normal 2 12 3" xfId="6992" xr:uid="{A524EBDA-DE9F-4C08-AFDB-3B92E143FFE1}"/>
    <cellStyle name="Normal 2 12 3 2" xfId="6993" xr:uid="{7B39CB4F-AD4B-45FB-8BC3-735AD259F22B}"/>
    <cellStyle name="Normal 2 12 3 3" xfId="6994" xr:uid="{EDD8CE29-5D45-4B1A-9E19-2C692207993E}"/>
    <cellStyle name="Normal 2 12 4" xfId="6995" xr:uid="{2E0DDBB2-0B54-491B-A327-8DADE2C677A8}"/>
    <cellStyle name="Normal 2 12 5" xfId="6996" xr:uid="{792A7A44-38B5-4819-9930-9B6BD26C85D0}"/>
    <cellStyle name="Normal 2 13" xfId="6997" xr:uid="{827033D4-9BEC-4AD6-8E59-29E2EBE4C7C1}"/>
    <cellStyle name="Normal 2 13 2" xfId="6998" xr:uid="{DBE0E490-2E75-4765-96DA-B5B8D7BDF62F}"/>
    <cellStyle name="Normal 2 13 2 2" xfId="6999" xr:uid="{7509A9A6-434E-4E02-97EA-6DDDEFC6EF1E}"/>
    <cellStyle name="Normal 2 13 2 2 2" xfId="7000" xr:uid="{109D04F0-A132-4187-8B07-7E25BDD51D37}"/>
    <cellStyle name="Normal 2 13 2 2 3" xfId="7001" xr:uid="{0395ABF5-C225-4E5D-BE4D-922767F93B53}"/>
    <cellStyle name="Normal 2 13 2 3" xfId="7002" xr:uid="{1089330C-41C9-4BEE-85D6-7003D92D0F10}"/>
    <cellStyle name="Normal 2 13 2 4" xfId="7003" xr:uid="{A5F76673-0FC2-451B-B498-F2BF6264C46A}"/>
    <cellStyle name="Normal 2 13 3" xfId="7004" xr:uid="{1FFF8A1E-642E-41C9-8F0E-DDF9D2267AFA}"/>
    <cellStyle name="Normal 2 13 3 2" xfId="7005" xr:uid="{F8041DC8-C081-4FCB-BE3B-AFF54A0E542A}"/>
    <cellStyle name="Normal 2 13 3 3" xfId="7006" xr:uid="{198B343E-6082-46CC-9C37-DE9BC5FBE5C0}"/>
    <cellStyle name="Normal 2 13 4" xfId="7007" xr:uid="{C97A81EC-628C-4308-BBD6-1A3877D24385}"/>
    <cellStyle name="Normal 2 13 5" xfId="7008" xr:uid="{8158CB11-C3AE-4E4F-A766-484210141625}"/>
    <cellStyle name="Normal 2 14" xfId="7009" xr:uid="{05C2131A-5EDB-4E6A-84B3-3E95019C3C21}"/>
    <cellStyle name="Normal 2 15" xfId="7010" xr:uid="{F5E90ACC-A979-48A5-A84A-ED29DB0A13FD}"/>
    <cellStyle name="Normal 2 16" xfId="7011" xr:uid="{BD007D9E-B39E-4B65-AB02-CFBE17162B82}"/>
    <cellStyle name="Normal 2 17" xfId="7012" xr:uid="{BF1EFA28-058D-4DEE-A470-0EC2CDE34C40}"/>
    <cellStyle name="Normal 2 18" xfId="7013" xr:uid="{A562C853-3167-4543-8CE7-E2628641151F}"/>
    <cellStyle name="Normal 2 19" xfId="7014" xr:uid="{32284C7A-834D-4434-9528-02711AC04269}"/>
    <cellStyle name="Normal 2 2" xfId="16" xr:uid="{70BCF285-E0EE-4EA1-942F-8EB1FD80E66B}"/>
    <cellStyle name="Normal 2 2 10" xfId="7015" xr:uid="{AF3BCEB1-24EF-4369-AFC5-5BC67B144640}"/>
    <cellStyle name="Normal 2 2 11" xfId="7016" xr:uid="{8CEA70BB-66AB-422A-92D4-59632E2CCC71}"/>
    <cellStyle name="Normal 2 2 11 2" xfId="7017" xr:uid="{FFD725A3-B318-4E2C-AF27-8A9FCBBB955E}"/>
    <cellStyle name="Normal 2 2 11 2 2" xfId="7018" xr:uid="{32ADF88A-EFEC-44A3-989F-19FE79BE664F}"/>
    <cellStyle name="Normal 2 2 11 2 3" xfId="7019" xr:uid="{14931F22-802E-44B1-8E6C-7E995E3AACA8}"/>
    <cellStyle name="Normal 2 2 11 3" xfId="7020" xr:uid="{4EB6165F-42FB-45B3-926A-A1CCA812E7A8}"/>
    <cellStyle name="Normal 2 2 11 4" xfId="7021" xr:uid="{E6340FF7-CA0C-4E2A-9A21-BBAF00002D23}"/>
    <cellStyle name="Normal 2 2 12" xfId="7022" xr:uid="{FED141E2-D9D1-4596-870C-39CB2372B208}"/>
    <cellStyle name="Normal 2 2 12 2" xfId="7023" xr:uid="{4F87A741-78C5-4C3F-A46D-3F42D00C968F}"/>
    <cellStyle name="Normal 2 2 12 3" xfId="7024" xr:uid="{B078667E-5D14-490F-BC4C-D478FD28800B}"/>
    <cellStyle name="Normal 2 2 13" xfId="7025" xr:uid="{B2812A38-037F-4FC7-8CE0-487B9193206F}"/>
    <cellStyle name="Normal 2 2 14" xfId="7026" xr:uid="{946E4F4B-D2A0-4F88-A1FF-995A406B7ED6}"/>
    <cellStyle name="Normal 2 2 15" xfId="7027" xr:uid="{5C40CDFB-9BCC-4C80-9C05-63F3B5F8B5CC}"/>
    <cellStyle name="Normal 2 2 16" xfId="7028" xr:uid="{A5431E07-C3D8-443E-A731-10B8E2A865B4}"/>
    <cellStyle name="Normal 2 2 17" xfId="7029" xr:uid="{CF671B47-DCA7-426B-98CE-586E80E857A5}"/>
    <cellStyle name="Normal 2 2 18" xfId="7030" xr:uid="{E1D9F1CA-E20A-4667-9A58-4D19C84D419D}"/>
    <cellStyle name="Normal 2 2 19" xfId="7031" xr:uid="{7580D35C-CAB2-4DD9-BAD5-37FF34B9E9CE}"/>
    <cellStyle name="Normal 2 2 2" xfId="1120" xr:uid="{6E747ECB-376D-43FB-969E-7E1701A37431}"/>
    <cellStyle name="Normal 2 2 2 10" xfId="7033" xr:uid="{DA5FCF87-0398-4B3B-B2D7-5D2398679AC5}"/>
    <cellStyle name="Normal 2 2 2 10 2" xfId="7034" xr:uid="{D13AD1FC-A22D-4665-96DE-4B0B3197AB64}"/>
    <cellStyle name="Normal 2 2 2 10 2 2" xfId="7035" xr:uid="{5BBB3636-D743-4AA9-BDDA-96E47BFD206C}"/>
    <cellStyle name="Normal 2 2 2 10 2 2 2" xfId="7036" xr:uid="{12BE2273-8EF0-447D-87F9-33828864DFA7}"/>
    <cellStyle name="Normal 2 2 2 10 2 2 3" xfId="7037" xr:uid="{DD0522BB-50EC-40DA-9443-C19EA08D9F9D}"/>
    <cellStyle name="Normal 2 2 2 10 2 3" xfId="7038" xr:uid="{77414297-EA42-4907-AF39-090465C51827}"/>
    <cellStyle name="Normal 2 2 2 10 2 4" xfId="7039" xr:uid="{80D78CAF-0BB2-4E39-8ADF-1B7BC5029D12}"/>
    <cellStyle name="Normal 2 2 2 10 3" xfId="7040" xr:uid="{350AD43A-B6EA-4A95-8B84-1768A486B0DF}"/>
    <cellStyle name="Normal 2 2 2 10 3 2" xfId="7041" xr:uid="{6403342A-B152-4F4A-886F-9494307575A8}"/>
    <cellStyle name="Normal 2 2 2 10 3 3" xfId="7042" xr:uid="{4B6E525B-AFBB-400D-A830-92016D350339}"/>
    <cellStyle name="Normal 2 2 2 10 4" xfId="7043" xr:uid="{F486751D-4A68-4173-96DD-FB799A788BF0}"/>
    <cellStyle name="Normal 2 2 2 10 5" xfId="7044" xr:uid="{7E589AC7-C0E7-441A-AFB0-3B0D401CCC76}"/>
    <cellStyle name="Normal 2 2 2 11" xfId="7045" xr:uid="{13852929-BE1A-463F-AC0C-1AB302BDF16B}"/>
    <cellStyle name="Normal 2 2 2 12" xfId="7046" xr:uid="{20BFA542-FEAD-47F7-9034-C431FBBE2A6B}"/>
    <cellStyle name="Normal 2 2 2 13" xfId="7047" xr:uid="{0052A200-4AC0-4D26-AAF5-2E3132825205}"/>
    <cellStyle name="Normal 2 2 2 14" xfId="7048" xr:uid="{B6FEF7EB-9ACA-4FB3-BC06-246F8DF75D32}"/>
    <cellStyle name="Normal 2 2 2 15" xfId="7049" xr:uid="{1CD01258-A46B-4BAF-A5E2-80B0FC6E7635}"/>
    <cellStyle name="Normal 2 2 2 16" xfId="7050" xr:uid="{69F37D53-9FEE-4408-8A12-6BEC0C317E2D}"/>
    <cellStyle name="Normal 2 2 2 17" xfId="7051" xr:uid="{E39EA8F5-9709-4AC3-9D50-BF8B6946C852}"/>
    <cellStyle name="Normal 2 2 2 18" xfId="7052" xr:uid="{BCE0B084-6852-481E-9EDD-A9A7E93E017A}"/>
    <cellStyle name="Normal 2 2 2 19" xfId="7053" xr:uid="{20B36CEC-7FB9-47AC-93FC-CE56BBBC1C29}"/>
    <cellStyle name="Normal 2 2 2 2" xfId="1637" xr:uid="{1ADB9751-80BB-4487-9ACE-E407CF13056B}"/>
    <cellStyle name="Normal 2 2 2 2 10" xfId="7055" xr:uid="{EB96A093-595A-46AC-BA0D-A2BE1DB34805}"/>
    <cellStyle name="Normal 2 2 2 2 10 2" xfId="7056" xr:uid="{7898200B-4DF0-45E1-A025-6929AA4519B0}"/>
    <cellStyle name="Normal 2 2 2 2 10 2 2" xfId="7057" xr:uid="{2E22DC7E-63B0-478F-9015-3304F840A5ED}"/>
    <cellStyle name="Normal 2 2 2 2 10 2 3" xfId="7058" xr:uid="{88D7C155-68E7-469E-A499-973A73B93FB6}"/>
    <cellStyle name="Normal 2 2 2 2 10 3" xfId="7059" xr:uid="{078FF8B5-E7D6-444C-BA2F-FECD2DAC6C0D}"/>
    <cellStyle name="Normal 2 2 2 2 10 4" xfId="7060" xr:uid="{09077E24-7054-416C-BE3C-E979C87F24A9}"/>
    <cellStyle name="Normal 2 2 2 2 11" xfId="7061" xr:uid="{B0243A05-7244-48F8-9B0E-23AB9A307B1A}"/>
    <cellStyle name="Normal 2 2 2 2 11 2" xfId="7062" xr:uid="{1E56A1C5-E977-47AD-85E2-94DA4D18FCBA}"/>
    <cellStyle name="Normal 2 2 2 2 11 3" xfId="7063" xr:uid="{C5483C8B-EA54-46B2-B2F2-E226CC4E5C58}"/>
    <cellStyle name="Normal 2 2 2 2 12" xfId="7064" xr:uid="{21BF542D-8AE6-4CD5-B9EF-FE7E6227F8B6}"/>
    <cellStyle name="Normal 2 2 2 2 13" xfId="7065" xr:uid="{AB86F97B-C433-4872-B562-E03B99C82AA3}"/>
    <cellStyle name="Normal 2 2 2 2 14" xfId="7066" xr:uid="{F3994987-E25D-447C-847A-3BA1756C7463}"/>
    <cellStyle name="Normal 2 2 2 2 15" xfId="7067" xr:uid="{1B65D50C-285E-4EF2-8FEB-0FD25F82FCAB}"/>
    <cellStyle name="Normal 2 2 2 2 16" xfId="7068" xr:uid="{A863C819-C0CD-42B9-BDF0-BFEAD33B2F0A}"/>
    <cellStyle name="Normal 2 2 2 2 17" xfId="7069" xr:uid="{6317CC57-97C8-4987-B365-EFE46BA6630F}"/>
    <cellStyle name="Normal 2 2 2 2 18" xfId="7070" xr:uid="{B86B3A39-7BC9-42D4-9C68-38818792A197}"/>
    <cellStyle name="Normal 2 2 2 2 19" xfId="7071" xr:uid="{15234CA2-A4EE-459F-844D-D42C588A2931}"/>
    <cellStyle name="Normal 2 2 2 2 2" xfId="1638" xr:uid="{E2B70074-E63E-45AB-A46D-33DC16191387}"/>
    <cellStyle name="Normal 2 2 2 2 2 10" xfId="7073" xr:uid="{0A02645D-017A-48FF-9A3F-A309F0BDE31F}"/>
    <cellStyle name="Normal 2 2 2 2 2 11" xfId="7074" xr:uid="{480E6B8F-02E2-4891-8488-E2AB724ED20F}"/>
    <cellStyle name="Normal 2 2 2 2 2 12" xfId="7075" xr:uid="{8BA8E8F3-D079-44A4-9FD4-166D57CEB57A}"/>
    <cellStyle name="Normal 2 2 2 2 2 13" xfId="7076" xr:uid="{4261D327-54A9-4EA6-ACD7-AEDA39C39732}"/>
    <cellStyle name="Normal 2 2 2 2 2 14" xfId="7077" xr:uid="{010038F4-0B4B-463F-9252-58D16735B48B}"/>
    <cellStyle name="Normal 2 2 2 2 2 15" xfId="7078" xr:uid="{5BBE5ECB-2C19-46BC-AACA-92FE175D0262}"/>
    <cellStyle name="Normal 2 2 2 2 2 16" xfId="7079" xr:uid="{5D9A28E0-0053-412B-BD13-F12CEAD5B033}"/>
    <cellStyle name="Normal 2 2 2 2 2 17" xfId="7080" xr:uid="{886DE4C4-99FE-4404-BD8C-A36C4F0C6F15}"/>
    <cellStyle name="Normal 2 2 2 2 2 18" xfId="7081" xr:uid="{3981778D-7D17-478B-86D4-095B72127F09}"/>
    <cellStyle name="Normal 2 2 2 2 2 19" xfId="7082" xr:uid="{C50E9025-20C4-4C1E-AC2C-0387DE50BDB4}"/>
    <cellStyle name="Normal 2 2 2 2 2 2" xfId="7083" xr:uid="{C3885BA1-DA2D-4B5B-8C1E-7044D650835C}"/>
    <cellStyle name="Normal 2 2 2 2 2 2 10" xfId="7084" xr:uid="{81B06E72-FF3C-4E7D-BADB-C478360179B7}"/>
    <cellStyle name="Normal 2 2 2 2 2 2 11" xfId="7085" xr:uid="{2B0D6427-D705-4929-8B43-766D7643633B}"/>
    <cellStyle name="Normal 2 2 2 2 2 2 12" xfId="7086" xr:uid="{33C07B9B-F06E-48B7-960E-65F595EF0B36}"/>
    <cellStyle name="Normal 2 2 2 2 2 2 13" xfId="7087" xr:uid="{13FD66F8-C360-4331-BCF0-DC1F36E2D26C}"/>
    <cellStyle name="Normal 2 2 2 2 2 2 14" xfId="7088" xr:uid="{04282A21-0AE8-442F-9EC6-84C9CC891F62}"/>
    <cellStyle name="Normal 2 2 2 2 2 2 15" xfId="7089" xr:uid="{CCC0D430-A152-4057-97A9-913ED7B8CE81}"/>
    <cellStyle name="Normal 2 2 2 2 2 2 16" xfId="7090" xr:uid="{F312B99A-7573-43D9-8617-095F76F13B95}"/>
    <cellStyle name="Normal 2 2 2 2 2 2 17" xfId="7091" xr:uid="{9296C961-048C-4EA2-A084-47B22D99A042}"/>
    <cellStyle name="Normal 2 2 2 2 2 2 2" xfId="7092" xr:uid="{3553BFB9-3B52-48B2-A460-3636A77B7EF1}"/>
    <cellStyle name="Normal 2 2 2 2 2 2 2 10" xfId="7093" xr:uid="{DF99032B-8E80-4746-A1E2-2F1A586CF319}"/>
    <cellStyle name="Normal 2 2 2 2 2 2 2 11" xfId="7094" xr:uid="{E56369FA-A3ED-4ACB-8B55-0DD468DCAD9A}"/>
    <cellStyle name="Normal 2 2 2 2 2 2 2 12" xfId="7095" xr:uid="{B40F9F08-0D80-47B4-BB3B-79121DD59DCB}"/>
    <cellStyle name="Normal 2 2 2 2 2 2 2 13" xfId="7096" xr:uid="{10CA1961-B539-441F-9DC4-D4C674DA46C9}"/>
    <cellStyle name="Normal 2 2 2 2 2 2 2 14" xfId="7097" xr:uid="{F9896C44-BBB4-48EA-9284-48E01EEADF48}"/>
    <cellStyle name="Normal 2 2 2 2 2 2 2 15" xfId="7098" xr:uid="{C18BCF90-819A-41D2-94F8-89632FCA46EB}"/>
    <cellStyle name="Normal 2 2 2 2 2 2 2 16" xfId="7099" xr:uid="{F41B49E5-9281-48B0-9847-04B01778C967}"/>
    <cellStyle name="Normal 2 2 2 2 2 2 2 17" xfId="7100" xr:uid="{A677D1E2-3809-4288-825A-861B954DD9EE}"/>
    <cellStyle name="Normal 2 2 2 2 2 2 2 2" xfId="7101" xr:uid="{B8C3066F-E65D-4AC4-89AD-41DB29E00B56}"/>
    <cellStyle name="Normal 2 2 2 2 2 2 2 2 10" xfId="7102" xr:uid="{83CF8FF4-82DD-40D4-A351-CD91EA46CD38}"/>
    <cellStyle name="Normal 2 2 2 2 2 2 2 2 11" xfId="7103" xr:uid="{94A1C696-45B6-446D-828E-5CB2B0EDB048}"/>
    <cellStyle name="Normal 2 2 2 2 2 2 2 2 12" xfId="7104" xr:uid="{4F6BC8EA-33F4-443E-A4F6-F5C9BD386DD8}"/>
    <cellStyle name="Normal 2 2 2 2 2 2 2 2 13" xfId="7105" xr:uid="{4E43F875-E5F2-4AB7-A59C-180AA03FB36C}"/>
    <cellStyle name="Normal 2 2 2 2 2 2 2 2 14" xfId="7106" xr:uid="{CF6BFA7A-FA97-46E2-B4FA-E3828050C3C0}"/>
    <cellStyle name="Normal 2 2 2 2 2 2 2 2 15" xfId="7107" xr:uid="{FE004E68-E623-47D3-9FBD-A96E7A08EEB7}"/>
    <cellStyle name="Normal 2 2 2 2 2 2 2 2 16" xfId="7108" xr:uid="{BD9DC243-543C-4AA4-94D2-5EE8A05F5E3B}"/>
    <cellStyle name="Normal 2 2 2 2 2 2 2 2 2" xfId="7109" xr:uid="{40197BE0-AD35-418D-8DCD-867356003EFB}"/>
    <cellStyle name="Normal 2 2 2 2 2 2 2 2 2 10" xfId="7110" xr:uid="{3A66B22D-4675-43C1-B2A3-2D67C1CB6635}"/>
    <cellStyle name="Normal 2 2 2 2 2 2 2 2 2 11" xfId="7111" xr:uid="{463D5AD0-6127-4261-9DCE-C522CEF10493}"/>
    <cellStyle name="Normal 2 2 2 2 2 2 2 2 2 12" xfId="7112" xr:uid="{1EF1874E-AA8F-4ACB-A951-F92C51BE7CCF}"/>
    <cellStyle name="Normal 2 2 2 2 2 2 2 2 2 13" xfId="7113" xr:uid="{EFA90E5D-7958-4FAC-874B-24B475E6A307}"/>
    <cellStyle name="Normal 2 2 2 2 2 2 2 2 2 14" xfId="7114" xr:uid="{67169145-1450-4144-8D20-959F3F7C4C69}"/>
    <cellStyle name="Normal 2 2 2 2 2 2 2 2 2 15" xfId="7115" xr:uid="{D11EE48F-C5D6-48A1-AB43-BCDDF9F39EA8}"/>
    <cellStyle name="Normal 2 2 2 2 2 2 2 2 2 2" xfId="7116" xr:uid="{BB965E60-D0FC-444A-AFCD-7889D4A0B456}"/>
    <cellStyle name="Normal 2 2 2 2 2 2 2 2 2 2 10" xfId="7117" xr:uid="{830E8B66-41B0-4597-BE6A-F3DF5D499F8E}"/>
    <cellStyle name="Normal 2 2 2 2 2 2 2 2 2 2 11" xfId="7118" xr:uid="{76277C39-45D4-44B0-B448-C3CB189B28AF}"/>
    <cellStyle name="Normal 2 2 2 2 2 2 2 2 2 2 12" xfId="7119" xr:uid="{7339CB83-1E47-459F-82DC-3EB67FD74F95}"/>
    <cellStyle name="Normal 2 2 2 2 2 2 2 2 2 2 13" xfId="7120" xr:uid="{9A2A3CB9-D587-4BD0-8768-FABFB91BFDF1}"/>
    <cellStyle name="Normal 2 2 2 2 2 2 2 2 2 2 14" xfId="7121" xr:uid="{EA49EDBE-D7CC-447E-B40A-EAFFA4238608}"/>
    <cellStyle name="Normal 2 2 2 2 2 2 2 2 2 2 2" xfId="7122" xr:uid="{BFA96AF3-97AD-44B7-84F0-C683A14F4657}"/>
    <cellStyle name="Normal 2 2 2 2 2 2 2 2 2 2 2 10" xfId="7123" xr:uid="{5FF9CC0E-B582-478B-AE91-80C340F9440C}"/>
    <cellStyle name="Normal 2 2 2 2 2 2 2 2 2 2 2 11" xfId="7124" xr:uid="{E2DF1E2F-AD68-400B-801C-A40460DEE834}"/>
    <cellStyle name="Normal 2 2 2 2 2 2 2 2 2 2 2 12" xfId="7125" xr:uid="{B8B0C2A8-FDCE-46F5-92FC-B9E1F071E73B}"/>
    <cellStyle name="Normal 2 2 2 2 2 2 2 2 2 2 2 13" xfId="7126" xr:uid="{842C4E9D-B11A-43D6-A560-3387C8F90A7C}"/>
    <cellStyle name="Normal 2 2 2 2 2 2 2 2 2 2 2 14" xfId="7127" xr:uid="{240EA40F-B3C0-4B20-9D27-65653AFB029F}"/>
    <cellStyle name="Normal 2 2 2 2 2 2 2 2 2 2 2 2" xfId="7128" xr:uid="{41FCB6DA-836E-4702-BD40-5F1E0DC2B2AC}"/>
    <cellStyle name="Normal 2 2 2 2 2 2 2 2 2 2 2 2 2" xfId="7129" xr:uid="{B279AC80-D88A-4DD3-A26D-9BA966B350B4}"/>
    <cellStyle name="Normal 2 2 2 2 2 2 2 2 2 2 2 2 2 2" xfId="7130" xr:uid="{5ED046BD-9E93-4B3B-BED5-06DED78A2C1E}"/>
    <cellStyle name="Normal 2 2 2 2 2 2 2 2 2 2 2 2 2 2 2" xfId="7131" xr:uid="{D3CEA512-07E8-47E5-967C-13F0273B3297}"/>
    <cellStyle name="Normal 2 2 2 2 2 2 2 2 2 2 2 2 2 2 3" xfId="7132" xr:uid="{E384A383-07BD-40B6-A3F0-E0DBC584411B}"/>
    <cellStyle name="Normal 2 2 2 2 2 2 2 2 2 2 2 2 2 3" xfId="7133" xr:uid="{C5FB31F2-F1F0-4BB8-AA45-AC230D9B71AE}"/>
    <cellStyle name="Normal 2 2 2 2 2 2 2 2 2 2 2 2 2 4" xfId="7134" xr:uid="{FC48E748-9CB2-44B5-9905-4D9703531E20}"/>
    <cellStyle name="Normal 2 2 2 2 2 2 2 2 2 2 2 2 3" xfId="7135" xr:uid="{4B7A35F9-8777-4B4D-97AB-CB564CA49CA8}"/>
    <cellStyle name="Normal 2 2 2 2 2 2 2 2 2 2 2 2 3 2" xfId="7136" xr:uid="{1258580F-D0C9-4976-9038-9F873DF650CF}"/>
    <cellStyle name="Normal 2 2 2 2 2 2 2 2 2 2 2 2 3 3" xfId="7137" xr:uid="{8AA5838C-0AD9-4A8E-872F-D442AC34C084}"/>
    <cellStyle name="Normal 2 2 2 2 2 2 2 2 2 2 2 2 4" xfId="7138" xr:uid="{AE76DCEC-1D92-42D9-B6B5-A3324B29AEA1}"/>
    <cellStyle name="Normal 2 2 2 2 2 2 2 2 2 2 2 2 5" xfId="7139" xr:uid="{B1CA5BF4-1CBF-42E9-89B3-33EEC339C696}"/>
    <cellStyle name="Normal 2 2 2 2 2 2 2 2 2 2 2 3" xfId="7140" xr:uid="{60479A3D-8D54-4558-831C-C3D54F0C6C14}"/>
    <cellStyle name="Normal 2 2 2 2 2 2 2 2 2 2 2 3 2" xfId="7141" xr:uid="{4B3583B6-A132-435E-B31A-E1A1CF44480D}"/>
    <cellStyle name="Normal 2 2 2 2 2 2 2 2 2 2 2 3 2 2" xfId="7142" xr:uid="{1C4A0350-E2F3-4594-8C5E-1EB3E3462469}"/>
    <cellStyle name="Normal 2 2 2 2 2 2 2 2 2 2 2 3 2 2 2" xfId="7143" xr:uid="{C778391E-F8C1-4C21-A123-821BCC06FF85}"/>
    <cellStyle name="Normal 2 2 2 2 2 2 2 2 2 2 2 3 2 2 3" xfId="7144" xr:uid="{809B0B9D-EBAB-4060-A8FE-615D0EF2CBC4}"/>
    <cellStyle name="Normal 2 2 2 2 2 2 2 2 2 2 2 3 2 3" xfId="7145" xr:uid="{63692196-B12A-46F3-9CB8-8356A92BBBE2}"/>
    <cellStyle name="Normal 2 2 2 2 2 2 2 2 2 2 2 3 2 4" xfId="7146" xr:uid="{CBF95EFA-2769-4294-8453-9C607CE3EC87}"/>
    <cellStyle name="Normal 2 2 2 2 2 2 2 2 2 2 2 3 3" xfId="7147" xr:uid="{D1B0B223-BC46-4E43-94A3-33AC00A6D848}"/>
    <cellStyle name="Normal 2 2 2 2 2 2 2 2 2 2 2 3 3 2" xfId="7148" xr:uid="{48FAE6D0-67BA-4701-B2DE-A9B92395C82F}"/>
    <cellStyle name="Normal 2 2 2 2 2 2 2 2 2 2 2 3 3 3" xfId="7149" xr:uid="{4F86FC4A-B490-4F93-9C56-052EDB270101}"/>
    <cellStyle name="Normal 2 2 2 2 2 2 2 2 2 2 2 3 4" xfId="7150" xr:uid="{12448E11-C583-4C83-BBEC-9908DE5FD755}"/>
    <cellStyle name="Normal 2 2 2 2 2 2 2 2 2 2 2 3 5" xfId="7151" xr:uid="{E2CBB4FF-896C-498F-B8F2-0C358168D07B}"/>
    <cellStyle name="Normal 2 2 2 2 2 2 2 2 2 2 2 4" xfId="7152" xr:uid="{D42DBC78-9739-41DE-B9BC-C8EB2847BF51}"/>
    <cellStyle name="Normal 2 2 2 2 2 2 2 2 2 2 2 4 2" xfId="7153" xr:uid="{BA5FC0D3-03B6-4196-9771-DAA96190277B}"/>
    <cellStyle name="Normal 2 2 2 2 2 2 2 2 2 2 2 4 2 2" xfId="7154" xr:uid="{2E16B1C0-67E0-4A65-90A7-F2B88A741E09}"/>
    <cellStyle name="Normal 2 2 2 2 2 2 2 2 2 2 2 4 2 2 2" xfId="7155" xr:uid="{50969B42-465A-49DE-8F32-AC6BB5AC0D22}"/>
    <cellStyle name="Normal 2 2 2 2 2 2 2 2 2 2 2 4 2 2 3" xfId="7156" xr:uid="{606E5B73-BF44-4FCD-A998-BF4C0A0CD452}"/>
    <cellStyle name="Normal 2 2 2 2 2 2 2 2 2 2 2 4 2 3" xfId="7157" xr:uid="{66D0FD53-63EC-40DA-BE62-C167515DE627}"/>
    <cellStyle name="Normal 2 2 2 2 2 2 2 2 2 2 2 4 2 4" xfId="7158" xr:uid="{F9CE93F9-ADE4-4115-A715-C0E554905873}"/>
    <cellStyle name="Normal 2 2 2 2 2 2 2 2 2 2 2 4 3" xfId="7159" xr:uid="{A2E7E4F6-40AE-4B8C-8048-D43DF0D4B4A2}"/>
    <cellStyle name="Normal 2 2 2 2 2 2 2 2 2 2 2 4 3 2" xfId="7160" xr:uid="{BFBBAC8E-3C19-44FE-B8A2-71C653BF33DA}"/>
    <cellStyle name="Normal 2 2 2 2 2 2 2 2 2 2 2 4 3 3" xfId="7161" xr:uid="{FBC2B607-72B6-4E6D-8C0D-7950E51E78A8}"/>
    <cellStyle name="Normal 2 2 2 2 2 2 2 2 2 2 2 4 4" xfId="7162" xr:uid="{14CE22C9-6456-4B87-8B45-426BC4BB8378}"/>
    <cellStyle name="Normal 2 2 2 2 2 2 2 2 2 2 2 4 5" xfId="7163" xr:uid="{6039C62C-FC58-40E0-AC28-B5EEFC57A90F}"/>
    <cellStyle name="Normal 2 2 2 2 2 2 2 2 2 2 2 5" xfId="7164" xr:uid="{CB02057B-4DC2-403F-B7E7-534FD7164D26}"/>
    <cellStyle name="Normal 2 2 2 2 2 2 2 2 2 2 2 6" xfId="7165" xr:uid="{0004DFDF-2B43-4CEC-8D59-E9228DF716A2}"/>
    <cellStyle name="Normal 2 2 2 2 2 2 2 2 2 2 2 7" xfId="7166" xr:uid="{7C25B0CB-3EAD-46AF-B251-67D4F3EE9A9A}"/>
    <cellStyle name="Normal 2 2 2 2 2 2 2 2 2 2 2 8" xfId="7167" xr:uid="{72E756B6-7D02-4419-A43F-9BECD0FCF5D8}"/>
    <cellStyle name="Normal 2 2 2 2 2 2 2 2 2 2 2 9" xfId="7168" xr:uid="{E49C6DDB-244A-4AD1-B328-E661DA8F6203}"/>
    <cellStyle name="Normal 2 2 2 2 2 2 2 2 2 2 3" xfId="7169" xr:uid="{576FA662-0D18-43CF-9C81-6DF0F64C047F}"/>
    <cellStyle name="Normal 2 2 2 2 2 2 2 2 2 2 4" xfId="7170" xr:uid="{C552EE0E-4FF9-41DB-AA90-E9E3D28509D1}"/>
    <cellStyle name="Normal 2 2 2 2 2 2 2 2 2 2 5" xfId="7171" xr:uid="{3D0C4AC8-D8E4-4480-B00A-9708433915CD}"/>
    <cellStyle name="Normal 2 2 2 2 2 2 2 2 2 2 5 2" xfId="7172" xr:uid="{40F7D55E-29FC-4C2C-BFF8-23BA1DB0E1CC}"/>
    <cellStyle name="Normal 2 2 2 2 2 2 2 2 2 2 5 2 2" xfId="7173" xr:uid="{E9631664-9871-4D8E-900D-F83C9A02017F}"/>
    <cellStyle name="Normal 2 2 2 2 2 2 2 2 2 2 5 2 3" xfId="7174" xr:uid="{2A217E85-9A56-4724-8727-4AC5CFFEC3F7}"/>
    <cellStyle name="Normal 2 2 2 2 2 2 2 2 2 2 5 3" xfId="7175" xr:uid="{F8613E12-AFF7-4CCB-9804-C90A131F5EDE}"/>
    <cellStyle name="Normal 2 2 2 2 2 2 2 2 2 2 5 4" xfId="7176" xr:uid="{16F82EA3-AF7C-4C5F-AA5D-914AEEE34C24}"/>
    <cellStyle name="Normal 2 2 2 2 2 2 2 2 2 2 6" xfId="7177" xr:uid="{8D314F9F-9C6B-4F19-A3D5-2AD7A26F790C}"/>
    <cellStyle name="Normal 2 2 2 2 2 2 2 2 2 2 6 2" xfId="7178" xr:uid="{D6FDAA8E-9CF8-4907-A928-805451962E24}"/>
    <cellStyle name="Normal 2 2 2 2 2 2 2 2 2 2 6 3" xfId="7179" xr:uid="{D1624DC9-86B9-430E-8AB9-C487EA045A30}"/>
    <cellStyle name="Normal 2 2 2 2 2 2 2 2 2 2 7" xfId="7180" xr:uid="{0C8D777E-B3DA-4B9F-8231-E6D3E40C4FFE}"/>
    <cellStyle name="Normal 2 2 2 2 2 2 2 2 2 2 8" xfId="7181" xr:uid="{E3EF062B-3025-4618-AF7A-95D2196F9CDD}"/>
    <cellStyle name="Normal 2 2 2 2 2 2 2 2 2 2 9" xfId="7182" xr:uid="{998E79BD-C128-4613-9181-855D8E10064B}"/>
    <cellStyle name="Normal 2 2 2 2 2 2 2 2 2 3" xfId="7183" xr:uid="{19FEEFEE-703E-4225-8C94-E9AEBC3349BF}"/>
    <cellStyle name="Normal 2 2 2 2 2 2 2 2 2 3 2" xfId="7184" xr:uid="{FA1D8FD5-151D-48CD-A4BC-8A9F692C467B}"/>
    <cellStyle name="Normal 2 2 2 2 2 2 2 2 2 3 2 2" xfId="7185" xr:uid="{4399327C-94B0-4C32-83F0-B425812B0666}"/>
    <cellStyle name="Normal 2 2 2 2 2 2 2 2 2 3 2 2 2" xfId="7186" xr:uid="{12968B05-8B65-4498-8113-FBD032AADC61}"/>
    <cellStyle name="Normal 2 2 2 2 2 2 2 2 2 3 2 2 3" xfId="7187" xr:uid="{90FC6C2C-237B-4BA5-852D-2FA3D4D1DAE6}"/>
    <cellStyle name="Normal 2 2 2 2 2 2 2 2 2 3 2 3" xfId="7188" xr:uid="{6D7E972D-07B5-4E6C-8DAB-FBAE803ADDB6}"/>
    <cellStyle name="Normal 2 2 2 2 2 2 2 2 2 3 2 4" xfId="7189" xr:uid="{DD25A342-D23A-4491-AEF1-782CC720A10F}"/>
    <cellStyle name="Normal 2 2 2 2 2 2 2 2 2 3 3" xfId="7190" xr:uid="{0C83F0D8-6D8E-4778-B31B-983ED3C9CD72}"/>
    <cellStyle name="Normal 2 2 2 2 2 2 2 2 2 3 3 2" xfId="7191" xr:uid="{C09FAB8A-B8AE-4611-B7E7-69B6C66D71B7}"/>
    <cellStyle name="Normal 2 2 2 2 2 2 2 2 2 3 3 3" xfId="7192" xr:uid="{1339743C-D5C9-46C3-8F0C-7555B02BCF98}"/>
    <cellStyle name="Normal 2 2 2 2 2 2 2 2 2 3 4" xfId="7193" xr:uid="{0621738A-DDE5-45E3-BC81-491C9CE2184B}"/>
    <cellStyle name="Normal 2 2 2 2 2 2 2 2 2 3 5" xfId="7194" xr:uid="{DEB3B463-8AE4-4C67-A054-12EABAE28BEE}"/>
    <cellStyle name="Normal 2 2 2 2 2 2 2 2 2 4" xfId="7195" xr:uid="{DB688496-44AA-418A-9384-247ED40BB592}"/>
    <cellStyle name="Normal 2 2 2 2 2 2 2 2 2 4 2" xfId="7196" xr:uid="{5C8EE575-00CC-4F4D-AB4A-A193F4389A24}"/>
    <cellStyle name="Normal 2 2 2 2 2 2 2 2 2 4 2 2" xfId="7197" xr:uid="{3D7FAEF7-05C5-41DB-98F0-AD5AD002D046}"/>
    <cellStyle name="Normal 2 2 2 2 2 2 2 2 2 4 2 2 2" xfId="7198" xr:uid="{074C00E9-37FE-40FC-9D4E-08EE7BD334B5}"/>
    <cellStyle name="Normal 2 2 2 2 2 2 2 2 2 4 2 2 3" xfId="7199" xr:uid="{BBBD95CE-F27F-4365-8368-2385C9E69945}"/>
    <cellStyle name="Normal 2 2 2 2 2 2 2 2 2 4 2 3" xfId="7200" xr:uid="{137DE0B9-FB0A-4793-A2FC-A1DC67AE9983}"/>
    <cellStyle name="Normal 2 2 2 2 2 2 2 2 2 4 2 4" xfId="7201" xr:uid="{C0059D2E-A768-4E5B-ABC7-55B98BF51607}"/>
    <cellStyle name="Normal 2 2 2 2 2 2 2 2 2 4 3" xfId="7202" xr:uid="{D3595E16-C355-4CCF-A839-BA7F67D65C0E}"/>
    <cellStyle name="Normal 2 2 2 2 2 2 2 2 2 4 3 2" xfId="7203" xr:uid="{AC411A39-A5A0-4E91-B6B1-679124880AC0}"/>
    <cellStyle name="Normal 2 2 2 2 2 2 2 2 2 4 3 3" xfId="7204" xr:uid="{26155940-20F0-49D9-8965-B994FC39F706}"/>
    <cellStyle name="Normal 2 2 2 2 2 2 2 2 2 4 4" xfId="7205" xr:uid="{E2A449F9-AC71-41E5-B7A8-A5B0E6C6FEB0}"/>
    <cellStyle name="Normal 2 2 2 2 2 2 2 2 2 4 5" xfId="7206" xr:uid="{3B44E73A-BCE7-417C-A31A-27E55E81FB74}"/>
    <cellStyle name="Normal 2 2 2 2 2 2 2 2 2 5" xfId="7207" xr:uid="{B0523544-D882-49E7-95BA-E0160B074B6C}"/>
    <cellStyle name="Normal 2 2 2 2 2 2 2 2 2 5 2" xfId="7208" xr:uid="{A3DCD587-CBDC-44D3-9809-0C4538A45DB2}"/>
    <cellStyle name="Normal 2 2 2 2 2 2 2 2 2 5 2 2" xfId="7209" xr:uid="{3C82CCBF-B41E-4A71-8621-2132FDF2F4D5}"/>
    <cellStyle name="Normal 2 2 2 2 2 2 2 2 2 5 2 2 2" xfId="7210" xr:uid="{2A8BB363-DC53-4A8E-A07B-1A2E358086BE}"/>
    <cellStyle name="Normal 2 2 2 2 2 2 2 2 2 5 2 2 3" xfId="7211" xr:uid="{9B65E0E9-6085-49A9-85E0-15C643CE4451}"/>
    <cellStyle name="Normal 2 2 2 2 2 2 2 2 2 5 2 3" xfId="7212" xr:uid="{B664AE7C-39A0-45AF-B93C-71D9C9B0B133}"/>
    <cellStyle name="Normal 2 2 2 2 2 2 2 2 2 5 2 4" xfId="7213" xr:uid="{1C45198B-BF01-4E9D-A14B-FA61B4CFFD71}"/>
    <cellStyle name="Normal 2 2 2 2 2 2 2 2 2 5 3" xfId="7214" xr:uid="{CADBE6F4-5041-4AAA-94F4-CCE054775629}"/>
    <cellStyle name="Normal 2 2 2 2 2 2 2 2 2 5 3 2" xfId="7215" xr:uid="{FB335C3E-C1AE-4D26-8130-05A7EE4B2D4C}"/>
    <cellStyle name="Normal 2 2 2 2 2 2 2 2 2 5 3 3" xfId="7216" xr:uid="{3B88A7BD-5EC4-4887-ADF5-6AD3BDAA86C8}"/>
    <cellStyle name="Normal 2 2 2 2 2 2 2 2 2 5 4" xfId="7217" xr:uid="{30F8D365-FCF0-44BC-A302-B2B277B0E041}"/>
    <cellStyle name="Normal 2 2 2 2 2 2 2 2 2 5 5" xfId="7218" xr:uid="{6D663B3C-BC21-452A-9B88-2E9D75F32B50}"/>
    <cellStyle name="Normal 2 2 2 2 2 2 2 2 2 6" xfId="7219" xr:uid="{F2764BDA-7704-4503-8BB5-60F4797F0502}"/>
    <cellStyle name="Normal 2 2 2 2 2 2 2 2 2 7" xfId="7220" xr:uid="{885A683E-A2CC-4055-AD30-01A0ACA35036}"/>
    <cellStyle name="Normal 2 2 2 2 2 2 2 2 2 8" xfId="7221" xr:uid="{EE034D33-F3E6-4BCD-9E0D-1FF980119E78}"/>
    <cellStyle name="Normal 2 2 2 2 2 2 2 2 2 9" xfId="7222" xr:uid="{67B006DB-0A44-4A42-913C-8B5C875A28AA}"/>
    <cellStyle name="Normal 2 2 2 2 2 2 2 2 3" xfId="7223" xr:uid="{166A399B-F672-4263-BC11-F5050D8F4C3E}"/>
    <cellStyle name="Normal 2 2 2 2 2 2 2 2 3 2" xfId="7224" xr:uid="{FD25B6A0-EF75-46F7-A9AD-9B58F0440DC9}"/>
    <cellStyle name="Normal 2 2 2 2 2 2 2 2 3 2 2" xfId="7225" xr:uid="{D9F6DD54-8F4E-4AFB-968E-B94C68B80BC0}"/>
    <cellStyle name="Normal 2 2 2 2 2 2 2 2 3 2 2 2" xfId="7226" xr:uid="{101EEF9E-AAD3-4F6D-80F4-E35F456CAD59}"/>
    <cellStyle name="Normal 2 2 2 2 2 2 2 2 3 2 2 3" xfId="7227" xr:uid="{F3DD9A9D-F240-4ED6-9316-D4FE1B0B18F9}"/>
    <cellStyle name="Normal 2 2 2 2 2 2 2 2 3 2 3" xfId="7228" xr:uid="{C769A123-CAFC-483B-B4E4-F3618213A3AA}"/>
    <cellStyle name="Normal 2 2 2 2 2 2 2 2 3 2 4" xfId="7229" xr:uid="{20D092B6-964E-48EA-8E0E-B10347ACE704}"/>
    <cellStyle name="Normal 2 2 2 2 2 2 2 2 3 3" xfId="7230" xr:uid="{543B9B6D-F7FF-485B-9B96-1C8EDF909B9D}"/>
    <cellStyle name="Normal 2 2 2 2 2 2 2 2 3 3 2" xfId="7231" xr:uid="{149AF071-63DA-4ADF-9F7E-1951A74EFC90}"/>
    <cellStyle name="Normal 2 2 2 2 2 2 2 2 3 3 3" xfId="7232" xr:uid="{91D1802F-1CDC-407C-81CB-00E0D7D099E6}"/>
    <cellStyle name="Normal 2 2 2 2 2 2 2 2 3 4" xfId="7233" xr:uid="{18A7D3F5-69AC-4E50-A271-2B0082C5182C}"/>
    <cellStyle name="Normal 2 2 2 2 2 2 2 2 3 5" xfId="7234" xr:uid="{35935F42-1513-46EB-B027-11076F2C9D5C}"/>
    <cellStyle name="Normal 2 2 2 2 2 2 2 2 4" xfId="7235" xr:uid="{86307A16-CFCE-42E7-99F3-D752E1F7C8F2}"/>
    <cellStyle name="Normal 2 2 2 2 2 2 2 2 4 2" xfId="7236" xr:uid="{2CC0A48F-645E-4654-A2F0-6C1BE69D5CEE}"/>
    <cellStyle name="Normal 2 2 2 2 2 2 2 2 4 3" xfId="7237" xr:uid="{D3029285-2E09-4537-BE6C-DEDFD674B854}"/>
    <cellStyle name="Normal 2 2 2 2 2 2 2 2 4 3 2" xfId="7238" xr:uid="{F94FF7BF-F3A2-4A92-89E6-61696AA2087E}"/>
    <cellStyle name="Normal 2 2 2 2 2 2 2 2 4 3 2 2" xfId="7239" xr:uid="{0A0A5402-7404-4020-B8E7-4B7438877ED3}"/>
    <cellStyle name="Normal 2 2 2 2 2 2 2 2 4 3 2 3" xfId="7240" xr:uid="{F6BD88F6-E3D5-43F1-B64C-88F3ABFA0141}"/>
    <cellStyle name="Normal 2 2 2 2 2 2 2 2 4 3 3" xfId="7241" xr:uid="{2501F1E4-3C07-43F8-ACA1-333BDB58C6B7}"/>
    <cellStyle name="Normal 2 2 2 2 2 2 2 2 4 3 4" xfId="7242" xr:uid="{7C40036F-BFAC-487B-A740-26750227E6E5}"/>
    <cellStyle name="Normal 2 2 2 2 2 2 2 2 4 4" xfId="7243" xr:uid="{373BC5C4-1697-4DD2-8900-313EECF9D94E}"/>
    <cellStyle name="Normal 2 2 2 2 2 2 2 2 4 4 2" xfId="7244" xr:uid="{19AB5864-DADB-42DB-8BA4-78185BBE4E9C}"/>
    <cellStyle name="Normal 2 2 2 2 2 2 2 2 4 4 3" xfId="7245" xr:uid="{F00F87ED-0054-47BD-866D-F6D8F3FFE28E}"/>
    <cellStyle name="Normal 2 2 2 2 2 2 2 2 4 5" xfId="7246" xr:uid="{9B87B9CE-DD14-4E56-AEBC-CF7CB5C49B76}"/>
    <cellStyle name="Normal 2 2 2 2 2 2 2 2 4 6" xfId="7247" xr:uid="{36F88F08-6A9A-4408-A896-BBCC2A689781}"/>
    <cellStyle name="Normal 2 2 2 2 2 2 2 2 5" xfId="7248" xr:uid="{BA9DF491-5AEA-4CB4-A6F0-AEDD4F40348E}"/>
    <cellStyle name="Normal 2 2 2 2 2 2 2 2 6" xfId="7249" xr:uid="{6C88F362-5093-4596-96A0-978539BD63C7}"/>
    <cellStyle name="Normal 2 2 2 2 2 2 2 2 7" xfId="7250" xr:uid="{E614AFDC-793B-4024-AE52-1846E30E1E84}"/>
    <cellStyle name="Normal 2 2 2 2 2 2 2 2 7 2" xfId="7251" xr:uid="{C4788553-50DD-4BB5-A46A-4A7AEFBFBB37}"/>
    <cellStyle name="Normal 2 2 2 2 2 2 2 2 7 2 2" xfId="7252" xr:uid="{4A819CCB-64B3-439A-8E19-326E79F18720}"/>
    <cellStyle name="Normal 2 2 2 2 2 2 2 2 7 2 3" xfId="7253" xr:uid="{1A99F456-7D8C-41B9-B367-C042F1EC7EF2}"/>
    <cellStyle name="Normal 2 2 2 2 2 2 2 2 7 3" xfId="7254" xr:uid="{5D06E9FE-CB64-4919-A94F-94169F1A989D}"/>
    <cellStyle name="Normal 2 2 2 2 2 2 2 2 7 4" xfId="7255" xr:uid="{D300A183-3288-46B6-8CE4-214345A30079}"/>
    <cellStyle name="Normal 2 2 2 2 2 2 2 2 8" xfId="7256" xr:uid="{BFA3E83A-0AA2-4299-B9FD-520085500189}"/>
    <cellStyle name="Normal 2 2 2 2 2 2 2 2 8 2" xfId="7257" xr:uid="{4884CE33-6E39-4A5A-93AA-AA32FF8F7657}"/>
    <cellStyle name="Normal 2 2 2 2 2 2 2 2 8 3" xfId="7258" xr:uid="{EE53D730-11E1-46F8-BF37-C648A3DB9068}"/>
    <cellStyle name="Normal 2 2 2 2 2 2 2 2 9" xfId="7259" xr:uid="{3346A276-9AD1-44C4-87B8-F259FDCEAE75}"/>
    <cellStyle name="Normal 2 2 2 2 2 2 2 3" xfId="7260" xr:uid="{06EF2EC7-14CC-479B-8307-379C72BCCB2D}"/>
    <cellStyle name="Normal 2 2 2 2 2 2 2 3 2" xfId="7261" xr:uid="{ED2F4134-0E63-4BAF-9BD3-AF8ABF4D1911}"/>
    <cellStyle name="Normal 2 2 2 2 2 2 2 3 2 2" xfId="7262" xr:uid="{373576B3-E55C-4720-8746-D19A09E512CF}"/>
    <cellStyle name="Normal 2 2 2 2 2 2 2 3 2 2 2" xfId="7263" xr:uid="{0B666D82-3817-4B80-98F1-6876DEAF0E22}"/>
    <cellStyle name="Normal 2 2 2 2 2 2 2 3 2 2 3" xfId="7264" xr:uid="{0DB0D1E7-6154-420D-849E-1D5279276EE2}"/>
    <cellStyle name="Normal 2 2 2 2 2 2 2 3 2 3" xfId="7265" xr:uid="{3691D2A2-FFE0-411F-A951-EE4652EA82E1}"/>
    <cellStyle name="Normal 2 2 2 2 2 2 2 3 2 4" xfId="7266" xr:uid="{20BEE0C6-16C5-4938-80A1-ABBC914048FB}"/>
    <cellStyle name="Normal 2 2 2 2 2 2 2 3 3" xfId="7267" xr:uid="{28DEF60E-78D2-4412-8909-A89305B3A27A}"/>
    <cellStyle name="Normal 2 2 2 2 2 2 2 3 3 2" xfId="7268" xr:uid="{77A47FAD-BF58-47C5-8EAF-1583C9B8225C}"/>
    <cellStyle name="Normal 2 2 2 2 2 2 2 3 3 3" xfId="7269" xr:uid="{1B01D8FE-9B9A-4B83-A9EE-D1B3A5563327}"/>
    <cellStyle name="Normal 2 2 2 2 2 2 2 3 4" xfId="7270" xr:uid="{329D02AA-8D4A-4818-B97C-5B291A30050A}"/>
    <cellStyle name="Normal 2 2 2 2 2 2 2 3 5" xfId="7271" xr:uid="{CED3E443-88C4-42A6-8037-45EB4F28C216}"/>
    <cellStyle name="Normal 2 2 2 2 2 2 2 4" xfId="7272" xr:uid="{33C4F374-AD7C-4B7D-824B-AE66522A7CE3}"/>
    <cellStyle name="Normal 2 2 2 2 2 2 2 4 2" xfId="7273" xr:uid="{AC65F079-35F7-4F83-8194-1C369EB8AE6D}"/>
    <cellStyle name="Normal 2 2 2 2 2 2 2 4 2 2" xfId="7274" xr:uid="{00473116-EEDA-4076-8B61-1522F6BCE404}"/>
    <cellStyle name="Normal 2 2 2 2 2 2 2 4 2 3" xfId="7275" xr:uid="{A1356935-69D1-42FA-9274-61DE10D97385}"/>
    <cellStyle name="Normal 2 2 2 2 2 2 2 4 2 3 2" xfId="7276" xr:uid="{95E72ECC-6803-46C9-9399-1FF21A78B9D6}"/>
    <cellStyle name="Normal 2 2 2 2 2 2 2 4 2 3 2 2" xfId="7277" xr:uid="{C1F6950D-544B-4E9B-A697-612CCED2B4A3}"/>
    <cellStyle name="Normal 2 2 2 2 2 2 2 4 2 3 2 3" xfId="7278" xr:uid="{AB0696BB-F93E-4735-A225-67D97A5AA714}"/>
    <cellStyle name="Normal 2 2 2 2 2 2 2 4 2 3 3" xfId="7279" xr:uid="{4B9D6707-51DB-4823-8CA4-057E5A72B0AB}"/>
    <cellStyle name="Normal 2 2 2 2 2 2 2 4 2 3 4" xfId="7280" xr:uid="{CF13F728-F633-4A94-8EB7-DD186626F1C0}"/>
    <cellStyle name="Normal 2 2 2 2 2 2 2 4 2 4" xfId="7281" xr:uid="{DAC1C723-B3BB-4559-96DA-23214E7D45CB}"/>
    <cellStyle name="Normal 2 2 2 2 2 2 2 4 2 4 2" xfId="7282" xr:uid="{FD733436-828E-45BB-9768-1692F1FC4C4C}"/>
    <cellStyle name="Normal 2 2 2 2 2 2 2 4 2 4 3" xfId="7283" xr:uid="{BE860181-D573-4102-9B9E-705913B4D7B1}"/>
    <cellStyle name="Normal 2 2 2 2 2 2 2 4 2 5" xfId="7284" xr:uid="{C897F56B-1D97-4E83-B0D8-BD06FCABEEBD}"/>
    <cellStyle name="Normal 2 2 2 2 2 2 2 4 2 6" xfId="7285" xr:uid="{6B920F76-BA34-4939-B18E-0C296BD38AFE}"/>
    <cellStyle name="Normal 2 2 2 2 2 2 2 4 3" xfId="7286" xr:uid="{344D2FA4-D263-43B7-8778-BDD9468F41ED}"/>
    <cellStyle name="Normal 2 2 2 2 2 2 2 5" xfId="7287" xr:uid="{21DE1E64-72AB-475B-979B-4053D7051E3C}"/>
    <cellStyle name="Normal 2 2 2 2 2 2 2 5 2" xfId="7288" xr:uid="{F2136DE5-450B-48E0-B98A-DDA8CA4798D4}"/>
    <cellStyle name="Normal 2 2 2 2 2 2 2 5 2 2" xfId="7289" xr:uid="{0947CA08-3AAA-4CD7-BC17-596FABBE30D3}"/>
    <cellStyle name="Normal 2 2 2 2 2 2 2 5 2 2 2" xfId="7290" xr:uid="{16C341A1-DC05-495E-9858-85A00AF37AF8}"/>
    <cellStyle name="Normal 2 2 2 2 2 2 2 5 2 2 2 2" xfId="7291" xr:uid="{18C6E514-B228-447A-8472-4E09D6B7CA5E}"/>
    <cellStyle name="Normal 2 2 2 2 2 2 2 5 2 2 2 3" xfId="7292" xr:uid="{1E44BF7C-085D-4500-ADE1-B78D2EF49CAB}"/>
    <cellStyle name="Normal 2 2 2 2 2 2 2 5 2 2 3" xfId="7293" xr:uid="{2733C264-2895-4D8F-8038-FBF1179A4744}"/>
    <cellStyle name="Normal 2 2 2 2 2 2 2 5 2 2 4" xfId="7294" xr:uid="{DEB462CE-56A7-4B28-A1B7-FBAB258284E3}"/>
    <cellStyle name="Normal 2 2 2 2 2 2 2 5 2 3" xfId="7295" xr:uid="{F60672F6-5CA3-49A9-8081-AEF8FE89D0B5}"/>
    <cellStyle name="Normal 2 2 2 2 2 2 2 5 2 3 2" xfId="7296" xr:uid="{7CA15DB9-E916-424A-A5F3-C194A71FFCEC}"/>
    <cellStyle name="Normal 2 2 2 2 2 2 2 5 2 3 3" xfId="7297" xr:uid="{7EF7C553-4EB3-49EF-89A8-510723C809F6}"/>
    <cellStyle name="Normal 2 2 2 2 2 2 2 5 2 4" xfId="7298" xr:uid="{73D8F847-43FC-4278-9383-C03CA849D43F}"/>
    <cellStyle name="Normal 2 2 2 2 2 2 2 5 2 5" xfId="7299" xr:uid="{186990B1-2783-420C-8866-3446B1E1D428}"/>
    <cellStyle name="Normal 2 2 2 2 2 2 2 6" xfId="7300" xr:uid="{6F492497-8E97-45FF-8CD1-F14DBA5D880D}"/>
    <cellStyle name="Normal 2 2 2 2 2 2 2 6 2" xfId="7301" xr:uid="{CF52CAC7-FD15-41A3-9C80-8CE8FD08092F}"/>
    <cellStyle name="Normal 2 2 2 2 2 2 2 6 2 2" xfId="7302" xr:uid="{D6CFF33A-8322-40AA-9F2D-0C6D1CE3161A}"/>
    <cellStyle name="Normal 2 2 2 2 2 2 2 6 2 2 2" xfId="7303" xr:uid="{89006B2D-AD21-4A92-90E7-0A4B09D405A4}"/>
    <cellStyle name="Normal 2 2 2 2 2 2 2 6 2 2 3" xfId="7304" xr:uid="{42ACEDA0-CE79-4A07-A2BD-230939E43508}"/>
    <cellStyle name="Normal 2 2 2 2 2 2 2 6 2 3" xfId="7305" xr:uid="{7F26B5A7-0D87-454A-B3D6-D95493D8B688}"/>
    <cellStyle name="Normal 2 2 2 2 2 2 2 6 2 4" xfId="7306" xr:uid="{D8BAC71B-602A-419E-A76F-9879C78650E8}"/>
    <cellStyle name="Normal 2 2 2 2 2 2 2 6 3" xfId="7307" xr:uid="{40E33D1E-E9B1-4BC7-A89C-44F797B924DC}"/>
    <cellStyle name="Normal 2 2 2 2 2 2 2 6 3 2" xfId="7308" xr:uid="{2E0981FC-DC51-4B60-AA12-E93D2DA12527}"/>
    <cellStyle name="Normal 2 2 2 2 2 2 2 6 3 3" xfId="7309" xr:uid="{7A710812-C1AB-4A52-8EBC-FC37E3C6B8F5}"/>
    <cellStyle name="Normal 2 2 2 2 2 2 2 6 4" xfId="7310" xr:uid="{7D8453E8-1075-40B1-842F-031843104ABF}"/>
    <cellStyle name="Normal 2 2 2 2 2 2 2 6 5" xfId="7311" xr:uid="{DE50A2C1-4F38-4EAB-B4E3-B4E72E5AE4DD}"/>
    <cellStyle name="Normal 2 2 2 2 2 2 2 7" xfId="7312" xr:uid="{95DC4E9C-466C-4867-8098-53803D20BB6F}"/>
    <cellStyle name="Normal 2 2 2 2 2 2 2 7 2" xfId="7313" xr:uid="{09C2111F-CA3F-4DBE-9FAC-65FFC50BCA78}"/>
    <cellStyle name="Normal 2 2 2 2 2 2 2 7 2 2" xfId="7314" xr:uid="{436AE0C7-1049-4A7C-B26D-B5B674CA3D99}"/>
    <cellStyle name="Normal 2 2 2 2 2 2 2 7 2 2 2" xfId="7315" xr:uid="{2CE5C846-AE9D-42F1-B9E4-14C5CB8BF103}"/>
    <cellStyle name="Normal 2 2 2 2 2 2 2 7 2 2 3" xfId="7316" xr:uid="{0D15C20D-1A8D-4FEB-BA89-D3CFFD5EC83D}"/>
    <cellStyle name="Normal 2 2 2 2 2 2 2 7 2 3" xfId="7317" xr:uid="{E09E715D-5463-4EC7-BFEE-5982DEA6DDBD}"/>
    <cellStyle name="Normal 2 2 2 2 2 2 2 7 2 4" xfId="7318" xr:uid="{375A236A-BF88-489B-A68D-2D1FB7EF0D3B}"/>
    <cellStyle name="Normal 2 2 2 2 2 2 2 7 3" xfId="7319" xr:uid="{D74DF02C-4084-4919-8BE8-C73E54F379BC}"/>
    <cellStyle name="Normal 2 2 2 2 2 2 2 7 3 2" xfId="7320" xr:uid="{18C76EA5-3005-4E50-8557-B55441FA8A46}"/>
    <cellStyle name="Normal 2 2 2 2 2 2 2 7 3 3" xfId="7321" xr:uid="{1E649EBC-2883-4EC6-A732-A645F4A660BF}"/>
    <cellStyle name="Normal 2 2 2 2 2 2 2 7 4" xfId="7322" xr:uid="{3AF6712C-F3B9-4A12-B64D-11B17C99F0F2}"/>
    <cellStyle name="Normal 2 2 2 2 2 2 2 7 5" xfId="7323" xr:uid="{C52BF81D-5BA3-4893-99CD-ADC3F1E6E949}"/>
    <cellStyle name="Normal 2 2 2 2 2 2 2 8" xfId="7324" xr:uid="{FC911179-0257-4252-91EF-B7545E196C07}"/>
    <cellStyle name="Normal 2 2 2 2 2 2 2 9" xfId="7325" xr:uid="{FD3745B2-7339-4838-A40C-81B7FCDC7D38}"/>
    <cellStyle name="Normal 2 2 2 2 2 2 3" xfId="7326" xr:uid="{0260172C-0BD9-46B4-87C4-B2BE95A97974}"/>
    <cellStyle name="Normal 2 2 2 2 2 2 3 2" xfId="7327" xr:uid="{BB950F9A-1D0D-44B0-9E99-1117288D21F2}"/>
    <cellStyle name="Normal 2 2 2 2 2 2 3 2 2" xfId="7328" xr:uid="{C3991632-0934-4A76-8F03-A79823D17CE0}"/>
    <cellStyle name="Normal 2 2 2 2 2 2 3 2 2 2" xfId="7329" xr:uid="{4A297EE4-2849-45DA-88F1-37ED70196CF6}"/>
    <cellStyle name="Normal 2 2 2 2 2 2 3 2 2 3" xfId="7330" xr:uid="{20AF1278-29AA-4632-99E5-36F25A0C7A71}"/>
    <cellStyle name="Normal 2 2 2 2 2 2 3 2 2 3 2" xfId="7331" xr:uid="{15E5A9C1-872E-4194-8428-FFCC4E797959}"/>
    <cellStyle name="Normal 2 2 2 2 2 2 3 2 2 3 2 2" xfId="7332" xr:uid="{04809BA7-4934-4A1F-A887-A373CE4AD62B}"/>
    <cellStyle name="Normal 2 2 2 2 2 2 3 2 2 3 2 3" xfId="7333" xr:uid="{04B26E53-1AAB-40BB-8354-F1D7895838C8}"/>
    <cellStyle name="Normal 2 2 2 2 2 2 3 2 2 3 3" xfId="7334" xr:uid="{6F26E581-5F5C-4484-991B-A584B4F179D3}"/>
    <cellStyle name="Normal 2 2 2 2 2 2 3 2 2 3 4" xfId="7335" xr:uid="{3187766B-2DD6-403D-A4C6-96FA6BFE415E}"/>
    <cellStyle name="Normal 2 2 2 2 2 2 3 2 2 4" xfId="7336" xr:uid="{59C15119-910B-45D8-8826-3D6F259B8F8E}"/>
    <cellStyle name="Normal 2 2 2 2 2 2 3 2 2 4 2" xfId="7337" xr:uid="{1A8CB72C-6E61-4CBC-9296-A96ACD716F6B}"/>
    <cellStyle name="Normal 2 2 2 2 2 2 3 2 2 4 3" xfId="7338" xr:uid="{DCCBFDD5-D6E2-4E9F-89A7-82A7DA9867BD}"/>
    <cellStyle name="Normal 2 2 2 2 2 2 3 2 2 5" xfId="7339" xr:uid="{2FBC521D-482C-41F5-B038-003E55CF4282}"/>
    <cellStyle name="Normal 2 2 2 2 2 2 3 2 2 6" xfId="7340" xr:uid="{E9B5B151-84BA-4C0F-9FF7-F6A9873A1A7F}"/>
    <cellStyle name="Normal 2 2 2 2 2 2 3 2 3" xfId="7341" xr:uid="{C51492EB-68F1-4A56-B6F9-2A28EF0C9C2B}"/>
    <cellStyle name="Normal 2 2 2 2 2 2 3 3" xfId="7342" xr:uid="{27E3B47C-CD90-4A3B-A67B-F48103EB5EF6}"/>
    <cellStyle name="Normal 2 2 2 2 2 2 3 4" xfId="7343" xr:uid="{7F41E9C9-F9C0-4F1D-812A-954505356B0D}"/>
    <cellStyle name="Normal 2 2 2 2 2 2 3 4 2" xfId="7344" xr:uid="{B222C8B3-6CD8-4525-86BD-3302AD4F3F00}"/>
    <cellStyle name="Normal 2 2 2 2 2 2 3 4 2 2" xfId="7345" xr:uid="{05C1C527-1E19-4279-9025-74D24148DF77}"/>
    <cellStyle name="Normal 2 2 2 2 2 2 3 4 2 2 2" xfId="7346" xr:uid="{40A1972E-A500-46AF-84F2-D847EB106114}"/>
    <cellStyle name="Normal 2 2 2 2 2 2 3 4 2 2 2 2" xfId="7347" xr:uid="{05F9FB6A-C189-4BFD-9DE0-7573A0C590F3}"/>
    <cellStyle name="Normal 2 2 2 2 2 2 3 4 2 2 2 3" xfId="7348" xr:uid="{630879DA-8999-4867-A595-128540A68CA9}"/>
    <cellStyle name="Normal 2 2 2 2 2 2 3 4 2 2 3" xfId="7349" xr:uid="{D972FF90-7DE4-4E44-B230-B009320D4ACC}"/>
    <cellStyle name="Normal 2 2 2 2 2 2 3 4 2 2 4" xfId="7350" xr:uid="{F85F3B0E-C10D-4122-A14A-A2413C6C21FC}"/>
    <cellStyle name="Normal 2 2 2 2 2 2 3 4 2 3" xfId="7351" xr:uid="{9C008DC8-8672-4408-8C64-537D057DFB36}"/>
    <cellStyle name="Normal 2 2 2 2 2 2 3 4 2 3 2" xfId="7352" xr:uid="{4EA58B6E-2A97-4720-A559-71179079EE3D}"/>
    <cellStyle name="Normal 2 2 2 2 2 2 3 4 2 3 3" xfId="7353" xr:uid="{83136838-0B19-48E3-84D0-8F1575C9CDF7}"/>
    <cellStyle name="Normal 2 2 2 2 2 2 3 4 2 4" xfId="7354" xr:uid="{123D1D43-7934-446B-90A3-016BA4FA2B5F}"/>
    <cellStyle name="Normal 2 2 2 2 2 2 3 4 2 5" xfId="7355" xr:uid="{DD72DE36-4F40-4421-A923-80BCDD557033}"/>
    <cellStyle name="Normal 2 2 2 2 2 2 3 5" xfId="7356" xr:uid="{C245DBF3-F106-4A9F-B17C-F5D1BA83C2CF}"/>
    <cellStyle name="Normal 2 2 2 2 2 2 3 5 2" xfId="7357" xr:uid="{8899FFD8-B2D4-4876-BB2F-8A70192769BD}"/>
    <cellStyle name="Normal 2 2 2 2 2 2 3 5 2 2" xfId="7358" xr:uid="{9532878E-ECDC-492D-B9FF-A27D004476ED}"/>
    <cellStyle name="Normal 2 2 2 2 2 2 3 5 2 3" xfId="7359" xr:uid="{A7EB7EA0-5A13-4F24-A264-778795E05DF1}"/>
    <cellStyle name="Normal 2 2 2 2 2 2 3 5 3" xfId="7360" xr:uid="{B2DBFDBD-F9E5-41EF-AC81-C14F76A3AE2B}"/>
    <cellStyle name="Normal 2 2 2 2 2 2 3 5 4" xfId="7361" xr:uid="{D502B22B-272F-4C9A-92AF-5F94BBD705C0}"/>
    <cellStyle name="Normal 2 2 2 2 2 2 3 6" xfId="7362" xr:uid="{BCA0BBC6-CE7C-41B0-BE06-58CC9F125E98}"/>
    <cellStyle name="Normal 2 2 2 2 2 2 3 6 2" xfId="7363" xr:uid="{3155DA05-BFF8-48B8-BE2F-626660E08672}"/>
    <cellStyle name="Normal 2 2 2 2 2 2 3 6 3" xfId="7364" xr:uid="{C3434ACD-021F-4B56-B379-AF3F8854580E}"/>
    <cellStyle name="Normal 2 2 2 2 2 2 3 7" xfId="7365" xr:uid="{B32CBF19-A074-45F8-8DA8-CFAB832CE275}"/>
    <cellStyle name="Normal 2 2 2 2 2 2 3 8" xfId="7366" xr:uid="{7A9542DB-06D5-4A87-839E-CDEA08E70293}"/>
    <cellStyle name="Normal 2 2 2 2 2 2 4" xfId="7367" xr:uid="{F2F0BD19-39BA-43FC-BE4F-8E6124F2CB81}"/>
    <cellStyle name="Normal 2 2 2 2 2 2 4 2" xfId="7368" xr:uid="{FA5BE888-751C-4DE7-9999-532C6CD13771}"/>
    <cellStyle name="Normal 2 2 2 2 2 2 4 2 2" xfId="7369" xr:uid="{B4065B8E-4913-4163-8CAF-1109A66BC619}"/>
    <cellStyle name="Normal 2 2 2 2 2 2 4 2 2 2" xfId="7370" xr:uid="{A7F0AFF4-5AAC-4AC5-978B-1FD695CF2983}"/>
    <cellStyle name="Normal 2 2 2 2 2 2 4 2 2 2 2" xfId="7371" xr:uid="{867C83DE-F489-4977-80CB-346FCE2EBF61}"/>
    <cellStyle name="Normal 2 2 2 2 2 2 4 2 2 2 2 2" xfId="7372" xr:uid="{C5E7E1E6-BB40-4C08-9380-76E65F5DBA0B}"/>
    <cellStyle name="Normal 2 2 2 2 2 2 4 2 2 2 2 3" xfId="7373" xr:uid="{6C890F9A-61DB-40C9-A38D-B1336F1E858B}"/>
    <cellStyle name="Normal 2 2 2 2 2 2 4 2 2 2 3" xfId="7374" xr:uid="{B95F2019-FAE2-452B-886B-106DD8E8FF26}"/>
    <cellStyle name="Normal 2 2 2 2 2 2 4 2 2 2 4" xfId="7375" xr:uid="{1D4371B3-9C01-4158-9D36-9310C896370B}"/>
    <cellStyle name="Normal 2 2 2 2 2 2 4 2 2 3" xfId="7376" xr:uid="{1CE4AC84-D23A-43F9-9174-9A3265C8FE4C}"/>
    <cellStyle name="Normal 2 2 2 2 2 2 4 2 2 3 2" xfId="7377" xr:uid="{024DAC42-6B72-4DA7-B412-8B557275BBA9}"/>
    <cellStyle name="Normal 2 2 2 2 2 2 4 2 2 3 3" xfId="7378" xr:uid="{83543E53-5F7B-4064-8966-0A32ABAD2791}"/>
    <cellStyle name="Normal 2 2 2 2 2 2 4 2 2 4" xfId="7379" xr:uid="{CFB9C57F-8958-4FEF-8716-B497D2D6552E}"/>
    <cellStyle name="Normal 2 2 2 2 2 2 4 2 2 5" xfId="7380" xr:uid="{3D6A3677-A5F2-4A9E-80DF-6FFC71CE436A}"/>
    <cellStyle name="Normal 2 2 2 2 2 2 4 3" xfId="7381" xr:uid="{BAA8FB0C-F5E2-4CF5-AC9A-30C86D5AF85F}"/>
    <cellStyle name="Normal 2 2 2 2 2 2 4 3 2" xfId="7382" xr:uid="{9AF9DF4D-ECA5-494C-BDCE-D0B23DB5976E}"/>
    <cellStyle name="Normal 2 2 2 2 2 2 4 3 2 2" xfId="7383" xr:uid="{B532BB85-C720-4428-80A8-8B413458CECE}"/>
    <cellStyle name="Normal 2 2 2 2 2 2 4 3 2 2 2" xfId="7384" xr:uid="{DDE704F8-4C62-4803-A421-5DED26CA965E}"/>
    <cellStyle name="Normal 2 2 2 2 2 2 4 3 2 2 3" xfId="7385" xr:uid="{6880B8B9-5941-48D5-A119-CA71D41EC20E}"/>
    <cellStyle name="Normal 2 2 2 2 2 2 4 3 2 3" xfId="7386" xr:uid="{7F9A0D65-9B17-497E-8FE7-0CC1059CF096}"/>
    <cellStyle name="Normal 2 2 2 2 2 2 4 3 2 4" xfId="7387" xr:uid="{FA2A2483-93B5-447E-A1D2-77C6C4E27FC3}"/>
    <cellStyle name="Normal 2 2 2 2 2 2 4 3 3" xfId="7388" xr:uid="{2D9DCD11-9954-4466-9078-92FD110C69FF}"/>
    <cellStyle name="Normal 2 2 2 2 2 2 4 3 3 2" xfId="7389" xr:uid="{684B6435-E9E9-465C-BC99-657173BA6917}"/>
    <cellStyle name="Normal 2 2 2 2 2 2 4 3 3 3" xfId="7390" xr:uid="{36B648E6-7A0E-4192-AD61-46E6EFF19E9A}"/>
    <cellStyle name="Normal 2 2 2 2 2 2 4 3 4" xfId="7391" xr:uid="{1EC40212-8FE9-450E-B6A3-709E52D9B73C}"/>
    <cellStyle name="Normal 2 2 2 2 2 2 4 3 5" xfId="7392" xr:uid="{7F50C112-5F68-457D-A327-C320F56D6F4A}"/>
    <cellStyle name="Normal 2 2 2 2 2 2 4 4" xfId="7393" xr:uid="{2A9D5011-704C-46DC-94D1-832A13DBD05E}"/>
    <cellStyle name="Normal 2 2 2 2 2 2 4 4 2" xfId="7394" xr:uid="{64A477EB-1255-4755-A822-E4D9580D9209}"/>
    <cellStyle name="Normal 2 2 2 2 2 2 4 4 2 2" xfId="7395" xr:uid="{4845F107-6710-49A7-8739-7017A3D16CB0}"/>
    <cellStyle name="Normal 2 2 2 2 2 2 4 4 2 3" xfId="7396" xr:uid="{5C0E2370-52F7-4D7C-96D8-D8AED056619A}"/>
    <cellStyle name="Normal 2 2 2 2 2 2 4 4 3" xfId="7397" xr:uid="{5B9137DF-0C37-4211-BE1A-E13CC2342B69}"/>
    <cellStyle name="Normal 2 2 2 2 2 2 4 4 4" xfId="7398" xr:uid="{B3CF96AC-5D3C-4462-A5C9-60D1A89E9606}"/>
    <cellStyle name="Normal 2 2 2 2 2 2 4 5" xfId="7399" xr:uid="{27C70787-A280-42B7-97B0-408E833115A8}"/>
    <cellStyle name="Normal 2 2 2 2 2 2 4 5 2" xfId="7400" xr:uid="{73F879B0-17CF-4C4E-B163-A5EFF4563D0B}"/>
    <cellStyle name="Normal 2 2 2 2 2 2 4 5 3" xfId="7401" xr:uid="{4152C57A-2073-4A1F-9A6C-182357924837}"/>
    <cellStyle name="Normal 2 2 2 2 2 2 4 6" xfId="7402" xr:uid="{AE9FC1B1-4D0B-4703-B757-5C4C6E812BDF}"/>
    <cellStyle name="Normal 2 2 2 2 2 2 4 7" xfId="7403" xr:uid="{69A8DF05-C04E-4BDE-8828-DC806636A8FB}"/>
    <cellStyle name="Normal 2 2 2 2 2 2 5" xfId="7404" xr:uid="{258EB6F4-3290-4697-AB41-14BF28E686FC}"/>
    <cellStyle name="Normal 2 2 2 2 2 2 5 2" xfId="7405" xr:uid="{1437661E-194F-4896-AC04-D153F7EC90B7}"/>
    <cellStyle name="Normal 2 2 2 2 2 2 5 3" xfId="7406" xr:uid="{9C9B41AD-DD73-40D6-872E-3DB9DB75A0B9}"/>
    <cellStyle name="Normal 2 2 2 2 2 2 5 3 2" xfId="7407" xr:uid="{E006E686-0D08-4C47-B553-BD2744176203}"/>
    <cellStyle name="Normal 2 2 2 2 2 2 5 3 2 2" xfId="7408" xr:uid="{DC04EA10-4EB6-4B9D-B475-3D099AEC137E}"/>
    <cellStyle name="Normal 2 2 2 2 2 2 5 3 2 3" xfId="7409" xr:uid="{BA8932B1-D3FE-46D9-940D-1020C15A70B9}"/>
    <cellStyle name="Normal 2 2 2 2 2 2 5 3 3" xfId="7410" xr:uid="{9D1F4D79-AC82-473A-A4D0-940DAAEF00FF}"/>
    <cellStyle name="Normal 2 2 2 2 2 2 5 3 4" xfId="7411" xr:uid="{F609C33B-8F3B-4472-9D12-D10F5442028B}"/>
    <cellStyle name="Normal 2 2 2 2 2 2 5 4" xfId="7412" xr:uid="{503FC6E2-D17C-475E-95B1-BF75993F6BE8}"/>
    <cellStyle name="Normal 2 2 2 2 2 2 5 4 2" xfId="7413" xr:uid="{100FD323-8837-42CA-93E8-B6F1E8F857BF}"/>
    <cellStyle name="Normal 2 2 2 2 2 2 5 4 3" xfId="7414" xr:uid="{5369D5B8-DDA7-4279-9210-CEF9050241F8}"/>
    <cellStyle name="Normal 2 2 2 2 2 2 5 5" xfId="7415" xr:uid="{10D7CE44-B6C0-4818-898E-EED23B4815C3}"/>
    <cellStyle name="Normal 2 2 2 2 2 2 5 6" xfId="7416" xr:uid="{FF309CDA-1A05-42E3-AA38-B113A884B1F8}"/>
    <cellStyle name="Normal 2 2 2 2 2 2 6" xfId="7417" xr:uid="{D28AB50F-90E5-4AAF-90A6-3A80860ED30F}"/>
    <cellStyle name="Normal 2 2 2 2 2 2 7" xfId="7418" xr:uid="{5D3F306E-C3E8-4C7B-A325-64701D028602}"/>
    <cellStyle name="Normal 2 2 2 2 2 2 8" xfId="7419" xr:uid="{BADFE2CA-A541-4D78-8B7C-8B1398C3C6A7}"/>
    <cellStyle name="Normal 2 2 2 2 2 2 8 2" xfId="7420" xr:uid="{BDA4FAAA-33F9-4B36-9652-2249B6A39365}"/>
    <cellStyle name="Normal 2 2 2 2 2 2 8 2 2" xfId="7421" xr:uid="{9C8D5990-0ABF-4D2D-973D-F70936AEABF5}"/>
    <cellStyle name="Normal 2 2 2 2 2 2 8 2 3" xfId="7422" xr:uid="{24D37F4C-B140-4A59-B88D-B92CDB49E073}"/>
    <cellStyle name="Normal 2 2 2 2 2 2 8 3" xfId="7423" xr:uid="{8F73103C-393D-456E-9AA8-D912AE012DDD}"/>
    <cellStyle name="Normal 2 2 2 2 2 2 8 4" xfId="7424" xr:uid="{D120E03C-A317-4E4D-9AAC-BA5F060AC328}"/>
    <cellStyle name="Normal 2 2 2 2 2 2 9" xfId="7425" xr:uid="{577BD4FD-6245-48D1-A43E-EC7AC09DD23E}"/>
    <cellStyle name="Normal 2 2 2 2 2 2 9 2" xfId="7426" xr:uid="{01B89E70-E748-49AA-AECA-27B232C1E5D7}"/>
    <cellStyle name="Normal 2 2 2 2 2 2 9 3" xfId="7427" xr:uid="{4FC400C5-1CD9-40E8-A070-D6F00C9D3726}"/>
    <cellStyle name="Normal 2 2 2 2 2 20" xfId="7072" xr:uid="{1A9DDC34-ABD7-4B5C-B74A-AD3FD057BF05}"/>
    <cellStyle name="Normal 2 2 2 2 2 3" xfId="7428" xr:uid="{29939EE2-9775-468E-A4C0-D89FAC534A80}"/>
    <cellStyle name="Normal 2 2 2 2 2 3 2" xfId="7429" xr:uid="{9202DB50-A609-406B-B550-6FD971290DA9}"/>
    <cellStyle name="Normal 2 2 2 2 2 3 2 2" xfId="7430" xr:uid="{542F7368-11FA-4E06-A939-D02514D4150F}"/>
    <cellStyle name="Normal 2 2 2 2 2 3 2 2 2" xfId="7431" xr:uid="{A60BFDE9-2AB5-4179-AD8C-01C3531092B6}"/>
    <cellStyle name="Normal 2 2 2 2 2 3 2 2 3" xfId="7432" xr:uid="{94027EAE-B976-42B4-A5F6-60F88892F94D}"/>
    <cellStyle name="Normal 2 2 2 2 2 3 2 3" xfId="7433" xr:uid="{7302D2A2-7AB3-403C-AB22-473EAEB247B9}"/>
    <cellStyle name="Normal 2 2 2 2 2 3 2 4" xfId="7434" xr:uid="{C1C3BCD4-013B-4E28-87F3-D88B72E495AC}"/>
    <cellStyle name="Normal 2 2 2 2 2 3 3" xfId="7435" xr:uid="{F8F62C7D-1BC2-4415-B721-FDAF74925EE8}"/>
    <cellStyle name="Normal 2 2 2 2 2 3 3 2" xfId="7436" xr:uid="{90AAD21C-4880-4B2E-BF8F-D98DE84C2B80}"/>
    <cellStyle name="Normal 2 2 2 2 2 3 3 3" xfId="7437" xr:uid="{9F5B7972-6D98-49A6-91CC-83004C5FB911}"/>
    <cellStyle name="Normal 2 2 2 2 2 3 4" xfId="7438" xr:uid="{46BB7442-ABBF-4188-ACBB-55838AE6CCD9}"/>
    <cellStyle name="Normal 2 2 2 2 2 3 5" xfId="7439" xr:uid="{B88873B6-12DE-4B07-9648-91B4FF299CFD}"/>
    <cellStyle name="Normal 2 2 2 2 2 4" xfId="7440" xr:uid="{00C3BD66-07B7-4C78-BF17-10EABF556107}"/>
    <cellStyle name="Normal 2 2 2 2 2 4 2" xfId="7441" xr:uid="{E87007C9-4398-497C-AD79-C748E5BB6F1E}"/>
    <cellStyle name="Normal 2 2 2 2 2 4 2 2" xfId="7442" xr:uid="{7BFA89A7-3CCD-450D-9056-B937BB834982}"/>
    <cellStyle name="Normal 2 2 2 2 2 4 2 2 2" xfId="7443" xr:uid="{EF394155-425F-4F57-8ECC-6B0F72ED9494}"/>
    <cellStyle name="Normal 2 2 2 2 2 4 2 2 2 2" xfId="7444" xr:uid="{5216FAC5-6602-4FF5-8B23-871E77487C52}"/>
    <cellStyle name="Normal 2 2 2 2 2 4 2 2 2 2 2" xfId="7445" xr:uid="{2BF79411-B9CA-460F-94EB-E8F38C956B5B}"/>
    <cellStyle name="Normal 2 2 2 2 2 4 2 2 2 2 2 2" xfId="7446" xr:uid="{FB65A60F-5ECC-47DB-BE11-FC9C33F7511D}"/>
    <cellStyle name="Normal 2 2 2 2 2 4 2 2 2 2 2 3" xfId="7447" xr:uid="{2D100A32-C743-4B15-ABFC-8903B7F59F96}"/>
    <cellStyle name="Normal 2 2 2 2 2 4 2 2 2 2 3" xfId="7448" xr:uid="{1E42C517-56DB-453A-BE35-938A18DB7175}"/>
    <cellStyle name="Normal 2 2 2 2 2 4 2 2 2 2 4" xfId="7449" xr:uid="{3547B776-10D3-46C6-8CBC-B5EE75EA2125}"/>
    <cellStyle name="Normal 2 2 2 2 2 4 2 2 2 3" xfId="7450" xr:uid="{A664A591-6538-452C-8701-E5D5C60C8A9D}"/>
    <cellStyle name="Normal 2 2 2 2 2 4 2 2 2 3 2" xfId="7451" xr:uid="{D4803275-11D4-4176-92C1-054EA24FFBD6}"/>
    <cellStyle name="Normal 2 2 2 2 2 4 2 2 2 3 3" xfId="7452" xr:uid="{B273A865-FB20-4E46-A90A-32E9698F70BA}"/>
    <cellStyle name="Normal 2 2 2 2 2 4 2 2 2 4" xfId="7453" xr:uid="{A869AB05-520B-4782-9C7F-8FD1B1999923}"/>
    <cellStyle name="Normal 2 2 2 2 2 4 2 2 2 5" xfId="7454" xr:uid="{51F13BD4-95A2-47EE-B298-14D3BAD883B8}"/>
    <cellStyle name="Normal 2 2 2 2 2 4 2 3" xfId="7455" xr:uid="{C51652DE-76E5-4FE0-A890-FF92F3D1D1A4}"/>
    <cellStyle name="Normal 2 2 2 2 2 4 2 3 2" xfId="7456" xr:uid="{91A9AEB0-2D4E-4EB5-AE03-4FFA85DD43E7}"/>
    <cellStyle name="Normal 2 2 2 2 2 4 2 3 2 2" xfId="7457" xr:uid="{0A2A3F03-347F-49BA-BE47-C1CCF5242E92}"/>
    <cellStyle name="Normal 2 2 2 2 2 4 2 3 2 2 2" xfId="7458" xr:uid="{192CB7C8-8DE2-4468-9C1E-C8F8F1045A8B}"/>
    <cellStyle name="Normal 2 2 2 2 2 4 2 3 2 2 3" xfId="7459" xr:uid="{7804DCFD-FFF7-4CA0-84E5-34BDB4E675F4}"/>
    <cellStyle name="Normal 2 2 2 2 2 4 2 3 2 3" xfId="7460" xr:uid="{8937BDBA-E610-4D40-815F-48C47F90A200}"/>
    <cellStyle name="Normal 2 2 2 2 2 4 2 3 2 4" xfId="7461" xr:uid="{5853E4E0-8CBE-4D68-972B-FFF946F17DF5}"/>
    <cellStyle name="Normal 2 2 2 2 2 4 2 3 3" xfId="7462" xr:uid="{FB474E56-6BCD-413B-B301-11BF357E81BF}"/>
    <cellStyle name="Normal 2 2 2 2 2 4 2 3 3 2" xfId="7463" xr:uid="{2B7783F2-271A-4701-A2DC-7C5C5B155330}"/>
    <cellStyle name="Normal 2 2 2 2 2 4 2 3 3 3" xfId="7464" xr:uid="{4F063530-7934-45DF-920F-FD0A359D3584}"/>
    <cellStyle name="Normal 2 2 2 2 2 4 2 3 4" xfId="7465" xr:uid="{2175DD69-8FFF-4D0E-A8FD-4D731913DAB2}"/>
    <cellStyle name="Normal 2 2 2 2 2 4 2 3 5" xfId="7466" xr:uid="{328FBE9E-541C-4D51-BDFE-5FB5B1417543}"/>
    <cellStyle name="Normal 2 2 2 2 2 4 2 4" xfId="7467" xr:uid="{B1EE6EF5-8140-46CF-8C60-7327DF2E0422}"/>
    <cellStyle name="Normal 2 2 2 2 2 4 2 4 2" xfId="7468" xr:uid="{85EF4CA2-C76A-4F2C-8447-E1021941F41C}"/>
    <cellStyle name="Normal 2 2 2 2 2 4 2 4 2 2" xfId="7469" xr:uid="{E22CF233-90BA-4C51-90F7-4D1060D712DF}"/>
    <cellStyle name="Normal 2 2 2 2 2 4 2 4 2 3" xfId="7470" xr:uid="{E7383D66-7A86-41DD-B045-CF53C35BDD7B}"/>
    <cellStyle name="Normal 2 2 2 2 2 4 2 4 3" xfId="7471" xr:uid="{57C4118D-22B8-4205-8C33-FFCB2C3457A7}"/>
    <cellStyle name="Normal 2 2 2 2 2 4 2 4 4" xfId="7472" xr:uid="{C615B7CA-5636-4C44-BFEE-125907C5FF2D}"/>
    <cellStyle name="Normal 2 2 2 2 2 4 2 5" xfId="7473" xr:uid="{30200192-A59A-4902-8335-117CC642A112}"/>
    <cellStyle name="Normal 2 2 2 2 2 4 2 5 2" xfId="7474" xr:uid="{4C759B07-13B1-40DB-9205-1EDFCB4FB052}"/>
    <cellStyle name="Normal 2 2 2 2 2 4 2 5 3" xfId="7475" xr:uid="{3C2AB821-26AA-4D20-A2AB-E57AD5E821FF}"/>
    <cellStyle name="Normal 2 2 2 2 2 4 2 6" xfId="7476" xr:uid="{4955AED1-C5D6-40A7-8ED3-6CE9BDAAD1C3}"/>
    <cellStyle name="Normal 2 2 2 2 2 4 2 7" xfId="7477" xr:uid="{AF3C3790-D75D-4BA9-B1F4-8E16B45DEBAD}"/>
    <cellStyle name="Normal 2 2 2 2 2 4 3" xfId="7478" xr:uid="{000AEB9B-08C1-47CB-AC76-EAD3C205C558}"/>
    <cellStyle name="Normal 2 2 2 2 2 4 3 2" xfId="7479" xr:uid="{E484328F-03FC-4ABF-BFE6-9607BCC0BBB8}"/>
    <cellStyle name="Normal 2 2 2 2 2 4 3 2 2" xfId="7480" xr:uid="{3A6C2A6A-D994-4B27-BEC4-BA4F57843B08}"/>
    <cellStyle name="Normal 2 2 2 2 2 4 3 2 2 2" xfId="7481" xr:uid="{BDF27623-3918-4382-A24D-D4C556B37F68}"/>
    <cellStyle name="Normal 2 2 2 2 2 4 3 2 2 3" xfId="7482" xr:uid="{EDB99B9C-05D5-45BC-B536-5F091E5CF321}"/>
    <cellStyle name="Normal 2 2 2 2 2 4 3 2 3" xfId="7483" xr:uid="{C1564BAE-3FFD-4406-88DA-9770FEF15F5C}"/>
    <cellStyle name="Normal 2 2 2 2 2 4 3 2 4" xfId="7484" xr:uid="{E5398BE7-8D4D-4697-AAA2-EBBF74BB640B}"/>
    <cellStyle name="Normal 2 2 2 2 2 4 3 3" xfId="7485" xr:uid="{751D7CFD-140F-48E6-8E45-266B9613A2D1}"/>
    <cellStyle name="Normal 2 2 2 2 2 4 3 3 2" xfId="7486" xr:uid="{2DF29673-6D2F-40CB-9D18-213F22E211EC}"/>
    <cellStyle name="Normal 2 2 2 2 2 4 3 3 3" xfId="7487" xr:uid="{7BDD97B0-C51E-4C39-9F90-B6D46F6BCA29}"/>
    <cellStyle name="Normal 2 2 2 2 2 4 3 4" xfId="7488" xr:uid="{3AA817EC-5613-48C0-A7F0-797185BBB283}"/>
    <cellStyle name="Normal 2 2 2 2 2 4 3 5" xfId="7489" xr:uid="{4839838B-73B6-4AD0-B600-C2705F261B36}"/>
    <cellStyle name="Normal 2 2 2 2 2 4 4" xfId="7490" xr:uid="{AC91F7E6-B55E-4DAD-80B1-77DFDCBB5805}"/>
    <cellStyle name="Normal 2 2 2 2 2 4 4 2" xfId="7491" xr:uid="{D5E0C5BE-D11F-4E57-B9DE-3513E3355BD0}"/>
    <cellStyle name="Normal 2 2 2 2 2 4 4 3" xfId="7492" xr:uid="{6E8F5FBA-0A65-4B21-BB7E-8BB1FF44EACF}"/>
    <cellStyle name="Normal 2 2 2 2 2 4 4 3 2" xfId="7493" xr:uid="{5BF4D575-A8E5-4877-A024-D6A5A7779324}"/>
    <cellStyle name="Normal 2 2 2 2 2 4 4 3 2 2" xfId="7494" xr:uid="{5D934C8F-C257-4BF4-9B1B-352662645221}"/>
    <cellStyle name="Normal 2 2 2 2 2 4 4 3 2 3" xfId="7495" xr:uid="{C5EBE9E2-9F45-4AAB-9E9C-02A9973F2362}"/>
    <cellStyle name="Normal 2 2 2 2 2 4 4 3 3" xfId="7496" xr:uid="{14333380-EF82-4FD4-8253-B2E92AA73E54}"/>
    <cellStyle name="Normal 2 2 2 2 2 4 4 3 4" xfId="7497" xr:uid="{21805178-30D4-44FB-8CA2-F6B1F23FE4A6}"/>
    <cellStyle name="Normal 2 2 2 2 2 4 4 4" xfId="7498" xr:uid="{3FC3D09D-B10B-483B-AD3C-3ED1ECE856B3}"/>
    <cellStyle name="Normal 2 2 2 2 2 4 4 4 2" xfId="7499" xr:uid="{2CC33D96-41A9-416C-9288-BEABDD596EF0}"/>
    <cellStyle name="Normal 2 2 2 2 2 4 4 4 3" xfId="7500" xr:uid="{CAD9387C-9C53-4EBA-990C-33A1FF8FDA39}"/>
    <cellStyle name="Normal 2 2 2 2 2 4 4 5" xfId="7501" xr:uid="{50D22985-CEF4-4C48-A23F-148A13C2834C}"/>
    <cellStyle name="Normal 2 2 2 2 2 4 4 6" xfId="7502" xr:uid="{BE45E38C-BD00-4BC1-B4FB-CE19C9933786}"/>
    <cellStyle name="Normal 2 2 2 2 2 5" xfId="7503" xr:uid="{8C7FB5BC-330B-4607-A3C4-48238414E632}"/>
    <cellStyle name="Normal 2 2 2 2 2 5 2" xfId="7504" xr:uid="{80E518BE-F044-48CB-B1E8-6D9E5676C9A2}"/>
    <cellStyle name="Normal 2 2 2 2 2 5 2 2" xfId="7505" xr:uid="{B092C12C-D382-4234-8AB6-9D0CB6C30AD6}"/>
    <cellStyle name="Normal 2 2 2 2 2 5 2 2 2" xfId="7506" xr:uid="{FAD47E81-6A68-49C7-8D81-176333E1EA90}"/>
    <cellStyle name="Normal 2 2 2 2 2 5 2 2 3" xfId="7507" xr:uid="{5E05AB24-059D-4E18-9026-79F384C52AAD}"/>
    <cellStyle name="Normal 2 2 2 2 2 5 2 3" xfId="7508" xr:uid="{34A0B69D-ACA3-4510-AF45-8BBE6EFFD604}"/>
    <cellStyle name="Normal 2 2 2 2 2 5 2 4" xfId="7509" xr:uid="{B251EFE3-5AE2-4949-9D86-AE310A932827}"/>
    <cellStyle name="Normal 2 2 2 2 2 5 3" xfId="7510" xr:uid="{0708FD1A-D5F1-4B99-B203-1F66B950DC1F}"/>
    <cellStyle name="Normal 2 2 2 2 2 5 3 2" xfId="7511" xr:uid="{C53C0E18-502A-4148-83EB-232B43FE63E5}"/>
    <cellStyle name="Normal 2 2 2 2 2 5 3 3" xfId="7512" xr:uid="{60F8CC4E-C63B-4FEF-B888-53E8B54E2CF5}"/>
    <cellStyle name="Normal 2 2 2 2 2 5 4" xfId="7513" xr:uid="{EEC0423F-147C-44ED-93B5-1B8B88FC19B0}"/>
    <cellStyle name="Normal 2 2 2 2 2 5 5" xfId="7514" xr:uid="{736CE8F8-FE34-4DF2-B58B-8E5EB4963E37}"/>
    <cellStyle name="Normal 2 2 2 2 2 6" xfId="7515" xr:uid="{BB4C8291-7BAE-4C5D-992F-C77EAA802870}"/>
    <cellStyle name="Normal 2 2 2 2 2 6 2" xfId="7516" xr:uid="{998E047C-7F6B-43B0-A9CF-CBEFCCDC7546}"/>
    <cellStyle name="Normal 2 2 2 2 2 6 2 2" xfId="7517" xr:uid="{C25CADFE-BF2E-4668-989D-F9E39627E3E4}"/>
    <cellStyle name="Normal 2 2 2 2 2 6 2 3" xfId="7518" xr:uid="{03F2A8D9-E59C-43FD-82DC-ECB1F0475443}"/>
    <cellStyle name="Normal 2 2 2 2 2 6 2 3 2" xfId="7519" xr:uid="{B601A3EF-5AC9-47A2-A8E1-2773001010DE}"/>
    <cellStyle name="Normal 2 2 2 2 2 6 2 3 2 2" xfId="7520" xr:uid="{26AD6A3D-5321-4049-8DA1-9E22F2A476D3}"/>
    <cellStyle name="Normal 2 2 2 2 2 6 2 3 2 3" xfId="7521" xr:uid="{FD955885-1F3E-4E63-87A3-C7CE228038BD}"/>
    <cellStyle name="Normal 2 2 2 2 2 6 2 3 3" xfId="7522" xr:uid="{74EA4B52-188F-44C0-B618-2917DBAAE4C8}"/>
    <cellStyle name="Normal 2 2 2 2 2 6 2 3 4" xfId="7523" xr:uid="{A826B57F-CE70-4870-8441-5D40175BB9A9}"/>
    <cellStyle name="Normal 2 2 2 2 2 6 2 4" xfId="7524" xr:uid="{4E5DE6BA-D631-430B-B165-8DD966592992}"/>
    <cellStyle name="Normal 2 2 2 2 2 6 2 4 2" xfId="7525" xr:uid="{530DAF53-AD5D-4394-A77D-6857250EAB3C}"/>
    <cellStyle name="Normal 2 2 2 2 2 6 2 4 3" xfId="7526" xr:uid="{D57D4D02-C813-4F6B-B55B-1C22F009B684}"/>
    <cellStyle name="Normal 2 2 2 2 2 6 2 5" xfId="7527" xr:uid="{24914D33-A0B3-4BE2-8053-4761EE53F64B}"/>
    <cellStyle name="Normal 2 2 2 2 2 6 2 6" xfId="7528" xr:uid="{71AE5B81-4482-4494-A1AA-DCE0A9C0BFF7}"/>
    <cellStyle name="Normal 2 2 2 2 2 6 3" xfId="7529" xr:uid="{3CFC4AA2-3A3A-4E7A-996F-3C6EAC44F752}"/>
    <cellStyle name="Normal 2 2 2 2 2 7" xfId="7530" xr:uid="{7755A9E8-A87D-4F37-ADB7-ED5B2092BAF2}"/>
    <cellStyle name="Normal 2 2 2 2 2 7 2" xfId="7531" xr:uid="{17C08989-99AD-4742-814B-8CA51407A695}"/>
    <cellStyle name="Normal 2 2 2 2 2 7 2 2" xfId="7532" xr:uid="{3ED379F6-9CCD-4981-8124-1D32411BE61B}"/>
    <cellStyle name="Normal 2 2 2 2 2 7 2 2 2" xfId="7533" xr:uid="{FD1D34F4-A3CB-4BF5-9C95-1D732CD26669}"/>
    <cellStyle name="Normal 2 2 2 2 2 7 2 2 2 2" xfId="7534" xr:uid="{14CF0032-798A-4B13-B4C5-C1F8CB8EB2FD}"/>
    <cellStyle name="Normal 2 2 2 2 2 7 2 2 2 3" xfId="7535" xr:uid="{B8CF439A-20ED-48C5-8FA6-8D7E779ECF26}"/>
    <cellStyle name="Normal 2 2 2 2 2 7 2 2 3" xfId="7536" xr:uid="{9B808C16-479C-45B8-A071-F8706C583FBE}"/>
    <cellStyle name="Normal 2 2 2 2 2 7 2 2 4" xfId="7537" xr:uid="{A45B8F4F-CEA1-4211-BC90-BE96E7B7EF4E}"/>
    <cellStyle name="Normal 2 2 2 2 2 7 2 3" xfId="7538" xr:uid="{7670302C-BA47-4126-85F8-8549F9CDB5DC}"/>
    <cellStyle name="Normal 2 2 2 2 2 7 2 3 2" xfId="7539" xr:uid="{6260A39A-EB81-4E74-9F58-5FE9BE8FFC22}"/>
    <cellStyle name="Normal 2 2 2 2 2 7 2 3 3" xfId="7540" xr:uid="{71AFF99E-430D-49E6-882D-F57379143D2B}"/>
    <cellStyle name="Normal 2 2 2 2 2 7 2 4" xfId="7541" xr:uid="{9CA5C866-6235-4FE4-B1AC-AE364720D29A}"/>
    <cellStyle name="Normal 2 2 2 2 2 7 2 5" xfId="7542" xr:uid="{67DC595B-AE7B-4D3B-A84B-26F7BB5DA3F1}"/>
    <cellStyle name="Normal 2 2 2 2 2 8" xfId="7543" xr:uid="{44F86821-8FC8-4A60-A44A-1E14A1D25395}"/>
    <cellStyle name="Normal 2 2 2 2 2 8 2" xfId="7544" xr:uid="{FD36DF5C-C214-4077-BD42-FD24B45175E3}"/>
    <cellStyle name="Normal 2 2 2 2 2 8 2 2" xfId="7545" xr:uid="{8A9ED33F-C472-4E6D-949C-5DEC321400A5}"/>
    <cellStyle name="Normal 2 2 2 2 2 8 2 2 2" xfId="7546" xr:uid="{1AD8D3CC-A8B2-4D0F-BCBD-8006095C764B}"/>
    <cellStyle name="Normal 2 2 2 2 2 8 2 2 3" xfId="7547" xr:uid="{8126FF28-DDFE-42BC-B6FF-1598EF605380}"/>
    <cellStyle name="Normal 2 2 2 2 2 8 2 3" xfId="7548" xr:uid="{8BF7500C-DF17-4686-B884-4ECB9824739C}"/>
    <cellStyle name="Normal 2 2 2 2 2 8 2 4" xfId="7549" xr:uid="{EB8F35C3-9C9D-40CF-B5E0-67A37206C1FA}"/>
    <cellStyle name="Normal 2 2 2 2 2 8 3" xfId="7550" xr:uid="{F3216A92-3DD2-4517-ABD4-4007C4FF5045}"/>
    <cellStyle name="Normal 2 2 2 2 2 8 3 2" xfId="7551" xr:uid="{563B96C5-6421-476A-86C5-A45FC71173A9}"/>
    <cellStyle name="Normal 2 2 2 2 2 8 3 3" xfId="7552" xr:uid="{F04DCF1A-6C7C-4F61-863A-6F5A34B4AD1F}"/>
    <cellStyle name="Normal 2 2 2 2 2 8 4" xfId="7553" xr:uid="{349139B4-5B09-40B5-B16B-BFD8CE845D43}"/>
    <cellStyle name="Normal 2 2 2 2 2 8 5" xfId="7554" xr:uid="{534CD8D5-706C-431B-9D1E-26152617949B}"/>
    <cellStyle name="Normal 2 2 2 2 2 9" xfId="7555" xr:uid="{961F527E-9A60-4479-A43A-130B031B5335}"/>
    <cellStyle name="Normal 2 2 2 2 2 9 2" xfId="7556" xr:uid="{B9CCCFE9-5970-47E1-AB80-05BF52A1E62A}"/>
    <cellStyle name="Normal 2 2 2 2 2 9 2 2" xfId="7557" xr:uid="{EB874FBB-1750-485C-881B-FBB5F6B1CD05}"/>
    <cellStyle name="Normal 2 2 2 2 2 9 2 2 2" xfId="7558" xr:uid="{27ECC5A7-EA54-468F-83F3-E9CC1C67C140}"/>
    <cellStyle name="Normal 2 2 2 2 2 9 2 2 3" xfId="7559" xr:uid="{10A5A808-59CC-4E7C-A1A6-9C1B0FA9B1EB}"/>
    <cellStyle name="Normal 2 2 2 2 2 9 2 3" xfId="7560" xr:uid="{18003735-3AFC-4592-9D62-92B75FE1B850}"/>
    <cellStyle name="Normal 2 2 2 2 2 9 2 4" xfId="7561" xr:uid="{FBA59511-26AA-4BB6-8E64-A6C346B0CDF1}"/>
    <cellStyle name="Normal 2 2 2 2 2 9 3" xfId="7562" xr:uid="{022B1C25-034C-4234-AAF7-A2597F2B1F3C}"/>
    <cellStyle name="Normal 2 2 2 2 2 9 3 2" xfId="7563" xr:uid="{D09BE789-E83A-4D35-B305-CC576699693F}"/>
    <cellStyle name="Normal 2 2 2 2 2 9 3 3" xfId="7564" xr:uid="{054EDE1D-3E3B-4395-8F49-2CFBBB6B5D03}"/>
    <cellStyle name="Normal 2 2 2 2 2 9 4" xfId="7565" xr:uid="{271D6EDD-1B5F-4C3D-A2D8-D1FED6BFD201}"/>
    <cellStyle name="Normal 2 2 2 2 2 9 5" xfId="7566" xr:uid="{E12E44C1-C8D2-4AF7-8EE0-19D39C429663}"/>
    <cellStyle name="Normal 2 2 2 2 20" xfId="7054" xr:uid="{EFAAD36E-8C7B-4255-B493-F6A88D5E4E9D}"/>
    <cellStyle name="Normal 2 2 2 2 3" xfId="1639" xr:uid="{BED821E1-EFE8-4313-BA73-AF098D9BD1AB}"/>
    <cellStyle name="Normal 2 2 2 2 3 10" xfId="7567" xr:uid="{A163120D-102B-40D4-982D-0CDA4CA8C822}"/>
    <cellStyle name="Normal 2 2 2 2 3 2" xfId="7568" xr:uid="{BF937B1A-8FCE-4A2E-975F-F33B7B5695FF}"/>
    <cellStyle name="Normal 2 2 2 2 3 2 2" xfId="7569" xr:uid="{135D55E0-6DF8-4EB1-9B30-7C67208CFB58}"/>
    <cellStyle name="Normal 2 2 2 2 3 2 2 2" xfId="7570" xr:uid="{D8000E55-1018-4E23-8DED-9BBB53010E28}"/>
    <cellStyle name="Normal 2 2 2 2 3 2 2 2 2" xfId="7571" xr:uid="{3EAA8395-5436-4875-B230-621FCA3FF8C4}"/>
    <cellStyle name="Normal 2 2 2 2 3 2 2 2 2 2" xfId="7572" xr:uid="{D172E1D3-FDCE-4F5D-AFCA-83C04C5C1AA2}"/>
    <cellStyle name="Normal 2 2 2 2 3 2 2 2 2 3" xfId="7573" xr:uid="{AFCDAFA4-B325-4164-A4E2-FA40CCA7C3AC}"/>
    <cellStyle name="Normal 2 2 2 2 3 2 2 2 2 3 2" xfId="7574" xr:uid="{98B4E0ED-7C81-45CA-AFC6-6C4DC46AF590}"/>
    <cellStyle name="Normal 2 2 2 2 3 2 2 2 2 3 2 2" xfId="7575" xr:uid="{79A1A811-5019-4CE0-B92E-DB7FF1A7671A}"/>
    <cellStyle name="Normal 2 2 2 2 3 2 2 2 2 3 2 3" xfId="7576" xr:uid="{2E9D5F28-CB51-45DA-B046-2036141FFD4D}"/>
    <cellStyle name="Normal 2 2 2 2 3 2 2 2 2 3 3" xfId="7577" xr:uid="{A59943F9-979C-4423-A146-592FF19C5D02}"/>
    <cellStyle name="Normal 2 2 2 2 3 2 2 2 2 3 4" xfId="7578" xr:uid="{C8CABC22-DE6C-4DD3-A0F9-DDE467D711B3}"/>
    <cellStyle name="Normal 2 2 2 2 3 2 2 2 2 4" xfId="7579" xr:uid="{A1C462CB-42E1-46E2-9554-BB144EBA2702}"/>
    <cellStyle name="Normal 2 2 2 2 3 2 2 2 2 4 2" xfId="7580" xr:uid="{B4BDEC54-2CB1-4CAE-8401-F29025CB5101}"/>
    <cellStyle name="Normal 2 2 2 2 3 2 2 2 2 4 3" xfId="7581" xr:uid="{8BED1880-8C78-42BC-A474-CEAF6296FF14}"/>
    <cellStyle name="Normal 2 2 2 2 3 2 2 2 2 5" xfId="7582" xr:uid="{6DCD6C8A-1459-4A3D-9574-829973A5B6DC}"/>
    <cellStyle name="Normal 2 2 2 2 3 2 2 2 2 6" xfId="7583" xr:uid="{17F4606E-730F-4044-A4A9-2E42B6470304}"/>
    <cellStyle name="Normal 2 2 2 2 3 2 2 2 3" xfId="7584" xr:uid="{1D90437A-16AB-4897-AC51-31C0A5B8FFD4}"/>
    <cellStyle name="Normal 2 2 2 2 3 2 2 3" xfId="7585" xr:uid="{70B11819-EF71-4840-9125-9988D56BA2AF}"/>
    <cellStyle name="Normal 2 2 2 2 3 2 2 4" xfId="7586" xr:uid="{C29FC6B0-C5C0-4386-BD50-EE5369A7F31A}"/>
    <cellStyle name="Normal 2 2 2 2 3 2 2 4 2" xfId="7587" xr:uid="{300701BE-3953-4715-8134-288E39C07992}"/>
    <cellStyle name="Normal 2 2 2 2 3 2 2 4 2 2" xfId="7588" xr:uid="{AFB97879-A500-495B-B8DF-29600BDD769F}"/>
    <cellStyle name="Normal 2 2 2 2 3 2 2 4 2 2 2" xfId="7589" xr:uid="{BB47BA44-2A57-421F-A731-6AA4D466BC5A}"/>
    <cellStyle name="Normal 2 2 2 2 3 2 2 4 2 2 2 2" xfId="7590" xr:uid="{3475E412-AFC4-447D-8903-9A46461C327E}"/>
    <cellStyle name="Normal 2 2 2 2 3 2 2 4 2 2 2 3" xfId="7591" xr:uid="{9030C27F-51B3-49DF-BC85-5A1DEDF1C79E}"/>
    <cellStyle name="Normal 2 2 2 2 3 2 2 4 2 2 3" xfId="7592" xr:uid="{2FAB075A-014B-41EB-91B0-64D1C3403BF5}"/>
    <cellStyle name="Normal 2 2 2 2 3 2 2 4 2 2 4" xfId="7593" xr:uid="{48EA5729-B2D4-4D97-B021-6EEBFBE77EBB}"/>
    <cellStyle name="Normal 2 2 2 2 3 2 2 4 2 3" xfId="7594" xr:uid="{20B5B2FE-BA15-41BC-B9F7-794AE078DC90}"/>
    <cellStyle name="Normal 2 2 2 2 3 2 2 4 2 3 2" xfId="7595" xr:uid="{541C1432-31DA-4EA6-9818-23DEE2D8313D}"/>
    <cellStyle name="Normal 2 2 2 2 3 2 2 4 2 3 3" xfId="7596" xr:uid="{C2EA19A7-9BE3-45A6-9883-930E88DD2132}"/>
    <cellStyle name="Normal 2 2 2 2 3 2 2 4 2 4" xfId="7597" xr:uid="{7499E359-51F0-415A-BDF0-FC1C6C7CF22C}"/>
    <cellStyle name="Normal 2 2 2 2 3 2 2 4 2 5" xfId="7598" xr:uid="{B2101B35-747B-492F-B9D0-E6158C03EDFF}"/>
    <cellStyle name="Normal 2 2 2 2 3 2 2 5" xfId="7599" xr:uid="{C974B089-2DB3-459C-BEC2-E287BAC2EE32}"/>
    <cellStyle name="Normal 2 2 2 2 3 2 2 5 2" xfId="7600" xr:uid="{F504B69F-5D4B-4802-80BC-340FF3299D79}"/>
    <cellStyle name="Normal 2 2 2 2 3 2 2 5 2 2" xfId="7601" xr:uid="{EA54D2AE-09C2-4798-8832-C579517028E1}"/>
    <cellStyle name="Normal 2 2 2 2 3 2 2 5 2 3" xfId="7602" xr:uid="{1B25B8A6-629B-4D3B-B8E2-FB9F0555AC5A}"/>
    <cellStyle name="Normal 2 2 2 2 3 2 2 5 3" xfId="7603" xr:uid="{5A1D1A12-F6B6-4894-B5C1-F454E4344691}"/>
    <cellStyle name="Normal 2 2 2 2 3 2 2 5 4" xfId="7604" xr:uid="{CB7B6279-A3F7-40AC-B25F-75781D75AA32}"/>
    <cellStyle name="Normal 2 2 2 2 3 2 2 6" xfId="7605" xr:uid="{FF24609C-245E-4B51-B112-2F4F0C177FD3}"/>
    <cellStyle name="Normal 2 2 2 2 3 2 2 6 2" xfId="7606" xr:uid="{121DD5F7-0DD4-4D13-A00C-A1AF6B72D7F3}"/>
    <cellStyle name="Normal 2 2 2 2 3 2 2 6 3" xfId="7607" xr:uid="{8637CFA8-826D-483F-98DD-DCFCD3D2640F}"/>
    <cellStyle name="Normal 2 2 2 2 3 2 2 7" xfId="7608" xr:uid="{B9E6349C-EF70-46E2-9571-2730C3BF4D9E}"/>
    <cellStyle name="Normal 2 2 2 2 3 2 2 8" xfId="7609" xr:uid="{89202D0B-A44C-403D-BBA0-6DBD350007B5}"/>
    <cellStyle name="Normal 2 2 2 2 3 2 3" xfId="7610" xr:uid="{43F87D17-0EDF-4BD6-9F23-EA2B10169362}"/>
    <cellStyle name="Normal 2 2 2 2 3 2 4" xfId="7611" xr:uid="{76AD420C-92D7-41D5-9CB8-064266AED60B}"/>
    <cellStyle name="Normal 2 2 2 2 3 2 4 2" xfId="7612" xr:uid="{DECC768E-8FF7-407F-A977-B6F2FB4E6ED4}"/>
    <cellStyle name="Normal 2 2 2 2 3 2 4 2 2" xfId="7613" xr:uid="{4BFF1804-6DBB-40C8-83FC-C3A1C3EF5755}"/>
    <cellStyle name="Normal 2 2 2 2 3 2 4 2 2 2" xfId="7614" xr:uid="{74B097F0-56DD-4A03-8239-789F3FDB66BB}"/>
    <cellStyle name="Normal 2 2 2 2 3 2 4 2 2 2 2" xfId="7615" xr:uid="{A0C1692A-95A3-495C-9C89-BD3ECB77855F}"/>
    <cellStyle name="Normal 2 2 2 2 3 2 4 2 2 2 2 2" xfId="7616" xr:uid="{85B8BD0D-688A-4A7A-8C11-970BC5DEEA32}"/>
    <cellStyle name="Normal 2 2 2 2 3 2 4 2 2 2 2 3" xfId="7617" xr:uid="{2AB7E12F-330C-4772-A3F0-393CBD76C010}"/>
    <cellStyle name="Normal 2 2 2 2 3 2 4 2 2 2 3" xfId="7618" xr:uid="{FA186710-613D-4994-B8F1-96F011F5F1CA}"/>
    <cellStyle name="Normal 2 2 2 2 3 2 4 2 2 2 4" xfId="7619" xr:uid="{1378892D-6333-4B18-B029-333BF205DA32}"/>
    <cellStyle name="Normal 2 2 2 2 3 2 4 2 2 3" xfId="7620" xr:uid="{2DE322E6-8E24-4957-AFB9-42C31843A10B}"/>
    <cellStyle name="Normal 2 2 2 2 3 2 4 2 2 3 2" xfId="7621" xr:uid="{4EE4C4C8-4F6B-496A-ADF6-F951D553C811}"/>
    <cellStyle name="Normal 2 2 2 2 3 2 4 2 2 3 3" xfId="7622" xr:uid="{0B6F5431-D6C4-4531-AED9-01F017C592E2}"/>
    <cellStyle name="Normal 2 2 2 2 3 2 4 2 2 4" xfId="7623" xr:uid="{C01DC4D3-C993-477A-B2E6-76BC5E05B4BA}"/>
    <cellStyle name="Normal 2 2 2 2 3 2 4 2 2 5" xfId="7624" xr:uid="{84755F29-B994-4A13-A58D-4D9FC2F37EBD}"/>
    <cellStyle name="Normal 2 2 2 2 3 2 4 3" xfId="7625" xr:uid="{67AAF671-AD74-4225-A30A-D8C06BE1214F}"/>
    <cellStyle name="Normal 2 2 2 2 3 2 4 3 2" xfId="7626" xr:uid="{A1FAA767-E026-46B5-B49E-ABE42F9C1606}"/>
    <cellStyle name="Normal 2 2 2 2 3 2 4 3 2 2" xfId="7627" xr:uid="{27B4B251-D8E6-4434-9C4F-B3687D839C57}"/>
    <cellStyle name="Normal 2 2 2 2 3 2 4 3 2 2 2" xfId="7628" xr:uid="{1D9247E4-BD52-4F58-9243-40F6E2DADCE4}"/>
    <cellStyle name="Normal 2 2 2 2 3 2 4 3 2 2 3" xfId="7629" xr:uid="{975AD873-A719-4CB9-8CDE-EB1861F9705E}"/>
    <cellStyle name="Normal 2 2 2 2 3 2 4 3 2 3" xfId="7630" xr:uid="{83F73C77-C705-4846-8C59-44D8D7C57F5D}"/>
    <cellStyle name="Normal 2 2 2 2 3 2 4 3 2 4" xfId="7631" xr:uid="{7BAD62F9-4822-4D8D-A8E2-22E6E134B875}"/>
    <cellStyle name="Normal 2 2 2 2 3 2 4 3 3" xfId="7632" xr:uid="{70F1213A-5BB1-44BB-A64D-B0D5910D90B3}"/>
    <cellStyle name="Normal 2 2 2 2 3 2 4 3 3 2" xfId="7633" xr:uid="{E2A46E2C-792C-457B-94B8-658B1DF3222A}"/>
    <cellStyle name="Normal 2 2 2 2 3 2 4 3 3 3" xfId="7634" xr:uid="{81B956FD-D8DE-43CF-B397-7EFE40D74F41}"/>
    <cellStyle name="Normal 2 2 2 2 3 2 4 3 4" xfId="7635" xr:uid="{D509B65E-62D9-4374-AED1-1B8478C5E46E}"/>
    <cellStyle name="Normal 2 2 2 2 3 2 4 3 5" xfId="7636" xr:uid="{285C7E2A-4D73-4263-90E3-7B39DFF5D9DB}"/>
    <cellStyle name="Normal 2 2 2 2 3 2 4 4" xfId="7637" xr:uid="{52DEFDE8-72C0-4A98-8AD5-4003E459A08E}"/>
    <cellStyle name="Normal 2 2 2 2 3 2 4 4 2" xfId="7638" xr:uid="{5DDBE987-693C-4212-8431-A421A04A29AF}"/>
    <cellStyle name="Normal 2 2 2 2 3 2 4 4 2 2" xfId="7639" xr:uid="{72014BBA-D506-4D58-87CE-AD3DB2EA80CA}"/>
    <cellStyle name="Normal 2 2 2 2 3 2 4 4 2 3" xfId="7640" xr:uid="{8B2DB90A-9911-499C-B63D-C381EBDED5D7}"/>
    <cellStyle name="Normal 2 2 2 2 3 2 4 4 3" xfId="7641" xr:uid="{F070DF21-828F-40E1-A115-F34B38538280}"/>
    <cellStyle name="Normal 2 2 2 2 3 2 4 4 4" xfId="7642" xr:uid="{680C1469-20F5-462F-9655-06ED3401DD24}"/>
    <cellStyle name="Normal 2 2 2 2 3 2 4 5" xfId="7643" xr:uid="{19B046CE-66E5-4E98-AE77-323F699DB34F}"/>
    <cellStyle name="Normal 2 2 2 2 3 2 4 5 2" xfId="7644" xr:uid="{36F35A7F-89C3-49CD-9CE6-C48366E87D95}"/>
    <cellStyle name="Normal 2 2 2 2 3 2 4 5 3" xfId="7645" xr:uid="{16C7305C-28D0-4237-830D-8D88F46DBF34}"/>
    <cellStyle name="Normal 2 2 2 2 3 2 4 6" xfId="7646" xr:uid="{BC69E2ED-DCC6-4EBE-9FDC-AEEF9DE5A5C8}"/>
    <cellStyle name="Normal 2 2 2 2 3 2 4 7" xfId="7647" xr:uid="{2EC2F084-9215-431B-96AA-45123396ECEC}"/>
    <cellStyle name="Normal 2 2 2 2 3 2 5" xfId="7648" xr:uid="{98A7B753-BB4A-4C2A-B17B-739CDE43F83A}"/>
    <cellStyle name="Normal 2 2 2 2 3 2 5 2" xfId="7649" xr:uid="{D88528EF-6A0B-4908-A8AD-D1CCAEEADF4F}"/>
    <cellStyle name="Normal 2 2 2 2 3 2 5 3" xfId="7650" xr:uid="{D6AA8224-F248-4A39-A9B8-2248259E4188}"/>
    <cellStyle name="Normal 2 2 2 2 3 2 5 3 2" xfId="7651" xr:uid="{1F119003-1903-4696-BC1B-8CAC9F2A1B4C}"/>
    <cellStyle name="Normal 2 2 2 2 3 2 5 3 2 2" xfId="7652" xr:uid="{E5AE7DD3-7E9B-4DC4-83F7-C5D2AE430CCB}"/>
    <cellStyle name="Normal 2 2 2 2 3 2 5 3 2 3" xfId="7653" xr:uid="{6731376C-D3BB-47B0-8B51-B60B899B47D3}"/>
    <cellStyle name="Normal 2 2 2 2 3 2 5 3 3" xfId="7654" xr:uid="{2C1B5256-E20E-4512-9017-6C4A542FAF4F}"/>
    <cellStyle name="Normal 2 2 2 2 3 2 5 3 4" xfId="7655" xr:uid="{392E906C-63C9-420C-946F-9B91DA2A063C}"/>
    <cellStyle name="Normal 2 2 2 2 3 2 5 4" xfId="7656" xr:uid="{BF40F6DC-2E90-45C7-9A57-98DCA0C6AFB4}"/>
    <cellStyle name="Normal 2 2 2 2 3 2 5 4 2" xfId="7657" xr:uid="{12DA79C6-87DA-4AF6-8762-C1393266D3A7}"/>
    <cellStyle name="Normal 2 2 2 2 3 2 5 4 3" xfId="7658" xr:uid="{B9976FC2-A52F-4A82-A207-E1684236B723}"/>
    <cellStyle name="Normal 2 2 2 2 3 2 5 5" xfId="7659" xr:uid="{F9D972E8-9ACE-435B-9446-B3FB34C7AB45}"/>
    <cellStyle name="Normal 2 2 2 2 3 2 5 6" xfId="7660" xr:uid="{4CD7BEA4-CA49-459E-8F61-F714CFD88A05}"/>
    <cellStyle name="Normal 2 2 2 2 3 3" xfId="7661" xr:uid="{5AF79750-3396-429B-9CCC-5DE37081376D}"/>
    <cellStyle name="Normal 2 2 2 2 3 3 2" xfId="7662" xr:uid="{E05994B9-D21D-4305-9A95-6DCB0E7AE22F}"/>
    <cellStyle name="Normal 2 2 2 2 3 3 2 2" xfId="7663" xr:uid="{F34B80EC-72E1-4AF8-9E57-A9FA0F0853D8}"/>
    <cellStyle name="Normal 2 2 2 2 3 3 2 2 2" xfId="7664" xr:uid="{85BEAC90-4353-401B-94F9-431A53FE151C}"/>
    <cellStyle name="Normal 2 2 2 2 3 3 2 2 2 2" xfId="7665" xr:uid="{A4619100-4310-44E8-803B-7B9F5667C519}"/>
    <cellStyle name="Normal 2 2 2 2 3 3 2 2 2 2 2" xfId="7666" xr:uid="{65A5B0B8-A559-48B7-A574-7465B24397BE}"/>
    <cellStyle name="Normal 2 2 2 2 3 3 2 2 2 2 2 2" xfId="7667" xr:uid="{73117007-2435-4762-9AC0-33B16435CB77}"/>
    <cellStyle name="Normal 2 2 2 2 3 3 2 2 2 2 2 3" xfId="7668" xr:uid="{5A60C26E-7224-4D6F-92F6-CBA9E194E1A4}"/>
    <cellStyle name="Normal 2 2 2 2 3 3 2 2 2 2 3" xfId="7669" xr:uid="{00A7D0FE-D4BC-4B75-B296-5A251B6B781A}"/>
    <cellStyle name="Normal 2 2 2 2 3 3 2 2 2 2 4" xfId="7670" xr:uid="{BDE06605-263B-4EE5-9B9F-20B702E07FFC}"/>
    <cellStyle name="Normal 2 2 2 2 3 3 2 2 2 3" xfId="7671" xr:uid="{716DA91B-34A6-4E9F-A47F-51C327C0528F}"/>
    <cellStyle name="Normal 2 2 2 2 3 3 2 2 2 3 2" xfId="7672" xr:uid="{2CD0CB8B-65B6-4D54-BEC4-FF4CD5297C48}"/>
    <cellStyle name="Normal 2 2 2 2 3 3 2 2 2 3 3" xfId="7673" xr:uid="{FEE26328-3BD7-4516-8B5A-5CAE6479893E}"/>
    <cellStyle name="Normal 2 2 2 2 3 3 2 2 2 4" xfId="7674" xr:uid="{A8B0CD9B-DC10-4DD8-8FD1-AF82858C6383}"/>
    <cellStyle name="Normal 2 2 2 2 3 3 2 2 2 5" xfId="7675" xr:uid="{29B919F6-55E5-4FDE-B70F-FF16F92C73B1}"/>
    <cellStyle name="Normal 2 2 2 2 3 3 2 3" xfId="7676" xr:uid="{F8C57BC5-ED27-4F65-BD60-6AB2B2F48830}"/>
    <cellStyle name="Normal 2 2 2 2 3 3 2 3 2" xfId="7677" xr:uid="{D6EF8954-9666-4B7A-8C69-5DBB206ED2DA}"/>
    <cellStyle name="Normal 2 2 2 2 3 3 2 3 2 2" xfId="7678" xr:uid="{93746B5A-3F76-40F6-9563-4E675DADBA55}"/>
    <cellStyle name="Normal 2 2 2 2 3 3 2 3 2 2 2" xfId="7679" xr:uid="{B769628B-9043-43C2-B145-F11D3674DA53}"/>
    <cellStyle name="Normal 2 2 2 2 3 3 2 3 2 2 3" xfId="7680" xr:uid="{9B945267-7FF6-4A59-B1D2-26EA18C4A859}"/>
    <cellStyle name="Normal 2 2 2 2 3 3 2 3 2 3" xfId="7681" xr:uid="{26286714-642A-4EA9-A3DD-5A0D3E8CD001}"/>
    <cellStyle name="Normal 2 2 2 2 3 3 2 3 2 4" xfId="7682" xr:uid="{FE90515A-D8A2-4163-A72D-04730A3DBA6C}"/>
    <cellStyle name="Normal 2 2 2 2 3 3 2 3 3" xfId="7683" xr:uid="{DB6E6E33-2BF4-4270-8E21-2BE9867B8D69}"/>
    <cellStyle name="Normal 2 2 2 2 3 3 2 3 3 2" xfId="7684" xr:uid="{018B75DF-2348-4C01-8306-B6EE4FD6529A}"/>
    <cellStyle name="Normal 2 2 2 2 3 3 2 3 3 3" xfId="7685" xr:uid="{7ADA7926-5616-4264-9E89-FB14F476AF64}"/>
    <cellStyle name="Normal 2 2 2 2 3 3 2 3 4" xfId="7686" xr:uid="{F3799222-FB88-4111-AB42-4CCE93946454}"/>
    <cellStyle name="Normal 2 2 2 2 3 3 2 3 5" xfId="7687" xr:uid="{894B9DE6-ECDF-4AE4-8D12-338D57A3BD96}"/>
    <cellStyle name="Normal 2 2 2 2 3 3 2 4" xfId="7688" xr:uid="{F42C06AC-C9CA-4EE4-A49D-738595F37255}"/>
    <cellStyle name="Normal 2 2 2 2 3 3 2 4 2" xfId="7689" xr:uid="{3DC52B1D-B074-48CC-AC23-69DA214CF392}"/>
    <cellStyle name="Normal 2 2 2 2 3 3 2 4 2 2" xfId="7690" xr:uid="{94AC020F-4EB4-4FED-A7E7-710908EED77A}"/>
    <cellStyle name="Normal 2 2 2 2 3 3 2 4 2 3" xfId="7691" xr:uid="{AB7E40EA-B438-4DDD-AA9E-4127AF1C3C63}"/>
    <cellStyle name="Normal 2 2 2 2 3 3 2 4 3" xfId="7692" xr:uid="{C49037D4-5AA8-45CC-A0D8-F0A90F87160C}"/>
    <cellStyle name="Normal 2 2 2 2 3 3 2 4 4" xfId="7693" xr:uid="{3607F112-9001-488D-81C9-E41A40DEC1B1}"/>
    <cellStyle name="Normal 2 2 2 2 3 3 2 5" xfId="7694" xr:uid="{C69DD4FA-1727-4C3B-B19C-CE0C1BB166E0}"/>
    <cellStyle name="Normal 2 2 2 2 3 3 2 5 2" xfId="7695" xr:uid="{0385B5DA-E0A2-4306-A83C-903E77420927}"/>
    <cellStyle name="Normal 2 2 2 2 3 3 2 5 3" xfId="7696" xr:uid="{D0D0F1C6-6B0C-4E09-9C21-6D3AAC8957EB}"/>
    <cellStyle name="Normal 2 2 2 2 3 3 2 6" xfId="7697" xr:uid="{0259263E-4350-4A07-AF52-D5EE69334D8D}"/>
    <cellStyle name="Normal 2 2 2 2 3 3 2 7" xfId="7698" xr:uid="{E003CBC6-65E1-4065-9017-72B8173CFC43}"/>
    <cellStyle name="Normal 2 2 2 2 3 3 3" xfId="7699" xr:uid="{E5FFFA1E-710C-473C-803F-DF6B6794142B}"/>
    <cellStyle name="Normal 2 2 2 2 3 3 3 2" xfId="7700" xr:uid="{B1A1C7EA-2B63-4C20-B634-DB74597F3170}"/>
    <cellStyle name="Normal 2 2 2 2 3 3 3 2 2" xfId="7701" xr:uid="{4981AC22-93E0-4240-BB74-8E17C930C591}"/>
    <cellStyle name="Normal 2 2 2 2 3 3 3 2 2 2" xfId="7702" xr:uid="{54E75DE3-445A-457A-9417-25F07912E0CE}"/>
    <cellStyle name="Normal 2 2 2 2 3 3 3 2 2 3" xfId="7703" xr:uid="{D2E1D7F6-C0FD-4EA9-B8A7-48A88CC295E9}"/>
    <cellStyle name="Normal 2 2 2 2 3 3 3 2 3" xfId="7704" xr:uid="{E6059CEE-60C2-4355-AE14-038917D96CBD}"/>
    <cellStyle name="Normal 2 2 2 2 3 3 3 2 4" xfId="7705" xr:uid="{DE630373-0C97-4270-A86C-EAF16EE93051}"/>
    <cellStyle name="Normal 2 2 2 2 3 3 3 3" xfId="7706" xr:uid="{B985CFB4-D749-4C0B-8981-BB5ACAD180E8}"/>
    <cellStyle name="Normal 2 2 2 2 3 3 3 3 2" xfId="7707" xr:uid="{4B550380-B2A3-4A54-BC73-DEFE3A7A0447}"/>
    <cellStyle name="Normal 2 2 2 2 3 3 3 3 3" xfId="7708" xr:uid="{574D735F-39FE-4310-BC9A-E3AA6321F95E}"/>
    <cellStyle name="Normal 2 2 2 2 3 3 3 4" xfId="7709" xr:uid="{E0771700-13EE-48D4-B25B-A2EB07D9DF15}"/>
    <cellStyle name="Normal 2 2 2 2 3 3 3 5" xfId="7710" xr:uid="{47E02F84-8D51-4F0C-8D4D-476F22F1FCE3}"/>
    <cellStyle name="Normal 2 2 2 2 3 3 4" xfId="7711" xr:uid="{95DA89E4-4F46-4A87-83C6-05731CD4AD58}"/>
    <cellStyle name="Normal 2 2 2 2 3 3 4 2" xfId="7712" xr:uid="{F2C0FE40-8CDF-48F2-BD1C-D5D73D5207E0}"/>
    <cellStyle name="Normal 2 2 2 2 3 3 4 3" xfId="7713" xr:uid="{2597A9D6-FD7E-444B-BC06-8C58060BC9F5}"/>
    <cellStyle name="Normal 2 2 2 2 3 3 4 3 2" xfId="7714" xr:uid="{D1952D5E-3069-4748-B6BE-3E8D7CA97D10}"/>
    <cellStyle name="Normal 2 2 2 2 3 3 4 3 2 2" xfId="7715" xr:uid="{965BAC0A-BCA5-45C8-91A9-92F9F8DCE9AB}"/>
    <cellStyle name="Normal 2 2 2 2 3 3 4 3 2 3" xfId="7716" xr:uid="{24784721-CCED-499E-80F0-149D8E07EDF0}"/>
    <cellStyle name="Normal 2 2 2 2 3 3 4 3 3" xfId="7717" xr:uid="{DBD3DB09-51F5-4571-A1E8-92575892E0D0}"/>
    <cellStyle name="Normal 2 2 2 2 3 3 4 3 4" xfId="7718" xr:uid="{80A840AC-33F3-48DD-A1F9-617B0E5CABEC}"/>
    <cellStyle name="Normal 2 2 2 2 3 3 4 4" xfId="7719" xr:uid="{C94F2F1E-FE11-4AC4-9E00-5A71CAE8882B}"/>
    <cellStyle name="Normal 2 2 2 2 3 3 4 4 2" xfId="7720" xr:uid="{33C02701-34DC-4597-9FE5-F00460A73AA1}"/>
    <cellStyle name="Normal 2 2 2 2 3 3 4 4 3" xfId="7721" xr:uid="{9E5CD8EA-0156-42E4-90DC-ED769E9E5014}"/>
    <cellStyle name="Normal 2 2 2 2 3 3 4 5" xfId="7722" xr:uid="{A42C222C-6A42-4BE3-B302-AB31A98693A0}"/>
    <cellStyle name="Normal 2 2 2 2 3 3 4 6" xfId="7723" xr:uid="{3D4B372F-E627-4616-AF96-BB39EFA4CA7F}"/>
    <cellStyle name="Normal 2 2 2 2 3 4" xfId="7724" xr:uid="{CA1C1038-BD7C-425B-806B-EB41E2A615E4}"/>
    <cellStyle name="Normal 2 2 2 2 3 4 2" xfId="7725" xr:uid="{8C162EE3-5419-4647-8154-96953F7A8685}"/>
    <cellStyle name="Normal 2 2 2 2 3 4 2 2" xfId="7726" xr:uid="{AB3EC361-8821-4612-9B92-916842A702F4}"/>
    <cellStyle name="Normal 2 2 2 2 3 4 2 3" xfId="7727" xr:uid="{2759D525-0B51-47A5-BE8C-E95FC14EB4BD}"/>
    <cellStyle name="Normal 2 2 2 2 3 4 2 3 2" xfId="7728" xr:uid="{CBE3C47B-5B60-49C1-8A9F-B5D6692BFCF9}"/>
    <cellStyle name="Normal 2 2 2 2 3 4 2 3 2 2" xfId="7729" xr:uid="{33A60BA7-0BC9-45A9-955E-B8ED0A047B80}"/>
    <cellStyle name="Normal 2 2 2 2 3 4 2 3 2 3" xfId="7730" xr:uid="{352256D7-66A6-475B-A7AA-6661454EBE07}"/>
    <cellStyle name="Normal 2 2 2 2 3 4 2 3 3" xfId="7731" xr:uid="{F28A90B5-0A5F-43B0-84F2-D612C3EDEC81}"/>
    <cellStyle name="Normal 2 2 2 2 3 4 2 3 4" xfId="7732" xr:uid="{08BA6B6E-7614-4B7D-9142-EB99510EFC95}"/>
    <cellStyle name="Normal 2 2 2 2 3 4 2 4" xfId="7733" xr:uid="{B7070D94-5FA0-4F91-B33B-8D5BA204DF32}"/>
    <cellStyle name="Normal 2 2 2 2 3 4 2 4 2" xfId="7734" xr:uid="{3520D5EE-D234-420E-B31C-42F5D7A6DD01}"/>
    <cellStyle name="Normal 2 2 2 2 3 4 2 4 3" xfId="7735" xr:uid="{1DDEACEC-99C7-4B92-ACD2-4828E8B8D4E1}"/>
    <cellStyle name="Normal 2 2 2 2 3 4 2 5" xfId="7736" xr:uid="{B137CD24-CC19-4B92-86CB-8014A9D4FEF1}"/>
    <cellStyle name="Normal 2 2 2 2 3 4 2 6" xfId="7737" xr:uid="{EB94C925-9D16-46C8-956D-33E271F9E870}"/>
    <cellStyle name="Normal 2 2 2 2 3 4 3" xfId="7738" xr:uid="{781DEA74-BC9E-4CE3-A303-034937FBEE1C}"/>
    <cellStyle name="Normal 2 2 2 2 3 5" xfId="7739" xr:uid="{E595D096-5176-49D4-A786-5EFC0B29BCEE}"/>
    <cellStyle name="Normal 2 2 2 2 3 5 2" xfId="7740" xr:uid="{616AA82E-DA9B-4AD2-BC01-4A116FC71587}"/>
    <cellStyle name="Normal 2 2 2 2 3 5 2 2" xfId="7741" xr:uid="{35F3D0C1-6427-4562-8686-1100683A38D1}"/>
    <cellStyle name="Normal 2 2 2 2 3 5 2 2 2" xfId="7742" xr:uid="{E2FB5E4E-EFD5-4F54-8B3F-BF049890B27C}"/>
    <cellStyle name="Normal 2 2 2 2 3 5 2 2 2 2" xfId="7743" xr:uid="{2E158AFE-D6C4-4E49-AE2D-6AB105D7E87A}"/>
    <cellStyle name="Normal 2 2 2 2 3 5 2 2 2 3" xfId="7744" xr:uid="{D19686AF-2711-41A6-A601-1D7AC43FDD09}"/>
    <cellStyle name="Normal 2 2 2 2 3 5 2 2 3" xfId="7745" xr:uid="{E7D9503D-3878-4954-8EF3-B6CBA98C25B9}"/>
    <cellStyle name="Normal 2 2 2 2 3 5 2 2 4" xfId="7746" xr:uid="{C3A60605-4C66-4A8D-9F18-7A12B716F457}"/>
    <cellStyle name="Normal 2 2 2 2 3 5 2 3" xfId="7747" xr:uid="{9F80EDAF-F145-4E33-8BF8-7146D0CC38BD}"/>
    <cellStyle name="Normal 2 2 2 2 3 5 2 3 2" xfId="7748" xr:uid="{EF30C0A1-4E3F-4096-ACC4-1E90BE10ABFA}"/>
    <cellStyle name="Normal 2 2 2 2 3 5 2 3 3" xfId="7749" xr:uid="{63CF17DB-6A0D-4886-9F63-40B8DB8E929D}"/>
    <cellStyle name="Normal 2 2 2 2 3 5 2 4" xfId="7750" xr:uid="{A553FABD-D2D6-417B-B417-2776E5EB7A4F}"/>
    <cellStyle name="Normal 2 2 2 2 3 5 2 5" xfId="7751" xr:uid="{2E2DCE47-089C-448E-B462-19A99E2AB767}"/>
    <cellStyle name="Normal 2 2 2 2 3 6" xfId="7752" xr:uid="{16FB4F11-405E-41FF-BE47-2F462552FDC8}"/>
    <cellStyle name="Normal 2 2 2 2 3 6 2" xfId="7753" xr:uid="{72A88D9C-2047-4813-ACCB-21A25F44398C}"/>
    <cellStyle name="Normal 2 2 2 2 3 6 2 2" xfId="7754" xr:uid="{22FCA5AA-8748-40DE-82E1-BE5B894C3CA9}"/>
    <cellStyle name="Normal 2 2 2 2 3 6 2 3" xfId="7755" xr:uid="{303017B3-73DE-41E6-9485-6D15B0ADA983}"/>
    <cellStyle name="Normal 2 2 2 2 3 6 3" xfId="7756" xr:uid="{558F7033-38E7-4259-A62E-3CAF33C64BA2}"/>
    <cellStyle name="Normal 2 2 2 2 3 6 4" xfId="7757" xr:uid="{78ECF3D7-0ED3-43BD-A13C-196D1CF73D1B}"/>
    <cellStyle name="Normal 2 2 2 2 3 7" xfId="7758" xr:uid="{C8E3C394-6394-4A88-9139-ECFE6E6D1BCE}"/>
    <cellStyle name="Normal 2 2 2 2 3 7 2" xfId="7759" xr:uid="{B5A13A1A-629F-4C42-A746-6FAB29469729}"/>
    <cellStyle name="Normal 2 2 2 2 3 7 3" xfId="7760" xr:uid="{505C0F4F-C15A-43C3-91C7-B3F3212FC9E9}"/>
    <cellStyle name="Normal 2 2 2 2 3 8" xfId="7761" xr:uid="{6AD79725-99BE-42D7-A836-5EE2D8589C67}"/>
    <cellStyle name="Normal 2 2 2 2 3 9" xfId="7762" xr:uid="{29DD84D4-B718-4FF5-BA9B-336991098C5A}"/>
    <cellStyle name="Normal 2 2 2 2 4" xfId="7763" xr:uid="{3BE72352-7660-496A-8CCF-5E69B241A845}"/>
    <cellStyle name="Normal 2 2 2 2 4 2" xfId="7764" xr:uid="{8F443FB9-FC7C-45A8-82F6-E817CA1EAC3F}"/>
    <cellStyle name="Normal 2 2 2 2 4 2 2" xfId="7765" xr:uid="{9F29A347-4238-41A2-A4AC-B8E839BC2352}"/>
    <cellStyle name="Normal 2 2 2 2 4 2 2 2" xfId="7766" xr:uid="{BE6B7AEE-F4E2-4909-9DEB-682A41F5B636}"/>
    <cellStyle name="Normal 2 2 2 2 4 2 2 3" xfId="7767" xr:uid="{89528DBA-382A-45A6-952A-8854988EFA0B}"/>
    <cellStyle name="Normal 2 2 2 2 4 2 2 3 2" xfId="7768" xr:uid="{A98C5228-0681-4293-AC17-D9EDE050DCD6}"/>
    <cellStyle name="Normal 2 2 2 2 4 2 2 3 2 2" xfId="7769" xr:uid="{02CFA776-9168-4248-A08D-C8C0A3DEEF8E}"/>
    <cellStyle name="Normal 2 2 2 2 4 2 2 3 2 3" xfId="7770" xr:uid="{EF764DEA-C565-4571-ABFA-CE96079F0E78}"/>
    <cellStyle name="Normal 2 2 2 2 4 2 2 3 3" xfId="7771" xr:uid="{8C6D96EE-3840-4D34-A1E6-5C87F37E204E}"/>
    <cellStyle name="Normal 2 2 2 2 4 2 2 3 4" xfId="7772" xr:uid="{3F107285-FCC6-4CB3-927D-A927ECDE7383}"/>
    <cellStyle name="Normal 2 2 2 2 4 2 2 4" xfId="7773" xr:uid="{C8A791BE-2FAB-460D-BC4E-89F0B43C7ACB}"/>
    <cellStyle name="Normal 2 2 2 2 4 2 2 4 2" xfId="7774" xr:uid="{B8FEF636-94D0-455C-AD89-82E77C58A16F}"/>
    <cellStyle name="Normal 2 2 2 2 4 2 2 4 3" xfId="7775" xr:uid="{F80AFFB7-7DD8-44E3-954C-4CF33AD48880}"/>
    <cellStyle name="Normal 2 2 2 2 4 2 2 5" xfId="7776" xr:uid="{890A69B2-929C-4A72-966E-971526721E98}"/>
    <cellStyle name="Normal 2 2 2 2 4 2 2 6" xfId="7777" xr:uid="{5A514ACD-2BA6-4A51-BDA8-9C0A66A29365}"/>
    <cellStyle name="Normal 2 2 2 2 4 2 3" xfId="7778" xr:uid="{80C6A621-2FAB-4B05-BFBF-16F4C7C427B4}"/>
    <cellStyle name="Normal 2 2 2 2 4 3" xfId="7779" xr:uid="{946B2D9D-CA69-4657-A610-D9ABE0671B87}"/>
    <cellStyle name="Normal 2 2 2 2 4 4" xfId="7780" xr:uid="{28472C2B-0F42-4087-B8EE-C11659E2CD62}"/>
    <cellStyle name="Normal 2 2 2 2 4 4 2" xfId="7781" xr:uid="{E4D89320-04F5-4774-B2D6-69E46CFA821F}"/>
    <cellStyle name="Normal 2 2 2 2 4 4 2 2" xfId="7782" xr:uid="{FDD2C5CC-A9EA-4384-A364-166EFAF89BDB}"/>
    <cellStyle name="Normal 2 2 2 2 4 4 2 2 2" xfId="7783" xr:uid="{93ADE0BE-8DAD-4E4C-9EFD-C92D8F93293E}"/>
    <cellStyle name="Normal 2 2 2 2 4 4 2 2 2 2" xfId="7784" xr:uid="{BEC06352-1634-42DB-95F5-0DCBDDB40AE3}"/>
    <cellStyle name="Normal 2 2 2 2 4 4 2 2 2 3" xfId="7785" xr:uid="{D9A02D0E-432F-4874-8838-A6FC12455BA2}"/>
    <cellStyle name="Normal 2 2 2 2 4 4 2 2 3" xfId="7786" xr:uid="{CB8D68EF-DCE9-4599-9C29-4B4938AB3E3A}"/>
    <cellStyle name="Normal 2 2 2 2 4 4 2 2 4" xfId="7787" xr:uid="{34466B2B-6ED9-4EE3-9D15-3A9DA963D204}"/>
    <cellStyle name="Normal 2 2 2 2 4 4 2 3" xfId="7788" xr:uid="{3F18538C-A5BF-460F-81DC-B493585D07CC}"/>
    <cellStyle name="Normal 2 2 2 2 4 4 2 3 2" xfId="7789" xr:uid="{349D5164-C078-4B14-8ECD-82FF4A106ED1}"/>
    <cellStyle name="Normal 2 2 2 2 4 4 2 3 3" xfId="7790" xr:uid="{E22D2B9D-C594-4116-8A4F-50DD9E7FBF63}"/>
    <cellStyle name="Normal 2 2 2 2 4 4 2 4" xfId="7791" xr:uid="{CA093A3D-ABD6-4378-B380-090F782981C6}"/>
    <cellStyle name="Normal 2 2 2 2 4 4 2 5" xfId="7792" xr:uid="{3AFEF9B7-1D35-4222-BF15-1E56137F6F21}"/>
    <cellStyle name="Normal 2 2 2 2 4 5" xfId="7793" xr:uid="{D3DFD1D1-196F-4587-96DE-16C9F7D554D8}"/>
    <cellStyle name="Normal 2 2 2 2 4 5 2" xfId="7794" xr:uid="{6207361C-1B97-47DC-BF88-208C6AAA64DF}"/>
    <cellStyle name="Normal 2 2 2 2 4 5 2 2" xfId="7795" xr:uid="{F7EA933A-AE07-4B1E-B175-AFE125F9901D}"/>
    <cellStyle name="Normal 2 2 2 2 4 5 2 3" xfId="7796" xr:uid="{DDF9252F-00EB-4598-9569-4D430745954A}"/>
    <cellStyle name="Normal 2 2 2 2 4 5 3" xfId="7797" xr:uid="{285EE2B7-575D-4769-9DEF-BC092709DB66}"/>
    <cellStyle name="Normal 2 2 2 2 4 5 4" xfId="7798" xr:uid="{2E41E5FF-47B5-44AE-8C96-95E44BBB4334}"/>
    <cellStyle name="Normal 2 2 2 2 4 6" xfId="7799" xr:uid="{0F50B71F-7464-4F14-A67E-7C7D10F29795}"/>
    <cellStyle name="Normal 2 2 2 2 4 6 2" xfId="7800" xr:uid="{90AE42B3-5897-4A6F-B861-01414798A60E}"/>
    <cellStyle name="Normal 2 2 2 2 4 6 3" xfId="7801" xr:uid="{23CA9D7C-891B-496D-8989-CD49344CB968}"/>
    <cellStyle name="Normal 2 2 2 2 4 7" xfId="7802" xr:uid="{5E4E41D5-37DD-4AB8-85C1-8FDFFFB30B24}"/>
    <cellStyle name="Normal 2 2 2 2 4 8" xfId="7803" xr:uid="{FF44BBB1-C0DE-4799-A0CD-7E2BF54B8864}"/>
    <cellStyle name="Normal 2 2 2 2 5" xfId="7804" xr:uid="{73B03974-0C3F-4527-8217-528305A114B4}"/>
    <cellStyle name="Normal 2 2 2 2 6" xfId="7805" xr:uid="{A96223B5-C9BA-42E1-A43A-1589E35AC343}"/>
    <cellStyle name="Normal 2 2 2 2 6 2" xfId="7806" xr:uid="{FE83F38C-82D7-4845-89AB-B3996C2BD886}"/>
    <cellStyle name="Normal 2 2 2 2 6 2 2" xfId="7807" xr:uid="{6B163AF8-CEBC-4276-8257-09061C3541D1}"/>
    <cellStyle name="Normal 2 2 2 2 6 2 2 2" xfId="7808" xr:uid="{00F56E0D-0E02-44AF-A3C1-F08B833FDEF8}"/>
    <cellStyle name="Normal 2 2 2 2 6 2 2 2 2" xfId="7809" xr:uid="{B311DCB6-9431-4FAF-8D91-0B85FF01265D}"/>
    <cellStyle name="Normal 2 2 2 2 6 2 2 2 2 2" xfId="7810" xr:uid="{CEC477E0-6D52-4431-B3EA-DA8AEB8E0E04}"/>
    <cellStyle name="Normal 2 2 2 2 6 2 2 2 2 3" xfId="7811" xr:uid="{554017E2-5A3A-4DDC-AFBD-6EBA2FD99514}"/>
    <cellStyle name="Normal 2 2 2 2 6 2 2 2 3" xfId="7812" xr:uid="{57850B4C-2D0B-4AC6-89B4-A78F96A488B6}"/>
    <cellStyle name="Normal 2 2 2 2 6 2 2 2 4" xfId="7813" xr:uid="{F088F60B-52D5-437E-B67D-DEDEB6422E97}"/>
    <cellStyle name="Normal 2 2 2 2 6 2 2 3" xfId="7814" xr:uid="{CB8027DE-8017-4549-838B-D9DA1AB92C8B}"/>
    <cellStyle name="Normal 2 2 2 2 6 2 2 3 2" xfId="7815" xr:uid="{8E25BC12-01A3-47E1-B8F1-5273315FBA1E}"/>
    <cellStyle name="Normal 2 2 2 2 6 2 2 3 3" xfId="7816" xr:uid="{D4389806-B72C-4CA9-9878-4F1AD10940EB}"/>
    <cellStyle name="Normal 2 2 2 2 6 2 2 4" xfId="7817" xr:uid="{1627F5C7-9BAA-4DA3-A040-4EDA498F7727}"/>
    <cellStyle name="Normal 2 2 2 2 6 2 2 5" xfId="7818" xr:uid="{477A49A3-946D-4EBF-A0CF-CD38DDAA4F22}"/>
    <cellStyle name="Normal 2 2 2 2 6 3" xfId="7819" xr:uid="{252A4B06-01E7-4BEB-A7A6-EFC656FB8EDE}"/>
    <cellStyle name="Normal 2 2 2 2 6 3 2" xfId="7820" xr:uid="{5F36A1D7-B38B-45F5-A301-E0ABE43D393F}"/>
    <cellStyle name="Normal 2 2 2 2 6 3 2 2" xfId="7821" xr:uid="{68D5085B-7EA7-429B-916A-E14F2040F319}"/>
    <cellStyle name="Normal 2 2 2 2 6 3 2 2 2" xfId="7822" xr:uid="{4EFB4497-9CE9-4C47-80C5-9C8D362FD158}"/>
    <cellStyle name="Normal 2 2 2 2 6 3 2 2 3" xfId="7823" xr:uid="{695312FB-8DE0-4585-A9EB-F4A4101A8F78}"/>
    <cellStyle name="Normal 2 2 2 2 6 3 2 3" xfId="7824" xr:uid="{B424616E-3299-4B4B-AAC5-6C13534CDAF8}"/>
    <cellStyle name="Normal 2 2 2 2 6 3 2 4" xfId="7825" xr:uid="{B7FD3DF2-D412-4181-9CC5-AE7209D2160C}"/>
    <cellStyle name="Normal 2 2 2 2 6 3 3" xfId="7826" xr:uid="{80C329E7-5038-4C74-95A0-57A640EBC07C}"/>
    <cellStyle name="Normal 2 2 2 2 6 3 3 2" xfId="7827" xr:uid="{4AB02F58-467D-4023-A884-6FCF879C3243}"/>
    <cellStyle name="Normal 2 2 2 2 6 3 3 3" xfId="7828" xr:uid="{A1E5461B-084B-4B6E-824A-DDD8A8EE8AC3}"/>
    <cellStyle name="Normal 2 2 2 2 6 3 4" xfId="7829" xr:uid="{47BBE778-E7B3-4DF1-B4E5-C4370BA4C18E}"/>
    <cellStyle name="Normal 2 2 2 2 6 3 5" xfId="7830" xr:uid="{10F1FE04-3C53-477B-9301-18BB2C694307}"/>
    <cellStyle name="Normal 2 2 2 2 6 4" xfId="7831" xr:uid="{1FAE5D13-B0DA-4757-8BC6-BF7AD8EDA8DF}"/>
    <cellStyle name="Normal 2 2 2 2 6 4 2" xfId="7832" xr:uid="{5EA9C13C-B67E-4F2B-A23B-522095EB59C2}"/>
    <cellStyle name="Normal 2 2 2 2 6 4 2 2" xfId="7833" xr:uid="{0EBA96A3-DE81-4070-BE35-607CDF84CA1C}"/>
    <cellStyle name="Normal 2 2 2 2 6 4 2 3" xfId="7834" xr:uid="{ED5E98E0-2E7A-4EA0-B90A-0BF097B0F2A8}"/>
    <cellStyle name="Normal 2 2 2 2 6 4 3" xfId="7835" xr:uid="{A4DC5A18-3ED1-4E8A-A337-94F6912B6E74}"/>
    <cellStyle name="Normal 2 2 2 2 6 4 4" xfId="7836" xr:uid="{B4858473-D7C2-49A5-B3A7-D8D6EF3A454E}"/>
    <cellStyle name="Normal 2 2 2 2 6 5" xfId="7837" xr:uid="{C09ABCD0-C656-4CDD-8216-034A1B479265}"/>
    <cellStyle name="Normal 2 2 2 2 6 5 2" xfId="7838" xr:uid="{19455917-4743-426F-BEAB-BE8EF05BD413}"/>
    <cellStyle name="Normal 2 2 2 2 6 5 3" xfId="7839" xr:uid="{BB7A5612-536A-42D5-98C0-BD028152BC6E}"/>
    <cellStyle name="Normal 2 2 2 2 6 6" xfId="7840" xr:uid="{A690F68E-502D-4187-9569-B796D56358AF}"/>
    <cellStyle name="Normal 2 2 2 2 6 7" xfId="7841" xr:uid="{BF3ECC5D-7E15-48C3-B056-8A7FB6F80D9E}"/>
    <cellStyle name="Normal 2 2 2 2 7" xfId="7842" xr:uid="{B78A14DC-4CA7-4753-BCEC-652BF8041944}"/>
    <cellStyle name="Normal 2 2 2 2 7 2" xfId="7843" xr:uid="{71DB53CC-61ED-48F1-8935-86974A2D4D14}"/>
    <cellStyle name="Normal 2 2 2 2 7 3" xfId="7844" xr:uid="{36515DE3-8E58-4657-B952-BE36610810DB}"/>
    <cellStyle name="Normal 2 2 2 2 7 3 2" xfId="7845" xr:uid="{CBC8D063-5546-4981-9909-0B3330B9B5E6}"/>
    <cellStyle name="Normal 2 2 2 2 7 3 2 2" xfId="7846" xr:uid="{C29507C5-D22D-48E8-BE36-8AF7B42F9889}"/>
    <cellStyle name="Normal 2 2 2 2 7 3 2 3" xfId="7847" xr:uid="{09CDC3AE-D583-44D2-BB87-DA857085DBF0}"/>
    <cellStyle name="Normal 2 2 2 2 7 3 3" xfId="7848" xr:uid="{FC11C0EF-0B33-45E0-B3ED-B31164FCA60B}"/>
    <cellStyle name="Normal 2 2 2 2 7 3 4" xfId="7849" xr:uid="{8ED966F1-7ACE-44E0-9EDA-351654A87EA9}"/>
    <cellStyle name="Normal 2 2 2 2 7 4" xfId="7850" xr:uid="{099800AD-43FE-4336-867A-C7A7ABE73DED}"/>
    <cellStyle name="Normal 2 2 2 2 7 4 2" xfId="7851" xr:uid="{219A40BF-D50E-4850-A1ED-F035C8ABD33C}"/>
    <cellStyle name="Normal 2 2 2 2 7 4 3" xfId="7852" xr:uid="{C50192CF-0655-4EDE-8C4D-C8FEDFF3C7D1}"/>
    <cellStyle name="Normal 2 2 2 2 7 5" xfId="7853" xr:uid="{9438FE37-DD70-4CC3-A303-561E5BEA88F9}"/>
    <cellStyle name="Normal 2 2 2 2 7 6" xfId="7854" xr:uid="{A3CFF8B1-22C8-46E8-AA06-A892D9562534}"/>
    <cellStyle name="Normal 2 2 2 2 8" xfId="7855" xr:uid="{6D704BB1-DFA0-426C-B8A2-551290044D4A}"/>
    <cellStyle name="Normal 2 2 2 2 9" xfId="7856" xr:uid="{F3B27DA5-DF93-40BE-ACDE-72CF66BBB335}"/>
    <cellStyle name="Normal 2 2 2 20" xfId="7857" xr:uid="{19E55BB0-09B1-47B2-A354-3BCE1442865D}"/>
    <cellStyle name="Normal 2 2 2 21" xfId="7858" xr:uid="{84A17A0B-A2AB-4343-99C5-20A34A8A917A}"/>
    <cellStyle name="Normal 2 2 2 22" xfId="7032" xr:uid="{065FC75C-C021-4219-81A6-06C7E820B916}"/>
    <cellStyle name="Normal 2 2 2 3" xfId="1640" xr:uid="{097E603B-CB38-463A-8009-F1BDF255911F}"/>
    <cellStyle name="Normal 2 2 2 3 2" xfId="7860" xr:uid="{3C56E801-7A90-40BC-98FB-D8EDC01391A3}"/>
    <cellStyle name="Normal 2 2 2 3 2 2" xfId="7861" xr:uid="{99FFA3E4-543E-4218-8E75-1ECF425785DE}"/>
    <cellStyle name="Normal 2 2 2 3 2 2 2" xfId="7862" xr:uid="{FA7620FF-873A-4881-B4A7-C82C72766ACC}"/>
    <cellStyle name="Normal 2 2 2 3 2 2 3" xfId="7863" xr:uid="{3A2D01C2-0930-43C5-BF5E-41570337F7C4}"/>
    <cellStyle name="Normal 2 2 2 3 2 3" xfId="7864" xr:uid="{BA616D5F-349B-41B7-8114-D9D158BE855B}"/>
    <cellStyle name="Normal 2 2 2 3 2 4" xfId="7865" xr:uid="{0D0576EE-B397-4F58-A3ED-C8AFC7CC93D3}"/>
    <cellStyle name="Normal 2 2 2 3 3" xfId="7866" xr:uid="{639D75E8-1CD6-48FD-B210-9D6065481FD0}"/>
    <cellStyle name="Normal 2 2 2 3 3 2" xfId="7867" xr:uid="{5ABAE389-EF32-4ECE-A62B-B3B80A0E6B40}"/>
    <cellStyle name="Normal 2 2 2 3 3 3" xfId="7868" xr:uid="{BD4D5BA7-7ADB-4350-BC0C-1C644F7540A8}"/>
    <cellStyle name="Normal 2 2 2 3 4" xfId="7869" xr:uid="{6C82C9C5-975C-45F1-B37E-4CC97DE14EAD}"/>
    <cellStyle name="Normal 2 2 2 3 5" xfId="7870" xr:uid="{9FFDEAB3-614D-4913-A89F-6CDAA8221993}"/>
    <cellStyle name="Normal 2 2 2 3 6" xfId="7859" xr:uid="{8F8968AC-9D9C-4D90-ACF3-BB2237E8260E}"/>
    <cellStyle name="Normal 2 2 2 4" xfId="1636" xr:uid="{52023FFD-8C01-4B79-AB74-7235797CDA69}"/>
    <cellStyle name="Normal 2 2 2 4 2" xfId="7872" xr:uid="{3BEA694E-0357-41A9-B53F-9476F80BC7BA}"/>
    <cellStyle name="Normal 2 2 2 4 2 2" xfId="7873" xr:uid="{BAE34D09-45D0-4550-BFC1-3A27D692295E}"/>
    <cellStyle name="Normal 2 2 2 4 2 2 2" xfId="7874" xr:uid="{0FCF13D1-00A8-4990-A8B4-F1A55735D6FB}"/>
    <cellStyle name="Normal 2 2 2 4 2 2 2 2" xfId="7875" xr:uid="{FB540F20-F7B2-456D-8932-8CE022777C46}"/>
    <cellStyle name="Normal 2 2 2 4 2 2 2 2 2" xfId="7876" xr:uid="{65EE29E6-759C-42F4-B97D-7810161D0C7F}"/>
    <cellStyle name="Normal 2 2 2 4 2 2 2 2 2 2" xfId="7877" xr:uid="{72810167-A35D-4CB7-B08C-075D05173449}"/>
    <cellStyle name="Normal 2 2 2 4 2 2 2 2 2 2 2" xfId="7878" xr:uid="{0D07D9FC-835A-4B9E-A001-E82EF1C3F40B}"/>
    <cellStyle name="Normal 2 2 2 4 2 2 2 2 2 2 2 2" xfId="7879" xr:uid="{2D644145-81E7-42DC-BCBE-86481F549E85}"/>
    <cellStyle name="Normal 2 2 2 4 2 2 2 2 2 2 2 3" xfId="7880" xr:uid="{3710557D-2628-440C-950D-CE37F9AB7920}"/>
    <cellStyle name="Normal 2 2 2 4 2 2 2 2 2 2 3" xfId="7881" xr:uid="{6FBE7871-1865-4BE1-A218-ECB215CBAEE3}"/>
    <cellStyle name="Normal 2 2 2 4 2 2 2 2 2 2 4" xfId="7882" xr:uid="{63D8E4E2-1087-4BD5-8344-681EA80539BC}"/>
    <cellStyle name="Normal 2 2 2 4 2 2 2 2 2 3" xfId="7883" xr:uid="{C91D3DC0-48B1-4627-88BE-DC5481232C62}"/>
    <cellStyle name="Normal 2 2 2 4 2 2 2 2 2 3 2" xfId="7884" xr:uid="{9A4FAA42-FBFF-4A6C-8DA6-CE86B8AA847A}"/>
    <cellStyle name="Normal 2 2 2 4 2 2 2 2 2 3 3" xfId="7885" xr:uid="{E621AC28-E840-4307-9603-A8D0D572F1EF}"/>
    <cellStyle name="Normal 2 2 2 4 2 2 2 2 2 4" xfId="7886" xr:uid="{91FC8266-36F7-40E3-B5B5-D53FB8A8E63E}"/>
    <cellStyle name="Normal 2 2 2 4 2 2 2 2 2 5" xfId="7887" xr:uid="{AFE3AF18-B1CF-42D6-9466-67129752583F}"/>
    <cellStyle name="Normal 2 2 2 4 2 2 2 3" xfId="7888" xr:uid="{AAC73973-9994-450C-8F92-E2422E8B8F89}"/>
    <cellStyle name="Normal 2 2 2 4 2 2 2 3 2" xfId="7889" xr:uid="{16C171F5-44C4-4B6B-A8B4-F2322599BEE8}"/>
    <cellStyle name="Normal 2 2 2 4 2 2 2 3 2 2" xfId="7890" xr:uid="{4C3187B6-FDD4-4DA1-95CF-68C3227CB89D}"/>
    <cellStyle name="Normal 2 2 2 4 2 2 2 3 2 2 2" xfId="7891" xr:uid="{09AE6257-CB7B-44D6-BEDC-9F4013FF6AD0}"/>
    <cellStyle name="Normal 2 2 2 4 2 2 2 3 2 2 3" xfId="7892" xr:uid="{A5718D4B-2901-4DC6-A1BB-8DCE0F8EAB24}"/>
    <cellStyle name="Normal 2 2 2 4 2 2 2 3 2 3" xfId="7893" xr:uid="{C1C3054E-6798-483C-A5B5-B3ED0B5D898B}"/>
    <cellStyle name="Normal 2 2 2 4 2 2 2 3 2 4" xfId="7894" xr:uid="{69EE6A1B-3C55-472F-893C-F2324310CDDA}"/>
    <cellStyle name="Normal 2 2 2 4 2 2 2 3 3" xfId="7895" xr:uid="{E0532EEE-5531-4D3F-82BD-9B6CDA4A9275}"/>
    <cellStyle name="Normal 2 2 2 4 2 2 2 3 3 2" xfId="7896" xr:uid="{DA8D6822-0C2F-481C-9848-790E93FA4DA9}"/>
    <cellStyle name="Normal 2 2 2 4 2 2 2 3 3 3" xfId="7897" xr:uid="{053EC10B-1045-48E0-946F-21575D535EF4}"/>
    <cellStyle name="Normal 2 2 2 4 2 2 2 3 4" xfId="7898" xr:uid="{5F4A8344-E8B9-4FC0-83D2-AE5BEC1E9BE1}"/>
    <cellStyle name="Normal 2 2 2 4 2 2 2 3 5" xfId="7899" xr:uid="{3F66C22A-1676-41A9-B134-56DE48CE6A94}"/>
    <cellStyle name="Normal 2 2 2 4 2 2 2 4" xfId="7900" xr:uid="{A65F9FA1-6BFD-44D9-946E-0DE09E5B36FE}"/>
    <cellStyle name="Normal 2 2 2 4 2 2 2 4 2" xfId="7901" xr:uid="{188DA6B1-0B72-4E02-9DFA-66BD3C73A72A}"/>
    <cellStyle name="Normal 2 2 2 4 2 2 2 4 2 2" xfId="7902" xr:uid="{61A71A07-CC34-4E8E-AD2E-A6432938F22F}"/>
    <cellStyle name="Normal 2 2 2 4 2 2 2 4 2 3" xfId="7903" xr:uid="{21DF3E18-E996-45E5-A121-0A9A1E09F39D}"/>
    <cellStyle name="Normal 2 2 2 4 2 2 2 4 3" xfId="7904" xr:uid="{4857DAEC-19BC-4B23-BC2B-5F430875B53A}"/>
    <cellStyle name="Normal 2 2 2 4 2 2 2 4 4" xfId="7905" xr:uid="{E56F5800-86A0-4249-8843-FEDF12FF5F36}"/>
    <cellStyle name="Normal 2 2 2 4 2 2 2 5" xfId="7906" xr:uid="{6651A2A5-9865-4F19-9E82-E0DD52805ED5}"/>
    <cellStyle name="Normal 2 2 2 4 2 2 2 5 2" xfId="7907" xr:uid="{62432D0E-9C7B-46D9-8BCA-E334BF7FF048}"/>
    <cellStyle name="Normal 2 2 2 4 2 2 2 5 3" xfId="7908" xr:uid="{E351EF65-041E-42BE-A913-4C004C674F2C}"/>
    <cellStyle name="Normal 2 2 2 4 2 2 2 6" xfId="7909" xr:uid="{C76E9F14-EC7A-4C27-98E6-F4B12AD5F386}"/>
    <cellStyle name="Normal 2 2 2 4 2 2 2 7" xfId="7910" xr:uid="{53010336-973B-40A9-A686-F4EDAE49B8A4}"/>
    <cellStyle name="Normal 2 2 2 4 2 2 3" xfId="7911" xr:uid="{7CEC388E-BFFA-4798-B37B-9AC7C4DE190F}"/>
    <cellStyle name="Normal 2 2 2 4 2 2 3 2" xfId="7912" xr:uid="{EE366216-633E-4E7E-968C-78A4375FFA9C}"/>
    <cellStyle name="Normal 2 2 2 4 2 2 3 2 2" xfId="7913" xr:uid="{7F6A25CF-3757-4E0C-9C99-4230D7682980}"/>
    <cellStyle name="Normal 2 2 2 4 2 2 3 2 2 2" xfId="7914" xr:uid="{0F53D9EE-5D76-45F1-AA44-12D78571AFBC}"/>
    <cellStyle name="Normal 2 2 2 4 2 2 3 2 2 3" xfId="7915" xr:uid="{0BEAE5AC-DC77-4F94-8FC8-590E7AE1D063}"/>
    <cellStyle name="Normal 2 2 2 4 2 2 3 2 3" xfId="7916" xr:uid="{547AD936-87AC-440A-884C-990938BB8E1B}"/>
    <cellStyle name="Normal 2 2 2 4 2 2 3 2 4" xfId="7917" xr:uid="{C85183CD-DC52-4226-A2A7-C421BAA22B3B}"/>
    <cellStyle name="Normal 2 2 2 4 2 2 3 3" xfId="7918" xr:uid="{44A6DB9B-B2B6-44CB-B1A0-647B7E590405}"/>
    <cellStyle name="Normal 2 2 2 4 2 2 3 3 2" xfId="7919" xr:uid="{3717B87A-8FCB-43C8-B3D8-E30AF439EA86}"/>
    <cellStyle name="Normal 2 2 2 4 2 2 3 3 3" xfId="7920" xr:uid="{A7A71296-1C0C-4179-AF4F-893677DEF66D}"/>
    <cellStyle name="Normal 2 2 2 4 2 2 3 4" xfId="7921" xr:uid="{73DEA6C7-6F4F-4DE5-B680-826E78667928}"/>
    <cellStyle name="Normal 2 2 2 4 2 2 3 5" xfId="7922" xr:uid="{095A0068-1EFD-4337-8480-91CFD632B6DC}"/>
    <cellStyle name="Normal 2 2 2 4 2 2 4" xfId="7923" xr:uid="{896DBB30-0D8F-419B-8CD4-3759736B6E56}"/>
    <cellStyle name="Normal 2 2 2 4 2 2 4 2" xfId="7924" xr:uid="{BA835EFF-B87F-42C0-87D7-AF4CB877E628}"/>
    <cellStyle name="Normal 2 2 2 4 2 2 4 3" xfId="7925" xr:uid="{6A2DF058-DBF7-4357-A8E5-9012ED1A0ECB}"/>
    <cellStyle name="Normal 2 2 2 4 2 2 4 3 2" xfId="7926" xr:uid="{268A3897-EC72-4C8B-B59C-C8C6EB16B3F1}"/>
    <cellStyle name="Normal 2 2 2 4 2 2 4 3 2 2" xfId="7927" xr:uid="{C89DB26E-F5EB-4121-9474-F1CBD05B3261}"/>
    <cellStyle name="Normal 2 2 2 4 2 2 4 3 2 3" xfId="7928" xr:uid="{67CF6B15-C14C-4339-ADB7-5A3FC6C7D08D}"/>
    <cellStyle name="Normal 2 2 2 4 2 2 4 3 3" xfId="7929" xr:uid="{003415D8-90B9-4B0D-AA3C-3F79CBD087F4}"/>
    <cellStyle name="Normal 2 2 2 4 2 2 4 3 4" xfId="7930" xr:uid="{60F69520-A37C-48EB-81A1-A4DD4799FC93}"/>
    <cellStyle name="Normal 2 2 2 4 2 2 4 4" xfId="7931" xr:uid="{1258E9DE-F049-44AC-ACC0-25619F347513}"/>
    <cellStyle name="Normal 2 2 2 4 2 2 4 4 2" xfId="7932" xr:uid="{96B58939-49F5-4726-BFD8-940BCD59650D}"/>
    <cellStyle name="Normal 2 2 2 4 2 2 4 4 3" xfId="7933" xr:uid="{2DDC7AAB-0B3B-43A6-8A86-660E51FBC013}"/>
    <cellStyle name="Normal 2 2 2 4 2 2 4 5" xfId="7934" xr:uid="{7936CECA-D35D-4088-AF9E-39BA28BC78F4}"/>
    <cellStyle name="Normal 2 2 2 4 2 2 4 6" xfId="7935" xr:uid="{C8140908-13D5-476D-BB5B-2C325905C30E}"/>
    <cellStyle name="Normal 2 2 2 4 2 3" xfId="7936" xr:uid="{421418D1-B32E-4A93-ADFC-C7172E0107B4}"/>
    <cellStyle name="Normal 2 2 2 4 2 3 2" xfId="7937" xr:uid="{563E41EE-07B8-414A-AE51-F15B623122C1}"/>
    <cellStyle name="Normal 2 2 2 4 2 3 2 2" xfId="7938" xr:uid="{F8A47AB4-6FE3-45FA-A1D8-6345945F165C}"/>
    <cellStyle name="Normal 2 2 2 4 2 3 2 2 2" xfId="7939" xr:uid="{D187A4BE-C7CB-4F43-A1F0-C86A1327011E}"/>
    <cellStyle name="Normal 2 2 2 4 2 3 2 2 3" xfId="7940" xr:uid="{D30F9F27-2359-4B9D-9620-2527C2BE2502}"/>
    <cellStyle name="Normal 2 2 2 4 2 3 2 3" xfId="7941" xr:uid="{5B58CB5D-E60B-4062-891A-EB65E32A3BA6}"/>
    <cellStyle name="Normal 2 2 2 4 2 3 2 4" xfId="7942" xr:uid="{F0E186F2-1961-480E-92F7-29DE4558C486}"/>
    <cellStyle name="Normal 2 2 2 4 2 3 3" xfId="7943" xr:uid="{F8FC6B56-7B3F-4409-81F9-1AC16AB0D655}"/>
    <cellStyle name="Normal 2 2 2 4 2 3 3 2" xfId="7944" xr:uid="{48B8B0DA-A283-47BA-B6A5-D065D9060981}"/>
    <cellStyle name="Normal 2 2 2 4 2 3 3 3" xfId="7945" xr:uid="{CC879B27-8FB4-41D3-B048-4469BD53C89A}"/>
    <cellStyle name="Normal 2 2 2 4 2 3 4" xfId="7946" xr:uid="{0CC05731-D180-4F22-9590-1AE9C7BA806D}"/>
    <cellStyle name="Normal 2 2 2 4 2 3 5" xfId="7947" xr:uid="{5CD4AE73-441E-43F4-890E-E4857222BCAC}"/>
    <cellStyle name="Normal 2 2 2 4 2 4" xfId="7948" xr:uid="{30D359D5-8A4C-4F58-8F6A-8CDE625DE298}"/>
    <cellStyle name="Normal 2 2 2 4 2 4 2" xfId="7949" xr:uid="{31B52762-2114-4C17-B4FF-05354CD3B99D}"/>
    <cellStyle name="Normal 2 2 2 4 2 4 2 2" xfId="7950" xr:uid="{71C1CFEF-E328-48CF-B1C8-C457D64E9190}"/>
    <cellStyle name="Normal 2 2 2 4 2 4 2 3" xfId="7951" xr:uid="{6BAA2A5F-929E-42BA-BF08-DC25D57FC12E}"/>
    <cellStyle name="Normal 2 2 2 4 2 4 2 3 2" xfId="7952" xr:uid="{FE413C68-CBD9-4DFA-B8F6-8C5AB4D82E34}"/>
    <cellStyle name="Normal 2 2 2 4 2 4 2 3 2 2" xfId="7953" xr:uid="{9F825260-1D30-4911-9B11-FB8A1BD74EA7}"/>
    <cellStyle name="Normal 2 2 2 4 2 4 2 3 2 3" xfId="7954" xr:uid="{8A594CC6-83BE-4A5D-9BC8-BF27AD89CDAA}"/>
    <cellStyle name="Normal 2 2 2 4 2 4 2 3 3" xfId="7955" xr:uid="{D0468789-599D-463F-B4DA-0AE77928960A}"/>
    <cellStyle name="Normal 2 2 2 4 2 4 2 3 4" xfId="7956" xr:uid="{1581CC92-2398-4445-9C97-E9BF95C4966D}"/>
    <cellStyle name="Normal 2 2 2 4 2 4 2 4" xfId="7957" xr:uid="{693CB1EF-3F72-4C05-AE22-F3DBBE61528A}"/>
    <cellStyle name="Normal 2 2 2 4 2 4 2 4 2" xfId="7958" xr:uid="{D756181E-E6BF-4764-B15D-DAEA844CAB10}"/>
    <cellStyle name="Normal 2 2 2 4 2 4 2 4 3" xfId="7959" xr:uid="{36BDB688-1D1C-4FCA-8EE3-2C1CB1FE597F}"/>
    <cellStyle name="Normal 2 2 2 4 2 4 2 5" xfId="7960" xr:uid="{6DC5CC63-EAB3-4850-AB9F-4328AD3F7E75}"/>
    <cellStyle name="Normal 2 2 2 4 2 4 2 6" xfId="7961" xr:uid="{DDC98034-46BB-4ED7-8CDE-BF454F0B66E2}"/>
    <cellStyle name="Normal 2 2 2 4 2 4 3" xfId="7962" xr:uid="{99FF0914-6B4B-4FAF-8565-0E4C44763DC8}"/>
    <cellStyle name="Normal 2 2 2 4 2 5" xfId="7963" xr:uid="{A6B5532A-7A17-4305-AFF3-890DF5B01FA4}"/>
    <cellStyle name="Normal 2 2 2 4 2 5 2" xfId="7964" xr:uid="{F84418D6-B7B3-43ED-83AD-EDD7D35FBFEA}"/>
    <cellStyle name="Normal 2 2 2 4 2 5 2 2" xfId="7965" xr:uid="{BC031F72-C979-4830-BCFC-E3857ADA6640}"/>
    <cellStyle name="Normal 2 2 2 4 2 5 2 2 2" xfId="7966" xr:uid="{D7A57EB7-2794-4E2C-85EB-C52F77D6F6A5}"/>
    <cellStyle name="Normal 2 2 2 4 2 5 2 2 2 2" xfId="7967" xr:uid="{B35368C9-13B4-4306-A569-A79EC0A91500}"/>
    <cellStyle name="Normal 2 2 2 4 2 5 2 2 2 3" xfId="7968" xr:uid="{5CFDE76F-7126-477B-8714-1D07141C30B6}"/>
    <cellStyle name="Normal 2 2 2 4 2 5 2 2 3" xfId="7969" xr:uid="{AF57AA05-B830-4C70-BC4A-B4263A738B0A}"/>
    <cellStyle name="Normal 2 2 2 4 2 5 2 2 4" xfId="7970" xr:uid="{C1047517-88BF-46CB-9942-2711B1379385}"/>
    <cellStyle name="Normal 2 2 2 4 2 5 2 3" xfId="7971" xr:uid="{1E60FA85-AACF-4CFC-95BB-49F7DD14B2F8}"/>
    <cellStyle name="Normal 2 2 2 4 2 5 2 3 2" xfId="7972" xr:uid="{4518331F-AE1B-43D8-9728-740C06BDF0DB}"/>
    <cellStyle name="Normal 2 2 2 4 2 5 2 3 3" xfId="7973" xr:uid="{7BBE79E9-C5AB-4925-86A3-8C6D299935B4}"/>
    <cellStyle name="Normal 2 2 2 4 2 5 2 4" xfId="7974" xr:uid="{C311D553-88AB-4838-8FF2-E1EFBA5D7C3B}"/>
    <cellStyle name="Normal 2 2 2 4 2 5 2 5" xfId="7975" xr:uid="{146ACC7B-3B9E-4F38-8FD9-DB6C28A2FE0F}"/>
    <cellStyle name="Normal 2 2 2 4 2 6" xfId="7976" xr:uid="{78B6D268-E530-4028-BD1E-B3A6340F441E}"/>
    <cellStyle name="Normal 2 2 2 4 2 6 2" xfId="7977" xr:uid="{9995A61F-C32A-41EB-B908-025518A367B1}"/>
    <cellStyle name="Normal 2 2 2 4 2 6 2 2" xfId="7978" xr:uid="{7E43E415-2004-454A-BBE7-79535CDB52BE}"/>
    <cellStyle name="Normal 2 2 2 4 2 6 2 3" xfId="7979" xr:uid="{57AA58C3-04C1-4691-B204-8A9AB0E6C12B}"/>
    <cellStyle name="Normal 2 2 2 4 2 6 3" xfId="7980" xr:uid="{9CF26570-45D3-49F3-BE36-7C01EE5A637E}"/>
    <cellStyle name="Normal 2 2 2 4 2 6 4" xfId="7981" xr:uid="{CACAD49E-9150-4404-961A-4BAC73FBEB7F}"/>
    <cellStyle name="Normal 2 2 2 4 2 7" xfId="7982" xr:uid="{3EE4E75F-9DED-401A-902B-EF2B87F26B09}"/>
    <cellStyle name="Normal 2 2 2 4 2 7 2" xfId="7983" xr:uid="{EB7CFD0C-C61C-482C-A5AC-AB46C2DDC411}"/>
    <cellStyle name="Normal 2 2 2 4 2 7 3" xfId="7984" xr:uid="{73F76E21-5C7B-4F29-A092-F62CB011F829}"/>
    <cellStyle name="Normal 2 2 2 4 2 8" xfId="7985" xr:uid="{7E236608-64B9-4590-93B6-D8A2DC61A909}"/>
    <cellStyle name="Normal 2 2 2 4 2 9" xfId="7986" xr:uid="{CDBBAE23-029A-46F4-B112-1E054C529492}"/>
    <cellStyle name="Normal 2 2 2 4 3" xfId="7987" xr:uid="{93DF0CCA-9CFA-4F63-B2AB-2B504A66C426}"/>
    <cellStyle name="Normal 2 2 2 4 3 2" xfId="7988" xr:uid="{0401D6BF-819F-495A-AFC4-1FD3F073F620}"/>
    <cellStyle name="Normal 2 2 2 4 3 2 2" xfId="7989" xr:uid="{C0C2E0C8-6284-4EEE-98DD-FE9048F4EAF8}"/>
    <cellStyle name="Normal 2 2 2 4 3 2 2 2" xfId="7990" xr:uid="{F4FCF5D2-C420-413D-9F6E-F6848790340E}"/>
    <cellStyle name="Normal 2 2 2 4 3 2 2 3" xfId="7991" xr:uid="{061DB2B8-1B64-4157-81F6-65EFCC5D5F81}"/>
    <cellStyle name="Normal 2 2 2 4 3 2 2 3 2" xfId="7992" xr:uid="{C9F51126-8A8B-48B0-9976-8B5D0A8A86C3}"/>
    <cellStyle name="Normal 2 2 2 4 3 2 2 3 2 2" xfId="7993" xr:uid="{E12F9A26-EE16-44AB-9B5E-A59E8F5FBC70}"/>
    <cellStyle name="Normal 2 2 2 4 3 2 2 3 2 3" xfId="7994" xr:uid="{2D59B49C-7A84-42DA-933E-036142E462C9}"/>
    <cellStyle name="Normal 2 2 2 4 3 2 2 3 3" xfId="7995" xr:uid="{E6AD00B3-3A2A-4820-AA1C-BF35B0778F02}"/>
    <cellStyle name="Normal 2 2 2 4 3 2 2 3 4" xfId="7996" xr:uid="{3226CE8E-BEC5-4DB0-A0D4-A33B30026037}"/>
    <cellStyle name="Normal 2 2 2 4 3 2 2 4" xfId="7997" xr:uid="{EC8212A5-5CC0-4984-BC45-9E81C4E09E37}"/>
    <cellStyle name="Normal 2 2 2 4 3 2 2 4 2" xfId="7998" xr:uid="{B2ED9292-3E1A-4F7E-AB3B-A8494BB6DBFE}"/>
    <cellStyle name="Normal 2 2 2 4 3 2 2 4 3" xfId="7999" xr:uid="{2C19E71A-709E-48A8-ABDF-AE3CAFD9C197}"/>
    <cellStyle name="Normal 2 2 2 4 3 2 2 5" xfId="8000" xr:uid="{C5ABE16B-B943-45A2-AC49-A09C617208A9}"/>
    <cellStyle name="Normal 2 2 2 4 3 2 2 6" xfId="8001" xr:uid="{A6F02146-7847-4369-A1EF-52F71E1E5693}"/>
    <cellStyle name="Normal 2 2 2 4 3 2 3" xfId="8002" xr:uid="{7280AF83-A36D-46FE-B07F-2D6AD3F7DA98}"/>
    <cellStyle name="Normal 2 2 2 4 3 3" xfId="8003" xr:uid="{C4B1B2F7-76BB-4016-8239-33A1E917C225}"/>
    <cellStyle name="Normal 2 2 2 4 3 4" xfId="8004" xr:uid="{8A7EB446-9858-489E-8EC7-AE07D89BC969}"/>
    <cellStyle name="Normal 2 2 2 4 3 4 2" xfId="8005" xr:uid="{AEA29FC8-592D-4069-BF07-3EC92F3C4529}"/>
    <cellStyle name="Normal 2 2 2 4 3 4 2 2" xfId="8006" xr:uid="{6A571816-1A4C-475C-ABD9-BA715C03C83A}"/>
    <cellStyle name="Normal 2 2 2 4 3 4 2 2 2" xfId="8007" xr:uid="{24D31F10-45C5-40EA-9E86-408B7D4106E1}"/>
    <cellStyle name="Normal 2 2 2 4 3 4 2 2 2 2" xfId="8008" xr:uid="{5777CEC9-1A06-43BE-BFFE-6DF1266722E3}"/>
    <cellStyle name="Normal 2 2 2 4 3 4 2 2 2 3" xfId="8009" xr:uid="{80975899-F4DD-41B0-93E2-1AAE88622B89}"/>
    <cellStyle name="Normal 2 2 2 4 3 4 2 2 3" xfId="8010" xr:uid="{41778F66-2B5B-4C4A-929B-673F522717B5}"/>
    <cellStyle name="Normal 2 2 2 4 3 4 2 2 4" xfId="8011" xr:uid="{4C04A136-67EA-4DC3-A454-3531EE8E7ADA}"/>
    <cellStyle name="Normal 2 2 2 4 3 4 2 3" xfId="8012" xr:uid="{32A5E192-F8EC-4927-A2DD-66AE79D24D6F}"/>
    <cellStyle name="Normal 2 2 2 4 3 4 2 3 2" xfId="8013" xr:uid="{69EA62F8-580C-4A8E-8E3B-17ECBF970523}"/>
    <cellStyle name="Normal 2 2 2 4 3 4 2 3 3" xfId="8014" xr:uid="{1CC7F13E-0DAA-457A-A5E0-5155A162E482}"/>
    <cellStyle name="Normal 2 2 2 4 3 4 2 4" xfId="8015" xr:uid="{48F5DFF0-900E-43B1-8A0C-2C5C48069392}"/>
    <cellStyle name="Normal 2 2 2 4 3 4 2 5" xfId="8016" xr:uid="{8AB8C8AA-93B2-4831-BC6D-49A85113AE2A}"/>
    <cellStyle name="Normal 2 2 2 4 3 5" xfId="8017" xr:uid="{BA5BCE24-07A4-45DC-B0B9-7861422AE211}"/>
    <cellStyle name="Normal 2 2 2 4 3 5 2" xfId="8018" xr:uid="{B63EA8D5-048A-475D-A45E-E70C1AC26F9B}"/>
    <cellStyle name="Normal 2 2 2 4 3 5 2 2" xfId="8019" xr:uid="{D00A3F71-0C35-4EC8-8807-A0383DA25960}"/>
    <cellStyle name="Normal 2 2 2 4 3 5 2 3" xfId="8020" xr:uid="{3FC8917B-AB48-4F01-96E5-B37EDF8C7A18}"/>
    <cellStyle name="Normal 2 2 2 4 3 5 3" xfId="8021" xr:uid="{337D3D78-1EB4-430D-A255-444CD19AF606}"/>
    <cellStyle name="Normal 2 2 2 4 3 5 4" xfId="8022" xr:uid="{FB6B880D-9379-494D-BFE3-F79D83CF9FDC}"/>
    <cellStyle name="Normal 2 2 2 4 3 6" xfId="8023" xr:uid="{679739C7-A455-4FED-8E7E-EE737EEFD61C}"/>
    <cellStyle name="Normal 2 2 2 4 3 6 2" xfId="8024" xr:uid="{E2CC3AF6-44FA-4082-81F1-3D907F282360}"/>
    <cellStyle name="Normal 2 2 2 4 3 6 3" xfId="8025" xr:uid="{A09AF4DE-029F-4E2A-8D1B-6FE22452C940}"/>
    <cellStyle name="Normal 2 2 2 4 3 7" xfId="8026" xr:uid="{CB125EE7-5C57-40AD-8E6B-8B4443B70B12}"/>
    <cellStyle name="Normal 2 2 2 4 3 8" xfId="8027" xr:uid="{F110E679-5B0D-4710-AF58-2F99E9CCEF3E}"/>
    <cellStyle name="Normal 2 2 2 4 4" xfId="8028" xr:uid="{92D7B9B5-AA60-4C9C-823A-36C134488400}"/>
    <cellStyle name="Normal 2 2 2 4 4 2" xfId="8029" xr:uid="{723EE3CD-AD80-4306-B1ED-424CD8273FAB}"/>
    <cellStyle name="Normal 2 2 2 4 4 2 2" xfId="8030" xr:uid="{E82BCE9B-43CF-4FFA-90D4-43F1367DAC3F}"/>
    <cellStyle name="Normal 2 2 2 4 4 2 2 2" xfId="8031" xr:uid="{B4C82257-8ABE-480F-AFE2-D0309A2DFE47}"/>
    <cellStyle name="Normal 2 2 2 4 4 2 2 2 2" xfId="8032" xr:uid="{09078F27-062B-4645-A739-E71668137204}"/>
    <cellStyle name="Normal 2 2 2 4 4 2 2 2 2 2" xfId="8033" xr:uid="{DF294AE9-7A1C-4ECA-AC55-E686191F6AE9}"/>
    <cellStyle name="Normal 2 2 2 4 4 2 2 2 2 3" xfId="8034" xr:uid="{8A99CBC6-9CC1-44D3-8EEF-AB2D75829AEC}"/>
    <cellStyle name="Normal 2 2 2 4 4 2 2 2 3" xfId="8035" xr:uid="{1FC58473-E70A-40BD-B4C1-81F5E523B273}"/>
    <cellStyle name="Normal 2 2 2 4 4 2 2 2 4" xfId="8036" xr:uid="{C5AC5119-1505-4EFB-B382-7DF8EE4A09AE}"/>
    <cellStyle name="Normal 2 2 2 4 4 2 2 3" xfId="8037" xr:uid="{E31A080C-0ED0-46A8-B9E5-88997C6B9F0F}"/>
    <cellStyle name="Normal 2 2 2 4 4 2 2 3 2" xfId="8038" xr:uid="{37305662-7BEE-4B8D-BD3C-AC7B718FA677}"/>
    <cellStyle name="Normal 2 2 2 4 4 2 2 3 3" xfId="8039" xr:uid="{1D2C71CF-17F5-4431-A94C-03004EBD6E8C}"/>
    <cellStyle name="Normal 2 2 2 4 4 2 2 4" xfId="8040" xr:uid="{E76B0DBE-57E3-450A-8FC1-A9E95B1AB893}"/>
    <cellStyle name="Normal 2 2 2 4 4 2 2 5" xfId="8041" xr:uid="{BC26CB50-DCBC-4E81-8C8E-267D2AF34A5A}"/>
    <cellStyle name="Normal 2 2 2 4 4 3" xfId="8042" xr:uid="{19AA6A05-4DF8-462B-88A4-54E0FDEF2230}"/>
    <cellStyle name="Normal 2 2 2 4 4 3 2" xfId="8043" xr:uid="{FA8249AC-C268-4ECA-A2C1-D664F8A4DA01}"/>
    <cellStyle name="Normal 2 2 2 4 4 3 2 2" xfId="8044" xr:uid="{03CA59F1-264E-4164-B6CC-644315FF9AAE}"/>
    <cellStyle name="Normal 2 2 2 4 4 3 2 2 2" xfId="8045" xr:uid="{61B3B0B1-D9B1-43EA-B8AF-EEA2AE8CF15D}"/>
    <cellStyle name="Normal 2 2 2 4 4 3 2 2 3" xfId="8046" xr:uid="{5F9493CD-75A1-4A5D-972A-3E3A7A48F301}"/>
    <cellStyle name="Normal 2 2 2 4 4 3 2 3" xfId="8047" xr:uid="{9C2EB0FC-0008-4118-88DD-B31C7660CA74}"/>
    <cellStyle name="Normal 2 2 2 4 4 3 2 4" xfId="8048" xr:uid="{B03E5C34-FCA1-4D4F-80B3-D47A1203B93D}"/>
    <cellStyle name="Normal 2 2 2 4 4 3 3" xfId="8049" xr:uid="{52F09647-B727-4E28-8C7C-997F4CEF65B1}"/>
    <cellStyle name="Normal 2 2 2 4 4 3 3 2" xfId="8050" xr:uid="{E2AE820E-16DF-4779-8548-E169F16C2A17}"/>
    <cellStyle name="Normal 2 2 2 4 4 3 3 3" xfId="8051" xr:uid="{A09EFC7F-C84D-490C-BEE9-C645DD3EA7A2}"/>
    <cellStyle name="Normal 2 2 2 4 4 3 4" xfId="8052" xr:uid="{3034A1CF-D2A0-48E0-A17E-F426E0AD6428}"/>
    <cellStyle name="Normal 2 2 2 4 4 3 5" xfId="8053" xr:uid="{90008E94-0AF7-43A2-81D8-3CDFA5E926A5}"/>
    <cellStyle name="Normal 2 2 2 4 4 4" xfId="8054" xr:uid="{3DBD0EAF-D29B-42C3-BF99-AE4239324F49}"/>
    <cellStyle name="Normal 2 2 2 4 4 4 2" xfId="8055" xr:uid="{503D716D-7125-465B-ACA1-D54D703DADC7}"/>
    <cellStyle name="Normal 2 2 2 4 4 4 2 2" xfId="8056" xr:uid="{49C60D90-0FBC-4C39-83FE-0960FDB18B5C}"/>
    <cellStyle name="Normal 2 2 2 4 4 4 2 3" xfId="8057" xr:uid="{7E95CEFD-E3EA-4607-BA83-BC7F1E13BA05}"/>
    <cellStyle name="Normal 2 2 2 4 4 4 3" xfId="8058" xr:uid="{3B2FE928-B17F-4AB4-8945-49A886F05A81}"/>
    <cellStyle name="Normal 2 2 2 4 4 4 4" xfId="8059" xr:uid="{FA77DD7B-4F97-45B2-B873-CC6DA442D59D}"/>
    <cellStyle name="Normal 2 2 2 4 4 5" xfId="8060" xr:uid="{54E544B8-61D7-411C-A4E4-DAF0652AC98F}"/>
    <cellStyle name="Normal 2 2 2 4 4 5 2" xfId="8061" xr:uid="{F44FBC5D-47D9-4AEB-A19F-1937E45D3C1C}"/>
    <cellStyle name="Normal 2 2 2 4 4 5 3" xfId="8062" xr:uid="{BCEBAF3D-4198-4DA6-B893-DB09FDB21FC9}"/>
    <cellStyle name="Normal 2 2 2 4 4 6" xfId="8063" xr:uid="{498EF246-6BA6-4602-91CD-FA71A64CAC9D}"/>
    <cellStyle name="Normal 2 2 2 4 4 7" xfId="8064" xr:uid="{2DD3C5C5-DD99-4D49-A24F-D2782E24C3D2}"/>
    <cellStyle name="Normal 2 2 2 4 5" xfId="8065" xr:uid="{593E5568-DA17-4835-87F6-87EAD13DC7C8}"/>
    <cellStyle name="Normal 2 2 2 4 5 2" xfId="8066" xr:uid="{0004AFB8-3ED2-4A8E-A1DD-35D981F84A80}"/>
    <cellStyle name="Normal 2 2 2 4 5 3" xfId="8067" xr:uid="{98F69F4C-43C9-431B-B429-08A3CD273149}"/>
    <cellStyle name="Normal 2 2 2 4 5 3 2" xfId="8068" xr:uid="{2FBFB6D7-0C68-4DBA-AA64-6C286E9E19C9}"/>
    <cellStyle name="Normal 2 2 2 4 5 3 2 2" xfId="8069" xr:uid="{9267E8F5-A6A4-45AD-91F3-2C0B7B276A5B}"/>
    <cellStyle name="Normal 2 2 2 4 5 3 2 3" xfId="8070" xr:uid="{1BDB3B83-8ACA-46C3-B023-1F8DCDAE2CD1}"/>
    <cellStyle name="Normal 2 2 2 4 5 3 3" xfId="8071" xr:uid="{4D9088F3-A3E9-4D09-ACFD-9AB34C09A550}"/>
    <cellStyle name="Normal 2 2 2 4 5 3 4" xfId="8072" xr:uid="{E78B23A2-FE1F-4CC9-9563-CC893D75B190}"/>
    <cellStyle name="Normal 2 2 2 4 5 4" xfId="8073" xr:uid="{19EA59F8-8965-4C52-AD20-DEDBDF6E21D3}"/>
    <cellStyle name="Normal 2 2 2 4 5 4 2" xfId="8074" xr:uid="{5464B690-6EEC-4FC0-8B3C-42ED248E4423}"/>
    <cellStyle name="Normal 2 2 2 4 5 4 3" xfId="8075" xr:uid="{3EA8CEF4-2535-483D-B391-746DBC5D57BE}"/>
    <cellStyle name="Normal 2 2 2 4 5 5" xfId="8076" xr:uid="{0274C112-1452-456D-BA18-C48B1E53AC18}"/>
    <cellStyle name="Normal 2 2 2 4 5 6" xfId="8077" xr:uid="{17CA9DAC-47F1-418E-875E-BF4F7E5626EB}"/>
    <cellStyle name="Normal 2 2 2 4 6" xfId="7871" xr:uid="{009FC21C-12E1-4F68-9194-B8B3B698ACEB}"/>
    <cellStyle name="Normal 2 2 2 5" xfId="8078" xr:uid="{891B0EBD-7C24-485A-BBC7-662B943DF162}"/>
    <cellStyle name="Normal 2 2 2 5 2" xfId="8079" xr:uid="{2648F661-776D-4D13-ACE5-E7284E163250}"/>
    <cellStyle name="Normal 2 2 2 5 2 2" xfId="8080" xr:uid="{4EAE35A0-23B7-4159-8534-BDB2830EA9D9}"/>
    <cellStyle name="Normal 2 2 2 5 2 2 2" xfId="8081" xr:uid="{C6440197-FB9B-4E6F-A6AD-A37AB31749D2}"/>
    <cellStyle name="Normal 2 2 2 5 2 2 2 2" xfId="8082" xr:uid="{74D1E6D1-123B-4946-A459-51D19EFD98CA}"/>
    <cellStyle name="Normal 2 2 2 5 2 2 2 2 2" xfId="8083" xr:uid="{67132539-6918-4DE5-9CA1-09F3F1DC59C1}"/>
    <cellStyle name="Normal 2 2 2 5 2 2 2 2 2 2" xfId="8084" xr:uid="{3DDB40A1-DA55-4154-98A6-5DEAF8F97D49}"/>
    <cellStyle name="Normal 2 2 2 5 2 2 2 2 2 3" xfId="8085" xr:uid="{A1B71380-85CF-47B7-9A16-A1A6C63BD002}"/>
    <cellStyle name="Normal 2 2 2 5 2 2 2 2 3" xfId="8086" xr:uid="{7C9F4DF2-14FC-4C1B-BED7-07CF12576B3D}"/>
    <cellStyle name="Normal 2 2 2 5 2 2 2 2 4" xfId="8087" xr:uid="{0381388A-8646-4354-8434-9C966C37D4F6}"/>
    <cellStyle name="Normal 2 2 2 5 2 2 2 3" xfId="8088" xr:uid="{2743CA02-2800-4611-A6EF-E9C1078C8FA8}"/>
    <cellStyle name="Normal 2 2 2 5 2 2 2 3 2" xfId="8089" xr:uid="{D98922C0-CF6D-4C8D-BC5C-4B6DF97E6CF4}"/>
    <cellStyle name="Normal 2 2 2 5 2 2 2 3 3" xfId="8090" xr:uid="{5F8F95E1-761F-412D-AA50-5456589A53D3}"/>
    <cellStyle name="Normal 2 2 2 5 2 2 2 4" xfId="8091" xr:uid="{80908B27-76A4-4B5A-B998-59A2466AB19A}"/>
    <cellStyle name="Normal 2 2 2 5 2 2 2 5" xfId="8092" xr:uid="{16811F46-9641-4FEA-83EF-8E1676CF12F1}"/>
    <cellStyle name="Normal 2 2 2 5 2 3" xfId="8093" xr:uid="{D53A303D-6477-49E1-BC7B-23C7DD14F29F}"/>
    <cellStyle name="Normal 2 2 2 5 2 3 2" xfId="8094" xr:uid="{8770BC31-2D47-4753-9ECB-FE10B4DCB812}"/>
    <cellStyle name="Normal 2 2 2 5 2 3 2 2" xfId="8095" xr:uid="{8FEA4128-55D7-4BDF-BAEE-E28A3E9DEC4C}"/>
    <cellStyle name="Normal 2 2 2 5 2 3 2 2 2" xfId="8096" xr:uid="{1BA024A8-B6DF-4FBD-B35E-187B39A2ECC6}"/>
    <cellStyle name="Normal 2 2 2 5 2 3 2 2 3" xfId="8097" xr:uid="{B76343C1-5B06-46E4-9CC5-A64A17FD756D}"/>
    <cellStyle name="Normal 2 2 2 5 2 3 2 3" xfId="8098" xr:uid="{71E159BF-C3B8-4BFF-8A2A-208FB0B1E273}"/>
    <cellStyle name="Normal 2 2 2 5 2 3 2 4" xfId="8099" xr:uid="{8201FB9D-53C8-4FB7-8997-83FA52BB38F3}"/>
    <cellStyle name="Normal 2 2 2 5 2 3 3" xfId="8100" xr:uid="{B69192CE-5DCA-4802-96A8-C1B9BA124096}"/>
    <cellStyle name="Normal 2 2 2 5 2 3 3 2" xfId="8101" xr:uid="{A24A4491-1E0F-4FD2-AD11-7ED35F7E93BE}"/>
    <cellStyle name="Normal 2 2 2 5 2 3 3 3" xfId="8102" xr:uid="{34EDDC60-328D-458B-A4DA-05D427D49810}"/>
    <cellStyle name="Normal 2 2 2 5 2 3 4" xfId="8103" xr:uid="{1ADCBB5E-D6E0-46F2-BFE2-06559D16169C}"/>
    <cellStyle name="Normal 2 2 2 5 2 3 5" xfId="8104" xr:uid="{C1E030B1-3DB1-44B3-B695-BAA3193BEE4D}"/>
    <cellStyle name="Normal 2 2 2 5 2 4" xfId="8105" xr:uid="{25426C2E-85B0-495C-887E-C600D718EFB5}"/>
    <cellStyle name="Normal 2 2 2 5 2 4 2" xfId="8106" xr:uid="{C05A587E-DF84-4ABC-A34A-ABA934DD0380}"/>
    <cellStyle name="Normal 2 2 2 5 2 4 2 2" xfId="8107" xr:uid="{122EEA25-80B1-4DD5-A649-E803736FABA9}"/>
    <cellStyle name="Normal 2 2 2 5 2 4 2 3" xfId="8108" xr:uid="{848E7FB9-19E1-4C7C-8796-3F25A57C45C8}"/>
    <cellStyle name="Normal 2 2 2 5 2 4 3" xfId="8109" xr:uid="{FE2EFEB3-0BB8-4F9A-8DF9-3FB7177BE25F}"/>
    <cellStyle name="Normal 2 2 2 5 2 4 4" xfId="8110" xr:uid="{6A872A88-927B-488F-AF65-FBFF924C7EA5}"/>
    <cellStyle name="Normal 2 2 2 5 2 5" xfId="8111" xr:uid="{4D8A255D-18FB-465D-8512-8CDBDB4457E4}"/>
    <cellStyle name="Normal 2 2 2 5 2 5 2" xfId="8112" xr:uid="{E3A075D1-DA4F-4950-A669-4AAEB495ACCC}"/>
    <cellStyle name="Normal 2 2 2 5 2 5 3" xfId="8113" xr:uid="{42FEF8F1-8B27-4805-A265-DC0318078C07}"/>
    <cellStyle name="Normal 2 2 2 5 2 6" xfId="8114" xr:uid="{F259CC6B-536F-476B-9ABE-BADCB03324E8}"/>
    <cellStyle name="Normal 2 2 2 5 2 7" xfId="8115" xr:uid="{E839AC2F-AD01-4C3C-A56E-71589A28B570}"/>
    <cellStyle name="Normal 2 2 2 5 3" xfId="8116" xr:uid="{DC77D325-6375-4C9C-B1BB-7A507CD15F3E}"/>
    <cellStyle name="Normal 2 2 2 5 3 2" xfId="8117" xr:uid="{D9F7F349-916F-4733-A5BC-7C7DCCD49297}"/>
    <cellStyle name="Normal 2 2 2 5 3 2 2" xfId="8118" xr:uid="{92658242-7D7F-441E-A37A-E639E15A832D}"/>
    <cellStyle name="Normal 2 2 2 5 3 2 2 2" xfId="8119" xr:uid="{1C3E153B-90B1-43D8-B504-4A65E6F73AF7}"/>
    <cellStyle name="Normal 2 2 2 5 3 2 2 3" xfId="8120" xr:uid="{633E7C81-B6FF-4473-94FA-55F04C99F764}"/>
    <cellStyle name="Normal 2 2 2 5 3 2 3" xfId="8121" xr:uid="{DEC25A72-8B66-4536-AE53-23B93E6F6FB9}"/>
    <cellStyle name="Normal 2 2 2 5 3 2 4" xfId="8122" xr:uid="{318DB226-9ACA-4310-AAD4-02D420E2D030}"/>
    <cellStyle name="Normal 2 2 2 5 3 3" xfId="8123" xr:uid="{833A14F4-86EE-45BB-B8F2-4360DA6E8337}"/>
    <cellStyle name="Normal 2 2 2 5 3 3 2" xfId="8124" xr:uid="{061C172A-02B5-4D1E-AF34-E7325C15BD2F}"/>
    <cellStyle name="Normal 2 2 2 5 3 3 3" xfId="8125" xr:uid="{C0397A8F-B818-42E0-8082-DA38971217EA}"/>
    <cellStyle name="Normal 2 2 2 5 3 4" xfId="8126" xr:uid="{6F66D64C-6C1C-48D3-8B2B-5597349345FE}"/>
    <cellStyle name="Normal 2 2 2 5 3 5" xfId="8127" xr:uid="{0DD09982-E90C-4F8C-B979-AAA6B21CF63C}"/>
    <cellStyle name="Normal 2 2 2 5 4" xfId="8128" xr:uid="{4E6562E2-FC46-482F-AE85-3D4A30E6A126}"/>
    <cellStyle name="Normal 2 2 2 5 4 2" xfId="8129" xr:uid="{CA284487-2635-487B-824D-14E5CD6E5EF2}"/>
    <cellStyle name="Normal 2 2 2 5 4 3" xfId="8130" xr:uid="{F60438A7-512E-4A7A-9B9F-B93C04ADCB2B}"/>
    <cellStyle name="Normal 2 2 2 5 4 3 2" xfId="8131" xr:uid="{707BE2A0-3343-4547-8FCC-F70B8B6D65B1}"/>
    <cellStyle name="Normal 2 2 2 5 4 3 2 2" xfId="8132" xr:uid="{62356F23-8790-43C2-A005-14032F623986}"/>
    <cellStyle name="Normal 2 2 2 5 4 3 2 3" xfId="8133" xr:uid="{BB7A6A2D-24C2-4351-86D4-1A041B84FDC7}"/>
    <cellStyle name="Normal 2 2 2 5 4 3 3" xfId="8134" xr:uid="{5A910793-4467-4A43-A02D-0B4CD563241F}"/>
    <cellStyle name="Normal 2 2 2 5 4 3 4" xfId="8135" xr:uid="{D504C634-AD4A-419F-940D-23B97B5FAA1C}"/>
    <cellStyle name="Normal 2 2 2 5 4 4" xfId="8136" xr:uid="{DD323447-8827-4D74-AB91-BCD295213979}"/>
    <cellStyle name="Normal 2 2 2 5 4 4 2" xfId="8137" xr:uid="{94B59ED6-4D72-4D00-BF21-9027C0D74D46}"/>
    <cellStyle name="Normal 2 2 2 5 4 4 3" xfId="8138" xr:uid="{52C2094A-C906-417F-8E52-D2EDBE71D81A}"/>
    <cellStyle name="Normal 2 2 2 5 4 5" xfId="8139" xr:uid="{C1A78B75-129C-4641-84CD-F24071C3E813}"/>
    <cellStyle name="Normal 2 2 2 5 4 6" xfId="8140" xr:uid="{339E15F3-F3A6-415D-9019-24555EEE4D7B}"/>
    <cellStyle name="Normal 2 2 2 6" xfId="8141" xr:uid="{1ABB6354-D123-4C62-94D7-05F14D92DDC2}"/>
    <cellStyle name="Normal 2 2 2 6 2" xfId="8142" xr:uid="{69F462BC-7234-4237-8D31-FDAF828C5B1F}"/>
    <cellStyle name="Normal 2 2 2 6 2 2" xfId="8143" xr:uid="{2EA96D31-17CA-49B2-8D8A-08787C9C390E}"/>
    <cellStyle name="Normal 2 2 2 6 2 2 2" xfId="8144" xr:uid="{21BEB9D2-D8B3-4F7D-8054-909230B0EA94}"/>
    <cellStyle name="Normal 2 2 2 6 2 2 3" xfId="8145" xr:uid="{E8920EF3-F293-4C7D-9746-8910A89F5C92}"/>
    <cellStyle name="Normal 2 2 2 6 2 3" xfId="8146" xr:uid="{C9B43512-3E75-4FBC-803A-0C25079BDEDC}"/>
    <cellStyle name="Normal 2 2 2 6 2 4" xfId="8147" xr:uid="{73E9EE5F-F6B7-443F-BEA4-C4441A99A1B5}"/>
    <cellStyle name="Normal 2 2 2 6 3" xfId="8148" xr:uid="{028F14FB-CF43-49CC-BD40-A7CBC5D64B72}"/>
    <cellStyle name="Normal 2 2 2 6 3 2" xfId="8149" xr:uid="{18EF9CAF-EF51-4FBA-B503-23665CE1955D}"/>
    <cellStyle name="Normal 2 2 2 6 3 3" xfId="8150" xr:uid="{01B4FA8F-9691-4960-BEC7-80F78E763823}"/>
    <cellStyle name="Normal 2 2 2 6 4" xfId="8151" xr:uid="{048F9BCB-E276-4A55-BF21-2B9D9E254615}"/>
    <cellStyle name="Normal 2 2 2 6 5" xfId="8152" xr:uid="{DB0A3293-063A-4B9C-BD42-0A2107CBF12C}"/>
    <cellStyle name="Normal 2 2 2 7" xfId="8153" xr:uid="{4F4B9548-7690-4892-8D5A-C1817269F75D}"/>
    <cellStyle name="Normal 2 2 2 7 2" xfId="8154" xr:uid="{A0E1E822-F617-49AC-B5B4-917855A2B741}"/>
    <cellStyle name="Normal 2 2 2 7 2 2" xfId="8155" xr:uid="{FC482FC4-08E4-4EC5-B9DA-510313DB32BA}"/>
    <cellStyle name="Normal 2 2 2 7 2 3" xfId="8156" xr:uid="{17D4E5A8-36BC-49F1-A9C9-1190231EC2E1}"/>
    <cellStyle name="Normal 2 2 2 7 2 3 2" xfId="8157" xr:uid="{10AC9149-8FC1-49E0-B6FE-E6C24B1936A0}"/>
    <cellStyle name="Normal 2 2 2 7 2 3 2 2" xfId="8158" xr:uid="{A398BF19-D91B-4D03-AABD-EFD7DC9ABD0D}"/>
    <cellStyle name="Normal 2 2 2 7 2 3 2 3" xfId="8159" xr:uid="{6D803696-C418-4787-A35A-703AE1460C61}"/>
    <cellStyle name="Normal 2 2 2 7 2 3 3" xfId="8160" xr:uid="{0E3AE829-B15A-4A99-B70A-53D3B25B93E0}"/>
    <cellStyle name="Normal 2 2 2 7 2 3 4" xfId="8161" xr:uid="{A2890EFA-0936-4BFA-A24D-B13E871EB331}"/>
    <cellStyle name="Normal 2 2 2 7 2 4" xfId="8162" xr:uid="{6726D6D6-F47B-4144-8D45-4C93193289C3}"/>
    <cellStyle name="Normal 2 2 2 7 2 4 2" xfId="8163" xr:uid="{49594F7D-1B40-472B-B594-09D6C3447277}"/>
    <cellStyle name="Normal 2 2 2 7 2 4 3" xfId="8164" xr:uid="{E9AA73D7-EBF3-4664-868C-053DF5CCF97E}"/>
    <cellStyle name="Normal 2 2 2 7 2 5" xfId="8165" xr:uid="{306E13F2-640C-4C11-97A0-A62622847AA1}"/>
    <cellStyle name="Normal 2 2 2 7 2 6" xfId="8166" xr:uid="{ED564601-8FC9-41F6-81D0-4AE946A8C58F}"/>
    <cellStyle name="Normal 2 2 2 7 3" xfId="8167" xr:uid="{CFA31E0F-D206-4778-9B30-EFC9C52092FB}"/>
    <cellStyle name="Normal 2 2 2 8" xfId="8168" xr:uid="{DBC0F892-EA97-41D1-A939-7C190D5CFD09}"/>
    <cellStyle name="Normal 2 2 2 8 2" xfId="8169" xr:uid="{212DDFE2-562F-49DB-BED3-E8BA757E4E3F}"/>
    <cellStyle name="Normal 2 2 2 8 2 2" xfId="8170" xr:uid="{CACBCC0D-633E-4F96-B6E3-41EB6C127F0F}"/>
    <cellStyle name="Normal 2 2 2 8 2 2 2" xfId="8171" xr:uid="{730104EB-D3B0-4439-A2B1-1BDF4BD9AA1D}"/>
    <cellStyle name="Normal 2 2 2 8 2 2 2 2" xfId="8172" xr:uid="{2533B8FA-74DF-4D08-BFC0-1CD7CDC02937}"/>
    <cellStyle name="Normal 2 2 2 8 2 2 2 3" xfId="8173" xr:uid="{74D7E9F2-96EA-4530-ACF8-0A76C4B18B6B}"/>
    <cellStyle name="Normal 2 2 2 8 2 2 3" xfId="8174" xr:uid="{85F31AE4-B18B-475C-87BD-604018D2B25D}"/>
    <cellStyle name="Normal 2 2 2 8 2 2 4" xfId="8175" xr:uid="{AEB797A5-5315-40E3-8762-45754F10D167}"/>
    <cellStyle name="Normal 2 2 2 8 2 3" xfId="8176" xr:uid="{9B3B6D99-EC02-4939-B52E-2B87E7A3E194}"/>
    <cellStyle name="Normal 2 2 2 8 2 3 2" xfId="8177" xr:uid="{88E749E5-D3C4-47AC-B3F9-05D7604E7A43}"/>
    <cellStyle name="Normal 2 2 2 8 2 3 3" xfId="8178" xr:uid="{C918431B-C562-4118-9C9B-DDF6310F8F05}"/>
    <cellStyle name="Normal 2 2 2 8 2 4" xfId="8179" xr:uid="{8AF5967E-0CB9-402B-A197-375FAF441557}"/>
    <cellStyle name="Normal 2 2 2 8 2 5" xfId="8180" xr:uid="{8BC2BEC2-2CB5-40C7-96E1-A1D6A28C4ADA}"/>
    <cellStyle name="Normal 2 2 2 9" xfId="8181" xr:uid="{A86B7987-DE38-4A4D-AAFB-51D9D45158CD}"/>
    <cellStyle name="Normal 2 2 2 9 2" xfId="8182" xr:uid="{9E235C6A-50CA-416B-A8D0-D90A66E0DB4D}"/>
    <cellStyle name="Normal 2 2 2 9 2 2" xfId="8183" xr:uid="{2F887175-4E85-44ED-AF1E-4E27B76BC704}"/>
    <cellStyle name="Normal 2 2 2 9 2 2 2" xfId="8184" xr:uid="{AFEA9E4D-91A8-441E-98FB-3999A92C3845}"/>
    <cellStyle name="Normal 2 2 2 9 2 2 3" xfId="8185" xr:uid="{116FEAEF-FA9C-4988-A556-8DC9D9931B64}"/>
    <cellStyle name="Normal 2 2 2 9 2 3" xfId="8186" xr:uid="{75FA4082-C364-4756-834C-DDE5C163347C}"/>
    <cellStyle name="Normal 2 2 2 9 2 4" xfId="8187" xr:uid="{E555905F-5862-423A-8680-91174081F20F}"/>
    <cellStyle name="Normal 2 2 2 9 3" xfId="8188" xr:uid="{B457327B-FB75-4D1A-9932-FFFB88480D6D}"/>
    <cellStyle name="Normal 2 2 2 9 3 2" xfId="8189" xr:uid="{06863ADA-DAD8-49CF-AF7A-D2F063C7F2AB}"/>
    <cellStyle name="Normal 2 2 2 9 3 3" xfId="8190" xr:uid="{ED56854F-02E3-4642-AD3E-86C8F2DD30F3}"/>
    <cellStyle name="Normal 2 2 2 9 4" xfId="8191" xr:uid="{AD33239A-0D5D-44D5-B847-DEFC9CA6605C}"/>
    <cellStyle name="Normal 2 2 2 9 5" xfId="8192" xr:uid="{355845BD-CAAF-4842-B2FD-F4DF3861D340}"/>
    <cellStyle name="Normal 2 2 20" xfId="8193" xr:uid="{3130A6F0-AB66-4586-B6FE-8F3D6C0F688B}"/>
    <cellStyle name="Normal 2 2 21" xfId="277" xr:uid="{8388C59C-BFB3-4E52-8299-7E38F1968A73}"/>
    <cellStyle name="Normal 2 2 3" xfId="1546" xr:uid="{DB892D5A-42C5-4A81-9D3C-79DD94F0A5BD}"/>
    <cellStyle name="Normal 2 2 3 2" xfId="8195" xr:uid="{D1B7612F-524F-4596-B09A-BE45746FEB1D}"/>
    <cellStyle name="Normal 2 2 3 2 2" xfId="8196" xr:uid="{382A2D8F-C398-4400-BEB4-3DA3AD948661}"/>
    <cellStyle name="Normal 2 2 3 2 3" xfId="8197" xr:uid="{AB16C439-0378-4D8F-9F00-C74B72130950}"/>
    <cellStyle name="Normal 2 2 3 2 4" xfId="8198" xr:uid="{768283C9-7688-4318-978A-21305DE51C1C}"/>
    <cellStyle name="Normal 2 2 3 3" xfId="8199" xr:uid="{108851FA-A25A-4DF8-8505-9C2428899A86}"/>
    <cellStyle name="Normal 2 2 3 3 2" xfId="8200" xr:uid="{D18D0B32-489E-41A7-8B10-862843298581}"/>
    <cellStyle name="Normal 2 2 3 3 2 2" xfId="8201" xr:uid="{7586B32A-49D2-46DB-B082-D831F322A8C2}"/>
    <cellStyle name="Normal 2 2 3 3 2 3" xfId="8202" xr:uid="{7DACCDB5-410E-416E-B058-5879CB62B8B7}"/>
    <cellStyle name="Normal 2 2 3 3 3" xfId="8203" xr:uid="{6D638BEC-4CAC-4699-A5F6-D22606E45A00}"/>
    <cellStyle name="Normal 2 2 3 3 4" xfId="8204" xr:uid="{C178CE11-1056-4B44-A85B-B9697BE88850}"/>
    <cellStyle name="Normal 2 2 3 4" xfId="8205" xr:uid="{27BBD73F-3ED9-40BA-A503-82C3AA7020F6}"/>
    <cellStyle name="Normal 2 2 3 4 2" xfId="8206" xr:uid="{500B2D27-6E9E-4F85-8B38-6AEDF6723F42}"/>
    <cellStyle name="Normal 2 2 3 4 3" xfId="8207" xr:uid="{53B3AD0A-BF3D-4D45-B834-65D8C3F37D27}"/>
    <cellStyle name="Normal 2 2 3 5" xfId="8208" xr:uid="{5A8A3DD8-128C-42DC-BCE9-BEFF9F09EB2E}"/>
    <cellStyle name="Normal 2 2 3 6" xfId="8209" xr:uid="{15D1D66F-543C-4715-AF73-F202CAC86ECF}"/>
    <cellStyle name="Normal 2 2 3 7" xfId="8194" xr:uid="{52F6397C-CB43-4852-BF6F-A4F11F00D0A0}"/>
    <cellStyle name="Normal 2 2 4" xfId="1641" xr:uid="{4C8EC0EF-4902-4743-A2F6-E7AE91F8758D}"/>
    <cellStyle name="Normal 2 2 4 10" xfId="8210" xr:uid="{F5F3E70D-54DC-4E22-87EF-213054C3DE3D}"/>
    <cellStyle name="Normal 2 2 4 2" xfId="8211" xr:uid="{72A36228-A6E9-4587-A74B-B20999623543}"/>
    <cellStyle name="Normal 2 2 4 2 2" xfId="8212" xr:uid="{40768C1F-57B7-43FA-9C30-241D3493DB47}"/>
    <cellStyle name="Normal 2 2 4 2 2 2" xfId="8213" xr:uid="{8076165D-D078-469F-9AE3-048E971070E9}"/>
    <cellStyle name="Normal 2 2 4 2 2 2 2" xfId="8214" xr:uid="{1000E5B1-A036-450A-847C-EEC9E5C60E88}"/>
    <cellStyle name="Normal 2 2 4 2 2 2 2 2" xfId="8215" xr:uid="{00E9E22C-089A-4608-867E-705598D9EC84}"/>
    <cellStyle name="Normal 2 2 4 2 2 2 2 3" xfId="8216" xr:uid="{B7C783D6-BD92-436F-AD1F-F9DC0A31CDCF}"/>
    <cellStyle name="Normal 2 2 4 2 2 2 2 3 2" xfId="8217" xr:uid="{7C665450-3FE5-40C4-9AF2-36476A8D8B84}"/>
    <cellStyle name="Normal 2 2 4 2 2 2 2 3 2 2" xfId="8218" xr:uid="{509121C5-41E8-43E1-B4BF-0D5CFF94DADD}"/>
    <cellStyle name="Normal 2 2 4 2 2 2 2 3 2 3" xfId="8219" xr:uid="{86A2BFF2-E20E-417E-B8E2-553FA3ABADB0}"/>
    <cellStyle name="Normal 2 2 4 2 2 2 2 3 3" xfId="8220" xr:uid="{0F53F2F5-3AB7-4783-ACC0-58F538A31A9E}"/>
    <cellStyle name="Normal 2 2 4 2 2 2 2 3 4" xfId="8221" xr:uid="{DCDBF04E-F2F5-4CD8-84F5-6D5CF02EAE24}"/>
    <cellStyle name="Normal 2 2 4 2 2 2 2 4" xfId="8222" xr:uid="{830168DF-8603-4F13-8A57-412441109402}"/>
    <cellStyle name="Normal 2 2 4 2 2 2 2 4 2" xfId="8223" xr:uid="{EB0DFB47-E4B4-4993-9BCE-09261623FB45}"/>
    <cellStyle name="Normal 2 2 4 2 2 2 2 4 3" xfId="8224" xr:uid="{3EAD5437-A055-4944-B03C-02CDCE7D91FD}"/>
    <cellStyle name="Normal 2 2 4 2 2 2 2 5" xfId="8225" xr:uid="{5D8C6130-4491-44EA-B724-BABA35095218}"/>
    <cellStyle name="Normal 2 2 4 2 2 2 2 6" xfId="8226" xr:uid="{3785D100-C5F6-49A2-9B07-80A2A7B7646F}"/>
    <cellStyle name="Normal 2 2 4 2 2 2 3" xfId="8227" xr:uid="{9CAF63F6-3C2D-4796-A271-ADEF6F1120CB}"/>
    <cellStyle name="Normal 2 2 4 2 2 3" xfId="8228" xr:uid="{B5F31731-DBF0-4FBA-A9E6-E3FD663BCB8E}"/>
    <cellStyle name="Normal 2 2 4 2 2 4" xfId="8229" xr:uid="{26B9AF77-AA10-4CC2-AAC4-DC99ABD76EEE}"/>
    <cellStyle name="Normal 2 2 4 2 2 4 2" xfId="8230" xr:uid="{C40E6F29-2D24-4653-A0FC-D03C9BFABCDC}"/>
    <cellStyle name="Normal 2 2 4 2 2 4 2 2" xfId="8231" xr:uid="{74403C1B-72FC-4082-890B-97EE01B8B0F1}"/>
    <cellStyle name="Normal 2 2 4 2 2 4 2 2 2" xfId="8232" xr:uid="{F882B2AA-030A-41C1-847A-6F768A63758F}"/>
    <cellStyle name="Normal 2 2 4 2 2 4 2 2 2 2" xfId="8233" xr:uid="{3A089515-C8A7-49F6-B110-8FE7ADA21831}"/>
    <cellStyle name="Normal 2 2 4 2 2 4 2 2 2 3" xfId="8234" xr:uid="{4C253B94-F820-4D94-8BFC-DA91136E7501}"/>
    <cellStyle name="Normal 2 2 4 2 2 4 2 2 3" xfId="8235" xr:uid="{1D69943E-2505-4B4F-AE16-94CA513BA02C}"/>
    <cellStyle name="Normal 2 2 4 2 2 4 2 2 4" xfId="8236" xr:uid="{208A0EA1-F5CB-4D43-809D-296914EEA6BF}"/>
    <cellStyle name="Normal 2 2 4 2 2 4 2 3" xfId="8237" xr:uid="{6124B964-703F-4781-9A91-628506B3524F}"/>
    <cellStyle name="Normal 2 2 4 2 2 4 2 3 2" xfId="8238" xr:uid="{F5F7CD8D-7519-4765-AC9B-476C443CA662}"/>
    <cellStyle name="Normal 2 2 4 2 2 4 2 3 3" xfId="8239" xr:uid="{27A78EA9-4D6A-47CE-B44E-E76C8316733A}"/>
    <cellStyle name="Normal 2 2 4 2 2 4 2 4" xfId="8240" xr:uid="{6FD3AFE5-F59B-46BF-A86D-F38AA3530EC3}"/>
    <cellStyle name="Normal 2 2 4 2 2 4 2 5" xfId="8241" xr:uid="{E7DA8A56-CB27-49E3-AA0B-65BA62A419D2}"/>
    <cellStyle name="Normal 2 2 4 2 2 5" xfId="8242" xr:uid="{118BE6DC-B063-4F9A-AA72-7F674A4CC6D0}"/>
    <cellStyle name="Normal 2 2 4 2 2 5 2" xfId="8243" xr:uid="{20F6E030-92E0-4C15-834D-68FF9D5EA994}"/>
    <cellStyle name="Normal 2 2 4 2 2 5 2 2" xfId="8244" xr:uid="{0CAB20E8-8228-4C36-83BA-FF605B66719D}"/>
    <cellStyle name="Normal 2 2 4 2 2 5 2 3" xfId="8245" xr:uid="{B20E0C68-F8F1-4D9E-8796-A51025DB14FE}"/>
    <cellStyle name="Normal 2 2 4 2 2 5 3" xfId="8246" xr:uid="{41DE8A9D-AB1C-4794-BB1D-F9F78B560D71}"/>
    <cellStyle name="Normal 2 2 4 2 2 5 4" xfId="8247" xr:uid="{B4A69920-42FD-4BA7-BD2D-0070C75ADA47}"/>
    <cellStyle name="Normal 2 2 4 2 2 6" xfId="8248" xr:uid="{95E0855C-B900-4FDC-AFF6-355FC198ABD7}"/>
    <cellStyle name="Normal 2 2 4 2 2 6 2" xfId="8249" xr:uid="{DB40CC1D-C08F-4F2C-977D-07EFB92F931A}"/>
    <cellStyle name="Normal 2 2 4 2 2 6 3" xfId="8250" xr:uid="{C63CF8C3-411F-4183-9EB9-1ECB2E4C2E01}"/>
    <cellStyle name="Normal 2 2 4 2 2 7" xfId="8251" xr:uid="{4AE00F4B-3A1F-4E06-B365-AE307D4D7C13}"/>
    <cellStyle name="Normal 2 2 4 2 2 8" xfId="8252" xr:uid="{A5C2B780-7FE1-4E8A-BB2E-B20FDC18AA10}"/>
    <cellStyle name="Normal 2 2 4 2 3" xfId="8253" xr:uid="{A15157C3-BB8A-42F9-9530-85BA7451744D}"/>
    <cellStyle name="Normal 2 2 4 2 4" xfId="8254" xr:uid="{4C764E42-4BD6-4E4D-981F-996E01039EF9}"/>
    <cellStyle name="Normal 2 2 4 2 4 2" xfId="8255" xr:uid="{B8BCCF97-6B4E-4A3B-ABA9-1511A0818704}"/>
    <cellStyle name="Normal 2 2 4 2 4 2 2" xfId="8256" xr:uid="{A7475557-55F5-4743-937B-77C2CFEF40D8}"/>
    <cellStyle name="Normal 2 2 4 2 4 2 2 2" xfId="8257" xr:uid="{4846A150-7AD1-44A7-B388-7361A87CED49}"/>
    <cellStyle name="Normal 2 2 4 2 4 2 2 2 2" xfId="8258" xr:uid="{C752700E-26AC-4CDF-99CE-BD7E4E244BA6}"/>
    <cellStyle name="Normal 2 2 4 2 4 2 2 2 2 2" xfId="8259" xr:uid="{0746285F-41FB-45A1-8510-FFBE72E2A8AC}"/>
    <cellStyle name="Normal 2 2 4 2 4 2 2 2 2 3" xfId="8260" xr:uid="{048FDF0C-98DC-4E4A-B8B1-A3E39FDE1FDA}"/>
    <cellStyle name="Normal 2 2 4 2 4 2 2 2 3" xfId="8261" xr:uid="{6423D227-74DF-4D0A-92F1-7EB5CA7FDF03}"/>
    <cellStyle name="Normal 2 2 4 2 4 2 2 2 4" xfId="8262" xr:uid="{578B9DC6-F3AF-4AB2-980D-AE88BA782342}"/>
    <cellStyle name="Normal 2 2 4 2 4 2 2 3" xfId="8263" xr:uid="{6ACCD6F4-91D8-4CCA-84B8-EED379BEFE89}"/>
    <cellStyle name="Normal 2 2 4 2 4 2 2 3 2" xfId="8264" xr:uid="{21CC489B-BA09-4147-A68B-B5891F33EBF0}"/>
    <cellStyle name="Normal 2 2 4 2 4 2 2 3 3" xfId="8265" xr:uid="{E14745EC-EEBD-41F4-89CB-DAA6A4B884A9}"/>
    <cellStyle name="Normal 2 2 4 2 4 2 2 4" xfId="8266" xr:uid="{1E196116-6382-4DB6-825A-60C8F7EBE382}"/>
    <cellStyle name="Normal 2 2 4 2 4 2 2 5" xfId="8267" xr:uid="{C3513AA3-14F7-4266-8791-2A84D79A411A}"/>
    <cellStyle name="Normal 2 2 4 2 4 3" xfId="8268" xr:uid="{46D51794-FFAA-4190-A1F1-95D6291DE62F}"/>
    <cellStyle name="Normal 2 2 4 2 4 3 2" xfId="8269" xr:uid="{A8E314B4-B06F-4E8F-BB58-9F584EFBDDFD}"/>
    <cellStyle name="Normal 2 2 4 2 4 3 2 2" xfId="8270" xr:uid="{C90D69ED-50B2-4CA0-ADBE-223F7981EAD7}"/>
    <cellStyle name="Normal 2 2 4 2 4 3 2 2 2" xfId="8271" xr:uid="{C100DF8E-B097-4262-9CEF-23E2FFF32D16}"/>
    <cellStyle name="Normal 2 2 4 2 4 3 2 2 3" xfId="8272" xr:uid="{ED6693B1-D06B-45CE-9E3A-B9A6BEAA5B24}"/>
    <cellStyle name="Normal 2 2 4 2 4 3 2 3" xfId="8273" xr:uid="{072BD8CE-1B7B-4876-A419-D0FBCD7DEE90}"/>
    <cellStyle name="Normal 2 2 4 2 4 3 2 4" xfId="8274" xr:uid="{311D91B8-9F01-4581-8384-F2E403FBF6B7}"/>
    <cellStyle name="Normal 2 2 4 2 4 3 3" xfId="8275" xr:uid="{94D681B9-9B26-46BC-92B3-CB6BC8C42B25}"/>
    <cellStyle name="Normal 2 2 4 2 4 3 3 2" xfId="8276" xr:uid="{DEAA0147-5909-4925-9836-5175BFABCF91}"/>
    <cellStyle name="Normal 2 2 4 2 4 3 3 3" xfId="8277" xr:uid="{94AB2FE3-4CA4-461B-A3D8-D68CA4C1DD67}"/>
    <cellStyle name="Normal 2 2 4 2 4 3 4" xfId="8278" xr:uid="{17D4796D-14E5-4CF9-BCE8-414B36EA4DBD}"/>
    <cellStyle name="Normal 2 2 4 2 4 3 5" xfId="8279" xr:uid="{725D2894-F807-4B3E-8FC7-6DCCB78BFFE4}"/>
    <cellStyle name="Normal 2 2 4 2 4 4" xfId="8280" xr:uid="{B5D90068-2046-436E-A517-D1B9EF02A9F9}"/>
    <cellStyle name="Normal 2 2 4 2 4 4 2" xfId="8281" xr:uid="{2A3BD325-A538-41E2-81A3-913F749644F2}"/>
    <cellStyle name="Normal 2 2 4 2 4 4 2 2" xfId="8282" xr:uid="{09D6E9DD-A4E4-4D6F-89FC-1B58BF23DFCA}"/>
    <cellStyle name="Normal 2 2 4 2 4 4 2 3" xfId="8283" xr:uid="{12BE5FB3-8A49-41F1-9283-66967F4E82CC}"/>
    <cellStyle name="Normal 2 2 4 2 4 4 3" xfId="8284" xr:uid="{3CF7C24A-A1A8-4434-89F5-C9720954BED4}"/>
    <cellStyle name="Normal 2 2 4 2 4 4 4" xfId="8285" xr:uid="{76F9488D-CF0E-4C22-BC7F-20FDBB080CA6}"/>
    <cellStyle name="Normal 2 2 4 2 4 5" xfId="8286" xr:uid="{E378A27C-F8E4-4F6E-803A-BD796B905AE9}"/>
    <cellStyle name="Normal 2 2 4 2 4 5 2" xfId="8287" xr:uid="{69E02761-9EC8-40EE-98EC-E53FC9CAAC8A}"/>
    <cellStyle name="Normal 2 2 4 2 4 5 3" xfId="8288" xr:uid="{DC5636EC-355E-44A2-94A4-71F9992E5E13}"/>
    <cellStyle name="Normal 2 2 4 2 4 6" xfId="8289" xr:uid="{72976758-E324-4B5D-988D-D5592DE7C4D3}"/>
    <cellStyle name="Normal 2 2 4 2 4 7" xfId="8290" xr:uid="{ACC8F366-4FBB-4B3B-9552-34896B0A2D1F}"/>
    <cellStyle name="Normal 2 2 4 2 5" xfId="8291" xr:uid="{67B635ED-5DEE-4BC4-B756-BE1306FDC87C}"/>
    <cellStyle name="Normal 2 2 4 2 5 2" xfId="8292" xr:uid="{E5906E96-247D-4D4E-9E15-EFBD3EA549C3}"/>
    <cellStyle name="Normal 2 2 4 2 5 3" xfId="8293" xr:uid="{D779C38E-ADDD-4A6B-AC20-667B26184060}"/>
    <cellStyle name="Normal 2 2 4 2 5 3 2" xfId="8294" xr:uid="{EBB9240D-5484-461C-ADFE-CF5DAE927D18}"/>
    <cellStyle name="Normal 2 2 4 2 5 3 2 2" xfId="8295" xr:uid="{8D62AB71-203D-4B56-8530-2CD4EA2F7DBF}"/>
    <cellStyle name="Normal 2 2 4 2 5 3 2 3" xfId="8296" xr:uid="{A4954910-41FA-4D5D-BFF2-ED94EF8C4DB8}"/>
    <cellStyle name="Normal 2 2 4 2 5 3 3" xfId="8297" xr:uid="{AA1B85D2-1F1B-4665-9E3D-929B1B3D80B4}"/>
    <cellStyle name="Normal 2 2 4 2 5 3 4" xfId="8298" xr:uid="{E3987AF6-E4E9-44A9-B377-92A302355690}"/>
    <cellStyle name="Normal 2 2 4 2 5 4" xfId="8299" xr:uid="{35D9FE46-A316-407E-B0A2-9E7508D3DE00}"/>
    <cellStyle name="Normal 2 2 4 2 5 4 2" xfId="8300" xr:uid="{37444567-B7CC-428C-B54D-1642F747ECF8}"/>
    <cellStyle name="Normal 2 2 4 2 5 4 3" xfId="8301" xr:uid="{4634DE8E-B2D8-4821-B9AA-A0EB411CA63B}"/>
    <cellStyle name="Normal 2 2 4 2 5 5" xfId="8302" xr:uid="{3DF3C659-CD86-4134-9CD8-C5732C84C5D3}"/>
    <cellStyle name="Normal 2 2 4 2 5 6" xfId="8303" xr:uid="{10A8154C-2751-4E6E-8D1C-75BD620B5D05}"/>
    <cellStyle name="Normal 2 2 4 3" xfId="8304" xr:uid="{0A24509E-80CA-498E-8BAE-CEE69785DBF2}"/>
    <cellStyle name="Normal 2 2 4 3 2" xfId="8305" xr:uid="{AEEEB038-59C9-43A7-BA02-C162B37E4906}"/>
    <cellStyle name="Normal 2 2 4 3 2 2" xfId="8306" xr:uid="{36EDF736-87EF-4CCE-A4B6-62AEA1668195}"/>
    <cellStyle name="Normal 2 2 4 3 2 2 2" xfId="8307" xr:uid="{A8623ED4-FCEE-423D-ACCF-AE42224EAA2C}"/>
    <cellStyle name="Normal 2 2 4 3 2 2 2 2" xfId="8308" xr:uid="{205038FE-8EBB-4E36-B791-4FEA12162C6F}"/>
    <cellStyle name="Normal 2 2 4 3 2 2 2 2 2" xfId="8309" xr:uid="{D6D835A2-CB29-4CA3-8052-953DBC8DE557}"/>
    <cellStyle name="Normal 2 2 4 3 2 2 2 2 2 2" xfId="8310" xr:uid="{81BB837B-837B-4E3E-AC38-1977E15ECCF1}"/>
    <cellStyle name="Normal 2 2 4 3 2 2 2 2 2 3" xfId="8311" xr:uid="{1B1F5021-0B48-48CC-B4DE-FDE556C3553D}"/>
    <cellStyle name="Normal 2 2 4 3 2 2 2 2 3" xfId="8312" xr:uid="{89C3DD75-E453-4A20-B838-3F0ACEEAAD12}"/>
    <cellStyle name="Normal 2 2 4 3 2 2 2 2 4" xfId="8313" xr:uid="{D9610FDA-A0A5-44B4-BEB6-CC7D447DF768}"/>
    <cellStyle name="Normal 2 2 4 3 2 2 2 3" xfId="8314" xr:uid="{49F7CB20-80E8-46F5-8F5C-C257BA3EC877}"/>
    <cellStyle name="Normal 2 2 4 3 2 2 2 3 2" xfId="8315" xr:uid="{641496BE-ADCF-4472-A5E1-1826B877B604}"/>
    <cellStyle name="Normal 2 2 4 3 2 2 2 3 3" xfId="8316" xr:uid="{0CB4FD67-482F-485A-9BD2-6451227167BB}"/>
    <cellStyle name="Normal 2 2 4 3 2 2 2 4" xfId="8317" xr:uid="{1CD57925-E6D4-41C4-9FA1-DD06A009D7C3}"/>
    <cellStyle name="Normal 2 2 4 3 2 2 2 5" xfId="8318" xr:uid="{26C934D6-9A90-4D24-AA7D-70373A180636}"/>
    <cellStyle name="Normal 2 2 4 3 2 3" xfId="8319" xr:uid="{053C5BFA-C0DF-4C3F-905E-6DF8D8AA7519}"/>
    <cellStyle name="Normal 2 2 4 3 2 3 2" xfId="8320" xr:uid="{84EB2D03-2896-48AC-8BB9-7FEE619D0F98}"/>
    <cellStyle name="Normal 2 2 4 3 2 3 2 2" xfId="8321" xr:uid="{04FF193F-DB18-4B81-A7C3-450FC9A72931}"/>
    <cellStyle name="Normal 2 2 4 3 2 3 2 2 2" xfId="8322" xr:uid="{68D39A6C-0F0B-4281-BBEF-3775EE5609F8}"/>
    <cellStyle name="Normal 2 2 4 3 2 3 2 2 3" xfId="8323" xr:uid="{2E0F9B54-BB65-40CC-A842-810FA94C7BF3}"/>
    <cellStyle name="Normal 2 2 4 3 2 3 2 3" xfId="8324" xr:uid="{27E06082-6DF7-408E-B9B9-D89AC1A97856}"/>
    <cellStyle name="Normal 2 2 4 3 2 3 2 4" xfId="8325" xr:uid="{FB5B911D-D7F1-4638-8138-F19CEB7CBF74}"/>
    <cellStyle name="Normal 2 2 4 3 2 3 3" xfId="8326" xr:uid="{D2EB1569-2146-4861-982C-DBBC46491F0E}"/>
    <cellStyle name="Normal 2 2 4 3 2 3 3 2" xfId="8327" xr:uid="{F58DEC02-CD46-49C6-9749-4D4A62FBE109}"/>
    <cellStyle name="Normal 2 2 4 3 2 3 3 3" xfId="8328" xr:uid="{5E358E35-A416-42BB-8F46-43E243ECA2D5}"/>
    <cellStyle name="Normal 2 2 4 3 2 3 4" xfId="8329" xr:uid="{6C734E69-75F2-4AA6-BEA3-F697ED189AA7}"/>
    <cellStyle name="Normal 2 2 4 3 2 3 5" xfId="8330" xr:uid="{551E65E9-7AC7-481C-835F-7E526C3EFAAC}"/>
    <cellStyle name="Normal 2 2 4 3 2 4" xfId="8331" xr:uid="{52FA6DEF-0068-41E5-B29E-790AA1E5DD10}"/>
    <cellStyle name="Normal 2 2 4 3 2 4 2" xfId="8332" xr:uid="{4A5B0A95-7618-423A-900A-D33EEA325FA4}"/>
    <cellStyle name="Normal 2 2 4 3 2 4 2 2" xfId="8333" xr:uid="{62361EAE-FFBC-4A5B-834A-BBEDEF5F93EC}"/>
    <cellStyle name="Normal 2 2 4 3 2 4 2 3" xfId="8334" xr:uid="{AACAD778-0CD2-43CF-8902-6105C192B1CB}"/>
    <cellStyle name="Normal 2 2 4 3 2 4 3" xfId="8335" xr:uid="{A2899B00-D400-49CD-B301-4796C2031923}"/>
    <cellStyle name="Normal 2 2 4 3 2 4 4" xfId="8336" xr:uid="{AC2663E6-4F1A-4F60-834C-9E0E4F5175CB}"/>
    <cellStyle name="Normal 2 2 4 3 2 5" xfId="8337" xr:uid="{2B6BF9A3-5951-43BE-8097-A7317ECD9F47}"/>
    <cellStyle name="Normal 2 2 4 3 2 5 2" xfId="8338" xr:uid="{6949F7B2-1554-4CE3-B0AD-0AD003DC1113}"/>
    <cellStyle name="Normal 2 2 4 3 2 5 3" xfId="8339" xr:uid="{62B1423C-1E02-4512-8E63-2B7711D2D52A}"/>
    <cellStyle name="Normal 2 2 4 3 2 6" xfId="8340" xr:uid="{273311B2-2554-4D19-8058-12FE41D1FF64}"/>
    <cellStyle name="Normal 2 2 4 3 2 7" xfId="8341" xr:uid="{1DBBBA80-EDAF-4F87-B934-57875344AFD7}"/>
    <cellStyle name="Normal 2 2 4 3 3" xfId="8342" xr:uid="{A70E7CAF-BC87-4AF0-88D9-E355DA75AE28}"/>
    <cellStyle name="Normal 2 2 4 3 3 2" xfId="8343" xr:uid="{3BE33ADD-3CA3-4726-BB8A-A42A9E8E2897}"/>
    <cellStyle name="Normal 2 2 4 3 3 2 2" xfId="8344" xr:uid="{9A7DBD05-2E80-4FFF-A698-FDB1CC8BE823}"/>
    <cellStyle name="Normal 2 2 4 3 3 2 2 2" xfId="8345" xr:uid="{D709369B-4B46-407B-AA08-42D24FA5538E}"/>
    <cellStyle name="Normal 2 2 4 3 3 2 2 3" xfId="8346" xr:uid="{A3A9C3AA-2D0C-4413-A32C-BC0C6155E5F4}"/>
    <cellStyle name="Normal 2 2 4 3 3 2 3" xfId="8347" xr:uid="{018C8B3B-C32B-44FA-AD9A-CD8AD2FF6449}"/>
    <cellStyle name="Normal 2 2 4 3 3 2 4" xfId="8348" xr:uid="{C2B4E144-4B57-4F92-94BF-6906BDF243C0}"/>
    <cellStyle name="Normal 2 2 4 3 3 3" xfId="8349" xr:uid="{00247A06-5322-4843-B802-B8CD1AC2F727}"/>
    <cellStyle name="Normal 2 2 4 3 3 3 2" xfId="8350" xr:uid="{841939F8-02DF-4A43-9C57-5E1CD0B8D884}"/>
    <cellStyle name="Normal 2 2 4 3 3 3 3" xfId="8351" xr:uid="{3D101CEF-A3DE-477C-86E0-150A9B61A007}"/>
    <cellStyle name="Normal 2 2 4 3 3 4" xfId="8352" xr:uid="{97372D25-F76A-4F22-8EEB-BA081468CAE7}"/>
    <cellStyle name="Normal 2 2 4 3 3 5" xfId="8353" xr:uid="{679A3FD2-07AA-4E76-890F-EAEC9787C5C1}"/>
    <cellStyle name="Normal 2 2 4 3 4" xfId="8354" xr:uid="{5E4E0198-9858-4BB9-BBB4-38718513C341}"/>
    <cellStyle name="Normal 2 2 4 3 4 2" xfId="8355" xr:uid="{431328EA-D328-43F5-A73B-B56A33870A33}"/>
    <cellStyle name="Normal 2 2 4 3 4 3" xfId="8356" xr:uid="{4AE4BF95-F53D-4EB2-8783-AB467FE19053}"/>
    <cellStyle name="Normal 2 2 4 3 4 3 2" xfId="8357" xr:uid="{77CD4A61-3607-4AE6-A824-9CB608C52739}"/>
    <cellStyle name="Normal 2 2 4 3 4 3 2 2" xfId="8358" xr:uid="{5DB2D986-1948-4CC5-B1FE-346933999BC9}"/>
    <cellStyle name="Normal 2 2 4 3 4 3 2 3" xfId="8359" xr:uid="{E47E589F-DD1C-4ED3-9E04-3C5B39E8B269}"/>
    <cellStyle name="Normal 2 2 4 3 4 3 3" xfId="8360" xr:uid="{68CD31B6-D68E-416C-B1A6-D2DDF2136138}"/>
    <cellStyle name="Normal 2 2 4 3 4 3 4" xfId="8361" xr:uid="{BCF4F88C-DB09-4B25-8E98-8B257D67796E}"/>
    <cellStyle name="Normal 2 2 4 3 4 4" xfId="8362" xr:uid="{631A1187-16F2-4148-B30C-93D743654FD5}"/>
    <cellStyle name="Normal 2 2 4 3 4 4 2" xfId="8363" xr:uid="{A200EF2A-9604-4C6D-AAFF-7C4722405CDB}"/>
    <cellStyle name="Normal 2 2 4 3 4 4 3" xfId="8364" xr:uid="{43830B76-7126-4F0A-AEA3-6F1ABD15058B}"/>
    <cellStyle name="Normal 2 2 4 3 4 5" xfId="8365" xr:uid="{2B25C55F-D366-4345-AA11-D7352E44E21A}"/>
    <cellStyle name="Normal 2 2 4 3 4 6" xfId="8366" xr:uid="{9B99B137-E254-4097-A678-1988FC372B48}"/>
    <cellStyle name="Normal 2 2 4 4" xfId="8367" xr:uid="{94E0974B-A165-4938-89F0-7F8F07602C01}"/>
    <cellStyle name="Normal 2 2 4 4 2" xfId="8368" xr:uid="{42A2B8AC-4994-45B3-90AA-993C025B6461}"/>
    <cellStyle name="Normal 2 2 4 4 2 2" xfId="8369" xr:uid="{B55D7164-4E3C-4F7C-AAC2-833010214958}"/>
    <cellStyle name="Normal 2 2 4 4 2 3" xfId="8370" xr:uid="{F4C9AD13-771D-46F3-B2AB-8C7BAB98756D}"/>
    <cellStyle name="Normal 2 2 4 4 2 3 2" xfId="8371" xr:uid="{93E21288-7542-41D2-B4A1-56DC6F45959C}"/>
    <cellStyle name="Normal 2 2 4 4 2 3 2 2" xfId="8372" xr:uid="{7EF9F52F-C4CC-4B5C-A5EC-CDD994C0F503}"/>
    <cellStyle name="Normal 2 2 4 4 2 3 2 3" xfId="8373" xr:uid="{93559F93-58AD-45E9-A883-CA57AD725547}"/>
    <cellStyle name="Normal 2 2 4 4 2 3 3" xfId="8374" xr:uid="{1C92E933-BAE2-471E-969D-FCD706E9F750}"/>
    <cellStyle name="Normal 2 2 4 4 2 3 4" xfId="8375" xr:uid="{4C8C4DA7-83CF-444A-A0C8-28A87DEE034F}"/>
    <cellStyle name="Normal 2 2 4 4 2 4" xfId="8376" xr:uid="{0FA5DA01-5CE5-4D93-AA91-55031E139706}"/>
    <cellStyle name="Normal 2 2 4 4 2 4 2" xfId="8377" xr:uid="{1D61EE92-A03D-45AA-B0D0-3E5FEEADC2E8}"/>
    <cellStyle name="Normal 2 2 4 4 2 4 3" xfId="8378" xr:uid="{EBD05687-FF27-424C-AC2B-5FB9834F893C}"/>
    <cellStyle name="Normal 2 2 4 4 2 5" xfId="8379" xr:uid="{DDB0CFA5-33D4-4D42-85AC-6C405C7FCB5E}"/>
    <cellStyle name="Normal 2 2 4 4 2 6" xfId="8380" xr:uid="{AEAC7B2F-F395-4508-A2D3-527D68BF1983}"/>
    <cellStyle name="Normal 2 2 4 4 3" xfId="8381" xr:uid="{47A3792E-8FAA-4C93-8DB5-D2D49CAB8EF7}"/>
    <cellStyle name="Normal 2 2 4 5" xfId="8382" xr:uid="{F9E4DAF2-0E7C-4943-83D1-08E888652D93}"/>
    <cellStyle name="Normal 2 2 4 5 2" xfId="8383" xr:uid="{AA3EA80A-FC79-4D6A-8088-BF2964EF419A}"/>
    <cellStyle name="Normal 2 2 4 5 2 2" xfId="8384" xr:uid="{A142BA18-CA1D-42B9-B0D4-204991B9E334}"/>
    <cellStyle name="Normal 2 2 4 5 2 2 2" xfId="8385" xr:uid="{9061B20A-A161-445A-A811-5850ED677C5A}"/>
    <cellStyle name="Normal 2 2 4 5 2 2 2 2" xfId="8386" xr:uid="{D0C79951-DCDB-4363-B99A-81BD85A93E50}"/>
    <cellStyle name="Normal 2 2 4 5 2 2 2 3" xfId="8387" xr:uid="{207129E8-7325-474B-BB79-95420E3A6040}"/>
    <cellStyle name="Normal 2 2 4 5 2 2 3" xfId="8388" xr:uid="{CEA37A9D-65EC-46A5-B30C-85CF1C426F24}"/>
    <cellStyle name="Normal 2 2 4 5 2 2 4" xfId="8389" xr:uid="{388D7186-138B-4E28-81AD-001541A96C4F}"/>
    <cellStyle name="Normal 2 2 4 5 2 3" xfId="8390" xr:uid="{F40D3177-10E3-4AF7-B723-DA6308D928B9}"/>
    <cellStyle name="Normal 2 2 4 5 2 3 2" xfId="8391" xr:uid="{E0EDCB33-FDE9-4C62-9A74-C85222384D73}"/>
    <cellStyle name="Normal 2 2 4 5 2 3 3" xfId="8392" xr:uid="{D2312F02-DAB4-4062-BAFC-B8D2E0BC9E03}"/>
    <cellStyle name="Normal 2 2 4 5 2 4" xfId="8393" xr:uid="{DAE2E03A-792C-459F-B2FB-55D3F807B016}"/>
    <cellStyle name="Normal 2 2 4 5 2 5" xfId="8394" xr:uid="{82A9FD88-27E7-40D8-B632-351909E26C64}"/>
    <cellStyle name="Normal 2 2 4 6" xfId="8395" xr:uid="{4EC106F1-575F-4D72-BFB4-E6B00CB99CB2}"/>
    <cellStyle name="Normal 2 2 4 6 2" xfId="8396" xr:uid="{7C979AE3-5F15-4B45-A316-C63541278246}"/>
    <cellStyle name="Normal 2 2 4 6 2 2" xfId="8397" xr:uid="{A481CC1D-1E1C-488D-BB1E-5054DFE3FA43}"/>
    <cellStyle name="Normal 2 2 4 6 2 3" xfId="8398" xr:uid="{067A9ECE-B8E2-49E1-8ABD-374DF67D5348}"/>
    <cellStyle name="Normal 2 2 4 6 3" xfId="8399" xr:uid="{1D946E7B-4CFC-4020-9BB2-00E84D655F48}"/>
    <cellStyle name="Normal 2 2 4 6 4" xfId="8400" xr:uid="{90B5EAE4-8AC2-4603-8133-32137FBFBDA5}"/>
    <cellStyle name="Normal 2 2 4 7" xfId="8401" xr:uid="{6FE06A04-CCB9-426C-B633-CC3EC38AA29D}"/>
    <cellStyle name="Normal 2 2 4 7 2" xfId="8402" xr:uid="{56F8190A-8A18-43C9-8F4A-ACE134111B38}"/>
    <cellStyle name="Normal 2 2 4 7 3" xfId="8403" xr:uid="{64C456FF-8F97-4443-A564-2AB8F4F53EF1}"/>
    <cellStyle name="Normal 2 2 4 8" xfId="8404" xr:uid="{76789E9F-E896-4FDC-A415-1361564AEE90}"/>
    <cellStyle name="Normal 2 2 4 9" xfId="8405" xr:uid="{CAFE295A-91F2-4A8A-B5B3-E457CCCA2BE6}"/>
    <cellStyle name="Normal 2 2 5" xfId="8406" xr:uid="{F1D223F3-9F24-463A-903F-0DC2174648AE}"/>
    <cellStyle name="Normal 2 2 5 2" xfId="8407" xr:uid="{9822AB8D-E998-44D2-9F30-00B0DDE7ADD2}"/>
    <cellStyle name="Normal 2 2 5 2 2" xfId="8408" xr:uid="{D8BC8ECE-C82B-4E17-9084-E792032D9E67}"/>
    <cellStyle name="Normal 2 2 5 2 2 2" xfId="8409" xr:uid="{206D0B7D-8666-4A52-A1A9-8848B64334DD}"/>
    <cellStyle name="Normal 2 2 5 2 2 3" xfId="8410" xr:uid="{8D954B4D-A61F-4E3D-8C0D-32076A948372}"/>
    <cellStyle name="Normal 2 2 5 2 2 3 2" xfId="8411" xr:uid="{1EE5A56D-BAD8-445C-B48A-5E8A7DD68DE9}"/>
    <cellStyle name="Normal 2 2 5 2 2 3 2 2" xfId="8412" xr:uid="{AB38376E-3D9C-4BDA-BBDE-136A32BB19EF}"/>
    <cellStyle name="Normal 2 2 5 2 2 3 2 3" xfId="8413" xr:uid="{B5A06DE7-7B1D-4F9E-AC7D-87EA744EB146}"/>
    <cellStyle name="Normal 2 2 5 2 2 3 3" xfId="8414" xr:uid="{4C6BBA91-20DE-4642-BFF2-C5F80D0EA0B3}"/>
    <cellStyle name="Normal 2 2 5 2 2 3 4" xfId="8415" xr:uid="{23DF5607-79F2-4891-A74D-709751ADA67B}"/>
    <cellStyle name="Normal 2 2 5 2 2 4" xfId="8416" xr:uid="{2B662D89-8327-4BF6-98BD-6364D99EDD1A}"/>
    <cellStyle name="Normal 2 2 5 2 2 4 2" xfId="8417" xr:uid="{F5A2F106-4C34-4431-8097-5D4F365CD8B4}"/>
    <cellStyle name="Normal 2 2 5 2 2 4 3" xfId="8418" xr:uid="{2430B375-9BB4-4F59-B684-7196A38D5F38}"/>
    <cellStyle name="Normal 2 2 5 2 2 5" xfId="8419" xr:uid="{540FF7E7-B986-4469-BA3B-C59825F1B05C}"/>
    <cellStyle name="Normal 2 2 5 2 2 6" xfId="8420" xr:uid="{A0569E40-F93C-41FA-9613-3436AAC22A6D}"/>
    <cellStyle name="Normal 2 2 5 2 3" xfId="8421" xr:uid="{CB5ACDA9-C315-4E93-AD78-2D6C6C91CE9E}"/>
    <cellStyle name="Normal 2 2 5 3" xfId="8422" xr:uid="{601E5974-A39E-4508-AC31-59E03AE002D3}"/>
    <cellStyle name="Normal 2 2 5 4" xfId="8423" xr:uid="{1CDDE412-59FB-4612-AF42-79D4D8CC5F44}"/>
    <cellStyle name="Normal 2 2 5 4 2" xfId="8424" xr:uid="{8E81DB14-12BB-4174-80CC-AC435D520416}"/>
    <cellStyle name="Normal 2 2 5 4 2 2" xfId="8425" xr:uid="{42F6EA89-66DD-47E0-B6F1-71C9B8371029}"/>
    <cellStyle name="Normal 2 2 5 4 2 2 2" xfId="8426" xr:uid="{3365E0B5-459A-409B-A63C-4229BAB7CBCA}"/>
    <cellStyle name="Normal 2 2 5 4 2 2 2 2" xfId="8427" xr:uid="{58A9BB36-F719-43D3-89BE-8D2A48621FB6}"/>
    <cellStyle name="Normal 2 2 5 4 2 2 2 3" xfId="8428" xr:uid="{266D290D-8883-4A39-80AF-C2DA1CEC825B}"/>
    <cellStyle name="Normal 2 2 5 4 2 2 3" xfId="8429" xr:uid="{715C7F0E-0AB8-490E-87B0-F81528405ADF}"/>
    <cellStyle name="Normal 2 2 5 4 2 2 4" xfId="8430" xr:uid="{C8637038-6B42-4247-8544-A383D2E090EE}"/>
    <cellStyle name="Normal 2 2 5 4 2 3" xfId="8431" xr:uid="{9EA218F0-A9EA-4F73-A5B1-CE280728C2B5}"/>
    <cellStyle name="Normal 2 2 5 4 2 3 2" xfId="8432" xr:uid="{0486417A-D6D8-4238-A62E-25ED6A4B8FA2}"/>
    <cellStyle name="Normal 2 2 5 4 2 3 3" xfId="8433" xr:uid="{59EA6E4D-847B-430B-B2E7-CB76D218E4A5}"/>
    <cellStyle name="Normal 2 2 5 4 2 4" xfId="8434" xr:uid="{52E6D00E-2DB6-4913-A73C-3BB99C3AC6DA}"/>
    <cellStyle name="Normal 2 2 5 4 2 5" xfId="8435" xr:uid="{9BF9CA59-5503-4472-8DB2-512E09D077F1}"/>
    <cellStyle name="Normal 2 2 5 5" xfId="8436" xr:uid="{AEB86476-F6E7-4968-B4A6-7C9A7FFEE6AE}"/>
    <cellStyle name="Normal 2 2 5 5 2" xfId="8437" xr:uid="{784FED35-0166-43E1-A123-F77DF32824B8}"/>
    <cellStyle name="Normal 2 2 5 5 2 2" xfId="8438" xr:uid="{AD80551D-E37F-4E78-B459-E108CE4B661F}"/>
    <cellStyle name="Normal 2 2 5 5 2 3" xfId="8439" xr:uid="{A2F876D3-86E4-406E-9C80-5924678111A7}"/>
    <cellStyle name="Normal 2 2 5 5 3" xfId="8440" xr:uid="{381735FB-A932-4BFA-AA1C-82712920686D}"/>
    <cellStyle name="Normal 2 2 5 5 4" xfId="8441" xr:uid="{F781CF7E-74B2-4A63-801C-F948D68AED31}"/>
    <cellStyle name="Normal 2 2 5 6" xfId="8442" xr:uid="{99CCBEFC-0A8B-4A82-829A-3545FC4B6A9D}"/>
    <cellStyle name="Normal 2 2 5 6 2" xfId="8443" xr:uid="{922F1D34-078D-499A-AE20-D5833D4BAE66}"/>
    <cellStyle name="Normal 2 2 5 6 3" xfId="8444" xr:uid="{A87BDC4C-EBB5-4BA4-8FC2-7D9D922483DF}"/>
    <cellStyle name="Normal 2 2 5 7" xfId="8445" xr:uid="{784C52C9-4438-4696-886F-837709949B7B}"/>
    <cellStyle name="Normal 2 2 5 8" xfId="8446" xr:uid="{D7207188-85DE-4564-BEF6-A399498B59DF}"/>
    <cellStyle name="Normal 2 2 6" xfId="8447" xr:uid="{E91985FE-936A-4D38-B062-806ED9D2F570}"/>
    <cellStyle name="Normal 2 2 6 2" xfId="8448" xr:uid="{5DBE1482-0D02-4BC6-9123-3B4F6CED018D}"/>
    <cellStyle name="Normal 2 2 6 3" xfId="8449" xr:uid="{45E5BE9F-B14B-4873-ADB2-EAAE70A10142}"/>
    <cellStyle name="Normal 2 2 7" xfId="8450" xr:uid="{3CF5EC8E-1D5F-4F55-912E-4AD971EC0994}"/>
    <cellStyle name="Normal 2 2 7 2" xfId="8451" xr:uid="{1271AD28-0EC3-4D5D-AD22-B30D58ADE8D2}"/>
    <cellStyle name="Normal 2 2 7 2 2" xfId="8452" xr:uid="{DF048931-85D5-4666-8D38-1C3D9A29604A}"/>
    <cellStyle name="Normal 2 2 7 2 2 2" xfId="8453" xr:uid="{A71F7E5F-4389-432A-82CF-6416E673C705}"/>
    <cellStyle name="Normal 2 2 7 2 2 2 2" xfId="8454" xr:uid="{86A79386-2E78-4ECA-A581-8D9612672E28}"/>
    <cellStyle name="Normal 2 2 7 2 2 2 2 2" xfId="8455" xr:uid="{F6D4A2EC-4942-4640-935B-CF8852D4C55F}"/>
    <cellStyle name="Normal 2 2 7 2 2 2 2 3" xfId="8456" xr:uid="{9EB2FEFC-8047-4BA8-8213-3BF268A28DEB}"/>
    <cellStyle name="Normal 2 2 7 2 2 2 3" xfId="8457" xr:uid="{401C7CF6-0E74-48AF-965F-A8BA5253259B}"/>
    <cellStyle name="Normal 2 2 7 2 2 2 4" xfId="8458" xr:uid="{247A9DBA-8CFB-4CB8-A513-96DB635E7843}"/>
    <cellStyle name="Normal 2 2 7 2 2 3" xfId="8459" xr:uid="{C9ED006D-C6A6-47F2-9786-E4D2D6C9A6D6}"/>
    <cellStyle name="Normal 2 2 7 2 2 3 2" xfId="8460" xr:uid="{558B1A5F-FD86-4D37-B962-44147ACD912D}"/>
    <cellStyle name="Normal 2 2 7 2 2 3 3" xfId="8461" xr:uid="{B07059DD-C07C-4412-B9F8-48C28AB58D03}"/>
    <cellStyle name="Normal 2 2 7 2 2 4" xfId="8462" xr:uid="{52C827F2-FD9E-42B1-9A5C-369576B18BE7}"/>
    <cellStyle name="Normal 2 2 7 2 2 5" xfId="8463" xr:uid="{71E9FCBE-14BA-49F0-BA68-6C771C25B8F0}"/>
    <cellStyle name="Normal 2 2 7 3" xfId="8464" xr:uid="{2DA7997E-3140-4E59-B54C-803881B52CC6}"/>
    <cellStyle name="Normal 2 2 7 3 2" xfId="8465" xr:uid="{28D2E529-FD28-4FB7-9AAC-1A5223D1F7F2}"/>
    <cellStyle name="Normal 2 2 7 3 2 2" xfId="8466" xr:uid="{5ECF6F7C-CD49-42BA-973D-A83D4DFF368B}"/>
    <cellStyle name="Normal 2 2 7 3 2 2 2" xfId="8467" xr:uid="{14787DC2-060D-45EA-B890-B066B3298B05}"/>
    <cellStyle name="Normal 2 2 7 3 2 2 3" xfId="8468" xr:uid="{10E7DC5D-0134-4C31-BD4D-9D92E8195074}"/>
    <cellStyle name="Normal 2 2 7 3 2 3" xfId="8469" xr:uid="{5A950F48-18EF-44AD-9143-C5D2F0CD7B44}"/>
    <cellStyle name="Normal 2 2 7 3 2 4" xfId="8470" xr:uid="{321F6558-81A0-42C5-9C6D-C8E89CD1FA0C}"/>
    <cellStyle name="Normal 2 2 7 3 3" xfId="8471" xr:uid="{C046EF8B-18E8-4F31-B464-0FBC0EF0B836}"/>
    <cellStyle name="Normal 2 2 7 3 3 2" xfId="8472" xr:uid="{262B3023-CC70-4B21-AADB-0EA42F5116B3}"/>
    <cellStyle name="Normal 2 2 7 3 3 3" xfId="8473" xr:uid="{2DD643FF-74C1-46AD-AFDA-630490E3AF94}"/>
    <cellStyle name="Normal 2 2 7 3 4" xfId="8474" xr:uid="{2A7EC49D-E7AC-4259-A9EE-DDAB50FDF77D}"/>
    <cellStyle name="Normal 2 2 7 3 5" xfId="8475" xr:uid="{5F8BF595-0357-4438-8A5E-F6F36DB5E63F}"/>
    <cellStyle name="Normal 2 2 7 4" xfId="8476" xr:uid="{2A9CBC2A-8735-48F2-A6C8-22EC8C527997}"/>
    <cellStyle name="Normal 2 2 7 4 2" xfId="8477" xr:uid="{334B3C3E-D77C-4618-9569-D883A473559E}"/>
    <cellStyle name="Normal 2 2 7 4 2 2" xfId="8478" xr:uid="{38E4739A-6E47-4305-BE6B-E190DFC6AB3E}"/>
    <cellStyle name="Normal 2 2 7 4 2 3" xfId="8479" xr:uid="{65CE8DB3-50E3-4A50-BCEA-90DB674970A0}"/>
    <cellStyle name="Normal 2 2 7 4 3" xfId="8480" xr:uid="{E9484AAD-3749-469B-AE26-57E5D704923A}"/>
    <cellStyle name="Normal 2 2 7 4 4" xfId="8481" xr:uid="{A32B2384-D8B6-4EDC-B962-CA05C16CDBCF}"/>
    <cellStyle name="Normal 2 2 7 5" xfId="8482" xr:uid="{04557D8E-7657-4996-8446-5222347BF5A6}"/>
    <cellStyle name="Normal 2 2 7 5 2" xfId="8483" xr:uid="{58EC9C69-CF5E-4002-AB96-4337CFBF9BC6}"/>
    <cellStyle name="Normal 2 2 7 5 3" xfId="8484" xr:uid="{B7CB50DA-5F8B-4C92-A89E-4AFEE43B5DCE}"/>
    <cellStyle name="Normal 2 2 7 6" xfId="8485" xr:uid="{8CA7A2C1-28F0-4212-87BF-D4644F868304}"/>
    <cellStyle name="Normal 2 2 7 7" xfId="8486" xr:uid="{953F85E5-E8B5-4374-AC1B-375EAD257C09}"/>
    <cellStyle name="Normal 2 2 8" xfId="8487" xr:uid="{65E968E5-B012-4F43-94B3-EA074036C52B}"/>
    <cellStyle name="Normal 2 2 8 2" xfId="8488" xr:uid="{548F8397-4128-4A4A-8FE4-FA0B1FE6FC46}"/>
    <cellStyle name="Normal 2 2 8 3" xfId="8489" xr:uid="{A3DB3BD5-2689-4A1C-9015-089BA3FFE6D5}"/>
    <cellStyle name="Normal 2 2 8 3 2" xfId="8490" xr:uid="{DAAA7DC3-04FC-4BD9-96CD-71548C9653F3}"/>
    <cellStyle name="Normal 2 2 8 3 2 2" xfId="8491" xr:uid="{27BEC7D2-361A-4288-B9C6-8FAD153A3109}"/>
    <cellStyle name="Normal 2 2 8 3 2 3" xfId="8492" xr:uid="{E2229C39-470A-485F-9E56-48123544D712}"/>
    <cellStyle name="Normal 2 2 8 3 3" xfId="8493" xr:uid="{322204BE-6E5D-4A66-A054-856CD1714EFA}"/>
    <cellStyle name="Normal 2 2 8 3 4" xfId="8494" xr:uid="{6E3F1CF5-6204-411A-AC81-89CEE5937D25}"/>
    <cellStyle name="Normal 2 2 8 4" xfId="8495" xr:uid="{7051E53E-EC9E-474E-8920-366FD9DC0E03}"/>
    <cellStyle name="Normal 2 2 8 4 2" xfId="8496" xr:uid="{A8FDEA12-E66D-4CEF-858E-F21550D2A753}"/>
    <cellStyle name="Normal 2 2 8 4 3" xfId="8497" xr:uid="{3C856460-2F22-45F4-806E-3E791B46DF09}"/>
    <cellStyle name="Normal 2 2 8 5" xfId="8498" xr:uid="{09FAC0FF-487C-4082-9C1C-CA04F0BA76CE}"/>
    <cellStyle name="Normal 2 2 8 6" xfId="8499" xr:uid="{E2DD71FE-244E-49BE-A5EB-EFD73B66D8E8}"/>
    <cellStyle name="Normal 2 2 9" xfId="8500" xr:uid="{7D7C6D84-7F7A-4146-9A06-DBA12FA107CF}"/>
    <cellStyle name="Normal 2 2_Plan1" xfId="1121" xr:uid="{FC01C41C-A277-4349-93E5-513719429DF2}"/>
    <cellStyle name="Normal 2 20" xfId="8501" xr:uid="{9F961BE1-7C7B-4991-9E65-D007C99BBBEC}"/>
    <cellStyle name="Normal 2 21" xfId="8502" xr:uid="{FE7BA8A6-C601-401E-94FF-87445AB15C87}"/>
    <cellStyle name="Normal 2 22" xfId="8503" xr:uid="{4AAEC468-D600-4C49-8CAC-085B4F58074D}"/>
    <cellStyle name="Normal 2 23" xfId="8504" xr:uid="{150EC26F-7C25-419C-BE12-2E084A7B5F3B}"/>
    <cellStyle name="Normal 2 24" xfId="8505" xr:uid="{8F91335D-3C7A-4DF6-BF3A-509C0770E025}"/>
    <cellStyle name="Normal 2 25" xfId="8506" xr:uid="{9E0ABAAD-9E37-41E8-BBDF-9C615C3191F1}"/>
    <cellStyle name="Normal 2 26" xfId="8507" xr:uid="{F017332B-893A-4934-ADAC-F37623F25FA2}"/>
    <cellStyle name="Normal 2 27" xfId="8508" xr:uid="{727FEE07-396D-4EC8-A171-1DEA59F9CA3D}"/>
    <cellStyle name="Normal 2 28" xfId="8509" xr:uid="{98DA1A8A-349E-4EF7-9D1B-0DF65717FB45}"/>
    <cellStyle name="Normal 2 29" xfId="8510" xr:uid="{03057FCA-9B1D-4C7C-8FCB-E377BE122269}"/>
    <cellStyle name="Normal 2 3" xfId="278" xr:uid="{3A143DFD-B7BD-4F48-B2D5-98A61426BB87}"/>
    <cellStyle name="Normal 2 3 10" xfId="8512" xr:uid="{B5920F71-8B6B-4B4D-AEAF-FE105C29A188}"/>
    <cellStyle name="Normal 2 3 11" xfId="8511" xr:uid="{0F534ED8-6721-458B-A128-0DD23DF5AFA7}"/>
    <cellStyle name="Normal 2 3 2" xfId="279" xr:uid="{885D47CE-F56E-4749-8311-6C7E831ECDC5}"/>
    <cellStyle name="Normal 2 3 2 2" xfId="8514" xr:uid="{B7E2AB06-6E84-4EA7-8823-F0648DB6DF04}"/>
    <cellStyle name="Normal 2 3 2 2 2" xfId="8515" xr:uid="{C3F0468D-B7C9-4361-82D3-B15319EB038D}"/>
    <cellStyle name="Normal 2 3 2 2 2 2" xfId="8516" xr:uid="{FF48CF10-D0A5-4056-BE8C-74AB86B51AE1}"/>
    <cellStyle name="Normal 2 3 2 2 2 3" xfId="8517" xr:uid="{B79BFACB-37CC-41BC-8383-22DAAA853C97}"/>
    <cellStyle name="Normal 2 3 2 2 3" xfId="8518" xr:uid="{CEAE99A4-4EB0-4DE6-8499-E45865A21B77}"/>
    <cellStyle name="Normal 2 3 2 2 4" xfId="8519" xr:uid="{19F8C0A6-DCFB-4686-A032-DB29A0128E79}"/>
    <cellStyle name="Normal 2 3 2 3" xfId="8520" xr:uid="{E4F3BA58-B6A0-4FCA-BAAD-3115C03EBBFC}"/>
    <cellStyle name="Normal 2 3 2 3 2" xfId="8521" xr:uid="{D75B1422-3BCF-4DF4-B9C5-40CE01D3BEB7}"/>
    <cellStyle name="Normal 2 3 2 3 3" xfId="8522" xr:uid="{44063CE6-8453-455F-B668-455D690013ED}"/>
    <cellStyle name="Normal 2 3 2 4" xfId="8523" xr:uid="{722A3C47-1677-45FD-B014-F0CD366913AD}"/>
    <cellStyle name="Normal 2 3 2 5" xfId="8524" xr:uid="{B667766E-8CB7-4C55-A4A3-11E918AA4C98}"/>
    <cellStyle name="Normal 2 3 2 6" xfId="8513" xr:uid="{9F6CE19A-16AF-4D3D-A70A-72D6C9446326}"/>
    <cellStyle name="Normal 2 3 3" xfId="8525" xr:uid="{EBDB08B2-708C-4A61-ABD4-6B3C78E6CF06}"/>
    <cellStyle name="Normal 2 3 3 2" xfId="8526" xr:uid="{471B7B74-7B7B-4820-889E-AF68A073B327}"/>
    <cellStyle name="Normal 2 3 3 2 2" xfId="8527" xr:uid="{566F6AAA-F79C-44D1-B070-BFF003685739}"/>
    <cellStyle name="Normal 2 3 3 2 2 2" xfId="8528" xr:uid="{DD4BF0F1-7F22-4A0C-A88A-C02C2CE0603E}"/>
    <cellStyle name="Normal 2 3 3 2 2 3" xfId="8529" xr:uid="{D7C6E868-22E5-4884-90D5-6806C3168556}"/>
    <cellStyle name="Normal 2 3 3 2 3" xfId="8530" xr:uid="{B8822B2F-AC79-4375-9470-EFCBCB8CCAE6}"/>
    <cellStyle name="Normal 2 3 3 2 4" xfId="8531" xr:uid="{0B06406A-739D-4BA6-88C8-5C60CC809D22}"/>
    <cellStyle name="Normal 2 3 3 3" xfId="8532" xr:uid="{6E0F6F96-73DB-40C4-B6BF-C21F6F607335}"/>
    <cellStyle name="Normal 2 3 3 3 2" xfId="8533" xr:uid="{B6144605-E0A5-4773-9C48-E57ACB0141E1}"/>
    <cellStyle name="Normal 2 3 3 3 3" xfId="8534" xr:uid="{22CD2194-C62F-46D7-BF2B-8C666850A25D}"/>
    <cellStyle name="Normal 2 3 3 4" xfId="8535" xr:uid="{AA71AD5C-BC5A-4966-A381-85C658314E8B}"/>
    <cellStyle name="Normal 2 3 3 5" xfId="8536" xr:uid="{2163CEDA-3CC1-4B2C-B4A0-0C164882D790}"/>
    <cellStyle name="Normal 2 3 4" xfId="8537" xr:uid="{2B1192FB-926E-4C2F-AFEF-836B2B291B83}"/>
    <cellStyle name="Normal 2 3 4 2" xfId="8538" xr:uid="{6EC6D493-9C3C-4DA1-9FC5-463674F3F67F}"/>
    <cellStyle name="Normal 2 3 4 2 2" xfId="8539" xr:uid="{FE70815B-C780-47B6-8DF4-FC85066A31D1}"/>
    <cellStyle name="Normal 2 3 4 2 2 2" xfId="8540" xr:uid="{B712D6BA-A3D0-4D06-8844-54AAC0778079}"/>
    <cellStyle name="Normal 2 3 4 2 2 3" xfId="8541" xr:uid="{48D04AA3-D5DD-46F9-ABA7-7068DC62E19B}"/>
    <cellStyle name="Normal 2 3 4 2 3" xfId="8542" xr:uid="{7A7910E6-47DB-4A1E-B84D-D110EF2CDD1F}"/>
    <cellStyle name="Normal 2 3 4 2 4" xfId="8543" xr:uid="{45FD2428-9A3E-4F8B-A6CC-04562CE896DF}"/>
    <cellStyle name="Normal 2 3 4 3" xfId="8544" xr:uid="{6C9A08BF-E18E-42D0-89C2-E6A22028C292}"/>
    <cellStyle name="Normal 2 3 4 3 2" xfId="8545" xr:uid="{B77C9C29-D848-4612-A910-6D083F2C34F3}"/>
    <cellStyle name="Normal 2 3 4 3 3" xfId="8546" xr:uid="{8700B350-435C-4929-8AFA-E8F46CFBB95E}"/>
    <cellStyle name="Normal 2 3 4 4" xfId="8547" xr:uid="{09051873-DF80-4C3D-93A6-627AD126FFC8}"/>
    <cellStyle name="Normal 2 3 4 5" xfId="8548" xr:uid="{AB2CC1B5-D992-4123-90F7-9F5DC3811F36}"/>
    <cellStyle name="Normal 2 3 5" xfId="8549" xr:uid="{5278E12E-F669-4407-9FE4-DAA510B23CF0}"/>
    <cellStyle name="Normal 2 3 5 2" xfId="8550" xr:uid="{8D6C062C-63B0-4CA8-BE78-9FBF9958087C}"/>
    <cellStyle name="Normal 2 3 5 2 2" xfId="8551" xr:uid="{D884C04D-7D17-42AB-B790-C4F90A928991}"/>
    <cellStyle name="Normal 2 3 5 2 2 2" xfId="8552" xr:uid="{A03BDF7D-9B08-4D7E-AB8A-EBEE8AF31297}"/>
    <cellStyle name="Normal 2 3 5 2 2 3" xfId="8553" xr:uid="{755B616D-79DE-4CF9-8673-F9E821D76545}"/>
    <cellStyle name="Normal 2 3 5 2 3" xfId="8554" xr:uid="{4E939A42-CC2B-4EE4-B391-87DB4459953C}"/>
    <cellStyle name="Normal 2 3 5 2 4" xfId="8555" xr:uid="{CB64DACA-0EB7-4963-A10D-B4A172D8A1C7}"/>
    <cellStyle name="Normal 2 3 5 3" xfId="8556" xr:uid="{69AA3ADF-6A1A-4073-B322-2E11247762D7}"/>
    <cellStyle name="Normal 2 3 5 3 2" xfId="8557" xr:uid="{585335A0-6608-4143-B517-930EBF1541C6}"/>
    <cellStyle name="Normal 2 3 5 3 3" xfId="8558" xr:uid="{950AB340-4048-46A1-AB33-1F8A7A1D3F05}"/>
    <cellStyle name="Normal 2 3 5 4" xfId="8559" xr:uid="{66662F59-9340-4B4B-8A62-0B92413C1772}"/>
    <cellStyle name="Normal 2 3 5 5" xfId="8560" xr:uid="{81BA7349-E881-4226-8D9B-740885B2E8A4}"/>
    <cellStyle name="Normal 2 3 6" xfId="8561" xr:uid="{CDB7FB52-E814-440C-B7F5-F9562D5D6FAA}"/>
    <cellStyle name="Normal 2 3 6 2" xfId="8562" xr:uid="{2D227FCA-6BAB-4125-91D4-3EAEA3050916}"/>
    <cellStyle name="Normal 2 3 6 2 2" xfId="8563" xr:uid="{5FE0DCA0-06E6-4E92-894B-122F53D46D8F}"/>
    <cellStyle name="Normal 2 3 6 2 2 2" xfId="8564" xr:uid="{AF31B75F-D95B-40C2-9B63-E6D1C0CEC592}"/>
    <cellStyle name="Normal 2 3 6 2 2 3" xfId="8565" xr:uid="{F3BC4C11-77BA-43DA-85EA-36E75EA81D04}"/>
    <cellStyle name="Normal 2 3 6 2 3" xfId="8566" xr:uid="{B7DEEE24-1F03-4487-BDAA-06C0D43ECD9D}"/>
    <cellStyle name="Normal 2 3 6 2 4" xfId="8567" xr:uid="{39B32FC5-F003-4419-9F81-4EEE1B67E35B}"/>
    <cellStyle name="Normal 2 3 6 3" xfId="8568" xr:uid="{30975B66-DCDB-4208-901A-7DB52A2EA083}"/>
    <cellStyle name="Normal 2 3 6 3 2" xfId="8569" xr:uid="{C7DAA213-50CD-4915-81DD-BCABB927270A}"/>
    <cellStyle name="Normal 2 3 6 3 3" xfId="8570" xr:uid="{A8250A96-5445-41E8-9A42-59A23B985BC3}"/>
    <cellStyle name="Normal 2 3 6 4" xfId="8571" xr:uid="{40503718-8BD4-4698-B037-8FCED744EADC}"/>
    <cellStyle name="Normal 2 3 6 5" xfId="8572" xr:uid="{51AF921F-D0CE-4A39-8466-46C9AEDA7D8B}"/>
    <cellStyle name="Normal 2 3 7" xfId="8573" xr:uid="{88624C8B-13D5-43D2-8D5B-CE8804986DEA}"/>
    <cellStyle name="Normal 2 3 7 2" xfId="8574" xr:uid="{B8B48A66-D213-406B-8B15-5AF78AFCC581}"/>
    <cellStyle name="Normal 2 3 7 2 2" xfId="8575" xr:uid="{FEA04798-965D-4A7A-A2E1-5ADC3CC3E200}"/>
    <cellStyle name="Normal 2 3 7 2 3" xfId="8576" xr:uid="{C5AF5F94-2791-4252-BA0E-625972249975}"/>
    <cellStyle name="Normal 2 3 7 3" xfId="8577" xr:uid="{F39A0A6A-5727-4C20-9194-1B3723106C6F}"/>
    <cellStyle name="Normal 2 3 7 4" xfId="8578" xr:uid="{C08D7B7B-6DF0-4A74-9D7E-31678EA67435}"/>
    <cellStyle name="Normal 2 3 8" xfId="8579" xr:uid="{0B1A7423-485B-45CF-AF17-7584B5F72582}"/>
    <cellStyle name="Normal 2 3 8 2" xfId="8580" xr:uid="{E84EEC60-0A5D-42DF-A9BA-3D49C6FF4B70}"/>
    <cellStyle name="Normal 2 3 8 3" xfId="8581" xr:uid="{BD984D07-A808-4BEF-87B1-037262C6E448}"/>
    <cellStyle name="Normal 2 3 9" xfId="8582" xr:uid="{631727C8-828C-428C-A242-A8472E381F5E}"/>
    <cellStyle name="Normal 2 3_Plan1" xfId="1122" xr:uid="{6E6C0EB3-B798-462F-A820-E95D6D362370}"/>
    <cellStyle name="Normal 2 30" xfId="8583" xr:uid="{362AF391-0343-465D-B4FB-E8A52AAB5CF3}"/>
    <cellStyle name="Normal 2 31" xfId="8584" xr:uid="{6194A157-67F2-4D3F-92D5-76A5392DDDA1}"/>
    <cellStyle name="Normal 2 32" xfId="8585" xr:uid="{23D693AC-AD46-47BF-8998-9FBE891A031D}"/>
    <cellStyle name="Normal 2 33" xfId="8586" xr:uid="{CA137DAD-8314-4746-A01C-3272B580011A}"/>
    <cellStyle name="Normal 2 34" xfId="8587" xr:uid="{3A3C0C00-314C-44D1-B10F-C9D11F0E635D}"/>
    <cellStyle name="Normal 2 35" xfId="8588" xr:uid="{C102BED6-7417-4765-8DD3-C50DF7620844}"/>
    <cellStyle name="Normal 2 36" xfId="8589" xr:uid="{3421A6F6-7EE6-4546-82B0-D523DAAA6037}"/>
    <cellStyle name="Normal 2 37" xfId="8590" xr:uid="{FBE93D53-B3EE-46EF-9B5F-B8C60C0888E6}"/>
    <cellStyle name="Normal 2 38" xfId="8591" xr:uid="{4DEDE0F4-E3CA-4504-A00D-E8552790978C}"/>
    <cellStyle name="Normal 2 39" xfId="8592" xr:uid="{CA2E7F26-5FB7-4867-99BA-086BCB8BBB45}"/>
    <cellStyle name="Normal 2 4" xfId="1123" xr:uid="{A673D1A9-2AB2-49BC-9DEB-6F3A3B9E8999}"/>
    <cellStyle name="Normal 2 4 2" xfId="1642" xr:uid="{B69891FD-2F04-4D29-96FF-12E45674F323}"/>
    <cellStyle name="Normal 2 4 2 2" xfId="8595" xr:uid="{A2173283-0D01-48F7-8322-EFC4EEFD8029}"/>
    <cellStyle name="Normal 2 4 2 2 2" xfId="8596" xr:uid="{1F8EF242-C6BB-4E2C-8AC1-23AFDAD0B6C3}"/>
    <cellStyle name="Normal 2 4 2 2 2 2" xfId="8597" xr:uid="{349C198F-901B-4A2E-BDA0-7AF95051912F}"/>
    <cellStyle name="Normal 2 4 2 2 2 3" xfId="8598" xr:uid="{410D75DA-57D6-4F8C-8AB2-C2ADC8C62A38}"/>
    <cellStyle name="Normal 2 4 2 2 3" xfId="8599" xr:uid="{5D47D2C3-AAD0-4B37-8C11-3293A2FE75E7}"/>
    <cellStyle name="Normal 2 4 2 2 4" xfId="8600" xr:uid="{24FB08B9-BC74-41AE-B802-11C9C49E4245}"/>
    <cellStyle name="Normal 2 4 2 3" xfId="8601" xr:uid="{D9532AF9-47BC-4D2E-BBE3-44CBBDCD713C}"/>
    <cellStyle name="Normal 2 4 2 3 2" xfId="8602" xr:uid="{9C404C32-86D0-41DB-BC8A-1E6B527E3830}"/>
    <cellStyle name="Normal 2 4 2 3 3" xfId="8603" xr:uid="{5554AB66-ABF1-4A36-842D-D2E3914ED7DC}"/>
    <cellStyle name="Normal 2 4 2 4" xfId="8604" xr:uid="{5B3069A9-55E5-4A21-8F95-B0A6E2B76AE4}"/>
    <cellStyle name="Normal 2 4 2 5" xfId="8605" xr:uid="{89BE6468-0CD9-4C16-B1A9-D72CF725FFF7}"/>
    <cellStyle name="Normal 2 4 2 6" xfId="8594" xr:uid="{8757E3F4-795B-4D37-9110-6861F14D2F37}"/>
    <cellStyle name="Normal 2 4 3" xfId="8593" xr:uid="{0D918882-F68D-43D5-827F-6E22EC03D463}"/>
    <cellStyle name="Normal 2 40" xfId="8606" xr:uid="{4481A756-615C-4D01-98FE-85C9C8A553FC}"/>
    <cellStyle name="Normal 2 41" xfId="8607" xr:uid="{43749BED-C839-4CF1-BC83-F97022DFE66C}"/>
    <cellStyle name="Normal 2 42" xfId="8608" xr:uid="{52AF120C-893B-4206-BA99-2293293704A9}"/>
    <cellStyle name="Normal 2 43" xfId="8609" xr:uid="{4C05111D-4EBE-49B2-9CD4-FE19B947700E}"/>
    <cellStyle name="Normal 2 44" xfId="8610" xr:uid="{FCDACEA6-5F0F-4889-87A3-C08FAD580EE6}"/>
    <cellStyle name="Normal 2 45" xfId="8611" xr:uid="{65121DE6-8222-4C23-B6A7-68C9F1FE61F8}"/>
    <cellStyle name="Normal 2 46" xfId="8612" xr:uid="{DCC482EB-6446-439C-87BF-BDBF15FB81D9}"/>
    <cellStyle name="Normal 2 5" xfId="1124" xr:uid="{173B6347-26B8-4C94-A109-1CAE3FAD088F}"/>
    <cellStyle name="Normal 2 5 2" xfId="1643" xr:uid="{BDB1B04E-3A38-4B9A-8E28-AD45A4F9C342}"/>
    <cellStyle name="Normal 2 5 2 2" xfId="8614" xr:uid="{9E31DA30-8C64-4226-BF44-4B83C45A39B6}"/>
    <cellStyle name="Normal 2 5 2 2 2" xfId="8615" xr:uid="{5BABB1ED-DAA7-47E1-A70D-C8E5CF65CC32}"/>
    <cellStyle name="Normal 2 5 2 2 3" xfId="8616" xr:uid="{66142D1B-A1AF-4ECD-B770-77ABB761CE87}"/>
    <cellStyle name="Normal 2 5 2 3" xfId="8617" xr:uid="{4CF1108A-57BE-4E5C-BDFB-893ED86376A0}"/>
    <cellStyle name="Normal 2 5 2 4" xfId="8618" xr:uid="{B3827185-0C92-4E4B-9D1F-640CCAFF9944}"/>
    <cellStyle name="Normal 2 5 2 5" xfId="8613" xr:uid="{39EA29B3-4C0C-480C-B82B-9E702BA06F93}"/>
    <cellStyle name="Normal 2 5 3" xfId="8619" xr:uid="{4EEB78EB-AB26-4B9D-929D-20FAB8A6C3EC}"/>
    <cellStyle name="Normal 2 5 3 2" xfId="8620" xr:uid="{4B4CADB5-793B-41D1-BFE8-ED90ABB2F67A}"/>
    <cellStyle name="Normal 2 5 3 3" xfId="8621" xr:uid="{FCAB8F3B-DCE2-4D79-8416-FB248E33168C}"/>
    <cellStyle name="Normal 2 5 4" xfId="8622" xr:uid="{3EA6E00F-259B-4EB5-A3A7-24DF95F47A44}"/>
    <cellStyle name="Normal 2 5 5" xfId="8623" xr:uid="{EB412D10-607C-4E83-88A4-7CD9DF2A7D67}"/>
    <cellStyle name="Normal 2 6" xfId="1125" xr:uid="{28F1422A-CC27-4552-AB8B-8E187C882F91}"/>
    <cellStyle name="Normal 2 6 2" xfId="8625" xr:uid="{53CDF425-1468-4617-82B2-56C6B3DD8D6A}"/>
    <cellStyle name="Normal 2 6 2 2" xfId="8626" xr:uid="{FFDC4915-FDBF-4153-A8CD-6E7F70A7E0C6}"/>
    <cellStyle name="Normal 2 6 2 2 2" xfId="8627" xr:uid="{C4E9ED7D-9C93-4DD8-A77D-5CB7EB5CAAF1}"/>
    <cellStyle name="Normal 2 6 2 2 3" xfId="8628" xr:uid="{01673309-C64F-46CB-8489-15AEBCED72D2}"/>
    <cellStyle name="Normal 2 6 2 3" xfId="8629" xr:uid="{3B90B1F4-E5A0-4104-BDB9-84F09943ED5D}"/>
    <cellStyle name="Normal 2 6 2 4" xfId="8630" xr:uid="{0C745876-386C-4D76-93C1-D3332DBDEED0}"/>
    <cellStyle name="Normal 2 6 3" xfId="8631" xr:uid="{9164CD3E-3E67-426C-8B56-52A0BD2755A4}"/>
    <cellStyle name="Normal 2 6 3 2" xfId="8632" xr:uid="{FC84A7D8-E35D-48DE-8994-AAEEA53921EC}"/>
    <cellStyle name="Normal 2 6 3 3" xfId="8633" xr:uid="{71EFA64F-849C-480A-8150-5A42A0EC9AB7}"/>
    <cellStyle name="Normal 2 6 4" xfId="8634" xr:uid="{A8E07EAF-6F14-46B1-A89A-290D3D994856}"/>
    <cellStyle name="Normal 2 6 5" xfId="8635" xr:uid="{DCF44BFE-C343-476D-8872-5362FB4C40DC}"/>
    <cellStyle name="Normal 2 6 6" xfId="8624" xr:uid="{E4103FF6-1FB5-4442-BAD8-EF73E43111CA}"/>
    <cellStyle name="Normal 2 7" xfId="1126" xr:uid="{8B988983-0295-4F98-90FB-E97A7E4D170B}"/>
    <cellStyle name="Normal 2 7 2" xfId="1644" xr:uid="{25D9DBFA-4316-445F-997D-A4D219E4DF4C}"/>
    <cellStyle name="Normal 2 7 2 2" xfId="8638" xr:uid="{9A32E0CB-76F6-4E1C-9614-D22E18CF6594}"/>
    <cellStyle name="Normal 2 7 2 2 2" xfId="8639" xr:uid="{3C4084EB-2017-4529-8A3E-8B9476AA4383}"/>
    <cellStyle name="Normal 2 7 2 2 3" xfId="8640" xr:uid="{2C622721-DAF1-435B-9E1C-D71F2617FD62}"/>
    <cellStyle name="Normal 2 7 2 3" xfId="8641" xr:uid="{A05A2E74-EEC5-4CA4-B9A7-FCDBF0271751}"/>
    <cellStyle name="Normal 2 7 2 4" xfId="8642" xr:uid="{A8AB2F43-20F5-490E-858A-7EFC4178CF3A}"/>
    <cellStyle name="Normal 2 7 2 5" xfId="8637" xr:uid="{24A7B7C6-09A0-40A1-98D2-9C2CCF38627C}"/>
    <cellStyle name="Normal 2 7 3" xfId="8643" xr:uid="{0AC361FC-7F66-465E-A251-A2A19E842C7B}"/>
    <cellStyle name="Normal 2 7 3 2" xfId="8644" xr:uid="{6FED6F4E-4180-4499-8B38-1E01F50A6416}"/>
    <cellStyle name="Normal 2 7 3 3" xfId="8645" xr:uid="{3ABC0481-05C8-406B-A649-F1CFC0B357F0}"/>
    <cellStyle name="Normal 2 7 4" xfId="8646" xr:uid="{7E80B9E3-6CB9-47DE-8979-AE32D7277086}"/>
    <cellStyle name="Normal 2 7 5" xfId="8647" xr:uid="{FDD3B568-BAAC-46BA-BEF1-FC61B10A82F0}"/>
    <cellStyle name="Normal 2 7 6" xfId="8636" xr:uid="{0A763E43-8069-416C-93AE-609C1FE6B410}"/>
    <cellStyle name="Normal 2 8" xfId="1127" xr:uid="{8B99A9E8-0353-4960-A32A-286D923F505E}"/>
    <cellStyle name="Normal 2 8 2" xfId="8649" xr:uid="{C26E546E-B7E6-4F76-8EAE-0D4A5EC71A66}"/>
    <cellStyle name="Normal 2 8 2 2" xfId="8650" xr:uid="{9F7516B6-39F0-4B4B-AF3F-BCD568497970}"/>
    <cellStyle name="Normal 2 8 2 2 2" xfId="8651" xr:uid="{FD047F8B-63DA-470B-84F2-F43A62622D48}"/>
    <cellStyle name="Normal 2 8 2 2 3" xfId="8652" xr:uid="{2A1C4679-544A-44EB-AAA6-3E3EA14D27C3}"/>
    <cellStyle name="Normal 2 8 2 3" xfId="8653" xr:uid="{84184AB7-DF63-4F88-91FB-77395AEEB1F8}"/>
    <cellStyle name="Normal 2 8 2 4" xfId="8654" xr:uid="{97B935C8-7EA7-4184-8603-0AC7DBB8500B}"/>
    <cellStyle name="Normal 2 8 3" xfId="8655" xr:uid="{9962CC70-7899-486F-A37E-6CBAFB036F72}"/>
    <cellStyle name="Normal 2 8 3 2" xfId="8656" xr:uid="{132676D5-9EEB-4FD8-A861-720884034CCD}"/>
    <cellStyle name="Normal 2 8 3 3" xfId="8657" xr:uid="{DB103300-F9AC-4F0E-9B53-24BF5255D1A4}"/>
    <cellStyle name="Normal 2 8 4" xfId="8658" xr:uid="{A6B1FCAC-EA74-4B32-99A0-DA0AB3EEE62B}"/>
    <cellStyle name="Normal 2 8 5" xfId="8659" xr:uid="{6CB8D7C4-8C2D-4B63-8993-C2C5F971DBD8}"/>
    <cellStyle name="Normal 2 8 6" xfId="8648" xr:uid="{D14491AA-BCA6-44AF-8AA9-5757EED54F76}"/>
    <cellStyle name="Normal 2 9" xfId="1128" xr:uid="{DCF62622-7947-4B9F-8EC7-5F8867CAB205}"/>
    <cellStyle name="Normal 2 9 2" xfId="8661" xr:uid="{99622DD4-0BB0-42E4-A919-4DCAE957AD46}"/>
    <cellStyle name="Normal 2 9 2 2" xfId="8662" xr:uid="{3F525308-4AA6-4331-963B-3D0A3002F149}"/>
    <cellStyle name="Normal 2 9 2 2 2" xfId="8663" xr:uid="{A2C791EB-4318-4680-A04E-ECDD35DAE436}"/>
    <cellStyle name="Normal 2 9 2 2 3" xfId="8664" xr:uid="{4D0A9204-1271-4A6E-88C1-0AA934158623}"/>
    <cellStyle name="Normal 2 9 2 3" xfId="8665" xr:uid="{2EE6BD87-CECA-4A92-AC75-F0D32B760811}"/>
    <cellStyle name="Normal 2 9 2 4" xfId="8666" xr:uid="{C8E7B10E-3255-4C29-BEF0-460996207005}"/>
    <cellStyle name="Normal 2 9 3" xfId="8667" xr:uid="{242B6B00-C0F6-4EFC-85DE-43A133C53564}"/>
    <cellStyle name="Normal 2 9 3 2" xfId="8668" xr:uid="{0A491E99-7D8C-484C-AED2-3BEE6DA2A515}"/>
    <cellStyle name="Normal 2 9 3 3" xfId="8669" xr:uid="{D0280FE6-5C1F-46A6-B49F-721CB9ACB385}"/>
    <cellStyle name="Normal 2 9 4" xfId="8670" xr:uid="{8A22A8A4-2EE2-4B8C-BD5A-EC6FC72AFB26}"/>
    <cellStyle name="Normal 2 9 5" xfId="8671" xr:uid="{F77E8CBB-07A3-4434-9D18-5D86937944D0}"/>
    <cellStyle name="Normal 2 9 6" xfId="8660" xr:uid="{3F2ABE7A-C3C4-4A16-B0C3-8B432687915D}"/>
    <cellStyle name="Normal 2_Acumulado" xfId="1129" xr:uid="{2145F50F-BB9A-49FB-BD9E-1484C401FA9D}"/>
    <cellStyle name="Normal 20" xfId="1610" xr:uid="{6A8C1C25-E665-4713-877D-1DCA5C629EF1}"/>
    <cellStyle name="Normal 20 2" xfId="8673" xr:uid="{C23A69EF-20E1-4C7E-AB9A-4E8FB054F74A}"/>
    <cellStyle name="Normal 20 2 2" xfId="8674" xr:uid="{C8963CD8-9135-473B-BAF8-E107B3A240BD}"/>
    <cellStyle name="Normal 20 2 3" xfId="8675" xr:uid="{E27D3401-44BE-4E7C-B30E-E7FFB65324D1}"/>
    <cellStyle name="Normal 20 3" xfId="8676" xr:uid="{F1B24C90-1669-4D4D-83C6-ABF2A518C994}"/>
    <cellStyle name="Normal 20 4" xfId="8677" xr:uid="{9D837CAF-2B10-46E0-A33F-4514889CA8E2}"/>
    <cellStyle name="Normal 20 5" xfId="8672" xr:uid="{90947BA7-90D8-4EB6-9CA5-64DCEC2720CC}"/>
    <cellStyle name="Normal 21" xfId="1611" xr:uid="{00CA8C69-E429-4678-9555-FBE3B9C10290}"/>
    <cellStyle name="Normal 21 2" xfId="8679" xr:uid="{1739376F-08C7-41D7-A401-37D9D62FD162}"/>
    <cellStyle name="Normal 21 2 2" xfId="8680" xr:uid="{462DE929-B430-4A13-999E-6F6C0402C76B}"/>
    <cellStyle name="Normal 21 2 3" xfId="8681" xr:uid="{61325C23-3A81-4106-8299-D8B6BF33BEE2}"/>
    <cellStyle name="Normal 21 3" xfId="8682" xr:uid="{FF58F3F0-84DA-4AC3-A3FA-AB9FE5D25EF2}"/>
    <cellStyle name="Normal 21 4" xfId="8683" xr:uid="{0118BA55-0BC9-4351-94B9-04BC40C42134}"/>
    <cellStyle name="Normal 21 5" xfId="8684" xr:uid="{4BBA81ED-E631-4899-84B2-2B068B7E5CFF}"/>
    <cellStyle name="Normal 21 6" xfId="8678" xr:uid="{C598C593-BEAA-4E4E-A849-995FEED09147}"/>
    <cellStyle name="Normal 22" xfId="1612" xr:uid="{5EC2FE08-8031-4574-A55A-21C75D96F729}"/>
    <cellStyle name="Normal 22 2" xfId="8686" xr:uid="{02F7BBB3-E087-4407-B925-551DC7C98011}"/>
    <cellStyle name="Normal 22 2 2" xfId="8687" xr:uid="{90100038-BB40-49EC-95A0-BA922E827EBF}"/>
    <cellStyle name="Normal 22 2 3" xfId="8688" xr:uid="{1F41D0F6-9DEB-45C1-8999-01ED4936032F}"/>
    <cellStyle name="Normal 22 3" xfId="8689" xr:uid="{8389CBFF-4C33-44BE-AA0D-0FB78E832A2A}"/>
    <cellStyle name="Normal 22 3 2" xfId="8690" xr:uid="{9A92A5AF-B8D9-416B-9710-949485010210}"/>
    <cellStyle name="Normal 22 3 3" xfId="8691" xr:uid="{AA8C9A6E-BEB7-4CE7-9CAE-88A54BC656D0}"/>
    <cellStyle name="Normal 22 4" xfId="8692" xr:uid="{57A315E2-CB9A-4DC7-A106-9A1168304444}"/>
    <cellStyle name="Normal 22 5" xfId="8693" xr:uid="{3CDF6CE4-295F-43A9-BFE8-226D3FA01B38}"/>
    <cellStyle name="Normal 22 6" xfId="8694" xr:uid="{69C37CC3-8C03-4AEB-87B4-EDA0A023D335}"/>
    <cellStyle name="Normal 22 7" xfId="8685" xr:uid="{B3266751-1D44-4E79-8BE7-EB3FB61964DD}"/>
    <cellStyle name="Normal 228" xfId="8695" xr:uid="{74F48FB3-C67B-4CD1-B101-80281F30CAB3}"/>
    <cellStyle name="Normal 23" xfId="1613" xr:uid="{BB17E33F-2510-4F2B-8E68-DD2FE5F8126A}"/>
    <cellStyle name="Normal 23 2" xfId="8697" xr:uid="{F6EB9932-42C9-4E24-858D-AA524BAE5FB4}"/>
    <cellStyle name="Normal 23 3" xfId="8698" xr:uid="{A881376A-EC60-4362-8D2A-F29A4901A76D}"/>
    <cellStyle name="Normal 23 4" xfId="8699" xr:uid="{4437A7A7-11DE-41D0-ACC3-25B09AFDE179}"/>
    <cellStyle name="Normal 23 5" xfId="12867" xr:uid="{ACB40A90-5FE2-4DC5-9D0C-9DC7FC65AA21}"/>
    <cellStyle name="Normal 23 6" xfId="12253" xr:uid="{73124F2E-C9DD-4A79-8AF9-9EF82442157A}"/>
    <cellStyle name="Normal 23 7" xfId="8696" xr:uid="{282C5037-4C8C-4F5A-8B58-3015A51E3095}"/>
    <cellStyle name="Normal 24" xfId="1614" xr:uid="{79057AE0-397B-4F64-93C7-E323CC6DE4C1}"/>
    <cellStyle name="Normal 24 2" xfId="8701" xr:uid="{B5176BAF-A9F4-4517-8705-6A607244F89A}"/>
    <cellStyle name="Normal 24 2 2" xfId="8702" xr:uid="{36D6D3CF-F5CC-40B9-AEAD-B4162A993EF5}"/>
    <cellStyle name="Normal 24 2 3" xfId="8703" xr:uid="{C7125205-62A9-401C-9A33-2BEA8CAFA438}"/>
    <cellStyle name="Normal 24 3" xfId="8704" xr:uid="{A616F9A1-C133-4E31-A746-CA08D096BBA7}"/>
    <cellStyle name="Normal 24 4" xfId="8705" xr:uid="{F09DCB61-D06B-41C7-B1B1-8594C34A04CF}"/>
    <cellStyle name="Normal 24 5" xfId="8706" xr:uid="{A564146E-DD0A-4D9A-A361-23EFA42D205E}"/>
    <cellStyle name="Normal 24 6" xfId="8700" xr:uid="{1B91F484-DFB7-4EFB-9173-46D895A02F73}"/>
    <cellStyle name="Normal 25" xfId="1615" xr:uid="{AB4B4B70-DA68-4FF9-95EA-D7B423174CEB}"/>
    <cellStyle name="Normal 25 2" xfId="8708" xr:uid="{5652C5AE-C85A-4B96-BFF5-E2CF1EBCDD40}"/>
    <cellStyle name="Normal 25 2 2" xfId="8709" xr:uid="{AE1E3641-B95D-4143-B9AB-8977C718E40F}"/>
    <cellStyle name="Normal 25 3" xfId="8710" xr:uid="{4580F222-2FED-4CAA-B3D0-5F860F5C2DEB}"/>
    <cellStyle name="Normal 25 4" xfId="8711" xr:uid="{55A5F2B1-1C1F-4A3E-B3D2-B9C52768B6EC}"/>
    <cellStyle name="Normal 25 5" xfId="8707" xr:uid="{6BE13FBE-F0CF-449C-ACB4-D253D5F54236}"/>
    <cellStyle name="Normal 252 2" xfId="1601" xr:uid="{1399F19F-935D-47AC-AC7A-77C74C26BEEA}"/>
    <cellStyle name="Normal 26" xfId="1616" xr:uid="{FEE47AF6-7204-4581-9898-4AECBC8B070F}"/>
    <cellStyle name="Normal 26 2" xfId="8713" xr:uid="{70D210A6-1668-44B1-B387-E2F29425CABA}"/>
    <cellStyle name="Normal 26 2 2" xfId="8714" xr:uid="{4A99E8F2-24CB-46E3-9CDF-C5F4DCC1BE24}"/>
    <cellStyle name="Normal 26 2 3" xfId="8715" xr:uid="{1F4F03B7-2275-4F6F-9DE8-24C913D7120C}"/>
    <cellStyle name="Normal 26 3" xfId="8716" xr:uid="{3E5B8F8F-A821-4BA7-89B3-CF52500968B0}"/>
    <cellStyle name="Normal 26 4" xfId="8717" xr:uid="{2162D6D1-9C71-493F-944E-60017D7CFBE7}"/>
    <cellStyle name="Normal 26 5" xfId="12221" xr:uid="{D2ED57E1-A7A2-4780-A8BB-E9A4A5C00C03}"/>
    <cellStyle name="Normal 26 6" xfId="12868" xr:uid="{7A808994-546F-47D7-92C6-CEE1D0C3745D}"/>
    <cellStyle name="Normal 26 7" xfId="12249" xr:uid="{1E50D156-3124-4857-B1F3-08B79E0C51FF}"/>
    <cellStyle name="Normal 26 8" xfId="8712" xr:uid="{84596FB3-1C35-44D9-8DBE-FBE6BAAA17F8}"/>
    <cellStyle name="Normal 27" xfId="1676" xr:uid="{33A8C7B4-EC7E-48D0-A5D6-72D32CCAF775}"/>
    <cellStyle name="Normal 27 2" xfId="8719" xr:uid="{C995A589-3D0D-4943-A8F0-DB1D2275929E}"/>
    <cellStyle name="Normal 27 3" xfId="8720" xr:uid="{358454F8-4A37-4632-BB97-6C0CF499F64D}"/>
    <cellStyle name="Normal 27 4" xfId="8721" xr:uid="{F3D35508-1FB3-4250-9EBC-74A2B4C22AD4}"/>
    <cellStyle name="Normal 27 5" xfId="8718" xr:uid="{204691C7-4B2C-498C-A51F-3B8B0B33C131}"/>
    <cellStyle name="Normal 28" xfId="1677" xr:uid="{E0CBDA10-8649-46D5-AB8B-BECEDF23A84D}"/>
    <cellStyle name="Normal 28 2" xfId="8723" xr:uid="{8EE795BC-84BA-4716-BFF8-85CDCE7229BF}"/>
    <cellStyle name="Normal 28 3" xfId="8724" xr:uid="{EBCB84EF-E034-4918-BAFC-02933E4B5C3E}"/>
    <cellStyle name="Normal 28 4" xfId="8722" xr:uid="{DDF87933-7E1C-4708-A266-EA7A58CDF22E}"/>
    <cellStyle name="Normal 29" xfId="8725" xr:uid="{AE63113C-A74A-479C-A005-109CC56B4618}"/>
    <cellStyle name="Normal 29 2" xfId="8726" xr:uid="{33BD2B83-B644-426B-9BB8-F36A3646EA4A}"/>
    <cellStyle name="Normal 29 3" xfId="8727" xr:uid="{3C0CA909-A2D3-40B8-B54F-80A3E07EE02E}"/>
    <cellStyle name="Normal 29 4" xfId="8728" xr:uid="{B4AD4F8D-3609-4F90-9661-3B45A915C92A}"/>
    <cellStyle name="Normal 29 5" xfId="8729" xr:uid="{BB6D1685-FF8E-4B15-9063-88FC89340492}"/>
    <cellStyle name="Normal 3" xfId="5" xr:uid="{2DDC9FFA-8859-4217-84F2-3A42BC255E3C}"/>
    <cellStyle name="Normal 3 10" xfId="8730" xr:uid="{FA3E9BA0-5920-44CD-B6D1-7F617B7941A9}"/>
    <cellStyle name="Normal 3 10 2" xfId="8731" xr:uid="{074D890C-56E0-49E7-A5A7-E7679A2C2D1D}"/>
    <cellStyle name="Normal 3 10 2 2" xfId="8732" xr:uid="{15599425-D68A-44A7-AC7F-E56414456A3C}"/>
    <cellStyle name="Normal 3 10 2 3" xfId="8733" xr:uid="{88605615-053F-4961-8081-2BCCFC1F71F3}"/>
    <cellStyle name="Normal 3 10 3" xfId="8734" xr:uid="{932DF1EE-9A8B-4F5C-B5CD-55ADBB52011F}"/>
    <cellStyle name="Normal 3 10 4" xfId="8735" xr:uid="{14952E01-A936-43F9-B702-D63934476652}"/>
    <cellStyle name="Normal 3 11" xfId="8736" xr:uid="{0DA83E37-44C9-4466-9F59-CB92FE68DA8B}"/>
    <cellStyle name="Normal 3 11 2" xfId="8737" xr:uid="{4BECB361-2ED2-467C-8D99-49B598E1AD97}"/>
    <cellStyle name="Normal 3 11 3" xfId="8738" xr:uid="{FAF1CD1A-71DD-4098-AD6D-E5A1E67FCBE4}"/>
    <cellStyle name="Normal 3 12" xfId="8739" xr:uid="{19C6C1EF-9796-4D73-AB5D-CB37F81C72F8}"/>
    <cellStyle name="Normal 3 13" xfId="8740" xr:uid="{D1D91BCC-077D-4865-849E-D2A1E921F3DB}"/>
    <cellStyle name="Normal 3 14" xfId="8741" xr:uid="{0076BF84-3DBF-4453-97AD-9268AF8B82BC}"/>
    <cellStyle name="Normal 3 15" xfId="8742" xr:uid="{6A6EDAC2-AC18-43EC-8A10-987D849EDED1}"/>
    <cellStyle name="Normal 3 16" xfId="8743" xr:uid="{F56A4E17-5894-4A4F-AD93-C4E9810B6D8F}"/>
    <cellStyle name="Normal 3 17" xfId="8744" xr:uid="{11B2241F-E150-4F42-BD44-403962DE4C1B}"/>
    <cellStyle name="Normal 3 18" xfId="8745" xr:uid="{8F229C0C-EBC2-4630-BC9E-B3840F99A608}"/>
    <cellStyle name="Normal 3 19" xfId="8746" xr:uid="{CDB7554B-96BB-4030-9355-58F70FC97C11}"/>
    <cellStyle name="Normal 3 2" xfId="1130" xr:uid="{876E2C38-14D0-44CB-8F2F-AE7F723090BB}"/>
    <cellStyle name="Normal 3 2 10" xfId="8747" xr:uid="{6327D5A0-EF9B-4602-94BF-1BE1D309BA9B}"/>
    <cellStyle name="Normal 3 2 11" xfId="8748" xr:uid="{052A3D03-D02C-4FB6-94C1-CE7ED00AD6C4}"/>
    <cellStyle name="Normal 3 2 2" xfId="8749" xr:uid="{4663A094-8C09-404F-87BE-48A1A897E274}"/>
    <cellStyle name="Normal 3 2 2 2" xfId="8750" xr:uid="{905ECC33-793C-4EDD-AA1B-ED9E5CE0F49D}"/>
    <cellStyle name="Normal 3 2 2 2 2" xfId="8751" xr:uid="{6F767143-1FC3-4134-BCBD-097700C10214}"/>
    <cellStyle name="Normal 3 2 2 2 2 2" xfId="8752" xr:uid="{210DC7C8-2462-4597-9FBA-2EAF2C91277C}"/>
    <cellStyle name="Normal 3 2 2 2 2 3" xfId="8753" xr:uid="{8F359BA1-662E-4119-A742-16B2C334B6E7}"/>
    <cellStyle name="Normal 3 2 2 2 3" xfId="8754" xr:uid="{F08D18C4-1EEB-4214-9A10-FE9533D83244}"/>
    <cellStyle name="Normal 3 2 2 2 4" xfId="8755" xr:uid="{505B7620-6254-4F43-982E-653CE4967043}"/>
    <cellStyle name="Normal 3 2 2 3" xfId="8756" xr:uid="{F815DD51-3040-43B5-8064-F8633484AB8B}"/>
    <cellStyle name="Normal 3 2 2 3 2" xfId="8757" xr:uid="{EFA2BA63-95AC-4BAB-86F2-3175F4CDDAFE}"/>
    <cellStyle name="Normal 3 2 2 3 3" xfId="8758" xr:uid="{E24C0915-BB19-4EC7-A583-05804AB41C0D}"/>
    <cellStyle name="Normal 3 2 2 4" xfId="8759" xr:uid="{DB353CAC-A1DF-4737-BC50-DAEE6215AE04}"/>
    <cellStyle name="Normal 3 2 2 5" xfId="8760" xr:uid="{FB267568-C298-4321-93B7-EE56ED18CDBF}"/>
    <cellStyle name="Normal 3 2 3" xfId="8761" xr:uid="{2312A093-CFC6-44B0-9672-9CBF930DE2AC}"/>
    <cellStyle name="Normal 3 2 3 2" xfId="8762" xr:uid="{AC49C248-EF74-4278-BE9E-4D05F61AD83D}"/>
    <cellStyle name="Normal 3 2 3 2 2" xfId="8763" xr:uid="{9A43E576-E10A-4426-921C-7A3EA7D4D035}"/>
    <cellStyle name="Normal 3 2 3 2 2 2" xfId="8764" xr:uid="{BE6C5E32-42CC-4898-B40A-EDE47DFF11FC}"/>
    <cellStyle name="Normal 3 2 3 2 2 3" xfId="8765" xr:uid="{1A06E11B-ECEA-47DC-969B-4FD2CE868747}"/>
    <cellStyle name="Normal 3 2 3 2 3" xfId="8766" xr:uid="{F2AED20A-F69C-4BBB-8992-D41CB4FCB6E0}"/>
    <cellStyle name="Normal 3 2 3 2 4" xfId="8767" xr:uid="{5E2002A8-0A02-48FD-9B50-A017748B9E36}"/>
    <cellStyle name="Normal 3 2 3 3" xfId="8768" xr:uid="{D4DE5BFD-D9A5-401A-9577-6C74794642A5}"/>
    <cellStyle name="Normal 3 2 3 3 2" xfId="8769" xr:uid="{10123D8B-5A66-433D-A284-6E6213821FED}"/>
    <cellStyle name="Normal 3 2 3 3 3" xfId="8770" xr:uid="{17463603-3559-41EE-AF9A-B349DB659C6D}"/>
    <cellStyle name="Normal 3 2 3 4" xfId="8771" xr:uid="{A193A323-874B-41CA-81E3-EF061C99B4FF}"/>
    <cellStyle name="Normal 3 2 3 5" xfId="8772" xr:uid="{18CE3A83-888C-4591-8E38-EFDA9B63F088}"/>
    <cellStyle name="Normal 3 2 4" xfId="8773" xr:uid="{C06D0369-7674-404B-A617-F17192C3C8F0}"/>
    <cellStyle name="Normal 3 2 4 2" xfId="8774" xr:uid="{07B2DC4D-3FD2-4F73-9AF7-A2B3F09C3638}"/>
    <cellStyle name="Normal 3 2 4 2 2" xfId="8775" xr:uid="{BFA1C98D-8221-42E3-80EB-C804C9AACCFB}"/>
    <cellStyle name="Normal 3 2 4 2 2 2" xfId="8776" xr:uid="{3BC26A8C-0BE2-4AB5-A472-34B7A895201D}"/>
    <cellStyle name="Normal 3 2 4 2 2 3" xfId="8777" xr:uid="{02EDEDE4-7406-4E70-9A8F-0A61C3A0FCF6}"/>
    <cellStyle name="Normal 3 2 4 2 3" xfId="8778" xr:uid="{C7ADBA9B-32B0-4BD7-917F-CF6BD47B86F3}"/>
    <cellStyle name="Normal 3 2 4 2 4" xfId="8779" xr:uid="{76F7E454-356F-47CC-928E-3386876748B1}"/>
    <cellStyle name="Normal 3 2 4 3" xfId="8780" xr:uid="{3F7D5E9D-9A27-4132-98CC-235C12C293D4}"/>
    <cellStyle name="Normal 3 2 4 3 2" xfId="8781" xr:uid="{E6681F6D-838E-4238-B81A-D81154452BDC}"/>
    <cellStyle name="Normal 3 2 4 3 3" xfId="8782" xr:uid="{72E8E425-ECA0-443D-B8F3-ED6684119BA0}"/>
    <cellStyle name="Normal 3 2 4 4" xfId="8783" xr:uid="{F229A12D-4642-4261-983F-3FFCD9AF10DF}"/>
    <cellStyle name="Normal 3 2 4 5" xfId="8784" xr:uid="{DE63F588-41A4-4CA1-9183-E0E0EF96071C}"/>
    <cellStyle name="Normal 3 2 5" xfId="8785" xr:uid="{55C865E7-EBB3-45D4-90F7-7E5849BC7BCD}"/>
    <cellStyle name="Normal 3 2 5 2" xfId="8786" xr:uid="{E09A379F-E313-4805-9D74-43AD6D5012CD}"/>
    <cellStyle name="Normal 3 2 5 2 2" xfId="8787" xr:uid="{B36CC051-CD9F-46F9-8639-26BBD35E4BE0}"/>
    <cellStyle name="Normal 3 2 5 2 2 2" xfId="8788" xr:uid="{A6E0BDBD-87C5-4310-878A-717B09B64D59}"/>
    <cellStyle name="Normal 3 2 5 2 2 3" xfId="8789" xr:uid="{1A833BA5-87C4-497A-8457-B117EDF3E5A7}"/>
    <cellStyle name="Normal 3 2 5 2 3" xfId="8790" xr:uid="{43FAF735-4C14-4A60-82DB-4351CEE73686}"/>
    <cellStyle name="Normal 3 2 5 2 4" xfId="8791" xr:uid="{EF40BFBD-A15C-4DF7-A95A-53D59C88C34F}"/>
    <cellStyle name="Normal 3 2 5 3" xfId="8792" xr:uid="{809714D6-F540-4ED7-AA29-6CA268BA4050}"/>
    <cellStyle name="Normal 3 2 5 3 2" xfId="8793" xr:uid="{C8182E8C-EF55-429F-9495-573265B06C5E}"/>
    <cellStyle name="Normal 3 2 5 3 3" xfId="8794" xr:uid="{64044FEC-1C6F-4321-BDBC-24A2AD0534C4}"/>
    <cellStyle name="Normal 3 2 5 4" xfId="8795" xr:uid="{C83BA583-207A-44A5-BC21-12283BEE4565}"/>
    <cellStyle name="Normal 3 2 5 5" xfId="8796" xr:uid="{B35FFABE-C085-4024-88AA-82B2D95A42C8}"/>
    <cellStyle name="Normal 3 2 6" xfId="8797" xr:uid="{659BF301-11A2-4B56-A037-E25EC48B3FAB}"/>
    <cellStyle name="Normal 3 2 6 2" xfId="8798" xr:uid="{F5F060D2-C52B-40BC-894B-0F9AE4B01730}"/>
    <cellStyle name="Normal 3 2 6 2 2" xfId="8799" xr:uid="{5F801BA1-3C3F-4663-8440-210FD747962A}"/>
    <cellStyle name="Normal 3 2 6 2 2 2" xfId="8800" xr:uid="{3ECAAD5D-2022-45C0-AF5D-C125B2A71773}"/>
    <cellStyle name="Normal 3 2 6 2 2 3" xfId="8801" xr:uid="{A9DE2D13-7AA0-4322-93E0-14AEF9D71143}"/>
    <cellStyle name="Normal 3 2 6 2 3" xfId="8802" xr:uid="{1D68CE24-71A9-49A8-B090-7344BB4409EB}"/>
    <cellStyle name="Normal 3 2 6 2 4" xfId="8803" xr:uid="{482967E9-58AE-4826-BD5F-E3630F55EDBE}"/>
    <cellStyle name="Normal 3 2 6 3" xfId="8804" xr:uid="{3F2DA2DB-B7FD-4721-9567-91E30543D395}"/>
    <cellStyle name="Normal 3 2 6 3 2" xfId="8805" xr:uid="{A13F5850-6BB0-4B95-A10F-84FAB941ACAD}"/>
    <cellStyle name="Normal 3 2 6 3 3" xfId="8806" xr:uid="{32FFC4B8-A7DD-41AA-8851-E1B1CDF33AD9}"/>
    <cellStyle name="Normal 3 2 6 4" xfId="8807" xr:uid="{E05EAAE6-F4BF-433E-9F92-9AABCB27E22F}"/>
    <cellStyle name="Normal 3 2 6 5" xfId="8808" xr:uid="{7D66A121-5368-46ED-9E1D-141B316B0335}"/>
    <cellStyle name="Normal 3 2 7" xfId="8809" xr:uid="{D7325098-4D8E-4DF2-AECD-225D3CBD6F3E}"/>
    <cellStyle name="Normal 3 2 7 2" xfId="8810" xr:uid="{AD502300-7FEF-42ED-824E-CB1A1FF5F930}"/>
    <cellStyle name="Normal 3 2 7 2 2" xfId="8811" xr:uid="{E7EE7C2C-3420-47A5-A756-051B7459F44D}"/>
    <cellStyle name="Normal 3 2 7 2 3" xfId="8812" xr:uid="{7B5FBC74-9321-4AAF-B591-08B4400ED02A}"/>
    <cellStyle name="Normal 3 2 7 3" xfId="8813" xr:uid="{D2ABD063-8520-48B2-9E05-C09AC594A4E2}"/>
    <cellStyle name="Normal 3 2 7 4" xfId="8814" xr:uid="{E604E454-63E3-4555-97B6-B850C4C37040}"/>
    <cellStyle name="Normal 3 2 8" xfId="8815" xr:uid="{0E1AAA87-754C-4931-86DA-38C1EB38345A}"/>
    <cellStyle name="Normal 3 2 8 2" xfId="8816" xr:uid="{79637B65-BC29-4D7C-8FDB-8DE1346C5E44}"/>
    <cellStyle name="Normal 3 2 8 3" xfId="8817" xr:uid="{9808418F-0C06-4077-B5FC-53281FC8D15E}"/>
    <cellStyle name="Normal 3 2 9" xfId="8818" xr:uid="{082F213B-9D2C-4027-8137-0EE74FA64CBD}"/>
    <cellStyle name="Normal 3 20" xfId="8819" xr:uid="{5BE79D6A-71AB-49A7-90C4-7E240FB24024}"/>
    <cellStyle name="Normal 3 21" xfId="8820" xr:uid="{B6AC14D7-4984-4FB2-8E4A-D367594C0C0B}"/>
    <cellStyle name="Normal 3 22" xfId="8821" xr:uid="{EF8FE84D-E778-4F24-A43F-43B5ED02F0E0}"/>
    <cellStyle name="Normal 3 23" xfId="8822" xr:uid="{70E9A95E-C020-43C3-8E15-FCA14629FCAA}"/>
    <cellStyle name="Normal 3 24" xfId="8823" xr:uid="{FCFE6247-4138-4DDF-ADFA-6972D559FF77}"/>
    <cellStyle name="Normal 3 25" xfId="8824" xr:uid="{5AF27D06-3B9B-41DC-9256-5DC37DACDA20}"/>
    <cellStyle name="Normal 3 26" xfId="8825" xr:uid="{1A1124E7-83E3-4E22-B0E6-0CD0935854A7}"/>
    <cellStyle name="Normal 3 27" xfId="8826" xr:uid="{FEFCA899-8212-4ADF-85EC-C13D09845092}"/>
    <cellStyle name="Normal 3 28" xfId="8827" xr:uid="{B71A777A-D62F-4EFA-B5FC-0F969935EF19}"/>
    <cellStyle name="Normal 3 29" xfId="8828" xr:uid="{C5D4020B-9F21-43BF-88E0-BF81069E2C43}"/>
    <cellStyle name="Normal 3 3" xfId="1131" xr:uid="{510DF86B-344E-42A0-9F20-9D7C0F0D6553}"/>
    <cellStyle name="Normal 3 3 2" xfId="1645" xr:uid="{0A0F189D-894F-46C4-A257-B7A8D93B8D0D}"/>
    <cellStyle name="Normal 3 3 2 2" xfId="8829" xr:uid="{50563721-E0A6-4C95-8B8D-1D2924C66CF7}"/>
    <cellStyle name="Normal 3 3 2 2 2" xfId="8830" xr:uid="{EC5FFF19-FCB4-44CF-891E-F432E7C4D4BC}"/>
    <cellStyle name="Normal 3 3 2 2 3" xfId="8831" xr:uid="{844DBAC8-302F-465C-B289-02737026D10A}"/>
    <cellStyle name="Normal 3 3 2 3" xfId="8832" xr:uid="{8BE0C51C-772B-4027-95AC-8993332BE2B7}"/>
    <cellStyle name="Normal 3 3 2 4" xfId="8833" xr:uid="{4544ADBC-CB21-443D-A729-4BCB7F27A09A}"/>
    <cellStyle name="Normal 3 3 3" xfId="8834" xr:uid="{EECFDF9E-4A82-4166-9068-1FF4627B146C}"/>
    <cellStyle name="Normal 3 3 3 2" xfId="8835" xr:uid="{17A229E9-EB71-4CFD-BE43-6CB0B0CCBD1A}"/>
    <cellStyle name="Normal 3 3 3 3" xfId="8836" xr:uid="{E526188C-84BE-44B3-9F0D-DB0A5A143E7A}"/>
    <cellStyle name="Normal 3 3 4" xfId="8837" xr:uid="{02051931-2BC9-46E3-9212-465AB639CFDD}"/>
    <cellStyle name="Normal 3 3 5" xfId="8838" xr:uid="{F75B4875-9074-4E3E-A26C-FD6D88F46349}"/>
    <cellStyle name="Normal 3 3 6" xfId="8839" xr:uid="{AFDE45CB-4B40-4AB6-BAAC-F5F4970F5C24}"/>
    <cellStyle name="Normal 3 3 7" xfId="12869" xr:uid="{E6B24418-1CF9-41F4-ACBE-14C6486B79DF}"/>
    <cellStyle name="Normal 3 3 8" xfId="12248" xr:uid="{55508EF1-5BFB-45E0-8DC1-C66CB096B7FD}"/>
    <cellStyle name="Normal 3 30" xfId="8840" xr:uid="{C0062F3A-104A-4C90-9246-CD99AB51BC5F}"/>
    <cellStyle name="Normal 3 31" xfId="8841" xr:uid="{432D8B6D-423F-4446-BB81-60E2CD4E72CE}"/>
    <cellStyle name="Normal 3 32" xfId="8842" xr:uid="{B87BA93F-F7C7-4EB1-998A-985B9B659FEF}"/>
    <cellStyle name="Normal 3 33" xfId="8843" xr:uid="{4FDA5712-E4AD-45C7-8778-2E4C86B70D98}"/>
    <cellStyle name="Normal 3 34" xfId="8844" xr:uid="{4F306CE3-E280-42F7-B3FE-9F899EDB724D}"/>
    <cellStyle name="Normal 3 35" xfId="8845" xr:uid="{4C88DCCD-3DE5-4C2E-BBBA-A793AD3BA5A0}"/>
    <cellStyle name="Normal 3 36" xfId="8846" xr:uid="{59691258-3223-4DA2-84AD-72709F6DDA46}"/>
    <cellStyle name="Normal 3 37" xfId="8847" xr:uid="{0A328816-5112-423B-BCC8-947080AE1BA9}"/>
    <cellStyle name="Normal 3 38" xfId="8848" xr:uid="{21F4FEEE-D99C-41EC-9296-815BF7D49972}"/>
    <cellStyle name="Normal 3 39" xfId="8849" xr:uid="{3ED90F33-F691-4DD6-BB36-7C4BA9BA4173}"/>
    <cellStyle name="Normal 3 4" xfId="1132" xr:uid="{9974D26D-E110-40EE-83AB-BB4623D9E3FC}"/>
    <cellStyle name="Normal 3 4 2" xfId="1646" xr:uid="{D5793DF0-C5EF-41E5-B337-4A72AF1DCED1}"/>
    <cellStyle name="Normal 3 4 2 2" xfId="8850" xr:uid="{8E6C5BE3-CD6B-4C3F-8D9A-05B7BE465D46}"/>
    <cellStyle name="Normal 3 4 2 2 2" xfId="8851" xr:uid="{B89EAD65-023C-4315-BF0A-8C0618BBA48A}"/>
    <cellStyle name="Normal 3 4 2 2 3" xfId="8852" xr:uid="{91FAF9E6-7F0C-47BA-A2F6-67C1EB03DA69}"/>
    <cellStyle name="Normal 3 4 2 3" xfId="8853" xr:uid="{11708C75-9559-4E1B-9E01-C3E457B5028B}"/>
    <cellStyle name="Normal 3 4 2 4" xfId="8854" xr:uid="{5BBC1AD8-6E64-40DA-B9A6-079A6B11BEF6}"/>
    <cellStyle name="Normal 3 4 3" xfId="8855" xr:uid="{E8073E0C-A28D-426E-A6A5-AA1FDA6570BE}"/>
    <cellStyle name="Normal 3 4 3 2" xfId="8856" xr:uid="{6237AB06-B8E1-4C9B-9BA9-E77F1412D587}"/>
    <cellStyle name="Normal 3 4 3 3" xfId="8857" xr:uid="{ECD8BB54-CDBE-4543-B0D4-CC0DC5F234DA}"/>
    <cellStyle name="Normal 3 4 4" xfId="8858" xr:uid="{694E1809-9C0A-46C8-AC6F-72444FBC95A9}"/>
    <cellStyle name="Normal 3 4 5" xfId="8859" xr:uid="{8D0580A0-F1AF-4895-83EC-370E3570D541}"/>
    <cellStyle name="Normal 3 4 6" xfId="8860" xr:uid="{3B549F97-BA99-4D5B-A79B-7B90B6D2B9A8}"/>
    <cellStyle name="Normal 3 5" xfId="1647" xr:uid="{59FEB6AE-CFE2-4A27-8078-7C243228B184}"/>
    <cellStyle name="Normal 3 5 2" xfId="8861" xr:uid="{09C9D256-FCCD-4FC2-841F-EEF4E6487364}"/>
    <cellStyle name="Normal 3 5 2 2" xfId="8862" xr:uid="{79157127-6E54-46A1-AADA-E5BAD33A1913}"/>
    <cellStyle name="Normal 3 5 2 2 2" xfId="8863" xr:uid="{3990CA85-1EC7-486C-9E6C-E9CEE20C30AB}"/>
    <cellStyle name="Normal 3 5 2 2 3" xfId="8864" xr:uid="{7DCF9752-B69C-4D9A-9C8C-740ECA44451E}"/>
    <cellStyle name="Normal 3 5 2 3" xfId="8865" xr:uid="{EB2F2135-A7F5-4E97-99E7-230DF05AF8F6}"/>
    <cellStyle name="Normal 3 5 2 4" xfId="8866" xr:uid="{C5094D6A-D691-4822-8109-C7E63B49A23C}"/>
    <cellStyle name="Normal 3 5 3" xfId="8867" xr:uid="{3EF074C2-8E85-4E16-8329-FD500708D2B5}"/>
    <cellStyle name="Normal 3 5 3 2" xfId="8868" xr:uid="{17C69E3F-5FB4-423D-A0CE-CEDDADD2E2D8}"/>
    <cellStyle name="Normal 3 5 3 3" xfId="8869" xr:uid="{F16E795D-5286-439A-BF5E-0C20173069FC}"/>
    <cellStyle name="Normal 3 5 4" xfId="8870" xr:uid="{22CEDDD0-CB71-48DB-B0C9-F5B7197AFA85}"/>
    <cellStyle name="Normal 3 5 5" xfId="8871" xr:uid="{D485C9F3-80BA-4F18-9D29-C03DDEE3F041}"/>
    <cellStyle name="Normal 3 6" xfId="1648" xr:uid="{41FFB8D2-9011-44E1-930D-A761018A75E6}"/>
    <cellStyle name="Normal 3 6 2" xfId="8872" xr:uid="{C0CF172B-8F1C-4883-BC6D-E463C041305C}"/>
    <cellStyle name="Normal 3 6 2 2" xfId="8873" xr:uid="{44512C1F-7597-4302-9DE3-9BE96CE3DFC1}"/>
    <cellStyle name="Normal 3 6 2 2 2" xfId="8874" xr:uid="{D3AF6F19-9B82-4348-AA33-41957A0893AF}"/>
    <cellStyle name="Normal 3 6 2 2 3" xfId="8875" xr:uid="{CEBCB8C6-457B-46B9-B360-E4253348DC10}"/>
    <cellStyle name="Normal 3 6 2 3" xfId="8876" xr:uid="{691F4F81-784B-45EC-8294-0F222CD73D1E}"/>
    <cellStyle name="Normal 3 6 2 4" xfId="8877" xr:uid="{43B67A80-2A0F-484F-BBB8-74D283C0C7F4}"/>
    <cellStyle name="Normal 3 6 3" xfId="8878" xr:uid="{E4EB942A-BEA4-4FCA-AFC9-E50A74E42D61}"/>
    <cellStyle name="Normal 3 6 3 2" xfId="8879" xr:uid="{4C49C6AC-B433-42D7-B566-2F1D9515F1FD}"/>
    <cellStyle name="Normal 3 6 3 3" xfId="8880" xr:uid="{78DD489D-1A6F-4561-A717-6408DD5D1CF2}"/>
    <cellStyle name="Normal 3 6 4" xfId="8881" xr:uid="{8E5E28A5-45BB-4515-9A9F-6F9372716F65}"/>
    <cellStyle name="Normal 3 6 5" xfId="8882" xr:uid="{0C5452C4-92C9-4D5A-AE56-A3CF1F9472EF}"/>
    <cellStyle name="Normal 3 7" xfId="8883" xr:uid="{4647A004-0B49-4E40-A262-6D1FDBCB3916}"/>
    <cellStyle name="Normal 3 7 2" xfId="8884" xr:uid="{A8FAF9C6-FC9B-4491-859C-230EC064371C}"/>
    <cellStyle name="Normal 3 7 2 2" xfId="8885" xr:uid="{97B95BC4-429B-4A4F-8259-96ACEEE8E966}"/>
    <cellStyle name="Normal 3 7 2 2 2" xfId="8886" xr:uid="{C77CE4E1-F82F-470E-8AB9-72E91C51B311}"/>
    <cellStyle name="Normal 3 7 2 2 3" xfId="8887" xr:uid="{9A687334-4832-452A-9826-293D0D14EEAD}"/>
    <cellStyle name="Normal 3 7 2 3" xfId="8888" xr:uid="{9F8D4D44-3FB5-40ED-9E5C-B7A259CB151B}"/>
    <cellStyle name="Normal 3 7 2 4" xfId="8889" xr:uid="{D67155E1-B718-4422-BB63-1A5406FA9840}"/>
    <cellStyle name="Normal 3 7 3" xfId="8890" xr:uid="{EF4152FB-39F7-4F93-95CD-6BD095E1E091}"/>
    <cellStyle name="Normal 3 7 3 2" xfId="8891" xr:uid="{E6D20B0D-5158-4FE9-9045-4E72D753A429}"/>
    <cellStyle name="Normal 3 7 3 3" xfId="8892" xr:uid="{E33027C5-64EC-4340-A755-33B252F37A0F}"/>
    <cellStyle name="Normal 3 7 4" xfId="8893" xr:uid="{82AFA519-14E3-43FA-8373-D0A5C7AAA056}"/>
    <cellStyle name="Normal 3 7 5" xfId="8894" xr:uid="{8FFAF593-6EA0-4A73-ABA3-F08542EBC95C}"/>
    <cellStyle name="Normal 3 8" xfId="8895" xr:uid="{588D5174-0C92-4F85-8A08-A820A010B5D9}"/>
    <cellStyle name="Normal 3 8 2" xfId="8896" xr:uid="{6383C6EC-DFA6-4BB3-9B7B-A33D7F2E1DA1}"/>
    <cellStyle name="Normal 3 8 3" xfId="8897" xr:uid="{1389C9B9-B748-4DBC-AD5A-C0648590595E}"/>
    <cellStyle name="Normal 3 8 4" xfId="8898" xr:uid="{55B6F949-C093-4B09-B9FE-B10CB265A7FE}"/>
    <cellStyle name="Normal 3 8 5" xfId="8899" xr:uid="{67582C33-B3E1-49D5-BBFC-0DB6467524DE}"/>
    <cellStyle name="Normal 3 9" xfId="8900" xr:uid="{51E295A5-0533-4839-AD1B-F625F4B14021}"/>
    <cellStyle name="Normal 3 9 2" xfId="8901" xr:uid="{DC188D48-D0B8-438E-8704-F4A153367521}"/>
    <cellStyle name="Normal 3 9 3" xfId="8902" xr:uid="{F16A4EB2-731E-4B02-A704-2D9548165C9A}"/>
    <cellStyle name="Normal 3 9 4" xfId="8903" xr:uid="{882510A5-58CD-4EB1-BD69-17E0B3CD5192}"/>
    <cellStyle name="Normal 3 9 5" xfId="8904" xr:uid="{1BDD59E0-BF37-4F34-A68D-3DDACFB79632}"/>
    <cellStyle name="Normal 3_Contratos" xfId="8905" xr:uid="{CAD09BB6-B093-4289-9520-857AA6A30B41}"/>
    <cellStyle name="Normal 30" xfId="8906" xr:uid="{F45AAC33-A19D-4BF4-8645-835D76B1F6A7}"/>
    <cellStyle name="Normal 30 2" xfId="8907" xr:uid="{59029D83-0500-414C-AAE1-A279D9754BB3}"/>
    <cellStyle name="Normal 30 3" xfId="8908" xr:uid="{7F6978BE-1DD5-47E8-B378-87849BFE4E3D}"/>
    <cellStyle name="Normal 30 4" xfId="12870" xr:uid="{C36B502C-35A6-4FE4-8101-8F8209D44667}"/>
    <cellStyle name="Normal 30 5" xfId="12251" xr:uid="{3FA5FC47-74A7-48EA-945C-E73193B1E74C}"/>
    <cellStyle name="Normal 31" xfId="8909" xr:uid="{7CB7EE8A-5731-4786-AC1A-196DCFA79958}"/>
    <cellStyle name="Normal 31 2" xfId="8910" xr:uid="{15A633E5-F7B6-4AE9-A681-51162E3BA4A6}"/>
    <cellStyle name="Normal 31 2 2" xfId="8911" xr:uid="{415A51B2-B212-459C-A7F8-BA8D725716FD}"/>
    <cellStyle name="Normal 31 2 2 2" xfId="8912" xr:uid="{D441E77C-2FC7-429D-878E-69BF690C6EAB}"/>
    <cellStyle name="Normal 31 2 2 3" xfId="8913" xr:uid="{66B19FF3-68FC-4221-9CD6-1DC10F4B4486}"/>
    <cellStyle name="Normal 31 2 3" xfId="8914" xr:uid="{ADC89B9B-5EA6-43B6-B2B0-21844E992492}"/>
    <cellStyle name="Normal 31 2 4" xfId="8915" xr:uid="{BE5629A6-6DF6-4915-881A-B3D6726DBDB7}"/>
    <cellStyle name="Normal 31 3" xfId="8916" xr:uid="{A17A2852-59AE-4049-A66E-926B13268FC5}"/>
    <cellStyle name="Normal 31 3 2" xfId="8917" xr:uid="{1307913D-A0EE-4398-B945-C1919E5EF68D}"/>
    <cellStyle name="Normal 31 3 3" xfId="8918" xr:uid="{1066E6F0-6C0C-4563-B650-13A81235B7E4}"/>
    <cellStyle name="Normal 31 4" xfId="8919" xr:uid="{F6E68CDA-821E-4313-A291-ADD578FD2E18}"/>
    <cellStyle name="Normal 31 5" xfId="8920" xr:uid="{BB12CB83-DCD7-424B-9A5E-84E182D1D90E}"/>
    <cellStyle name="Normal 31 6" xfId="8921" xr:uid="{3A94F8D7-945A-4CD4-BF83-8BE08C465AE7}"/>
    <cellStyle name="Normal 32" xfId="8922" xr:uid="{BD53C835-8C11-4213-82B8-F17D66EB2961}"/>
    <cellStyle name="Normal 32 2" xfId="8923" xr:uid="{529B1F17-0F35-4C5D-958E-08EA63EE4CBC}"/>
    <cellStyle name="Normal 32 3" xfId="8924" xr:uid="{C2EE6758-879A-432B-AF33-10EE8C4FF4A0}"/>
    <cellStyle name="Normal 33" xfId="8925" xr:uid="{F7207567-51F9-4957-9431-C6B2E35C376F}"/>
    <cellStyle name="Normal 33 2" xfId="8926" xr:uid="{DF099EAC-F6A0-4E25-90C9-B8CB6896E5EF}"/>
    <cellStyle name="Normal 33 3" xfId="8927" xr:uid="{3C81BA03-45D1-4387-AC4B-21ED091E97CE}"/>
    <cellStyle name="Normal 33 4" xfId="8928" xr:uid="{6CEF911D-5121-4ECA-A50C-29D3F9E8C371}"/>
    <cellStyle name="Normal 33 5" xfId="8929" xr:uid="{D5F29B53-87C6-4022-9757-1A7A3ED533A5}"/>
    <cellStyle name="Normal 34" xfId="8930" xr:uid="{DF6363AA-556D-4BCF-97E0-73C0604F9AE5}"/>
    <cellStyle name="Normal 34 2" xfId="8931" xr:uid="{C817C8E6-A16A-419D-82C6-F0207D1E1B6E}"/>
    <cellStyle name="Normal 34 3" xfId="8932" xr:uid="{53E40FFA-B490-45BE-8358-C2D9CDEA9D79}"/>
    <cellStyle name="Normal 34 4" xfId="8933" xr:uid="{42F06CF3-B2FB-4F82-A565-BB0802F4C06D}"/>
    <cellStyle name="Normal 34 5" xfId="8934" xr:uid="{1B3817D8-60E5-4450-8550-EB5FD2A08741}"/>
    <cellStyle name="Normal 34 6" xfId="8935" xr:uid="{2B382F9C-216E-4AF3-8C87-47CA21EFF650}"/>
    <cellStyle name="Normal 34_Ativos DEAM - maio" xfId="8936" xr:uid="{5C0638FC-1DA9-46C2-91A6-D6B2E8FEF426}"/>
    <cellStyle name="Normal 35" xfId="8937" xr:uid="{4115F9D2-1291-483B-B98B-B72900D937A5}"/>
    <cellStyle name="Normal 35 2" xfId="8938" xr:uid="{6E2CB2E4-8E3E-42E1-80B7-E55C2B5F7671}"/>
    <cellStyle name="Normal 35 3" xfId="8939" xr:uid="{95917E1D-ADCE-4483-9C2C-CE27BF6E5E8E}"/>
    <cellStyle name="Normal 36" xfId="8940" xr:uid="{D51C5EDA-7772-4389-90FA-5A75BF73EB55}"/>
    <cellStyle name="Normal 36 2" xfId="8941" xr:uid="{248434D0-66F4-4311-89EB-1E085ABD5EF4}"/>
    <cellStyle name="Normal 36 3" xfId="8942" xr:uid="{01395C68-3261-47D6-8BE3-BF128837DEB8}"/>
    <cellStyle name="Normal 37" xfId="8943" xr:uid="{DCFA90F6-00CB-4F9E-AB1A-428D4B6AB560}"/>
    <cellStyle name="Normal 38" xfId="8944" xr:uid="{74507673-CF69-4D72-B20E-D8704133CFA0}"/>
    <cellStyle name="Normal 39" xfId="8945" xr:uid="{68826E79-BB15-4F59-BE12-0286E7519B68}"/>
    <cellStyle name="Normal 4" xfId="280" xr:uid="{6751A209-AC0D-4F06-A306-4533E99DCB25}"/>
    <cellStyle name="Normal 4 10" xfId="8947" xr:uid="{B84A9C94-67F4-4862-99FA-09AD7017B7E2}"/>
    <cellStyle name="Normal 4 10 2" xfId="8948" xr:uid="{DEA6123E-E5FD-43CE-98EA-76D2F168DE5A}"/>
    <cellStyle name="Normal 4 10 2 2" xfId="8949" xr:uid="{8669479E-E36B-42C0-A38A-55E10A5521DA}"/>
    <cellStyle name="Normal 4 10 2 3" xfId="8950" xr:uid="{9F0A79BF-6716-4BD9-A630-90336BFD4067}"/>
    <cellStyle name="Normal 4 10 3" xfId="8951" xr:uid="{586572EC-55F6-4B7A-A5B8-440513ACA127}"/>
    <cellStyle name="Normal 4 10 4" xfId="8952" xr:uid="{12ED3BD9-5059-49E7-81EE-DC2C218E7C4D}"/>
    <cellStyle name="Normal 4 11" xfId="8953" xr:uid="{82384AB1-0455-483D-BF3A-90DD31D89054}"/>
    <cellStyle name="Normal 4 11 2" xfId="8954" xr:uid="{09D2F636-9C8D-4BD0-8C7F-592CC6F02712}"/>
    <cellStyle name="Normal 4 11 3" xfId="8955" xr:uid="{F83A2571-E21C-4B55-AEC8-C19FD1B9B348}"/>
    <cellStyle name="Normal 4 12" xfId="8956" xr:uid="{BFF147DD-26F4-4433-9D74-476BD8F53EE4}"/>
    <cellStyle name="Normal 4 13" xfId="8957" xr:uid="{3C800C46-E099-497B-A0BE-6D6F063B2F74}"/>
    <cellStyle name="Normal 4 14" xfId="8958" xr:uid="{AC5B6C52-F5C2-472C-BB22-E4BE360E3979}"/>
    <cellStyle name="Normal 4 15" xfId="8959" xr:uid="{D8F778FC-DFCC-441E-98DB-067B29465EFB}"/>
    <cellStyle name="Normal 4 16" xfId="8960" xr:uid="{D977E8A0-DABA-49F0-BC93-635EC112CEFB}"/>
    <cellStyle name="Normal 4 17" xfId="8961" xr:uid="{F3B29600-A9A4-4FE5-9DC0-173DFDC99387}"/>
    <cellStyle name="Normal 4 18" xfId="8962" xr:uid="{E80B3B2C-49A5-47D7-9517-F2DF9FF152B9}"/>
    <cellStyle name="Normal 4 19" xfId="8963" xr:uid="{C5D48190-A789-4FD7-AAA5-B075F847BB92}"/>
    <cellStyle name="Normal 4 2" xfId="281" xr:uid="{038072D7-F7CD-4686-8DDB-0046ED3CFB08}"/>
    <cellStyle name="Normal 4 2 10" xfId="8965" xr:uid="{1996D5DF-9C52-4488-8D13-E9ECA1726AAF}"/>
    <cellStyle name="Normal 4 2 11" xfId="8966" xr:uid="{44DF05DC-ED96-488F-962A-BA28220BF2BC}"/>
    <cellStyle name="Normal 4 2 12" xfId="8964" xr:uid="{87697FB3-EA1C-4315-B1AC-FEDA8A64F560}"/>
    <cellStyle name="Normal 4 2 2" xfId="282" xr:uid="{5462D3D7-0461-4522-B7E8-A49DA5F5EA3C}"/>
    <cellStyle name="Normal 4 2 2 2" xfId="8968" xr:uid="{53FC6736-7715-4CAC-9790-3007D0B274E8}"/>
    <cellStyle name="Normal 4 2 2 2 2" xfId="8969" xr:uid="{A2929B96-6E0E-49F9-9421-BB4D411461DD}"/>
    <cellStyle name="Normal 4 2 2 2 2 2" xfId="8970" xr:uid="{4CA8D813-A21E-4C13-964C-29439CB0B9D6}"/>
    <cellStyle name="Normal 4 2 2 2 2 3" xfId="8971" xr:uid="{5D373E8A-35AC-4679-B53F-6E3991A2360B}"/>
    <cellStyle name="Normal 4 2 2 2 3" xfId="8972" xr:uid="{22359C73-2BB1-4806-80E6-A44A755BB4E7}"/>
    <cellStyle name="Normal 4 2 2 2 4" xfId="8973" xr:uid="{04C7D066-F5DC-4D04-8D74-9CD3F8005BED}"/>
    <cellStyle name="Normal 4 2 2 3" xfId="8974" xr:uid="{94034A69-F945-4A45-A25D-F102538F37F7}"/>
    <cellStyle name="Normal 4 2 2 3 2" xfId="8975" xr:uid="{AB8ECE08-82BE-4E9D-BC83-B458FE30CB63}"/>
    <cellStyle name="Normal 4 2 2 3 3" xfId="8976" xr:uid="{B9EB9A31-8537-422A-BA2D-841451F61954}"/>
    <cellStyle name="Normal 4 2 2 4" xfId="8977" xr:uid="{279C163A-06F4-4526-B267-47D344FB7DBB}"/>
    <cellStyle name="Normal 4 2 2 5" xfId="8978" xr:uid="{C223B49B-229A-483F-8461-0313ECCCCF12}"/>
    <cellStyle name="Normal 4 2 2 6" xfId="8967" xr:uid="{3049FF3D-3454-42B2-81EB-269115927FC7}"/>
    <cellStyle name="Normal 4 2 3" xfId="8979" xr:uid="{B7C8CB66-0E6E-468C-94CB-53318F7522F1}"/>
    <cellStyle name="Normal 4 2 3 2" xfId="8980" xr:uid="{86FA9AD8-42FE-4A01-88E7-BE875EFA5FF2}"/>
    <cellStyle name="Normal 4 2 3 2 2" xfId="8981" xr:uid="{05C0C954-ACD5-4949-9D7C-AB5F88C546EF}"/>
    <cellStyle name="Normal 4 2 3 2 2 2" xfId="8982" xr:uid="{FE9DC421-27E2-484A-9311-637D5C588CFF}"/>
    <cellStyle name="Normal 4 2 3 2 2 3" xfId="8983" xr:uid="{DB6CC95F-ABAA-4DB8-AD71-498453E2D494}"/>
    <cellStyle name="Normal 4 2 3 2 3" xfId="8984" xr:uid="{1874F949-7E55-4C42-8891-2C1D3C3CF3E7}"/>
    <cellStyle name="Normal 4 2 3 2 4" xfId="8985" xr:uid="{88821A69-E9CF-4697-B5B5-CB13D38E9055}"/>
    <cellStyle name="Normal 4 2 3 3" xfId="8986" xr:uid="{CC8BE181-5BB5-42B7-8A9B-33D3C0228421}"/>
    <cellStyle name="Normal 4 2 3 3 2" xfId="8987" xr:uid="{B6456B0C-9D1C-4652-AE11-926AF7902280}"/>
    <cellStyle name="Normal 4 2 3 3 3" xfId="8988" xr:uid="{A3C76C09-87E2-43C8-8605-BED37EF25FF8}"/>
    <cellStyle name="Normal 4 2 3 4" xfId="8989" xr:uid="{3E32E624-1BCF-4F0B-B19F-98971F28772D}"/>
    <cellStyle name="Normal 4 2 3 5" xfId="8990" xr:uid="{E51F9A77-D8F2-452F-9926-942020455BF3}"/>
    <cellStyle name="Normal 4 2 4" xfId="8991" xr:uid="{897A244F-6783-461D-B5BD-7D86C052DEEC}"/>
    <cellStyle name="Normal 4 2 4 2" xfId="8992" xr:uid="{D3448E55-B57E-46D5-8B96-B086A0EF0910}"/>
    <cellStyle name="Normal 4 2 4 2 2" xfId="8993" xr:uid="{3C910309-1D0D-4F4D-AF78-BC519D15FED9}"/>
    <cellStyle name="Normal 4 2 4 2 2 2" xfId="8994" xr:uid="{705866B5-CB1B-4C9C-BFFC-449469C3399E}"/>
    <cellStyle name="Normal 4 2 4 2 2 3" xfId="8995" xr:uid="{852F9D07-C014-4FA9-9502-A7DD201688DE}"/>
    <cellStyle name="Normal 4 2 4 2 3" xfId="8996" xr:uid="{4A39C3E6-08F2-431F-9A42-58E3EEDE8A8B}"/>
    <cellStyle name="Normal 4 2 4 2 4" xfId="8997" xr:uid="{852C5961-962B-44E8-B43C-0F9E1C35C081}"/>
    <cellStyle name="Normal 4 2 4 3" xfId="8998" xr:uid="{31DBC4ED-B6A0-48AE-B090-7F2F95425F80}"/>
    <cellStyle name="Normal 4 2 4 3 2" xfId="8999" xr:uid="{7C226BDC-8E63-4F83-AB80-15DE897D9DF6}"/>
    <cellStyle name="Normal 4 2 4 3 3" xfId="9000" xr:uid="{5C417D11-99EA-450F-B0FD-7DC8D7C9B7E9}"/>
    <cellStyle name="Normal 4 2 4 4" xfId="9001" xr:uid="{15725D54-74CB-4D28-A7D8-2FB885C969F8}"/>
    <cellStyle name="Normal 4 2 4 5" xfId="9002" xr:uid="{6027E07E-4F04-4F20-A45A-788F7047DEAB}"/>
    <cellStyle name="Normal 4 2 5" xfId="9003" xr:uid="{B6251DB5-43AF-44BE-B0AD-AA6458EFB9A0}"/>
    <cellStyle name="Normal 4 2 5 2" xfId="9004" xr:uid="{0A011C87-B633-49A0-BB24-4791E672D197}"/>
    <cellStyle name="Normal 4 2 5 2 2" xfId="9005" xr:uid="{434155C3-9BD9-4FBF-AE85-69D400BFC657}"/>
    <cellStyle name="Normal 4 2 5 2 2 2" xfId="9006" xr:uid="{142E8FD9-5E04-44F0-9EBC-A2140DB2F248}"/>
    <cellStyle name="Normal 4 2 5 2 2 3" xfId="9007" xr:uid="{4AE2CD95-A1D7-40CE-9476-93AF1C89FEFF}"/>
    <cellStyle name="Normal 4 2 5 2 3" xfId="9008" xr:uid="{5B56343B-6A16-4704-A72B-3B161205F1EC}"/>
    <cellStyle name="Normal 4 2 5 2 4" xfId="9009" xr:uid="{92339057-4F6C-468C-9C4B-A825F4716065}"/>
    <cellStyle name="Normal 4 2 5 3" xfId="9010" xr:uid="{BAC05BA1-1C31-45E5-9B1C-D38FC3BDE199}"/>
    <cellStyle name="Normal 4 2 5 3 2" xfId="9011" xr:uid="{1D64D6C5-E723-4C33-9E97-48C453C5CD88}"/>
    <cellStyle name="Normal 4 2 5 3 3" xfId="9012" xr:uid="{ED30B5A1-4BB8-4EEE-B664-4976CBCDBBF8}"/>
    <cellStyle name="Normal 4 2 5 4" xfId="9013" xr:uid="{FF7B781C-FBEB-4409-BB1F-342CA10F85D0}"/>
    <cellStyle name="Normal 4 2 5 5" xfId="9014" xr:uid="{013EEA3D-A9FF-48B8-AC38-A69FCFDE4ABC}"/>
    <cellStyle name="Normal 4 2 6" xfId="9015" xr:uid="{B965E959-9979-49EF-A7FB-C00B167FCF59}"/>
    <cellStyle name="Normal 4 2 6 2" xfId="9016" xr:uid="{DB9E3454-0DEF-4484-9983-7E2173488056}"/>
    <cellStyle name="Normal 4 2 6 2 2" xfId="9017" xr:uid="{1F3005C4-7A47-4375-BE3F-3EA4BD68570E}"/>
    <cellStyle name="Normal 4 2 6 2 2 2" xfId="9018" xr:uid="{20916FDB-01D9-494C-A672-DAFC34CCF0E7}"/>
    <cellStyle name="Normal 4 2 6 2 2 3" xfId="9019" xr:uid="{1B0BF4C0-95A0-413D-B919-10BB722B26D2}"/>
    <cellStyle name="Normal 4 2 6 2 3" xfId="9020" xr:uid="{ED55F539-8EC6-419E-8806-A415B4A8D150}"/>
    <cellStyle name="Normal 4 2 6 2 4" xfId="9021" xr:uid="{1D447285-07DD-4A73-A794-9C311CAD9E6A}"/>
    <cellStyle name="Normal 4 2 6 3" xfId="9022" xr:uid="{DB9AF0A9-BE25-4A2C-9CB5-16A22EF75F4A}"/>
    <cellStyle name="Normal 4 2 6 3 2" xfId="9023" xr:uid="{F74130EB-37D0-4A4F-8F96-1B9C89595194}"/>
    <cellStyle name="Normal 4 2 6 3 3" xfId="9024" xr:uid="{018F7153-DE4B-403C-9DAF-8A082B8369DB}"/>
    <cellStyle name="Normal 4 2 6 4" xfId="9025" xr:uid="{2EB0B46C-E0F4-40A3-99B1-AC71C4BA1C36}"/>
    <cellStyle name="Normal 4 2 6 5" xfId="9026" xr:uid="{2AF37343-FDB6-4EA2-958E-31F913967055}"/>
    <cellStyle name="Normal 4 2 7" xfId="9027" xr:uid="{BEC25ECE-0A15-4D12-9B96-7CDBF1C07637}"/>
    <cellStyle name="Normal 4 2 7 2" xfId="9028" xr:uid="{4B821AAD-9C18-4EDA-8E96-5C5F71D5496C}"/>
    <cellStyle name="Normal 4 2 7 2 2" xfId="9029" xr:uid="{A3197FC5-2EDB-40DB-B78C-D6ABFB3BDDB1}"/>
    <cellStyle name="Normal 4 2 7 2 3" xfId="9030" xr:uid="{AB63F484-D34D-490A-B1AF-645991E75C60}"/>
    <cellStyle name="Normal 4 2 7 3" xfId="9031" xr:uid="{B8318A64-80D9-4892-BCAC-2B24B2827000}"/>
    <cellStyle name="Normal 4 2 7 4" xfId="9032" xr:uid="{035E6CC6-7778-4468-BBA6-90B418CC3C5A}"/>
    <cellStyle name="Normal 4 2 8" xfId="9033" xr:uid="{FE92B93D-967D-4759-86DB-D6A046FD5315}"/>
    <cellStyle name="Normal 4 2 8 2" xfId="9034" xr:uid="{F5BFCEDF-4C4B-497C-BA73-C8CA50D592BC}"/>
    <cellStyle name="Normal 4 2 8 3" xfId="9035" xr:uid="{7693483B-1A2C-4B32-A9AD-8511A7BE180F}"/>
    <cellStyle name="Normal 4 2 9" xfId="9036" xr:uid="{3C84B236-7E9E-4DDE-90F6-891A7C0D8738}"/>
    <cellStyle name="Normal 4 20" xfId="12871" xr:uid="{3BE5E106-7812-4C55-93BB-04565E4DEBCD}"/>
    <cellStyle name="Normal 4 21" xfId="8946" xr:uid="{E254F3DE-744C-443D-B98D-925204BA00F5}"/>
    <cellStyle name="Normal 4 3" xfId="283" xr:uid="{B5AA5592-0D2C-4796-875C-5F3302362BF9}"/>
    <cellStyle name="Normal 4 3 2" xfId="1649" xr:uid="{6C343A1F-D7AF-4698-A676-ED633BE57C13}"/>
    <cellStyle name="Normal 4 3 2 2" xfId="9039" xr:uid="{C369242C-9FCB-4B18-BE43-57A053A00D23}"/>
    <cellStyle name="Normal 4 3 2 2 2" xfId="9040" xr:uid="{2126BC6B-FFB1-4BEF-A419-131A193B6365}"/>
    <cellStyle name="Normal 4 3 2 2 3" xfId="9041" xr:uid="{2DE51ACE-8419-4F3D-BDF5-7E60C54D5400}"/>
    <cellStyle name="Normal 4 3 2 3" xfId="9042" xr:uid="{10985F25-6F71-4898-AC4D-44C4AA18291F}"/>
    <cellStyle name="Normal 4 3 2 4" xfId="9043" xr:uid="{E3F1931C-7CA1-44D2-81CF-DB14B803BA88}"/>
    <cellStyle name="Normal 4 3 2 5" xfId="9038" xr:uid="{EAD01EDD-C0FE-455C-A3BA-84EC7014B1AB}"/>
    <cellStyle name="Normal 4 3 3" xfId="9044" xr:uid="{0481FEFB-DAE6-40D5-8C42-F2760AB670AD}"/>
    <cellStyle name="Normal 4 3 3 2" xfId="9045" xr:uid="{5F75E3BC-87A1-4929-B349-FEA65578148E}"/>
    <cellStyle name="Normal 4 3 3 3" xfId="9046" xr:uid="{B6231C0F-97C4-42FF-A7D6-E46F4265F407}"/>
    <cellStyle name="Normal 4 3 4" xfId="9047" xr:uid="{8179F2DB-3D2B-447C-966A-20B66F523663}"/>
    <cellStyle name="Normal 4 3 5" xfId="9048" xr:uid="{1F658EAC-3AFA-4F6C-B4D2-B7582779AC63}"/>
    <cellStyle name="Normal 4 3 6" xfId="9049" xr:uid="{17A946ED-54B0-4EC5-8C11-27F9AEBC4498}"/>
    <cellStyle name="Normal 4 3 7" xfId="9037" xr:uid="{2C8CB46D-E8D3-45E2-97E7-384A316A269F}"/>
    <cellStyle name="Normal 4 4" xfId="1133" xr:uid="{3E9C78CD-DD72-4E3E-BACE-27FD84F05CCE}"/>
    <cellStyle name="Normal 4 4 2" xfId="9051" xr:uid="{98DD5A20-2456-4A9D-9919-96C773995DC3}"/>
    <cellStyle name="Normal 4 4 2 2" xfId="9052" xr:uid="{DBF8062B-CBAD-47F3-B358-28DF04EF3C56}"/>
    <cellStyle name="Normal 4 4 2 2 2" xfId="9053" xr:uid="{9C71F685-E012-458E-A65D-622005148E28}"/>
    <cellStyle name="Normal 4 4 2 2 3" xfId="9054" xr:uid="{F0165E55-7973-4BCD-8B0C-70A5D8896A41}"/>
    <cellStyle name="Normal 4 4 2 3" xfId="9055" xr:uid="{5F4393C3-695B-41CD-8301-E6E6C2D2C8E0}"/>
    <cellStyle name="Normal 4 4 2 4" xfId="9056" xr:uid="{E8643A3E-5734-4700-ADF0-034625D4BDD7}"/>
    <cellStyle name="Normal 4 4 3" xfId="9057" xr:uid="{25473396-0CB0-48A3-8679-329F7AF63B93}"/>
    <cellStyle name="Normal 4 4 3 2" xfId="9058" xr:uid="{C0FC41BC-F3E1-4D74-A03F-947F0A97F7D8}"/>
    <cellStyle name="Normal 4 4 3 3" xfId="9059" xr:uid="{422EC59C-E349-405A-8B4F-D3CFA0085981}"/>
    <cellStyle name="Normal 4 4 4" xfId="9060" xr:uid="{B7FCCCF3-9758-4BCD-99E5-842D2ABD5169}"/>
    <cellStyle name="Normal 4 4 5" xfId="9061" xr:uid="{EB633304-9F2B-4D6E-B367-74FA1A7E327C}"/>
    <cellStyle name="Normal 4 4 6" xfId="9062" xr:uid="{86AC3542-B66B-475A-A68F-87CADFCC07D0}"/>
    <cellStyle name="Normal 4 4 7" xfId="9050" xr:uid="{1DB9A37D-0ED8-44FC-88D6-F760A8315591}"/>
    <cellStyle name="Normal 4 5" xfId="1650" xr:uid="{A5FB5A8D-0B47-47D3-A6F4-C25E7ECA3C3C}"/>
    <cellStyle name="Normal 4 5 2" xfId="9064" xr:uid="{BE5CA72D-0DBE-4068-A296-6059875A6255}"/>
    <cellStyle name="Normal 4 5 2 2" xfId="9065" xr:uid="{19EA4B12-C2A1-46CC-8E26-4E5DFB2C5B1A}"/>
    <cellStyle name="Normal 4 5 2 2 2" xfId="9066" xr:uid="{7FC4EC06-5A31-4E21-89B5-905E575BDF62}"/>
    <cellStyle name="Normal 4 5 2 2 3" xfId="9067" xr:uid="{918724C2-4198-4AEC-B7C5-943CD5E6B632}"/>
    <cellStyle name="Normal 4 5 2 3" xfId="9068" xr:uid="{205D2F89-996F-46BB-A7EE-968DC1804F42}"/>
    <cellStyle name="Normal 4 5 2 4" xfId="9069" xr:uid="{7B56B2E7-EEB4-45DC-873E-7E2333516016}"/>
    <cellStyle name="Normal 4 5 3" xfId="9070" xr:uid="{983168FB-4888-4A80-A407-E8FC687FA6FA}"/>
    <cellStyle name="Normal 4 5 3 2" xfId="9071" xr:uid="{104E91C5-1B2A-41B4-9F52-90431251BB72}"/>
    <cellStyle name="Normal 4 5 3 3" xfId="9072" xr:uid="{CED3E908-6201-4C86-81B4-04EE1C6DC5EE}"/>
    <cellStyle name="Normal 4 5 4" xfId="9073" xr:uid="{5E9F086B-DB5D-4D3B-8EE9-8898F0FDBBFF}"/>
    <cellStyle name="Normal 4 5 5" xfId="9074" xr:uid="{922436C4-FE2B-4B90-B0FC-19E9E56D384E}"/>
    <cellStyle name="Normal 4 5 6" xfId="9063" xr:uid="{BA5259EF-D4E1-4F07-827C-7E143CE6B43E}"/>
    <cellStyle name="Normal 4 6" xfId="1651" xr:uid="{F8628B37-0BC2-4FAF-9034-C7A68D420273}"/>
    <cellStyle name="Normal 4 6 2" xfId="9076" xr:uid="{978AFD33-5B23-46BF-A34A-F0FDC5AE805E}"/>
    <cellStyle name="Normal 4 6 2 2" xfId="9077" xr:uid="{DF552363-AD70-4FF6-B03F-A60CFBD4BF6B}"/>
    <cellStyle name="Normal 4 6 2 2 2" xfId="9078" xr:uid="{87C9282F-D421-4BEB-B189-B73424F6CF2B}"/>
    <cellStyle name="Normal 4 6 2 2 3" xfId="9079" xr:uid="{716E17C4-6798-4B0B-9E94-399ECEF9701A}"/>
    <cellStyle name="Normal 4 6 2 3" xfId="9080" xr:uid="{C38C247B-5666-4CC9-87D7-4184A62B5CC4}"/>
    <cellStyle name="Normal 4 6 2 4" xfId="9081" xr:uid="{9DF47346-FFD0-4B5C-9E03-2A9F2A850BB2}"/>
    <cellStyle name="Normal 4 6 3" xfId="9082" xr:uid="{B8E16EA7-6F5B-43FB-B3A3-EEFE9C59A221}"/>
    <cellStyle name="Normal 4 6 3 2" xfId="9083" xr:uid="{59C3ADA3-6F48-4920-AAE0-115BF2D9C559}"/>
    <cellStyle name="Normal 4 6 3 3" xfId="9084" xr:uid="{526E1BF7-ABD4-43FA-B5CE-F517576B11DB}"/>
    <cellStyle name="Normal 4 6 4" xfId="9085" xr:uid="{0BB99312-5BD7-4D6E-BA5F-8F95EC77454B}"/>
    <cellStyle name="Normal 4 6 5" xfId="9086" xr:uid="{068120FB-1D60-4AF9-863F-ED2FCC800301}"/>
    <cellStyle name="Normal 4 6 6" xfId="9075" xr:uid="{29267D93-7124-4968-BF6A-5F147F18B31A}"/>
    <cellStyle name="Normal 4 7" xfId="9087" xr:uid="{AC7F7320-A60F-4E76-890D-EAAEE8652BF7}"/>
    <cellStyle name="Normal 4 7 2" xfId="9088" xr:uid="{86FC1F81-EA15-498A-A480-CB6B82B3E74F}"/>
    <cellStyle name="Normal 4 7 2 2" xfId="9089" xr:uid="{704BFEAC-944F-48A7-AD38-E1925C7A07AE}"/>
    <cellStyle name="Normal 4 7 2 2 2" xfId="9090" xr:uid="{93D2008C-6FA6-474A-9681-1EC3CCD4CA6C}"/>
    <cellStyle name="Normal 4 7 2 2 3" xfId="9091" xr:uid="{687BB459-0A07-4A4D-9B69-23BCC11A7841}"/>
    <cellStyle name="Normal 4 7 2 3" xfId="9092" xr:uid="{DA65A98F-CEC8-4E04-A2AD-EEC22368D34D}"/>
    <cellStyle name="Normal 4 7 2 4" xfId="9093" xr:uid="{57CBC235-A17C-468F-A2FC-DEB123B6A2F3}"/>
    <cellStyle name="Normal 4 7 3" xfId="9094" xr:uid="{11D52B2D-21AD-4C15-85BB-1AEB0FBCD9E0}"/>
    <cellStyle name="Normal 4 7 3 2" xfId="9095" xr:uid="{5CC658D3-2565-46A8-A04B-20C8F2CF04CB}"/>
    <cellStyle name="Normal 4 7 3 3" xfId="9096" xr:uid="{CF075674-90D9-4AA2-9454-3EBA0E1B4008}"/>
    <cellStyle name="Normal 4 7 4" xfId="9097" xr:uid="{51F89BAC-A50D-4197-A711-A420533D1DEA}"/>
    <cellStyle name="Normal 4 7 5" xfId="9098" xr:uid="{53D45825-1F5B-40DA-9D38-FF7245105FE2}"/>
    <cellStyle name="Normal 4 8" xfId="9099" xr:uid="{D80C010E-2360-4747-8AE5-2DA6D24545D7}"/>
    <cellStyle name="Normal 4 8 2" xfId="9100" xr:uid="{41C879E7-B230-46CD-B4CF-47F3729422A4}"/>
    <cellStyle name="Normal 4 8 3" xfId="9101" xr:uid="{AF2592C6-3921-4745-94E4-2DF1910BFA39}"/>
    <cellStyle name="Normal 4 8 4" xfId="9102" xr:uid="{3617E276-D490-4F4A-81BB-9132D15A7485}"/>
    <cellStyle name="Normal 4 8 5" xfId="9103" xr:uid="{11B42EEE-7EF6-4DDD-A322-0F705CC20918}"/>
    <cellStyle name="Normal 4 9" xfId="9104" xr:uid="{5B7327F9-B791-449E-9B6B-23BC5FC7D887}"/>
    <cellStyle name="Normal 40" xfId="9105" xr:uid="{D8290E99-26C7-445D-8E11-46E3B4062491}"/>
    <cellStyle name="Normal 41" xfId="9106" xr:uid="{7A40890B-CEA7-4FBE-AA4E-CCF6D0CB1A12}"/>
    <cellStyle name="Normal 41 2" xfId="9107" xr:uid="{6CCA6328-9E56-4E7D-8BD0-47E9AFCC2874}"/>
    <cellStyle name="Normal 41 2 2" xfId="9108" xr:uid="{6F85DAC0-2201-4AAF-BCBC-43C4AD8BC062}"/>
    <cellStyle name="Normal 41 2 2 2" xfId="9109" xr:uid="{342BF965-3CD8-4573-B86F-1FBF9F95AB3E}"/>
    <cellStyle name="Normal 41 2 2 2 2" xfId="9110" xr:uid="{CDE2ACA6-F542-4481-A0B2-A84EBD2D3F7A}"/>
    <cellStyle name="Normal 42" xfId="9111" xr:uid="{DFAC2C67-C548-4090-96DF-5AD95F588A1D}"/>
    <cellStyle name="Normal 42 8" xfId="12220" xr:uid="{7FBA0087-D5F9-448A-A07E-EC3AB80C6622}"/>
    <cellStyle name="Normal 43" xfId="9112" xr:uid="{FAA82A3B-5A2A-4EB4-954D-6E932B2DD69E}"/>
    <cellStyle name="Normal 44" xfId="9113" xr:uid="{76AD16A7-26D2-4494-A8E1-E1D0F0A2009C}"/>
    <cellStyle name="Normal 45" xfId="9114" xr:uid="{39BF404C-3E7D-4A58-B7FD-8AAC3DC94DE1}"/>
    <cellStyle name="Normal 46" xfId="9115" xr:uid="{A9F3D4DE-6161-4672-8D43-FDDE98E6E387}"/>
    <cellStyle name="Normal 47" xfId="9116" xr:uid="{FF44AED5-48AA-43B1-B0FF-6383FFB4425A}"/>
    <cellStyle name="Normal 48" xfId="9117" xr:uid="{BA249A9A-1751-464A-9150-FD94FDA49F3B}"/>
    <cellStyle name="Normal 49" xfId="9118" xr:uid="{2DF48935-514C-4989-99A4-E266EE803D5C}"/>
    <cellStyle name="Normal 5" xfId="284" xr:uid="{AC0B0682-9142-4B08-AB90-88C503785B92}"/>
    <cellStyle name="Normal 5 10" xfId="9120" xr:uid="{C33A5E6F-613F-4877-A0E0-9C1A43EBFFF4}"/>
    <cellStyle name="Normal 5 11" xfId="9121" xr:uid="{D00716D2-D5ED-4C6D-89B6-5370D9A07E00}"/>
    <cellStyle name="Normal 5 12" xfId="9122" xr:uid="{4CD4A802-E616-42E1-9C7D-5C6DAE69AFBD}"/>
    <cellStyle name="Normal 5 13" xfId="9123" xr:uid="{3965DD91-C2FF-47E2-87B7-4395BA72BD6E}"/>
    <cellStyle name="Normal 5 14" xfId="9124" xr:uid="{81CF2A7B-48E8-47A7-A45D-A62E97CC9C7C}"/>
    <cellStyle name="Normal 5 15" xfId="9125" xr:uid="{D9686FA3-6B4D-4B45-8F15-4F46C1C2239D}"/>
    <cellStyle name="Normal 5 16" xfId="9126" xr:uid="{5E65C854-505A-46CC-B5D9-8D384C873EAE}"/>
    <cellStyle name="Normal 5 17" xfId="9127" xr:uid="{85188A88-33C3-4C98-B6C7-51E203182413}"/>
    <cellStyle name="Normal 5 18" xfId="9128" xr:uid="{1F33C4FE-4F3E-49B4-80FA-22F057C988DE}"/>
    <cellStyle name="Normal 5 19" xfId="9129" xr:uid="{9367BAFC-389B-48E7-8762-C9E60B4017CF}"/>
    <cellStyle name="Normal 5 2" xfId="1134" xr:uid="{2FDCA7AA-43DF-4605-97C5-B3DC0CEA1B35}"/>
    <cellStyle name="Normal 5 2 10" xfId="9130" xr:uid="{0E3C63C3-B49D-4032-8EEA-CC9C7B40151A}"/>
    <cellStyle name="Normal 5 2 2" xfId="1652" xr:uid="{A402778B-6593-41B6-A93D-4E40C3022999}"/>
    <cellStyle name="Normal 5 2 2 2" xfId="9132" xr:uid="{4CB9BFE9-655D-494C-AC14-1599248CC29D}"/>
    <cellStyle name="Normal 5 2 2 2 2" xfId="9133" xr:uid="{372B06AA-461A-4E83-BE55-F3552C7B291C}"/>
    <cellStyle name="Normal 5 2 2 2 2 2" xfId="9134" xr:uid="{D7D19977-E730-47B9-9EEE-ECAB1E6C11F5}"/>
    <cellStyle name="Normal 5 2 2 2 2 3" xfId="9135" xr:uid="{EA97EAC4-054A-47C4-B4D2-E6089DBADC6F}"/>
    <cellStyle name="Normal 5 2 2 2 3" xfId="9136" xr:uid="{726FBC17-6E57-46CC-BC46-DC9346EDA75B}"/>
    <cellStyle name="Normal 5 2 2 2 4" xfId="9137" xr:uid="{BC6E6461-8E5C-4ADC-A479-8B9CB5323F0A}"/>
    <cellStyle name="Normal 5 2 2 3" xfId="9138" xr:uid="{38B2CFAD-7DD5-45B8-97BF-BCCAE66E70FF}"/>
    <cellStyle name="Normal 5 2 2 3 2" xfId="9139" xr:uid="{EABFED0B-782B-444F-A0E1-3EAE51F9E158}"/>
    <cellStyle name="Normal 5 2 2 3 3" xfId="9140" xr:uid="{98AEDD0B-5254-47AD-8800-95D8DA5B4653}"/>
    <cellStyle name="Normal 5 2 2 4" xfId="9141" xr:uid="{63C843C8-FD16-4C2A-BDF5-3185F871DC4A}"/>
    <cellStyle name="Normal 5 2 2 5" xfId="9142" xr:uid="{10D2FF7C-8C4D-4A55-A15C-22390624F13C}"/>
    <cellStyle name="Normal 5 2 2 6" xfId="9131" xr:uid="{D6512F8D-3052-44AE-AEAD-6E8AB2840106}"/>
    <cellStyle name="Normal 5 2 3" xfId="9143" xr:uid="{8F85F25D-63FF-425C-BDD1-1D63FB70B5BE}"/>
    <cellStyle name="Normal 5 2 3 2" xfId="9144" xr:uid="{C51A6E27-F8E2-4F9E-84E8-20083C523E12}"/>
    <cellStyle name="Normal 5 2 3 2 2" xfId="9145" xr:uid="{CF87B844-FAF2-4A5A-9115-2308D22E670E}"/>
    <cellStyle name="Normal 5 2 3 2 2 2" xfId="9146" xr:uid="{51C32F92-5D35-4751-B9FA-745DB7273646}"/>
    <cellStyle name="Normal 5 2 3 2 2 3" xfId="9147" xr:uid="{AB67E0FE-8B63-4C64-9DC9-FDEF00A60275}"/>
    <cellStyle name="Normal 5 2 3 2 3" xfId="9148" xr:uid="{46EC597B-4682-4A72-AD87-A210D8DFF6EE}"/>
    <cellStyle name="Normal 5 2 3 2 4" xfId="9149" xr:uid="{5C59E16C-82FD-49FA-A9CA-018D773CCBFC}"/>
    <cellStyle name="Normal 5 2 3 3" xfId="9150" xr:uid="{75F08348-58A9-4B58-82CF-841E5BB846AF}"/>
    <cellStyle name="Normal 5 2 3 3 2" xfId="9151" xr:uid="{706A1A5B-CDAC-4649-9509-217479081CB0}"/>
    <cellStyle name="Normal 5 2 3 3 3" xfId="9152" xr:uid="{56A73315-A41A-469E-B9E2-B206EB4A7D5A}"/>
    <cellStyle name="Normal 5 2 3 4" xfId="9153" xr:uid="{CEB93E04-1F0A-4E1B-A6FD-1CE5901F5CBB}"/>
    <cellStyle name="Normal 5 2 3 5" xfId="9154" xr:uid="{F746846C-A9C0-4F17-AA7F-9C8D595AD2C8}"/>
    <cellStyle name="Normal 5 2 4" xfId="9155" xr:uid="{8B09F896-AD4C-49AF-9AA7-19DE4DFF90DE}"/>
    <cellStyle name="Normal 5 2 4 2" xfId="9156" xr:uid="{AB94ACE4-005B-42E7-8166-685E6C62C533}"/>
    <cellStyle name="Normal 5 2 4 2 2" xfId="9157" xr:uid="{328FF319-5BCE-401C-8BE8-5AEED3EEA4B7}"/>
    <cellStyle name="Normal 5 2 4 2 2 2" xfId="9158" xr:uid="{7309D8D3-E12A-4C12-8A09-DD306533C1B9}"/>
    <cellStyle name="Normal 5 2 4 2 2 3" xfId="9159" xr:uid="{F2FE5E55-7B58-462C-B1D7-2194499898EB}"/>
    <cellStyle name="Normal 5 2 4 2 3" xfId="9160" xr:uid="{EC627F3D-F1FF-4777-B208-9BCECE71192C}"/>
    <cellStyle name="Normal 5 2 4 2 4" xfId="9161" xr:uid="{B48596C5-7C2F-403D-BC9D-E198FAB6145D}"/>
    <cellStyle name="Normal 5 2 4 3" xfId="9162" xr:uid="{F55881ED-4235-4A01-8443-ECAD79E8ED34}"/>
    <cellStyle name="Normal 5 2 4 3 2" xfId="9163" xr:uid="{7EB479B6-6469-48AF-A280-85B6BE397B39}"/>
    <cellStyle name="Normal 5 2 4 3 3" xfId="9164" xr:uid="{908FE06D-966B-4411-9061-60ED6137427B}"/>
    <cellStyle name="Normal 5 2 4 4" xfId="9165" xr:uid="{29333966-BA6D-463F-8794-6598F85650D0}"/>
    <cellStyle name="Normal 5 2 4 5" xfId="9166" xr:uid="{80A48EC5-254C-4A08-B07F-6C94B14DF073}"/>
    <cellStyle name="Normal 5 2 5" xfId="9167" xr:uid="{DBC64E61-00A5-453D-955E-D2DF359A1CE6}"/>
    <cellStyle name="Normal 5 2 5 2" xfId="9168" xr:uid="{8C3DABD4-BEB2-4731-BB01-42B07418FBFD}"/>
    <cellStyle name="Normal 5 2 5 2 2" xfId="9169" xr:uid="{5B99176D-B01C-44F3-B4F0-76CD62DCECB7}"/>
    <cellStyle name="Normal 5 2 5 2 2 2" xfId="9170" xr:uid="{6E80CADF-0FC9-458B-9094-FAE0D13619B7}"/>
    <cellStyle name="Normal 5 2 5 2 2 3" xfId="9171" xr:uid="{CE905DA7-2D70-4F4E-A9E0-181842C0CD90}"/>
    <cellStyle name="Normal 5 2 5 2 3" xfId="9172" xr:uid="{21979D4F-AAC0-4981-8A9E-F16B80E2ED04}"/>
    <cellStyle name="Normal 5 2 5 2 4" xfId="9173" xr:uid="{2166D7E6-4444-48D7-B63B-F6A5F657101B}"/>
    <cellStyle name="Normal 5 2 5 3" xfId="9174" xr:uid="{CC5961F0-0A33-4BEC-B4B0-939CFA8C581A}"/>
    <cellStyle name="Normal 5 2 5 3 2" xfId="9175" xr:uid="{098A8A5A-8628-4C1E-B127-7209C2524416}"/>
    <cellStyle name="Normal 5 2 5 3 3" xfId="9176" xr:uid="{24B2D35C-B600-4C7A-BB06-4EB9DE0EDC7E}"/>
    <cellStyle name="Normal 5 2 5 4" xfId="9177" xr:uid="{218006B4-1299-4971-8E24-587210E091A3}"/>
    <cellStyle name="Normal 5 2 5 5" xfId="9178" xr:uid="{02C24187-BB81-4642-A7B7-09C7F65D3CD7}"/>
    <cellStyle name="Normal 5 2 6" xfId="9179" xr:uid="{BECE9B19-99D5-48E6-A73C-9307C3FAA172}"/>
    <cellStyle name="Normal 5 2 6 2" xfId="9180" xr:uid="{758E6B6F-DE6B-4C23-AB31-2FE3BF0E711E}"/>
    <cellStyle name="Normal 5 2 6 2 2" xfId="9181" xr:uid="{1334EA81-61AC-466B-89D1-26B0CCC9E83F}"/>
    <cellStyle name="Normal 5 2 6 2 2 2" xfId="9182" xr:uid="{C28F89AC-1829-4D87-AD3A-C6E71F840E1E}"/>
    <cellStyle name="Normal 5 2 6 2 2 3" xfId="9183" xr:uid="{BAE98910-E660-4028-90F5-2233041351CB}"/>
    <cellStyle name="Normal 5 2 6 2 3" xfId="9184" xr:uid="{F3630F4D-29A7-4CEA-96E1-A088692D28F5}"/>
    <cellStyle name="Normal 5 2 6 2 4" xfId="9185" xr:uid="{8417B42F-4E77-40D7-B5B3-B38740BA4B49}"/>
    <cellStyle name="Normal 5 2 6 3" xfId="9186" xr:uid="{1FD38D36-55CF-49E1-94AF-2AC7F1E78648}"/>
    <cellStyle name="Normal 5 2 6 3 2" xfId="9187" xr:uid="{D10518ED-1FE8-40A5-8DC7-28F11DE1F351}"/>
    <cellStyle name="Normal 5 2 6 3 3" xfId="9188" xr:uid="{6B44F3E7-6D99-4695-80A3-1E7E74757520}"/>
    <cellStyle name="Normal 5 2 6 4" xfId="9189" xr:uid="{4FAC20A2-2063-4CCA-8E07-54E4617E4DE7}"/>
    <cellStyle name="Normal 5 2 6 5" xfId="9190" xr:uid="{C42F5FC1-8E62-4D82-9262-49236670DC32}"/>
    <cellStyle name="Normal 5 2 7" xfId="9191" xr:uid="{63A35C38-3538-4529-AC41-9FAFC272A319}"/>
    <cellStyle name="Normal 5 2 7 2" xfId="9192" xr:uid="{920FC0A7-8468-4AAC-992F-61E186DDFC8D}"/>
    <cellStyle name="Normal 5 2 7 2 2" xfId="9193" xr:uid="{4026C04F-686E-4424-88E2-CC8052894F70}"/>
    <cellStyle name="Normal 5 2 7 2 3" xfId="9194" xr:uid="{5939C7D7-1469-4D70-BC6B-3F6E9AB9F3D2}"/>
    <cellStyle name="Normal 5 2 7 3" xfId="9195" xr:uid="{B7722E66-7D96-4D52-A22D-7D335B447811}"/>
    <cellStyle name="Normal 5 2 7 4" xfId="9196" xr:uid="{3D2BE682-7755-4695-A1B5-776ACA110F29}"/>
    <cellStyle name="Normal 5 2 8" xfId="9197" xr:uid="{58970AEE-DCC0-4BA1-94D4-6AC3AE9C4D9A}"/>
    <cellStyle name="Normal 5 2 8 2" xfId="9198" xr:uid="{576FB432-3568-4388-B7A3-6067D143453F}"/>
    <cellStyle name="Normal 5 2 8 3" xfId="9199" xr:uid="{51D2A0B9-E243-4933-AF32-520C52C4E7AD}"/>
    <cellStyle name="Normal 5 2 9" xfId="9200" xr:uid="{88E2AA72-7734-4248-BDC4-7DA78BDF917C}"/>
    <cellStyle name="Normal 5 20" xfId="9201" xr:uid="{08BEA848-F44C-4B7A-ADDE-60A80FDF6428}"/>
    <cellStyle name="Normal 5 21" xfId="9202" xr:uid="{852DAA36-6F76-4686-A35A-750A8F0FE4E9}"/>
    <cellStyle name="Normal 5 22" xfId="9203" xr:uid="{5028FB9C-9F1E-4BB3-B9C2-DCD06AB0863A}"/>
    <cellStyle name="Normal 5 23" xfId="9204" xr:uid="{CD3DCA30-E83A-4A9F-BD24-98254DD809FA}"/>
    <cellStyle name="Normal 5 24" xfId="1680" xr:uid="{E50BE3CD-1ED8-4854-AD55-650DDF2F6CC6}"/>
    <cellStyle name="Normal 5 25" xfId="9205" xr:uid="{CFBC56B4-387B-43FB-BF3D-7B7CF9F7B87E}"/>
    <cellStyle name="Normal 5 26" xfId="12872" xr:uid="{858DF2C9-23B0-4CD6-A078-1C01F6DE71AB}"/>
    <cellStyle name="Normal 5 27" xfId="12247" xr:uid="{08C54EC7-50EF-48B4-8844-5B4FDA602E78}"/>
    <cellStyle name="Normal 5 28" xfId="9119" xr:uid="{AE598434-BCB2-49E0-A9C2-3473CA04847E}"/>
    <cellStyle name="Normal 5 3" xfId="1602" xr:uid="{F8D694B3-3112-4AF0-9067-2DFC375DB239}"/>
    <cellStyle name="Normal 5 3 2" xfId="9206" xr:uid="{21A8396D-5752-4418-8F27-5CBB3B6CD784}"/>
    <cellStyle name="Normal 5 3 2 2" xfId="9207" xr:uid="{19AC75FE-BDBA-4C51-A0F6-D866C168E7F9}"/>
    <cellStyle name="Normal 5 3 2 2 2" xfId="9208" xr:uid="{E8DCE60B-D6C2-4581-9464-8E0060C8CDD5}"/>
    <cellStyle name="Normal 5 3 2 2 3" xfId="9209" xr:uid="{68E76980-3CFD-44FE-83A1-701AC34A62C7}"/>
    <cellStyle name="Normal 5 3 2 3" xfId="9210" xr:uid="{951C585E-12D0-4727-A996-B02875EB1485}"/>
    <cellStyle name="Normal 5 3 2 4" xfId="9211" xr:uid="{4267C77D-559F-4013-904E-C3298CCCC98E}"/>
    <cellStyle name="Normal 5 3 3" xfId="9212" xr:uid="{1BF06B6E-1412-4167-9DB2-B16B797532D7}"/>
    <cellStyle name="Normal 5 3 3 2" xfId="9213" xr:uid="{65617A89-50CB-4D7F-8038-9D0FE644882C}"/>
    <cellStyle name="Normal 5 3 3 3" xfId="9214" xr:uid="{7D95DA99-A03C-43F2-B0EB-E12EBAC3BD66}"/>
    <cellStyle name="Normal 5 3 4" xfId="9215" xr:uid="{AFE4C4E7-F3A9-4C28-855B-C095222B5521}"/>
    <cellStyle name="Normal 5 3 5" xfId="9216" xr:uid="{68660816-18DF-42A3-9CC1-920C46599310}"/>
    <cellStyle name="Normal 5 4" xfId="9217" xr:uid="{419B2DB4-999A-4435-A7AF-C63D5C59DEE7}"/>
    <cellStyle name="Normal 5 4 2" xfId="9218" xr:uid="{DB17F202-6A28-49A2-995C-F14337D8F8D7}"/>
    <cellStyle name="Normal 5 4 2 2" xfId="9219" xr:uid="{34D2A787-BBEE-42BB-9E64-D72BBFF44447}"/>
    <cellStyle name="Normal 5 4 2 2 2" xfId="9220" xr:uid="{E894C741-8380-456B-BC06-78F783460A89}"/>
    <cellStyle name="Normal 5 4 2 2 3" xfId="9221" xr:uid="{D8F483B0-0E33-418E-B5BA-96A50418D545}"/>
    <cellStyle name="Normal 5 4 2 3" xfId="9222" xr:uid="{AF22D5A5-C208-4C4A-87D5-8000D5AF803D}"/>
    <cellStyle name="Normal 5 4 2 4" xfId="9223" xr:uid="{96BC4762-966B-40CD-9E2B-2E4BBF6F996C}"/>
    <cellStyle name="Normal 5 4 3" xfId="9224" xr:uid="{53074C74-57C4-48F4-B7D6-F5FEBFBE84D2}"/>
    <cellStyle name="Normal 5 4 3 2" xfId="9225" xr:uid="{C0321E4D-9DB5-4D51-B246-DA46C3F6AFAC}"/>
    <cellStyle name="Normal 5 4 3 3" xfId="9226" xr:uid="{9C5C5BA5-DE23-4651-B728-EF3AF3E8A6DF}"/>
    <cellStyle name="Normal 5 4 4" xfId="9227" xr:uid="{9412C14D-5D37-4EE3-AB92-2D49D30A27FA}"/>
    <cellStyle name="Normal 5 4 5" xfId="9228" xr:uid="{6C5302FA-6BA9-452E-B8D3-EA9FBB1C65E7}"/>
    <cellStyle name="Normal 5 5" xfId="9229" xr:uid="{B45DE85B-1EBC-4103-927A-3EACC114654D}"/>
    <cellStyle name="Normal 5 5 2" xfId="9230" xr:uid="{E9BEDCCF-EA44-482B-9DA5-664046E53F94}"/>
    <cellStyle name="Normal 5 5 2 2" xfId="9231" xr:uid="{686AFFD9-AC56-4190-8D2B-45D87C5278B9}"/>
    <cellStyle name="Normal 5 5 2 2 2" xfId="9232" xr:uid="{10EDCBB5-B46F-46AC-AA70-F8B5E0C7D4E2}"/>
    <cellStyle name="Normal 5 5 2 2 3" xfId="9233" xr:uid="{A63A8ECA-73A8-4D97-9ECB-F2A8EB2735CC}"/>
    <cellStyle name="Normal 5 5 2 3" xfId="9234" xr:uid="{508BBBC7-886A-4EA3-A147-BC9A80716341}"/>
    <cellStyle name="Normal 5 5 2 4" xfId="9235" xr:uid="{390238B4-E0FC-452B-AABB-7FEF3C977CA5}"/>
    <cellStyle name="Normal 5 5 3" xfId="9236" xr:uid="{B355FC50-22AB-468B-BC99-26203CE37F3B}"/>
    <cellStyle name="Normal 5 5 3 2" xfId="9237" xr:uid="{ECD2D20A-8BF3-4E02-A296-1CE379E5AB08}"/>
    <cellStyle name="Normal 5 5 3 3" xfId="9238" xr:uid="{6651DF50-956E-44D5-B58E-25EBEE8CE484}"/>
    <cellStyle name="Normal 5 5 4" xfId="9239" xr:uid="{C7D09ADF-1F85-43EA-A220-08623E579441}"/>
    <cellStyle name="Normal 5 5 5" xfId="9240" xr:uid="{81F04F3C-0550-47B2-BE7D-8B9D3F7C104C}"/>
    <cellStyle name="Normal 5 6" xfId="9241" xr:uid="{3D3F9EA2-6FE9-470C-9707-1DEAFCD123D4}"/>
    <cellStyle name="Normal 5 6 2" xfId="9242" xr:uid="{7156ACB9-A273-4CD1-AD1C-ADFA6448ACAB}"/>
    <cellStyle name="Normal 5 6 2 2" xfId="9243" xr:uid="{A8EC3D8B-D219-4944-B5E6-6D7306915D0B}"/>
    <cellStyle name="Normal 5 6 2 2 2" xfId="9244" xr:uid="{DBB3B838-20DC-4414-ACA2-09B3C7A1A0F8}"/>
    <cellStyle name="Normal 5 6 2 2 3" xfId="9245" xr:uid="{E522D7BF-DDEE-4093-AC1D-D2538866E04C}"/>
    <cellStyle name="Normal 5 6 2 3" xfId="9246" xr:uid="{72087AF9-500C-4B90-A613-36E4C34436AD}"/>
    <cellStyle name="Normal 5 6 2 4" xfId="9247" xr:uid="{BD3BBE20-8B3E-4204-A64F-9CE7C402DF0E}"/>
    <cellStyle name="Normal 5 6 3" xfId="9248" xr:uid="{ECCAE157-1714-499B-BD8D-0BE7F549D8B2}"/>
    <cellStyle name="Normal 5 6 3 2" xfId="9249" xr:uid="{EC092B1C-6943-4B01-A115-0DA18161FFBD}"/>
    <cellStyle name="Normal 5 6 3 3" xfId="9250" xr:uid="{816575B4-736B-4CC6-AD11-33BA850C7844}"/>
    <cellStyle name="Normal 5 6 4" xfId="9251" xr:uid="{BC2D0271-018B-424B-BDA5-74F944229286}"/>
    <cellStyle name="Normal 5 6 5" xfId="9252" xr:uid="{490DCC99-0D30-4A14-B1D2-B878392A5C0C}"/>
    <cellStyle name="Normal 5 7" xfId="9253" xr:uid="{BC1FCF50-8397-44DB-B96E-FCF05CFC05CA}"/>
    <cellStyle name="Normal 5 7 2" xfId="9254" xr:uid="{5D1DBFA9-CD0F-4558-9824-9AC499BA9E93}"/>
    <cellStyle name="Normal 5 7 2 2" xfId="9255" xr:uid="{F56972B2-F9C9-4E19-A882-0212B864121B}"/>
    <cellStyle name="Normal 5 7 2 2 2" xfId="9256" xr:uid="{F0750F40-B3FC-4C22-BD8D-A822D6759A7A}"/>
    <cellStyle name="Normal 5 7 2 2 3" xfId="9257" xr:uid="{154EE346-29CD-4FC2-9940-E89690259243}"/>
    <cellStyle name="Normal 5 7 2 3" xfId="9258" xr:uid="{B23A15AE-1958-46D6-8A97-4CE4BEDE9447}"/>
    <cellStyle name="Normal 5 7 2 4" xfId="9259" xr:uid="{09627DB1-2D3C-4CEB-9BD4-C0DF9208A905}"/>
    <cellStyle name="Normal 5 7 3" xfId="9260" xr:uid="{A754518D-45ED-4B03-8E1A-9EB706A64294}"/>
    <cellStyle name="Normal 5 7 3 2" xfId="9261" xr:uid="{BE24A181-8294-44CF-9A60-3A228EC7C33B}"/>
    <cellStyle name="Normal 5 7 3 3" xfId="9262" xr:uid="{553D57A9-7358-48CC-82C7-BB7F22DB7618}"/>
    <cellStyle name="Normal 5 7 4" xfId="9263" xr:uid="{D266967C-A68C-4E7D-8577-0E0F54AE7793}"/>
    <cellStyle name="Normal 5 7 5" xfId="9264" xr:uid="{AFAC475A-1C1B-40D1-AB7D-D3BA28D2D823}"/>
    <cellStyle name="Normal 5 8" xfId="9265" xr:uid="{1199B20F-2A24-40E8-9F8F-704BC90654C5}"/>
    <cellStyle name="Normal 5 8 2" xfId="9266" xr:uid="{066FCDB5-69A3-49BE-BEE9-B88038C7D0E1}"/>
    <cellStyle name="Normal 5 8 2 2" xfId="9267" xr:uid="{F0C7054A-A134-4940-BFC3-0DE3F61BC6AF}"/>
    <cellStyle name="Normal 5 8 2 3" xfId="9268" xr:uid="{2A8E6A3B-7A08-406B-ADC2-976B8CECDA24}"/>
    <cellStyle name="Normal 5 8 3" xfId="9269" xr:uid="{14F5C03E-6986-4945-AD7A-C54D1ADD4070}"/>
    <cellStyle name="Normal 5 8 4" xfId="9270" xr:uid="{F1632801-4119-4907-9318-61DE5454AB23}"/>
    <cellStyle name="Normal 5 9" xfId="9271" xr:uid="{8417658A-1655-4A91-85B0-D7872A7E86EF}"/>
    <cellStyle name="Normal 5 9 2" xfId="9272" xr:uid="{4FAD4B40-B379-40DE-9094-1EDB94013E9D}"/>
    <cellStyle name="Normal 5 9 3" xfId="9273" xr:uid="{96C8B44E-5152-42B0-B8E2-7BEF1622226E}"/>
    <cellStyle name="Normal 50" xfId="9274" xr:uid="{E7F4E2BB-4D40-4B6F-9E02-BF1636EFCFC2}"/>
    <cellStyle name="Normal 51" xfId="9275" xr:uid="{C43EAB6E-0A50-4250-8CAB-B8C5454E6C46}"/>
    <cellStyle name="Normal 52" xfId="9276" xr:uid="{2D97F7A8-75E5-4F1D-8087-08B67D078587}"/>
    <cellStyle name="Normal 53" xfId="9277" xr:uid="{D6157E4B-268E-4675-AB31-B885C4357499}"/>
    <cellStyle name="Normal 54" xfId="9278" xr:uid="{862829F8-BC58-4873-9EF9-2766F408EC5C}"/>
    <cellStyle name="Normal 55" xfId="9279" xr:uid="{B304D75A-1B5C-477B-8128-7CC22DC7C91C}"/>
    <cellStyle name="Normal 56" xfId="9280" xr:uid="{07ABECDB-350F-430A-A681-E27562EAD82C}"/>
    <cellStyle name="Normal 57" xfId="9281" xr:uid="{7D294946-54C5-4EA0-8234-3BC8D8ABD894}"/>
    <cellStyle name="Normal 58" xfId="9282" xr:uid="{C7554953-B356-4C8C-840C-9FB6B7C6BB1D}"/>
    <cellStyle name="Normal 59" xfId="9283" xr:uid="{5EC37F9F-4A7E-474F-8504-60709A604652}"/>
    <cellStyle name="Normal 6" xfId="285" xr:uid="{7F055EDB-D91E-43B1-9427-D99FA1E343C1}"/>
    <cellStyle name="Normal 6 10" xfId="9285" xr:uid="{A7557024-C1BD-4B77-B0B6-F07DE3892501}"/>
    <cellStyle name="Normal 6 11" xfId="9286" xr:uid="{945F22E5-44DB-465A-931D-00161C6B5F7D}"/>
    <cellStyle name="Normal 6 12" xfId="9287" xr:uid="{1349D73D-07CD-43D5-B8B9-8E63FC392D09}"/>
    <cellStyle name="Normal 6 13" xfId="9288" xr:uid="{346B59F5-8785-4D69-9C47-438DDC3BB658}"/>
    <cellStyle name="Normal 6 14" xfId="9284" xr:uid="{96043198-643D-479B-9042-042C596BEEEF}"/>
    <cellStyle name="Normal 6 2" xfId="1135" xr:uid="{D7D2D897-2982-4504-B0CF-1704B4AD97D5}"/>
    <cellStyle name="Normal 6 2 2" xfId="1603" xr:uid="{BEC8E0FE-F742-4C5A-8FD6-5AE4A048EE66}"/>
    <cellStyle name="Normal 6 2 2 2" xfId="9289" xr:uid="{3C14A34F-D0D9-48DC-904E-107364E3CB3A}"/>
    <cellStyle name="Normal 6 2 3" xfId="9290" xr:uid="{04A95C78-3B4D-4412-97A6-F8B972D6A7E9}"/>
    <cellStyle name="Normal 6 3" xfId="1653" xr:uid="{7D42F121-3865-4868-B283-E38D2EC0ACC0}"/>
    <cellStyle name="Normal 6 3 2" xfId="9292" xr:uid="{9310074D-46B2-411E-A581-20179F594BD8}"/>
    <cellStyle name="Normal 6 3 3" xfId="9293" xr:uid="{B03C0DF2-0444-4DDF-9753-36F9C3EC8E8B}"/>
    <cellStyle name="Normal 6 3 4" xfId="9291" xr:uid="{559D7A75-D5CF-4948-A9E4-A2887659B181}"/>
    <cellStyle name="Normal 6 4" xfId="9294" xr:uid="{4F68DEAE-CF8E-4B0A-806F-1420C2F866D6}"/>
    <cellStyle name="Normal 6 5" xfId="9295" xr:uid="{144C8B6C-0654-47D7-A8D6-0DBB2DA5C1D9}"/>
    <cellStyle name="Normal 6 6" xfId="9296" xr:uid="{6FC6EF0B-AD8A-4590-8AAF-2D0D2D190E1E}"/>
    <cellStyle name="Normal 6 7" xfId="9297" xr:uid="{E900A82A-A14D-4AA0-A904-C80248177295}"/>
    <cellStyle name="Normal 6 8" xfId="9298" xr:uid="{0107EBED-5315-46EB-9D88-F849D89577BC}"/>
    <cellStyle name="Normal 6 9" xfId="9299" xr:uid="{F026A874-6CA5-4CC1-A68B-CDF128FB8A9B}"/>
    <cellStyle name="Normal 60" xfId="9300" xr:uid="{9EDBEC19-082D-415A-901C-715AA21782F0}"/>
    <cellStyle name="Normal 61" xfId="9301" xr:uid="{A18E37FE-489F-4341-822E-A946A332CF05}"/>
    <cellStyle name="Normal 62" xfId="9302" xr:uid="{B0E8D888-0E38-4C6F-8B62-142D7608344D}"/>
    <cellStyle name="Normal 63" xfId="9303" xr:uid="{1A20EBF5-8888-4B72-A90D-F19CD1C3CC98}"/>
    <cellStyle name="Normal 64" xfId="9304" xr:uid="{54D8442E-B966-4A8A-88C1-093D61F42C49}"/>
    <cellStyle name="Normal 64 2" xfId="9305" xr:uid="{893DD1A4-D142-44C5-9F3D-54954992A779}"/>
    <cellStyle name="Normal 65" xfId="9306" xr:uid="{9AD9FD94-C535-4833-B79F-935ED9D0E290}"/>
    <cellStyle name="Normal 66" xfId="9307" xr:uid="{814C73E7-92F3-4A3E-8E7D-001859C02A77}"/>
    <cellStyle name="Normal 66 2" xfId="9308" xr:uid="{05D11B81-6DD6-4E96-AD2D-BAAC4BC6ACA5}"/>
    <cellStyle name="Normal 67" xfId="9309" xr:uid="{C45E9124-27F3-4101-ABE8-0A883DB6CDC0}"/>
    <cellStyle name="Normal 68" xfId="9310" xr:uid="{9AD05668-9F68-48F8-A3FB-474054854D65}"/>
    <cellStyle name="Normal 69" xfId="9311" xr:uid="{A8ECBE4A-A85B-4DBC-A9E0-439645586BDA}"/>
    <cellStyle name="Normal 7" xfId="286" xr:uid="{FB93D7EB-C8C0-4B2C-BC2A-9A9D7F532D57}"/>
    <cellStyle name="Normal 7 10" xfId="9313" xr:uid="{4ECD64C7-65BE-4680-8AB7-07F19C25AC2C}"/>
    <cellStyle name="Normal 7 10 2" xfId="9314" xr:uid="{7C5D8286-2E62-4BBC-9768-6089355D0054}"/>
    <cellStyle name="Normal 7 10 3" xfId="9315" xr:uid="{24A26B4E-7F00-4B9F-90E1-C56BCF2EE7C6}"/>
    <cellStyle name="Normal 7 11" xfId="9316" xr:uid="{47731F7A-4607-469F-BA42-F62B260F8FD8}"/>
    <cellStyle name="Normal 7 12" xfId="9317" xr:uid="{7DC54C10-F60A-4393-9380-614351FDA385}"/>
    <cellStyle name="Normal 7 13" xfId="9318" xr:uid="{B7515893-2CF6-4A01-BA7A-2D47F0680D8B}"/>
    <cellStyle name="Normal 7 14" xfId="9319" xr:uid="{C96B1386-21F0-4E4F-A1FE-59DD4E00C4AF}"/>
    <cellStyle name="Normal 7 15" xfId="9320" xr:uid="{FE27CE62-3668-48DF-BEBA-0C612A7DFFD8}"/>
    <cellStyle name="Normal 7 16" xfId="9321" xr:uid="{5ABC0F1A-1FCC-4371-944E-3032EF16BBD0}"/>
    <cellStyle name="Normal 7 17" xfId="9322" xr:uid="{ACA9DC04-2F68-4E79-9676-23A47CB93E9C}"/>
    <cellStyle name="Normal 7 18" xfId="9323" xr:uid="{710E90BA-7083-48A1-B62A-1B21FD46D472}"/>
    <cellStyle name="Normal 7 19" xfId="9324" xr:uid="{4A194951-3E89-497C-B615-A4D987F9D25B}"/>
    <cellStyle name="Normal 7 2" xfId="1136" xr:uid="{224F7267-09F7-42D8-97C5-3E3A91A21C5A}"/>
    <cellStyle name="Normal 7 2 10" xfId="9326" xr:uid="{F2CA0E03-B091-491E-8153-6E72B5A2D45E}"/>
    <cellStyle name="Normal 7 2 11" xfId="9325" xr:uid="{E60469D7-FD44-4DD1-861A-6C3D60FC107D}"/>
    <cellStyle name="Normal 7 2 2" xfId="1655" xr:uid="{BFF259A4-C378-4C02-B114-017139A098D2}"/>
    <cellStyle name="Normal 7 2 2 2" xfId="9328" xr:uid="{72D3E20B-0FE0-4699-AAB0-63852FE21FC8}"/>
    <cellStyle name="Normal 7 2 2 2 2" xfId="9329" xr:uid="{4127C607-F794-41B4-B15D-100DC8756FC1}"/>
    <cellStyle name="Normal 7 2 2 2 2 2" xfId="9330" xr:uid="{CB18EB61-0958-4FA5-B0A4-E19C28091C08}"/>
    <cellStyle name="Normal 7 2 2 2 2 3" xfId="9331" xr:uid="{17B22821-A0B5-4147-9054-577222911611}"/>
    <cellStyle name="Normal 7 2 2 2 3" xfId="9332" xr:uid="{5528AFB0-F352-4F90-BB82-AFA606428239}"/>
    <cellStyle name="Normal 7 2 2 2 4" xfId="9333" xr:uid="{96B14985-2365-4AEB-88FB-B70FFB93B75D}"/>
    <cellStyle name="Normal 7 2 2 3" xfId="9334" xr:uid="{37871EE7-7D03-42B5-B775-729A7E414A0E}"/>
    <cellStyle name="Normal 7 2 2 3 2" xfId="9335" xr:uid="{74327D52-23FF-4EA5-BBFB-E9B7B1A34911}"/>
    <cellStyle name="Normal 7 2 2 3 3" xfId="9336" xr:uid="{E8D80315-71EC-4A97-B28C-BEE89795FEDA}"/>
    <cellStyle name="Normal 7 2 2 4" xfId="9337" xr:uid="{543655B8-2440-4A08-BAC1-0FD51F405A13}"/>
    <cellStyle name="Normal 7 2 2 5" xfId="9338" xr:uid="{7AE58C94-AC11-4758-8275-BD4FBAF171AF}"/>
    <cellStyle name="Normal 7 2 2 6" xfId="9327" xr:uid="{C7971054-F2C6-4A30-A122-EBDE9A9BFF3E}"/>
    <cellStyle name="Normal 7 2 3" xfId="9339" xr:uid="{4D323249-A71C-42FE-BABF-6E167B2B4BC0}"/>
    <cellStyle name="Normal 7 2 3 2" xfId="9340" xr:uid="{0651EF54-6749-45FD-BB1B-38057941B6F0}"/>
    <cellStyle name="Normal 7 2 3 2 2" xfId="9341" xr:uid="{659F7ED5-F387-4B9A-B703-9F9FEB46AD8C}"/>
    <cellStyle name="Normal 7 2 3 2 2 2" xfId="9342" xr:uid="{6C50876D-41CF-41B3-B07C-53DD44C09B5E}"/>
    <cellStyle name="Normal 7 2 3 2 2 3" xfId="9343" xr:uid="{BE58FE46-0864-41FD-A421-334287D1D3E8}"/>
    <cellStyle name="Normal 7 2 3 2 3" xfId="9344" xr:uid="{E0DADFCB-0A08-46EC-965E-CC368211F625}"/>
    <cellStyle name="Normal 7 2 3 2 4" xfId="9345" xr:uid="{E285D11A-1B75-435C-8A16-3795E8A85B62}"/>
    <cellStyle name="Normal 7 2 3 3" xfId="9346" xr:uid="{9C760BEF-BC2F-42BF-99E4-B13B65BEE76C}"/>
    <cellStyle name="Normal 7 2 3 3 2" xfId="9347" xr:uid="{60817187-CE5E-45F9-B938-2F86A122EA10}"/>
    <cellStyle name="Normal 7 2 3 3 3" xfId="9348" xr:uid="{B6C37329-3D3A-4823-B13D-B163461D7C1C}"/>
    <cellStyle name="Normal 7 2 3 4" xfId="9349" xr:uid="{AE29CA98-F337-4891-98D1-2E8DFDBE96E0}"/>
    <cellStyle name="Normal 7 2 3 5" xfId="9350" xr:uid="{34CAD683-8D2D-4995-902E-E8B3466C86B6}"/>
    <cellStyle name="Normal 7 2 4" xfId="9351" xr:uid="{317E2B75-5CF1-4159-BC8B-C77D0C1A9365}"/>
    <cellStyle name="Normal 7 2 4 2" xfId="9352" xr:uid="{6B892DFF-8E3C-4E55-B6EE-39D8FB56B2D8}"/>
    <cellStyle name="Normal 7 2 4 2 2" xfId="9353" xr:uid="{E4E48F0C-9779-4346-83D4-F85A9C750C05}"/>
    <cellStyle name="Normal 7 2 4 2 2 2" xfId="9354" xr:uid="{FACC7445-A997-4879-978C-018AA7D1DFEB}"/>
    <cellStyle name="Normal 7 2 4 2 2 3" xfId="9355" xr:uid="{19B88CD5-3141-47B9-9BFE-46687D2165FC}"/>
    <cellStyle name="Normal 7 2 4 2 3" xfId="9356" xr:uid="{2AEEBAD8-B9AE-450E-890C-DA4535B36E88}"/>
    <cellStyle name="Normal 7 2 4 2 4" xfId="9357" xr:uid="{EEF0F2E6-49AB-452F-947F-E5123B531BEE}"/>
    <cellStyle name="Normal 7 2 4 3" xfId="9358" xr:uid="{D190D8CC-A7DC-4252-8BCF-CB04D037642B}"/>
    <cellStyle name="Normal 7 2 4 3 2" xfId="9359" xr:uid="{6527E6C3-7CB4-4E38-8054-D2BB8F90E53C}"/>
    <cellStyle name="Normal 7 2 4 3 3" xfId="9360" xr:uid="{D53A090F-8B83-4A92-BE56-868414E9AC0D}"/>
    <cellStyle name="Normal 7 2 4 4" xfId="9361" xr:uid="{EA241524-6ACC-41B0-BD95-8A10419B7E7B}"/>
    <cellStyle name="Normal 7 2 4 5" xfId="9362" xr:uid="{BA2C4C9C-46DA-4197-9E05-8475DAAE78E9}"/>
    <cellStyle name="Normal 7 2 5" xfId="9363" xr:uid="{972AF80F-4535-4EDA-8FA8-38A859FE7D11}"/>
    <cellStyle name="Normal 7 2 5 2" xfId="9364" xr:uid="{A200EFDD-AB27-4B62-90C5-2D6B35D5876F}"/>
    <cellStyle name="Normal 7 2 5 2 2" xfId="9365" xr:uid="{45666BAE-20A8-4FCF-A74B-C5D6C6440B6B}"/>
    <cellStyle name="Normal 7 2 5 2 2 2" xfId="9366" xr:uid="{A6F67B66-7F2B-451B-92DE-43FE57DA5F2A}"/>
    <cellStyle name="Normal 7 2 5 2 2 3" xfId="9367" xr:uid="{601AE059-CA96-4EED-B6CE-0D41B52D0A51}"/>
    <cellStyle name="Normal 7 2 5 2 3" xfId="9368" xr:uid="{CB0F2D0A-F2C3-4215-B4D3-CC36ACD39A61}"/>
    <cellStyle name="Normal 7 2 5 2 4" xfId="9369" xr:uid="{A6A241F4-5819-4F5A-A81A-A6E809E3C8E7}"/>
    <cellStyle name="Normal 7 2 5 3" xfId="9370" xr:uid="{AC728960-F626-4292-86E1-B51820D1ADB2}"/>
    <cellStyle name="Normal 7 2 5 3 2" xfId="9371" xr:uid="{6DB833E5-3328-4E60-A87D-E5E106D9EE9E}"/>
    <cellStyle name="Normal 7 2 5 3 3" xfId="9372" xr:uid="{217BF67C-6517-4FB3-948C-2BA6F979ABF9}"/>
    <cellStyle name="Normal 7 2 5 4" xfId="9373" xr:uid="{BB13BF94-BF84-4CA0-92B6-B834E9205152}"/>
    <cellStyle name="Normal 7 2 5 5" xfId="9374" xr:uid="{CEC8DAD8-59B0-4D21-ACDA-032C688E428A}"/>
    <cellStyle name="Normal 7 2 6" xfId="9375" xr:uid="{824C8D1C-7E78-4159-A5FA-02EE259A7272}"/>
    <cellStyle name="Normal 7 2 6 2" xfId="9376" xr:uid="{1006449F-9955-413D-AAEF-A3A348E4693E}"/>
    <cellStyle name="Normal 7 2 6 2 2" xfId="9377" xr:uid="{0F76F3B2-420D-41C4-9938-72F669444DDB}"/>
    <cellStyle name="Normal 7 2 6 2 2 2" xfId="9378" xr:uid="{A4DA5882-2CA1-42CB-9699-756AD37B12BC}"/>
    <cellStyle name="Normal 7 2 6 2 2 3" xfId="9379" xr:uid="{93519448-A19C-47BD-9B79-6737158CC20A}"/>
    <cellStyle name="Normal 7 2 6 2 3" xfId="9380" xr:uid="{B5BB045A-54CB-4097-8B42-95BA994373F8}"/>
    <cellStyle name="Normal 7 2 6 2 4" xfId="9381" xr:uid="{FDADCF1A-1877-40C0-9F44-EF2BB9E12384}"/>
    <cellStyle name="Normal 7 2 6 3" xfId="9382" xr:uid="{BFB93198-3A27-4BC3-BF52-A04EBD76777F}"/>
    <cellStyle name="Normal 7 2 6 3 2" xfId="9383" xr:uid="{9EE2B850-6F3A-4793-B051-C76E44882DEC}"/>
    <cellStyle name="Normal 7 2 6 3 3" xfId="9384" xr:uid="{39426EC1-3F81-404F-ADF9-477A7F706AB3}"/>
    <cellStyle name="Normal 7 2 6 4" xfId="9385" xr:uid="{F9FC8303-85C4-41E0-ABD3-DF2E43C01030}"/>
    <cellStyle name="Normal 7 2 6 5" xfId="9386" xr:uid="{69063BAD-AFB3-48C3-9A6A-B76DAD14669F}"/>
    <cellStyle name="Normal 7 2 7" xfId="9387" xr:uid="{993BCB12-C713-4502-9C3F-6F7EF98888B8}"/>
    <cellStyle name="Normal 7 2 7 2" xfId="9388" xr:uid="{6C1F49F8-A227-41C6-A999-BB1DFB7D14FD}"/>
    <cellStyle name="Normal 7 2 7 2 2" xfId="9389" xr:uid="{2BA384F8-EFAE-4CB3-9A5B-A682AE91ADC0}"/>
    <cellStyle name="Normal 7 2 7 2 3" xfId="9390" xr:uid="{19515B93-72FF-4C6B-BC7F-CCC964013E21}"/>
    <cellStyle name="Normal 7 2 7 3" xfId="9391" xr:uid="{C723E693-CCB1-4072-BB0B-E39BDEDDCC8F}"/>
    <cellStyle name="Normal 7 2 7 4" xfId="9392" xr:uid="{7FBE15ED-3C59-4518-9217-0A656CC69346}"/>
    <cellStyle name="Normal 7 2 8" xfId="9393" xr:uid="{14F1EC99-FA35-43B6-958D-3E9C25EF1D12}"/>
    <cellStyle name="Normal 7 2 8 2" xfId="9394" xr:uid="{441D5F23-C0BE-4930-AD4A-617F7C46B970}"/>
    <cellStyle name="Normal 7 2 8 3" xfId="9395" xr:uid="{8E2A3989-2A61-4109-8312-8BC05A800970}"/>
    <cellStyle name="Normal 7 2 9" xfId="9396" xr:uid="{13DFD22C-FA7B-4927-AC4A-EE7E0D8E6308}"/>
    <cellStyle name="Normal 7 20" xfId="9397" xr:uid="{FFDB53DE-96BF-434F-A80D-00C0D579545C}"/>
    <cellStyle name="Normal 7 21" xfId="9398" xr:uid="{C060EEEE-5B74-4681-896C-A99F261A438A}"/>
    <cellStyle name="Normal 7 22" xfId="9399" xr:uid="{7B89A79B-DC79-46C2-A5CD-38661E17942F}"/>
    <cellStyle name="Normal 7 23" xfId="9400" xr:uid="{2D6E0AC2-6118-49C5-A6A3-2C475C132600}"/>
    <cellStyle name="Normal 7 24" xfId="9401" xr:uid="{35639BB5-B61A-4B1B-9403-4D94681DD964}"/>
    <cellStyle name="Normal 7 25" xfId="9312" xr:uid="{9D7BE35C-5FAF-433E-B249-1D522C8CE176}"/>
    <cellStyle name="Normal 7 3" xfId="1604" xr:uid="{E2EDAA1E-C703-4A23-B885-906352FAC8E2}"/>
    <cellStyle name="Normal 7 3 2" xfId="9403" xr:uid="{133858E8-FED3-4B37-B9DE-6B5484A591C5}"/>
    <cellStyle name="Normal 7 3 2 2" xfId="9404" xr:uid="{EACFC645-14B8-4FD3-B606-8D5D7918D4DE}"/>
    <cellStyle name="Normal 7 3 2 2 2" xfId="9405" xr:uid="{B11B91D0-B4E0-4502-A1C8-5EB7DC0E0FF2}"/>
    <cellStyle name="Normal 7 3 2 2 3" xfId="9406" xr:uid="{2C4F3F27-56A8-4C30-98CF-119367E210B0}"/>
    <cellStyle name="Normal 7 3 2 3" xfId="9407" xr:uid="{17A0CFE2-D2BB-4DDD-9AC7-59A5E7F3B65E}"/>
    <cellStyle name="Normal 7 3 2 4" xfId="9408" xr:uid="{4A97B55F-65E9-401F-8781-23140924732C}"/>
    <cellStyle name="Normal 7 3 3" xfId="9409" xr:uid="{DBC42402-52A4-46A8-BD7B-4C0E1341DEA9}"/>
    <cellStyle name="Normal 7 3 3 2" xfId="9410" xr:uid="{CFEB5684-B6F1-4E3A-93C3-4C942E03AA60}"/>
    <cellStyle name="Normal 7 3 3 3" xfId="9411" xr:uid="{A7DA8109-C5B1-4EB8-9A44-72613BDA6192}"/>
    <cellStyle name="Normal 7 3 4" xfId="9412" xr:uid="{F774F7C8-7AB9-4880-A0DE-7F005C58ACA1}"/>
    <cellStyle name="Normal 7 3 5" xfId="9413" xr:uid="{CCE5F9D5-ADFE-4DA0-B04A-382F73B47CB5}"/>
    <cellStyle name="Normal 7 3 6" xfId="9402" xr:uid="{8366831F-1319-4C76-BB72-C9C23B59357A}"/>
    <cellStyle name="Normal 7 4" xfId="1654" xr:uid="{9F9D1A07-649F-494F-A1D8-64DD4A785A3F}"/>
    <cellStyle name="Normal 7 4 2" xfId="9415" xr:uid="{B619C968-FB55-4C76-87E7-C58A9B90A3AC}"/>
    <cellStyle name="Normal 7 4 2 2" xfId="9416" xr:uid="{706BBCFA-75AE-4BEB-A376-CE17B69AE3C5}"/>
    <cellStyle name="Normal 7 4 2 2 2" xfId="9417" xr:uid="{B26E5887-5430-40D3-A6D2-F539F89A9298}"/>
    <cellStyle name="Normal 7 4 2 2 3" xfId="9418" xr:uid="{A1BFB705-E187-46B5-958E-B24B430A10D9}"/>
    <cellStyle name="Normal 7 4 2 3" xfId="9419" xr:uid="{D0AC0CF3-439D-4B8E-8990-D080E1155870}"/>
    <cellStyle name="Normal 7 4 2 4" xfId="9420" xr:uid="{1F293E03-8119-4C56-A41F-FED76A6FC04C}"/>
    <cellStyle name="Normal 7 4 3" xfId="9421" xr:uid="{15E7D58D-F6A8-42E1-81E2-D55EEE61A606}"/>
    <cellStyle name="Normal 7 4 3 2" xfId="9422" xr:uid="{846872CA-5003-4F45-A3A2-8F360D2813B8}"/>
    <cellStyle name="Normal 7 4 3 3" xfId="9423" xr:uid="{AA568622-B35D-4EBE-9D1B-BE450D8DC245}"/>
    <cellStyle name="Normal 7 4 4" xfId="9424" xr:uid="{E43D64F4-2469-4295-8FF3-71BB5F7FB328}"/>
    <cellStyle name="Normal 7 4 5" xfId="9425" xr:uid="{B98CD641-4AA3-4C8C-87AD-F1196E3A155C}"/>
    <cellStyle name="Normal 7 4 6" xfId="9414" xr:uid="{150B6A09-F5FA-4147-BC58-C7385CAF8665}"/>
    <cellStyle name="Normal 7 5" xfId="9426" xr:uid="{B3C0026E-B6D9-452C-81C5-8F042BA993D0}"/>
    <cellStyle name="Normal 7 5 2" xfId="9427" xr:uid="{DE99A62B-F8F1-49DD-9ECF-86AE2EF8C537}"/>
    <cellStyle name="Normal 7 5 2 2" xfId="9428" xr:uid="{ECC1FAC1-44D4-4AFE-8A10-F2312B764EB1}"/>
    <cellStyle name="Normal 7 5 2 2 2" xfId="9429" xr:uid="{046A3F6D-8C92-418D-BA6F-42D99F69E640}"/>
    <cellStyle name="Normal 7 5 2 2 3" xfId="9430" xr:uid="{73AE191E-E503-4880-96D0-B52258618254}"/>
    <cellStyle name="Normal 7 5 2 3" xfId="9431" xr:uid="{DDCC2554-4325-493A-A65C-CD212AD2937D}"/>
    <cellStyle name="Normal 7 5 2 4" xfId="9432" xr:uid="{306DDF99-454A-4DDE-9A56-E70FBDA6BF1C}"/>
    <cellStyle name="Normal 7 5 3" xfId="9433" xr:uid="{05A39BF3-3A82-40CB-871B-C794F6FF6EDA}"/>
    <cellStyle name="Normal 7 5 3 2" xfId="9434" xr:uid="{2C64D03C-6B5A-49D5-AB46-6705C8F51ADB}"/>
    <cellStyle name="Normal 7 5 3 3" xfId="9435" xr:uid="{A2EFC36E-A022-461A-B817-0AF2DA4048FC}"/>
    <cellStyle name="Normal 7 5 4" xfId="9436" xr:uid="{08D635A0-D004-49A6-A604-CD31497B50EC}"/>
    <cellStyle name="Normal 7 5 5" xfId="9437" xr:uid="{EB5D4540-E171-4640-B0C1-20EEC701FC5A}"/>
    <cellStyle name="Normal 7 6" xfId="9438" xr:uid="{EC6A22BA-D95D-4AC0-843D-CB92C741A7A1}"/>
    <cellStyle name="Normal 7 6 2" xfId="9439" xr:uid="{2C49358A-8D74-4DA4-AF6F-10C3F2E5179A}"/>
    <cellStyle name="Normal 7 6 2 2" xfId="9440" xr:uid="{22956825-241C-4959-BDC4-63780B5023C5}"/>
    <cellStyle name="Normal 7 6 2 2 2" xfId="9441" xr:uid="{DD79C356-1B5C-4E7F-BC16-6E29F0301D81}"/>
    <cellStyle name="Normal 7 6 2 2 3" xfId="9442" xr:uid="{F7BC31F8-5017-4E51-B25D-9B34E2DC5EF8}"/>
    <cellStyle name="Normal 7 6 2 3" xfId="9443" xr:uid="{81BA6F10-BDF5-4E67-BDFC-DEB6684DE514}"/>
    <cellStyle name="Normal 7 6 2 4" xfId="9444" xr:uid="{228C0E23-CA1E-4BA2-827C-2ACC1B7143F4}"/>
    <cellStyle name="Normal 7 6 3" xfId="9445" xr:uid="{6C51409D-9AB4-4DBB-A84A-C0A0DAF60D4C}"/>
    <cellStyle name="Normal 7 6 3 2" xfId="9446" xr:uid="{B3F5A239-7382-4374-BFF1-84BEA1702806}"/>
    <cellStyle name="Normal 7 6 3 3" xfId="9447" xr:uid="{A22F358B-54EA-477F-9EDF-67F214FE7F49}"/>
    <cellStyle name="Normal 7 6 4" xfId="9448" xr:uid="{FC6CE1ED-B741-4703-842D-B637AD55619C}"/>
    <cellStyle name="Normal 7 6 5" xfId="9449" xr:uid="{C09AD2D2-C6FC-4255-918D-C6E10C4EF491}"/>
    <cellStyle name="Normal 7 7" xfId="9450" xr:uid="{C719BB11-5A84-4850-A52B-E4C10D35FDF9}"/>
    <cellStyle name="Normal 7 7 2" xfId="9451" xr:uid="{EF61E3BA-2308-492F-B6F0-1A492908AFC1}"/>
    <cellStyle name="Normal 7 7 2 2" xfId="9452" xr:uid="{4A69EF9F-61CD-4FD2-8AFC-7956830B524E}"/>
    <cellStyle name="Normal 7 7 2 2 2" xfId="9453" xr:uid="{C569AB8E-AC6D-478B-A510-C9A3217EE0AF}"/>
    <cellStyle name="Normal 7 7 2 2 3" xfId="9454" xr:uid="{34A403E5-D27E-48A2-BBF6-2C81B84BB10D}"/>
    <cellStyle name="Normal 7 7 2 3" xfId="9455" xr:uid="{8D7DDCC9-6AFC-42F9-9F05-282E7DC36314}"/>
    <cellStyle name="Normal 7 7 2 4" xfId="9456" xr:uid="{308110BE-519F-4AB4-9E54-B0298DADDB7C}"/>
    <cellStyle name="Normal 7 7 3" xfId="9457" xr:uid="{834162AC-A9CC-4518-AE31-89C4D6EBCB84}"/>
    <cellStyle name="Normal 7 7 3 2" xfId="9458" xr:uid="{34672B69-7126-4BCD-A910-42B4CFFF8F33}"/>
    <cellStyle name="Normal 7 7 3 3" xfId="9459" xr:uid="{D2FCAB48-859C-4E0D-A1E6-F359D2D3CF94}"/>
    <cellStyle name="Normal 7 7 4" xfId="9460" xr:uid="{3AC963DB-C3EF-4A44-9941-365E5BAE44E9}"/>
    <cellStyle name="Normal 7 7 5" xfId="9461" xr:uid="{DE83B591-450C-4772-9153-2A5E6CD8A58D}"/>
    <cellStyle name="Normal 7 8" xfId="9462" xr:uid="{6E3F4DA3-4174-454A-AE93-CFA3B1FE7549}"/>
    <cellStyle name="Normal 7 8 2" xfId="9463" xr:uid="{0620931C-A30B-495F-A4C8-E0F33DF67C5D}"/>
    <cellStyle name="Normal 7 8 2 2" xfId="9464" xr:uid="{3B542F0B-2117-474C-A85B-E55DCDE49C2A}"/>
    <cellStyle name="Normal 7 8 2 2 2" xfId="9465" xr:uid="{43147A4F-9896-4C9C-9921-583D44074191}"/>
    <cellStyle name="Normal 7 8 2 2 3" xfId="9466" xr:uid="{3B177A13-54EF-4CAF-BDAB-7E9AD217A81D}"/>
    <cellStyle name="Normal 7 8 2 3" xfId="9467" xr:uid="{AC238773-705F-4FF4-A8AE-11282EF6094B}"/>
    <cellStyle name="Normal 7 8 2 4" xfId="9468" xr:uid="{3A6DAD70-B86E-4498-9BBF-6C54039DE030}"/>
    <cellStyle name="Normal 7 8 3" xfId="9469" xr:uid="{91826A00-58A1-4109-95CE-1A1233C264FE}"/>
    <cellStyle name="Normal 7 8 3 2" xfId="9470" xr:uid="{97E9A4C6-E0C6-4D5A-89EB-6346801CF5B9}"/>
    <cellStyle name="Normal 7 8 3 3" xfId="9471" xr:uid="{2CE58D5C-3D18-45F3-8805-DBC51B876930}"/>
    <cellStyle name="Normal 7 8 4" xfId="9472" xr:uid="{4AB306D3-2AFC-46E0-9A0D-C892FDB23C10}"/>
    <cellStyle name="Normal 7 8 5" xfId="9473" xr:uid="{F3FD5635-585E-4008-8695-ED2404437E62}"/>
    <cellStyle name="Normal 7 9" xfId="9474" xr:uid="{EDC8C1BA-3F2F-4A62-B90B-6172069067B5}"/>
    <cellStyle name="Normal 7 9 2" xfId="9475" xr:uid="{834B47ED-497D-4DC0-8ED8-A0DDB85A8551}"/>
    <cellStyle name="Normal 7 9 2 2" xfId="9476" xr:uid="{68555ED4-90FA-43B7-90D6-0B05D6DDA7B7}"/>
    <cellStyle name="Normal 7 9 2 3" xfId="9477" xr:uid="{C9D029C0-FA2B-416B-87DE-69A4CF5D4BBD}"/>
    <cellStyle name="Normal 7 9 3" xfId="9478" xr:uid="{261ECFB1-20C4-4161-AF14-154667602E49}"/>
    <cellStyle name="Normal 7 9 4" xfId="9479" xr:uid="{9505D841-785E-423F-82B3-B288A7DC4F4F}"/>
    <cellStyle name="Normal 70" xfId="9480" xr:uid="{283C0EE7-0737-4BD1-82E8-F1065DB92684}"/>
    <cellStyle name="Normal 71" xfId="9481" xr:uid="{87BD8C6A-A060-4A21-AEA7-39107EA8E8B9}"/>
    <cellStyle name="Normal 72" xfId="9482" xr:uid="{AA2FA656-6301-4D27-A274-5C7FB2E21615}"/>
    <cellStyle name="Normal 73" xfId="9483" xr:uid="{70A181E6-B430-496D-BBA5-42C954ADFB83}"/>
    <cellStyle name="Normal 74" xfId="9484" xr:uid="{70D1765B-6D86-4637-A69F-335C6E0209D3}"/>
    <cellStyle name="Normal 75" xfId="1679" xr:uid="{0FED6CAB-0E3D-414B-90D4-55794FED7534}"/>
    <cellStyle name="Normal 76" xfId="9485" xr:uid="{193D7646-070F-46E5-BC17-010A64050102}"/>
    <cellStyle name="Normal 77" xfId="9486" xr:uid="{BCF41BD1-A711-40D9-A932-E21A7D00A6D9}"/>
    <cellStyle name="Normal 78" xfId="12225" xr:uid="{6B85AB2B-A23A-4CA1-B863-CE91DB696B5D}"/>
    <cellStyle name="Normal 78 2" xfId="12228" xr:uid="{091BD092-2728-42CD-BAE3-6ACA35638309}"/>
    <cellStyle name="Normal 79" xfId="12226" xr:uid="{57E49425-D015-480E-AC9D-2067DABD59C6}"/>
    <cellStyle name="Normal 79 2" xfId="12229" xr:uid="{1A99223E-9CDC-4010-B67E-DA5AB37A43D1}"/>
    <cellStyle name="Normal 8" xfId="1137" xr:uid="{4D3CCBFA-30C3-43F2-B6DC-DE14BBAA3960}"/>
    <cellStyle name="Normal 8 10" xfId="9488" xr:uid="{EEA1002A-81DA-4B74-8431-8A0F0E1D7CAD}"/>
    <cellStyle name="Normal 8 11" xfId="9489" xr:uid="{3BFD04C9-1B17-496F-9FFE-465D0A30672C}"/>
    <cellStyle name="Normal 8 12" xfId="9490" xr:uid="{08F6CD6A-EDA2-4C85-B0F1-7A77E2B10529}"/>
    <cellStyle name="Normal 8 13" xfId="9491" xr:uid="{3866BF82-9023-454B-B323-FD57AE69F945}"/>
    <cellStyle name="Normal 8 14" xfId="12852" xr:uid="{24C3FAE9-7352-4B96-9121-3472651C95C1}"/>
    <cellStyle name="Normal 8 15" xfId="9487" xr:uid="{BB555E62-EA67-461E-8B20-6D41E07CACF4}"/>
    <cellStyle name="Normal 8 2" xfId="1138" xr:uid="{270EA2DB-C2F7-4EE6-96B7-08670E022460}"/>
    <cellStyle name="Normal 8 2 2" xfId="9492" xr:uid="{5A920A51-9EA2-4C42-A5E6-F92363FEAF4C}"/>
    <cellStyle name="Normal 8 3" xfId="1656" xr:uid="{D509CA22-F2A9-4569-8E7C-641CDBC8E7FA}"/>
    <cellStyle name="Normal 8 3 2" xfId="9493" xr:uid="{D28042E7-BF6C-4E7E-87AA-215FC00A19AD}"/>
    <cellStyle name="Normal 8 3 2 2" xfId="9494" xr:uid="{9C8CBBFD-D365-455B-9FD2-D4947594E545}"/>
    <cellStyle name="Normal 8 3 2 3" xfId="9495" xr:uid="{22766C3F-6E50-41E1-92D5-212527AAA97F}"/>
    <cellStyle name="Normal 8 3 3" xfId="9496" xr:uid="{0DF1104B-0991-436E-B657-18F1BA2C55FA}"/>
    <cellStyle name="Normal 8 3 4" xfId="9497" xr:uid="{A8721FBC-01CB-4AD8-89A6-C51AD3390CF1}"/>
    <cellStyle name="Normal 8 4" xfId="9498" xr:uid="{F02B025A-ABF4-4037-8A30-8CF1453C508A}"/>
    <cellStyle name="Normal 8 4 2" xfId="9499" xr:uid="{4E8ADE83-516E-40B3-B2B9-20DC46E3E430}"/>
    <cellStyle name="Normal 8 4 3" xfId="9500" xr:uid="{F4065CCA-D602-445E-B97F-D113CECCD008}"/>
    <cellStyle name="Normal 8 5" xfId="9501" xr:uid="{510E7812-F857-4AFE-AE05-FE65E0F4F07C}"/>
    <cellStyle name="Normal 8 6" xfId="9502" xr:uid="{13CC371E-8811-4C47-A8CA-9DCCE8533932}"/>
    <cellStyle name="Normal 8 7" xfId="9503" xr:uid="{63FB6D8D-E436-433C-9A6D-09E301A263EF}"/>
    <cellStyle name="Normal 8 8" xfId="9504" xr:uid="{22762566-191C-4FF7-B147-410DC2922244}"/>
    <cellStyle name="Normal 8 9" xfId="9505" xr:uid="{BF4B57D8-5B82-495C-8861-631E51BD84A6}"/>
    <cellStyle name="Normal 80" xfId="12227" xr:uid="{4F14558D-8DA6-4A14-A655-3977E68529FF}"/>
    <cellStyle name="Normal 80 2" xfId="12230" xr:uid="{3C29E78A-88C5-41C1-9790-24A5DA35CB2B}"/>
    <cellStyle name="Normal 81" xfId="14619" xr:uid="{FB0C8B76-BFFC-4473-932F-8C4009F9D61F}"/>
    <cellStyle name="Normal 82" xfId="14618" xr:uid="{ECE2E5D4-FB4C-4CCA-9D3B-7271EB17D307}"/>
    <cellStyle name="Normal 83" xfId="12250" xr:uid="{D5A2C88F-2DAD-405F-99E2-5279F9BED9C9}"/>
    <cellStyle name="Normal 84" xfId="12252" xr:uid="{D80C87D6-F681-4E93-8531-5F58FB97FC01}"/>
    <cellStyle name="Normal 85" xfId="14617" xr:uid="{B19A7E39-A9AC-4E5A-9402-37412B90C292}"/>
    <cellStyle name="Normal 86" xfId="14616" xr:uid="{B94A69F7-CBA7-44E7-BBF1-DA2A2C975C52}"/>
    <cellStyle name="Normal 87" xfId="14615" xr:uid="{BA88DC70-7F39-4AB1-9959-2F47C610540E}"/>
    <cellStyle name="Normal 88" xfId="14614" xr:uid="{CD4CCB5B-FEA0-4EAC-B0B9-D0A1CC09A67E}"/>
    <cellStyle name="Normal 89" xfId="14609" xr:uid="{BE0F0F04-837E-44CA-93D9-1DC29C4D9710}"/>
    <cellStyle name="Normal 9" xfId="1139" xr:uid="{B8B2D7FB-E0B8-4886-8767-BFE314204284}"/>
    <cellStyle name="Normal 9 10" xfId="9507" xr:uid="{C7735434-A696-4BDF-8F50-5ABDAC818E6F}"/>
    <cellStyle name="Normal 9 11" xfId="9508" xr:uid="{2B91C4F0-7C54-44C9-9163-7670CEABDE91}"/>
    <cellStyle name="Normal 9 12" xfId="9509" xr:uid="{2800DF9E-6D37-4C5C-81D7-AF9BB3432CC0}"/>
    <cellStyle name="Normal 9 13" xfId="9510" xr:uid="{33D16240-FA31-43F5-A703-0B1269800AE4}"/>
    <cellStyle name="Normal 9 14" xfId="9511" xr:uid="{D891D81D-C3D6-4B93-8396-EBDE630E53AD}"/>
    <cellStyle name="Normal 9 15" xfId="9512" xr:uid="{5B860A33-AF73-4725-AC5C-15F33C78DC1F}"/>
    <cellStyle name="Normal 9 16" xfId="9513" xr:uid="{C9A7D611-4827-48DA-AE94-8234989D9C95}"/>
    <cellStyle name="Normal 9 17" xfId="9514" xr:uid="{8692FFF0-DACF-459D-ADF2-1B5E3AFA8398}"/>
    <cellStyle name="Normal 9 18" xfId="9515" xr:uid="{413A62BB-CC51-45C4-9FF0-7C8E7E1D4C49}"/>
    <cellStyle name="Normal 9 19" xfId="9506" xr:uid="{D8C3215C-B586-47C2-9E5C-EC64A02BF7EC}"/>
    <cellStyle name="Normal 9 2" xfId="1140" xr:uid="{DD3FE1BD-6F42-4580-8F9E-5FD1E66860C5}"/>
    <cellStyle name="Normal 9 2 2" xfId="1141" xr:uid="{9925B4AC-0B3A-45F4-80A8-75BBEF21BDE1}"/>
    <cellStyle name="Normal 9 2 2 2" xfId="9516" xr:uid="{BA766DF5-06AB-4FCE-ADEA-8B6CCFCDC098}"/>
    <cellStyle name="Normal 9 2 3" xfId="9517" xr:uid="{569E1D8C-683F-4D20-92B9-62E3653B3BBF}"/>
    <cellStyle name="Normal 9 2 4" xfId="9518" xr:uid="{F0984309-3301-4924-A81B-19440E78BB20}"/>
    <cellStyle name="Normal 9 3" xfId="1142" xr:uid="{F9D3AD48-57AB-42BF-AAE5-E4C4124BA825}"/>
    <cellStyle name="Normal 9 4" xfId="9519" xr:uid="{A1C85D6B-5E4E-4EC9-A190-F480C51774D2}"/>
    <cellStyle name="Normal 9 4 2" xfId="9520" xr:uid="{4075A9C5-7A95-4240-945C-F2818587D785}"/>
    <cellStyle name="Normal 9 4 2 2" xfId="9521" xr:uid="{4AE60DC6-5241-47EB-B197-5721B5BD77E3}"/>
    <cellStyle name="Normal 9 4 2 3" xfId="9522" xr:uid="{46CEB611-D51F-479E-94A2-A67BE458025D}"/>
    <cellStyle name="Normal 9 4 3" xfId="9523" xr:uid="{AF7C08C3-88E6-4AD0-BC0A-2FEDAC8D91AE}"/>
    <cellStyle name="Normal 9 4 4" xfId="9524" xr:uid="{8A57A46A-4C90-4668-B556-E7DA16B1164D}"/>
    <cellStyle name="Normal 9 5" xfId="9525" xr:uid="{D92E43C0-A7BC-48FD-A5C3-148B911DDA9D}"/>
    <cellStyle name="Normal 9 5 2" xfId="9526" xr:uid="{FFDA442C-47E4-4B1C-AE4B-7C54B9123874}"/>
    <cellStyle name="Normal 9 5 3" xfId="9527" xr:uid="{8C228F00-1341-4DFB-9408-6B1107CFE9CC}"/>
    <cellStyle name="Normal 9 6" xfId="9528" xr:uid="{60C1086A-F722-4005-9A59-3CE19D0E3131}"/>
    <cellStyle name="Normal 9 7" xfId="9529" xr:uid="{62299CCA-4665-4258-B405-606E33E026BB}"/>
    <cellStyle name="Normal 9 8" xfId="9530" xr:uid="{3960322D-85EC-4163-9A16-F43E6CA5BF90}"/>
    <cellStyle name="Normal 9 9" xfId="9531" xr:uid="{7E333F44-5CE5-4F7D-88F9-74991D57AFB9}"/>
    <cellStyle name="Normal 90" xfId="14610" xr:uid="{B15E3F1F-B5C8-4153-AD30-22A0939DD68F}"/>
    <cellStyle name="Normal 91" xfId="15745" xr:uid="{06CD7BE5-F64B-4F0B-AAFF-888C8D885BD2}"/>
    <cellStyle name="Normal 92" xfId="17497" xr:uid="{B9D596B6-BFB1-4957-ADD1-FCD87A8444C2}"/>
    <cellStyle name="Normal 93" xfId="15760" xr:uid="{717294E7-3359-4341-8F4E-519C3492D79B}"/>
    <cellStyle name="Normal 94" xfId="17496" xr:uid="{9B3A6BD0-5914-4C3C-93FB-F4592F47AAB6}"/>
    <cellStyle name="Normal 95" xfId="17498" xr:uid="{9CCFEFD2-C0A6-4899-830D-879D65DD4793}"/>
    <cellStyle name="Normal 96" xfId="17495" xr:uid="{0CABF94E-558C-4687-B111-8664050AE41B}"/>
    <cellStyle name="Normal_Graficos_2TRI-10_port_Destaques 2" xfId="8" xr:uid="{5187C399-F15C-48EA-AF65-4B2BCC8333A2}"/>
    <cellStyle name="Normal_VADIC_novo3" xfId="10" xr:uid="{1F3C6222-12B6-44BA-8C5B-8CC91B7D98E1}"/>
    <cellStyle name="normal1" xfId="287" xr:uid="{2C15C1CA-5051-48A5-9A7B-6A1A9178E348}"/>
    <cellStyle name="normal1 2" xfId="1143" xr:uid="{0B3EB8FB-E11A-4B67-AC1C-5DA0FDE51108}"/>
    <cellStyle name="Normal1 2 2" xfId="9533" xr:uid="{4078BEB6-85CA-4C69-9E62-6516EB9FEBC7}"/>
    <cellStyle name="Normal1 2 3" xfId="9534" xr:uid="{E42F129B-D9C0-414D-9437-78DAC35DB421}"/>
    <cellStyle name="Normal1 2 4" xfId="9535" xr:uid="{7A37C99E-6EC5-45CD-BDC1-A0FF330AE50B}"/>
    <cellStyle name="Normal1 2 5" xfId="9532" xr:uid="{BF937E5E-871D-495F-B1BE-90C184D96658}"/>
    <cellStyle name="Normal1 3" xfId="9536" xr:uid="{44832156-5572-4E65-B0EF-1E349BE636E4}"/>
    <cellStyle name="Normal1 3 2" xfId="9537" xr:uid="{EDDC206F-4A72-4911-A580-FA24818CCEE0}"/>
    <cellStyle name="Normal1 3 3" xfId="9538" xr:uid="{7BC95D16-10EA-420A-8044-B53A93FD1DB2}"/>
    <cellStyle name="Normal1 3 4" xfId="9539" xr:uid="{DBF3C61A-9762-4DD3-B65F-F64150975546}"/>
    <cellStyle name="NormalBold" xfId="9540" xr:uid="{D08222C8-16DB-4409-9AA6-51F8BEF5017C}"/>
    <cellStyle name="Nota" xfId="1657" builtinId="10" customBuiltin="1"/>
    <cellStyle name="Nota 10" xfId="1144" xr:uid="{3BF3C081-CA01-4F6F-8203-F5AC9490EE54}"/>
    <cellStyle name="Nota 10 2" xfId="9542" xr:uid="{D99BD10D-0DD4-4FC5-B6F7-020FA8935028}"/>
    <cellStyle name="Nota 10 3" xfId="9543" xr:uid="{6C5926BF-99C9-4D7D-8A86-46D9F33EC4F4}"/>
    <cellStyle name="Nota 10 4" xfId="9544" xr:uid="{12C801FA-CA9C-4A0E-9573-59B0BB2779B9}"/>
    <cellStyle name="Nota 10 5" xfId="9541" xr:uid="{0AA9048A-9557-403F-9E5C-8210C1F5C13F}"/>
    <cellStyle name="Nota 11" xfId="1145" xr:uid="{BA73F4B3-73F3-4844-8567-75E8CDC1290A}"/>
    <cellStyle name="Nota 11 2" xfId="9546" xr:uid="{7F7FB774-CC51-4AC6-B1FD-E1F66E096A01}"/>
    <cellStyle name="Nota 11 3" xfId="9547" xr:uid="{571D2D79-3D35-43AE-B3C4-690D1F571154}"/>
    <cellStyle name="Nota 11 4" xfId="9548" xr:uid="{4634B07B-BF59-4D74-A694-4681092F957D}"/>
    <cellStyle name="Nota 11 5" xfId="9545" xr:uid="{984CA15A-CA59-4671-8657-C0660A5A0D7E}"/>
    <cellStyle name="Nota 12" xfId="1146" xr:uid="{62440FFB-F7F7-45F0-9DDE-996B6AC27CE3}"/>
    <cellStyle name="Nota 12 2" xfId="9550" xr:uid="{3CC75F08-8D36-4F77-BD81-0C42DCDFF97C}"/>
    <cellStyle name="Nota 12 3" xfId="9551" xr:uid="{9B0D0597-2992-4719-A83D-4387B7925908}"/>
    <cellStyle name="Nota 12 4" xfId="9552" xr:uid="{15FBED58-7E51-488B-AB4D-AD3204110E55}"/>
    <cellStyle name="Nota 12 5" xfId="9549" xr:uid="{055F4B13-B7A4-44DB-87D3-0083F564973F}"/>
    <cellStyle name="Nota 13" xfId="1147" xr:uid="{0FDEB404-9CBB-4869-A800-EA49DF210480}"/>
    <cellStyle name="Nota 13 2" xfId="9554" xr:uid="{754ECE12-7175-44E1-9ABF-4AA615699EC5}"/>
    <cellStyle name="Nota 13 3" xfId="9555" xr:uid="{BEECA103-CE60-4958-BB71-F024EEFB61ED}"/>
    <cellStyle name="Nota 13 4" xfId="9556" xr:uid="{80247DA5-2F60-47E2-98C7-70715E6ADA48}"/>
    <cellStyle name="Nota 13 5" xfId="9553" xr:uid="{7EE9133C-F274-4919-A389-C3A4A7E0B3E6}"/>
    <cellStyle name="Nota 14" xfId="1148" xr:uid="{D29F05E6-25B6-40B6-806A-5FF7BB4040EE}"/>
    <cellStyle name="Nota 14 2" xfId="9558" xr:uid="{CE63B002-AA67-4EA7-AC11-FE38A66EB47E}"/>
    <cellStyle name="Nota 14 3" xfId="9559" xr:uid="{2FBAE312-FCCE-45B0-8651-FE85BF8E9BB3}"/>
    <cellStyle name="Nota 14 4" xfId="9560" xr:uid="{8C042DAE-9349-4EDE-8328-30DA51183F63}"/>
    <cellStyle name="Nota 14 5" xfId="9557" xr:uid="{B3285EFD-602F-49DD-9A90-972E17B4D3C8}"/>
    <cellStyle name="Nota 15" xfId="1149" xr:uid="{3A01EBB9-5DFA-454B-8811-C378C794DE7B}"/>
    <cellStyle name="Nota 15 2" xfId="9562" xr:uid="{BB5CCC6E-C4FC-46A4-8463-D3A4B3E2B273}"/>
    <cellStyle name="Nota 15 3" xfId="9563" xr:uid="{8BADE9F2-FADA-4BDB-9318-D4AB9EC93BC3}"/>
    <cellStyle name="Nota 15 4" xfId="9564" xr:uid="{D989C5A1-6B42-42B3-8267-0AD773AE05A6}"/>
    <cellStyle name="Nota 15 5" xfId="9561" xr:uid="{C0B44C69-6B0E-4858-8F6C-B9427E5535EF}"/>
    <cellStyle name="Nota 16" xfId="1150" xr:uid="{A0EC6E7B-706A-4354-8EBF-4988175C39D8}"/>
    <cellStyle name="Nota 16 2" xfId="9566" xr:uid="{227A92A0-E746-420D-970B-DEE8A74D2348}"/>
    <cellStyle name="Nota 16 3" xfId="9567" xr:uid="{64F6652D-513A-4948-99AB-18D0C747F6D7}"/>
    <cellStyle name="Nota 16 4" xfId="9568" xr:uid="{B0CDF36D-1CA8-48A1-AF40-EE0CD7D3B019}"/>
    <cellStyle name="Nota 16 5" xfId="9565" xr:uid="{1264B875-8ECD-4AAC-8123-1452AD7FD739}"/>
    <cellStyle name="Nota 17" xfId="1151" xr:uid="{088BF660-376A-4726-A00D-CD594F2DE1C3}"/>
    <cellStyle name="Nota 17 2" xfId="9570" xr:uid="{CA23DBA9-9A44-435D-9356-6607169E71A3}"/>
    <cellStyle name="Nota 17 3" xfId="9571" xr:uid="{6FB06430-721B-4FA0-AA25-8E0C55414B82}"/>
    <cellStyle name="Nota 17 4" xfId="9572" xr:uid="{05BE21A1-FF85-4F3B-B936-7380AA55D291}"/>
    <cellStyle name="Nota 17 5" xfId="9569" xr:uid="{EC2BC227-F55B-426B-8091-FA3C37752D96}"/>
    <cellStyle name="Nota 18" xfId="1152" xr:uid="{6FEC4521-82B7-406B-BFA7-1686FE636846}"/>
    <cellStyle name="Nota 18 2" xfId="9574" xr:uid="{8165CB32-FD73-4945-BD3E-7AD211AFDCF3}"/>
    <cellStyle name="Nota 18 3" xfId="9575" xr:uid="{E66A64BC-2091-4FE1-BCEA-E0EAE701A8C3}"/>
    <cellStyle name="Nota 18 4" xfId="9576" xr:uid="{28E3E5CB-50DF-445D-A8DD-16ECD13257DC}"/>
    <cellStyle name="Nota 18 5" xfId="9573" xr:uid="{EE4A4B3D-491C-4A1D-9ADF-FB5EFB8E38A8}"/>
    <cellStyle name="Nota 19" xfId="1153" xr:uid="{A8644AFD-BE82-49F5-8A3E-5E6B48517339}"/>
    <cellStyle name="Nota 19 2" xfId="9578" xr:uid="{1FE940CA-A828-49C7-B445-2B205FF49FED}"/>
    <cellStyle name="Nota 19 3" xfId="9579" xr:uid="{49FD208B-B7A4-4134-B0DE-C24828740E74}"/>
    <cellStyle name="Nota 19 4" xfId="9580" xr:uid="{3FA0DAFF-D34B-4FE1-B6E6-278BA1F68987}"/>
    <cellStyle name="Nota 19 5" xfId="9577" xr:uid="{D9AC60E0-7621-4354-9C48-A95E8D6B6288}"/>
    <cellStyle name="Nota 2" xfId="288" xr:uid="{DA313770-CB57-4A6F-B506-574227EBA090}"/>
    <cellStyle name="Nota 2 10" xfId="9582" xr:uid="{6296233F-3F6F-4531-959F-0EAF6D1C1FE0}"/>
    <cellStyle name="Nota 2 11" xfId="9583" xr:uid="{A2E64E6E-C21D-4CD3-8FF9-F6DCFD09236A}"/>
    <cellStyle name="Nota 2 12" xfId="9584" xr:uid="{5C0EBC91-1646-46C9-8DDE-20F9AD610AA8}"/>
    <cellStyle name="Nota 2 13" xfId="9585" xr:uid="{7A6D911F-9AB7-44C0-B09B-7DAAE4A34864}"/>
    <cellStyle name="Nota 2 14" xfId="9586" xr:uid="{A9E65500-1BB2-4411-9108-DF30D5E0EAA4}"/>
    <cellStyle name="Nota 2 15" xfId="9581" xr:uid="{DD445441-448A-44FD-9D4F-603E0DA57FEE}"/>
    <cellStyle name="Nota 2 2" xfId="1154" xr:uid="{A1836F26-A2A5-435E-9702-9BAF0F191128}"/>
    <cellStyle name="Nota 2 2 2" xfId="9587" xr:uid="{190D7014-F07E-40C6-9016-14CD77C41CD4}"/>
    <cellStyle name="Nota 2 3" xfId="1155" xr:uid="{24D8903D-2380-4757-A2BE-5D75ED570E87}"/>
    <cellStyle name="Nota 2 3 2" xfId="9588" xr:uid="{9B98B961-4E7C-4FA4-AB87-A4F4AA9AF04D}"/>
    <cellStyle name="Nota 2 4" xfId="1548" xr:uid="{DFFF0956-9005-44AE-95A3-0D5E104C2901}"/>
    <cellStyle name="Nota 2 5" xfId="9589" xr:uid="{347E3037-C193-437C-B4B1-500DD14DAD71}"/>
    <cellStyle name="Nota 2 6" xfId="9590" xr:uid="{CD7A8C1C-AF15-4461-9F66-242D4D60C1F3}"/>
    <cellStyle name="Nota 2 7" xfId="9591" xr:uid="{0DC091CC-D233-472A-A64D-9005DB093EFB}"/>
    <cellStyle name="Nota 2 8" xfId="9592" xr:uid="{456432B5-CE3E-4620-9324-240856BFA1E8}"/>
    <cellStyle name="Nota 2 9" xfId="9593" xr:uid="{753B9939-4AEF-488E-95BA-5325AF9DA77B}"/>
    <cellStyle name="Nota 20" xfId="1156" xr:uid="{4471F607-BF4C-495A-86AB-626BCBD71BC6}"/>
    <cellStyle name="Nota 20 2" xfId="9595" xr:uid="{88B764DF-6C66-4222-A485-BDC6C579DFCC}"/>
    <cellStyle name="Nota 20 3" xfId="9596" xr:uid="{121D9851-85E0-49A4-B408-FDCA5D400798}"/>
    <cellStyle name="Nota 20 4" xfId="9597" xr:uid="{B98AB223-11E8-4E25-87C8-D101D64CFF28}"/>
    <cellStyle name="Nota 20 5" xfId="9594" xr:uid="{57AE14C0-D767-45DF-9B77-656C51037D76}"/>
    <cellStyle name="Nota 21" xfId="9598" xr:uid="{877223B1-3204-46A8-A1EC-5F61BFCAD1BE}"/>
    <cellStyle name="Nota 21 2" xfId="9599" xr:uid="{7EF80EEC-68A1-4D65-9D27-F128295C867F}"/>
    <cellStyle name="Nota 21 3" xfId="9600" xr:uid="{192A8D57-2394-4283-9113-D18E988B25FE}"/>
    <cellStyle name="Nota 21 4" xfId="9601" xr:uid="{6ECBC45C-D4BF-4D56-9F11-10A47EE6E9C2}"/>
    <cellStyle name="Nota 22" xfId="9602" xr:uid="{20E97C29-E8B8-456C-8C3C-68E79AD2E37D}"/>
    <cellStyle name="Nota 22 2" xfId="9603" xr:uid="{EF8D031D-BF88-46F5-B6BF-C0BE3BD0BA5D}"/>
    <cellStyle name="Nota 22 3" xfId="9604" xr:uid="{0A107B42-AFDD-4216-BDAA-EBBAAD61C402}"/>
    <cellStyle name="Nota 22 4" xfId="9605" xr:uid="{EC836947-7E74-4390-923C-8043E20ABE45}"/>
    <cellStyle name="Nota 23" xfId="9606" xr:uid="{F5315347-E478-4FA0-915E-77691E0BA4A4}"/>
    <cellStyle name="Nota 23 2" xfId="9607" xr:uid="{DF234807-F94D-4F3F-A90A-F25BACFBF5F1}"/>
    <cellStyle name="Nota 23 3" xfId="9608" xr:uid="{FBE00D5B-7AB1-4889-B7D0-7392C5413ADC}"/>
    <cellStyle name="Nota 23 4" xfId="9609" xr:uid="{F0EF0309-0A55-4EBD-8ED1-775D0E1DED21}"/>
    <cellStyle name="Nota 24" xfId="9610" xr:uid="{7F4823C4-C71D-4275-8CD9-ED62646A60EA}"/>
    <cellStyle name="Nota 24 2" xfId="9611" xr:uid="{A6DE17A1-8096-47B4-9E9C-82C455DD60D3}"/>
    <cellStyle name="Nota 24 3" xfId="9612" xr:uid="{B742C8B9-7BBA-40A5-AAF3-056E0DB8849E}"/>
    <cellStyle name="Nota 24 4" xfId="9613" xr:uid="{2F92853B-016A-4F4D-82C3-199E21C63DF6}"/>
    <cellStyle name="Nota 25" xfId="9614" xr:uid="{AA34D68F-38D4-4FB8-BCB1-CBC8136F3BFB}"/>
    <cellStyle name="Nota 25 2" xfId="9615" xr:uid="{8A71F48E-5748-436D-9E39-8DAA9C84AA55}"/>
    <cellStyle name="Nota 25 3" xfId="9616" xr:uid="{7976D062-8DB6-47C6-899B-AD7389FF475A}"/>
    <cellStyle name="Nota 25 4" xfId="9617" xr:uid="{A525A159-E276-4A54-8AB2-BF24F7FFB571}"/>
    <cellStyle name="Nota 26" xfId="9618" xr:uid="{486281A4-2885-4CC3-8607-D9839EC729A3}"/>
    <cellStyle name="Nota 26 2" xfId="9619" xr:uid="{406ABBC6-7427-47F8-9BD8-BF0832C89F20}"/>
    <cellStyle name="Nota 26 3" xfId="9620" xr:uid="{B768C1E9-B59B-480A-A70E-02AACCF452F7}"/>
    <cellStyle name="Nota 26 4" xfId="9621" xr:uid="{5A72192A-4867-4280-8B20-9BB7DAEABBDF}"/>
    <cellStyle name="Nota 27" xfId="9622" xr:uid="{C5573900-2E4D-40C4-B82A-7A1CD9FAA7B1}"/>
    <cellStyle name="Nota 27 2" xfId="9623" xr:uid="{A7101BB2-796C-44A1-82B3-B6265D25AF23}"/>
    <cellStyle name="Nota 27 3" xfId="9624" xr:uid="{2989DD98-7B34-4D8C-9523-ADD4EED3B630}"/>
    <cellStyle name="Nota 27 4" xfId="9625" xr:uid="{5357F938-1BCC-43CD-987B-C992A59C3537}"/>
    <cellStyle name="Nota 28" xfId="9626" xr:uid="{9D7CCE9B-6CAC-41E4-B7BE-C42B31455CD3}"/>
    <cellStyle name="Nota 28 2" xfId="9627" xr:uid="{4F6CA3D2-AF96-434D-ACA1-388D3A4CEA00}"/>
    <cellStyle name="Nota 28 3" xfId="9628" xr:uid="{9AA83D8F-C44B-4BCF-A088-6EC1B66128EC}"/>
    <cellStyle name="Nota 28 4" xfId="9629" xr:uid="{BAB66B09-F11E-4995-A4EF-03B5DB3EF49C}"/>
    <cellStyle name="Nota 29" xfId="9630" xr:uid="{A017E77F-CA0C-4903-A342-9530227AE84A}"/>
    <cellStyle name="Nota 29 2" xfId="9631" xr:uid="{087AD32F-8CA6-4759-B33B-5AFA15170001}"/>
    <cellStyle name="Nota 29 3" xfId="9632" xr:uid="{BA46C60A-6A48-4DC4-A4D4-9A54FFCC6470}"/>
    <cellStyle name="Nota 29 4" xfId="9633" xr:uid="{A8581ECE-7EB1-4937-9D0D-26984D867EE2}"/>
    <cellStyle name="Nota 3" xfId="289" xr:uid="{9F706E59-9BFF-4B12-ACD2-EBDD1E6D0382}"/>
    <cellStyle name="Nota 3 2" xfId="1157" xr:uid="{23EDA9CA-D08E-4D44-B1BC-2580A9366FB4}"/>
    <cellStyle name="Nota 3 2 2" xfId="9635" xr:uid="{A4DB3076-E5EC-41DE-92DB-DA25112D3CDB}"/>
    <cellStyle name="Nota 3 3" xfId="1158" xr:uid="{44620886-B875-4B43-B0D4-A2F4602BB73C}"/>
    <cellStyle name="Nota 3 3 2" xfId="9636" xr:uid="{CDC56BB1-E95A-4C6E-8022-CAF2E5FC5312}"/>
    <cellStyle name="Nota 3 4" xfId="1549" xr:uid="{5FBA0F87-7B91-4CAB-BCFA-27551ED4B9FA}"/>
    <cellStyle name="Nota 3 4 2" xfId="9637" xr:uid="{D8F0C681-0E85-4B6F-8E5D-CF84DA180E06}"/>
    <cellStyle name="Nota 3 5" xfId="9634" xr:uid="{3F783419-9C10-4C57-A196-CA184F1423C5}"/>
    <cellStyle name="Nota 30" xfId="15747" xr:uid="{FFB59F83-61D3-4DD8-9E9C-BC7D44E1B923}"/>
    <cellStyle name="Nota 4" xfId="290" xr:uid="{B63B69FE-13BE-4FBC-9E47-B947C5C675D2}"/>
    <cellStyle name="Nota 4 2" xfId="1159" xr:uid="{B9B2855A-098F-4942-AD3F-60C457C4627B}"/>
    <cellStyle name="Nota 4 2 2" xfId="9639" xr:uid="{45603C51-B86E-459C-983F-1176A8783354}"/>
    <cellStyle name="Nota 4 3" xfId="1160" xr:uid="{65D3CB0A-7880-48E1-AC83-DCF413E7DA1D}"/>
    <cellStyle name="Nota 4 4" xfId="1550" xr:uid="{BD7A5DC4-5332-4262-BA81-F0BC7CE9ABF1}"/>
    <cellStyle name="Nota 4 5" xfId="9638" xr:uid="{53BA5806-D8D7-4570-9C8A-6C25D99219F7}"/>
    <cellStyle name="Nota 5" xfId="291" xr:uid="{0F137A2D-4A92-4B52-BB5E-F8BB146DEFAC}"/>
    <cellStyle name="Nota 5 2" xfId="1551" xr:uid="{3709A027-3D9E-48F6-9E46-9422916B20D8}"/>
    <cellStyle name="Nota 5 3" xfId="9640" xr:uid="{DC2A1DBF-6741-496C-B8D3-B754BC7EC18A}"/>
    <cellStyle name="Nota 6" xfId="292" xr:uid="{CBF5A8D4-3B09-47E2-8407-340C23DC1E0D}"/>
    <cellStyle name="Nota 6 2" xfId="1552" xr:uid="{EB6A5758-C5C5-4F2F-BCE4-77509C544A20}"/>
    <cellStyle name="Nota 6 2 2" xfId="9642" xr:uid="{CA225E0E-83B4-4F11-A3F2-8C9D9A7EC5E4}"/>
    <cellStyle name="Nota 6 3" xfId="9643" xr:uid="{B915DAAA-43D7-457E-BE42-BA8C3102BE33}"/>
    <cellStyle name="Nota 6 4" xfId="9644" xr:uid="{3B75020E-46FA-4BD0-9D56-FE777F13B4A1}"/>
    <cellStyle name="Nota 6 5" xfId="9641" xr:uid="{D9EA161A-1B70-479D-98D7-617904CD35AE}"/>
    <cellStyle name="Nota 7" xfId="293" xr:uid="{08C34545-28D5-44BA-862B-858658BAB0D0}"/>
    <cellStyle name="Nota 7 2" xfId="1553" xr:uid="{68EA8962-391A-4D79-A784-A66387270B0B}"/>
    <cellStyle name="Nota 7 2 2" xfId="9646" xr:uid="{E7DE4168-89F0-4C8E-9261-8564B4C6B430}"/>
    <cellStyle name="Nota 7 3" xfId="9647" xr:uid="{00898DAB-E238-4FC5-8E2B-B81FFCA6EFBA}"/>
    <cellStyle name="Nota 7 4" xfId="9648" xr:uid="{1F640003-6C1B-4D1E-8551-19022842008C}"/>
    <cellStyle name="Nota 7 5" xfId="9645" xr:uid="{B4FAD7AF-9607-4A5C-9250-62B2356EE625}"/>
    <cellStyle name="Nota 8" xfId="1161" xr:uid="{E89E1C57-BC29-498A-9CB0-686B7038A27E}"/>
    <cellStyle name="Nota 8 2" xfId="9650" xr:uid="{8C8475F8-ACC4-46DB-BAE9-63B0B9262EFB}"/>
    <cellStyle name="Nota 8 3" xfId="9651" xr:uid="{E26B2089-DBCA-478C-81FC-CCFEFEDF5DD5}"/>
    <cellStyle name="Nota 8 4" xfId="9652" xr:uid="{C9611023-BE7F-4E01-9C98-55FD51A7B715}"/>
    <cellStyle name="Nota 8 5" xfId="9649" xr:uid="{8EFD3D59-D0B9-4E52-A40A-B897A848320B}"/>
    <cellStyle name="Nota 9" xfId="1162" xr:uid="{3D6E6F36-CD01-4EE7-BDFA-D73746AF5D4C}"/>
    <cellStyle name="Nota 9 2" xfId="9654" xr:uid="{CB9CCCF5-C5F5-4845-94A5-0E77FF69C600}"/>
    <cellStyle name="Nota 9 3" xfId="9655" xr:uid="{058C1A4F-E3A6-4B30-8B33-054785CA1C95}"/>
    <cellStyle name="Nota 9 4" xfId="9656" xr:uid="{ED01E60E-AF61-4B41-B8FE-E6C77B0863B7}"/>
    <cellStyle name="Nota 9 5" xfId="9653" xr:uid="{4D62F134-AAFE-4166-A555-159B84150C32}"/>
    <cellStyle name="Note 2" xfId="9658" xr:uid="{B8C17E5A-3918-4D3D-8790-C2C50D938581}"/>
    <cellStyle name="Note 3" xfId="9659" xr:uid="{64E2256A-345E-493C-8DCB-EF85EF2F4BEA}"/>
    <cellStyle name="Note 4" xfId="9660" xr:uid="{29FCFBC4-8A31-43AD-9294-649450246FE5}"/>
    <cellStyle name="Note 5" xfId="9657" xr:uid="{AD6EE4DB-FE1C-4DDF-939E-60E4BCE2F0DD}"/>
    <cellStyle name="NUBIA" xfId="9661" xr:uid="{9739D195-9EFF-4BE3-859A-4F03BEEBDE7B}"/>
    <cellStyle name="Output" xfId="25" xr:uid="{F8B56A22-4851-4DBD-AE8C-C1D5C82A70EB}"/>
    <cellStyle name="Output 2" xfId="9663" xr:uid="{4E1D831F-CB2F-4344-A1A8-08545B09E7F7}"/>
    <cellStyle name="Output 3" xfId="9664" xr:uid="{2B910920-B057-4C8D-BBA3-729B7D50D084}"/>
    <cellStyle name="Output 4" xfId="9665" xr:uid="{359C5968-6FB8-4A10-8D98-E7E72AF3965D}"/>
    <cellStyle name="Output 5" xfId="9662" xr:uid="{86E45E2F-DD3E-4528-9490-934306E443DE}"/>
    <cellStyle name="Output bold" xfId="9666" xr:uid="{328EE8E0-2F14-4FFE-A150-56B71BD02669}"/>
    <cellStyle name="Pagina" xfId="294" xr:uid="{5B97F372-60F3-4352-A14A-5049688E6DD2}"/>
    <cellStyle name="Pagina 10" xfId="9667" xr:uid="{1B639855-7D9C-4842-981C-5206148A308E}"/>
    <cellStyle name="Pagina 2" xfId="1163" xr:uid="{4DB1FC6F-3799-49E0-A321-A1EBCF327D71}"/>
    <cellStyle name="Pagina 2 2" xfId="9669" xr:uid="{8AE53AA3-9C71-431A-B5B6-0F8AD7BC1BA8}"/>
    <cellStyle name="Pagina 2 3" xfId="9670" xr:uid="{DA6F1260-0313-46E7-B2C4-9CD38E1FA94E}"/>
    <cellStyle name="Pagina 2 4" xfId="9671" xr:uid="{3806C30B-5978-4C38-986D-4B17AD4F5A9A}"/>
    <cellStyle name="Pagina 2 5" xfId="9672" xr:uid="{71461CB8-376B-48F7-9EF2-99E95E33E3A9}"/>
    <cellStyle name="Pagina 2 6" xfId="9668" xr:uid="{7E62E06C-906D-4069-B53A-BFB8A448F6CF}"/>
    <cellStyle name="Pagina 3" xfId="9673" xr:uid="{FC5962C5-DAF8-4DA1-B3D5-129910C07AE7}"/>
    <cellStyle name="Pagina 3 2" xfId="9674" xr:uid="{5BFB6429-FDD8-482E-912C-C5CAAFA1BFCA}"/>
    <cellStyle name="Pagina 3 3" xfId="9675" xr:uid="{1DB14CCC-43E3-45EA-AE86-7F56B7F8B7FB}"/>
    <cellStyle name="Pagina 3 4" xfId="9676" xr:uid="{8F7E28A3-5DBC-4FE5-8563-46A521C66B6B}"/>
    <cellStyle name="Pagina 3 5" xfId="9677" xr:uid="{6B670460-18DD-49C7-826C-A131283AFD4B}"/>
    <cellStyle name="Pagina 4" xfId="9678" xr:uid="{B9CB7B7F-7AA7-45E1-8B2F-9734CBF1CACB}"/>
    <cellStyle name="Pagina 4 2" xfId="9679" xr:uid="{403F1879-8FFC-43A1-8C2E-0C1F68A48188}"/>
    <cellStyle name="Pagina 4 3" xfId="9680" xr:uid="{17C404D5-D58C-485C-86CB-9A637F210B15}"/>
    <cellStyle name="Pagina 4 4" xfId="9681" xr:uid="{7D1B915D-4E8E-4555-AEF0-E3A01BECA7E0}"/>
    <cellStyle name="Pagina 4 5" xfId="9682" xr:uid="{B7D60EB8-ADDC-4B3E-B861-731A294C9895}"/>
    <cellStyle name="Pagina 5" xfId="9683" xr:uid="{03F24CB3-87A8-4D97-B881-D40A8C111552}"/>
    <cellStyle name="Pagina 5 2" xfId="9684" xr:uid="{FC5A50B7-42A1-41A7-94BF-2531CFBC45D8}"/>
    <cellStyle name="Pagina 5 3" xfId="9685" xr:uid="{98DAEE5D-81AE-46AC-8F04-28C98981BCF3}"/>
    <cellStyle name="Pagina 5 4" xfId="9686" xr:uid="{8E4C114D-F338-42F2-8894-DBC04183C0AB}"/>
    <cellStyle name="Pagina 6" xfId="9687" xr:uid="{885B9BD6-3EBD-493A-86B6-7E579CBD09B2}"/>
    <cellStyle name="Pagina 7" xfId="9688" xr:uid="{E732A536-E9F3-4158-A75F-CCBEA84C6A75}"/>
    <cellStyle name="Pagina 8" xfId="9689" xr:uid="{B582D32C-43AE-4FA5-A1A3-2B1276E3399F}"/>
    <cellStyle name="Pagina 9" xfId="9690" xr:uid="{4CA83096-A6D3-484E-AA7D-30C76810F2DB}"/>
    <cellStyle name="Percent [2]" xfId="9691" xr:uid="{27EAD678-E230-4C55-8908-92C91289AA87}"/>
    <cellStyle name="Percent 2" xfId="9692" xr:uid="{005B5EB9-A5E9-4E72-874C-48AA4EB5BEE9}"/>
    <cellStyle name="Percent1" xfId="9693" xr:uid="{5BD4E0E5-DA43-4268-97D8-8AE0E4A069E9}"/>
    <cellStyle name="Percentual" xfId="295" xr:uid="{4A841C87-EDEC-48FC-BFC5-A541FD040DB1}"/>
    <cellStyle name="Percentual 2" xfId="9695" xr:uid="{6C936399-1A30-45AC-B28F-47ED31D43F9A}"/>
    <cellStyle name="Percentual 3" xfId="9696" xr:uid="{4DB392DC-F360-4D37-A732-9B719B6F062B}"/>
    <cellStyle name="Percentual 4" xfId="9697" xr:uid="{D6A798A3-49DC-4497-9DCA-2F71D2EFC98C}"/>
    <cellStyle name="Percentual 5" xfId="9694" xr:uid="{4436A16A-BA8B-4A5A-A281-C83F854432B6}"/>
    <cellStyle name="Phone" xfId="296" xr:uid="{076F72E7-C48A-4F27-BF2F-859FF1DC97C0}"/>
    <cellStyle name="Phone 2" xfId="1562" xr:uid="{D4DEB126-0617-4E61-831E-4BA4A85305D8}"/>
    <cellStyle name="Plain0Decimals" xfId="9698" xr:uid="{8D1077EA-8AAA-4196-A20E-275018268DE9}"/>
    <cellStyle name="PlainDollar" xfId="9699" xr:uid="{2EE477DE-B249-4C45-97B3-D023BDAF4707}"/>
    <cellStyle name="Ponto" xfId="297" xr:uid="{B4D5E333-C632-40F8-AD91-53ABEB28BB11}"/>
    <cellStyle name="Ponto 2" xfId="9701" xr:uid="{04CCD957-E415-457A-B3B5-2338C4CA7C8C}"/>
    <cellStyle name="Ponto 3" xfId="9702" xr:uid="{359658CD-5ADF-492E-93B7-87E12373D039}"/>
    <cellStyle name="Ponto 4" xfId="9703" xr:uid="{B15A5756-4CB7-4A29-B453-BF00554E2A33}"/>
    <cellStyle name="Ponto 5" xfId="9700" xr:uid="{AB53E36D-60E0-40D1-AE85-4057FB070019}"/>
    <cellStyle name="Porcentagem" xfId="3" builtinId="5"/>
    <cellStyle name="Porcentagem 10" xfId="9704" xr:uid="{AB3C6791-E239-43D0-BAE0-D8E0F911BFED}"/>
    <cellStyle name="Porcentagem 10 2" xfId="9705" xr:uid="{7A5AD029-A3F5-41C2-A84E-AF28559A3C10}"/>
    <cellStyle name="Porcentagem 10 2 2" xfId="9706" xr:uid="{D3562399-4B76-452C-821C-6EA6D4557097}"/>
    <cellStyle name="Porcentagem 10 2 3" xfId="9707" xr:uid="{E86AAD5B-8C3B-46C3-9944-4B7E4EB4DBE1}"/>
    <cellStyle name="Porcentagem 10 3" xfId="9708" xr:uid="{D01B94E6-2A86-4A8A-A006-C0B67028853B}"/>
    <cellStyle name="Porcentagem 10 4" xfId="9709" xr:uid="{B224A490-EF62-4F7B-9536-ADCE678DDD06}"/>
    <cellStyle name="Porcentagem 11" xfId="9710" xr:uid="{05D26460-A76F-4CF1-893A-CDE9EF638DAF}"/>
    <cellStyle name="Porcentagem 11 2" xfId="9711" xr:uid="{BE36045B-95A0-4289-B4E8-B7CDAF5B6874}"/>
    <cellStyle name="Porcentagem 11 3" xfId="9712" xr:uid="{CA33D210-2D67-4424-9FCA-5827D9064ABD}"/>
    <cellStyle name="Porcentagem 12" xfId="9713" xr:uid="{42B6DD37-4F29-468C-A3EF-40E2411A48F7}"/>
    <cellStyle name="Porcentagem 12 2" xfId="9714" xr:uid="{2F465203-2719-4D47-BCD6-ED918C0410ED}"/>
    <cellStyle name="Porcentagem 12 3" xfId="9715" xr:uid="{3A8EA873-20E3-4FDB-A90F-020BFF2BAA7E}"/>
    <cellStyle name="Porcentagem 13" xfId="9716" xr:uid="{E7F5256B-3109-45D3-A8E7-78A9126DDC9D}"/>
    <cellStyle name="Porcentagem 14" xfId="9717" xr:uid="{28CD6014-0741-468A-8F30-8A3CCC8D7160}"/>
    <cellStyle name="Porcentagem 15" xfId="9718" xr:uid="{28CCBD77-0FD3-4047-A0A4-D643762A877A}"/>
    <cellStyle name="Porcentagem 16" xfId="9719" xr:uid="{8FB76C66-8037-4AAC-B954-6C70B2DB734B}"/>
    <cellStyle name="Porcentagem 17" xfId="9720" xr:uid="{3C8DE7BF-69FB-419E-AFCB-CCFAAA895A11}"/>
    <cellStyle name="Porcentagem 18" xfId="9721" xr:uid="{F9174804-F2DB-4402-8A0D-A107909164F5}"/>
    <cellStyle name="Porcentagem 18 10" xfId="9722" xr:uid="{9E026B44-8307-4A87-A7C5-C19688E14E06}"/>
    <cellStyle name="Porcentagem 18 11" xfId="9723" xr:uid="{857A5CC0-0152-4804-BF73-D1AF8741ACC9}"/>
    <cellStyle name="Porcentagem 18 12" xfId="9724" xr:uid="{77DAB758-430C-499F-A01C-155F34B83059}"/>
    <cellStyle name="Porcentagem 18 13" xfId="9725" xr:uid="{9A2F8504-F838-42C2-A94F-6BDD1F1DD3F0}"/>
    <cellStyle name="Porcentagem 18 14" xfId="9726" xr:uid="{398EFCF8-41F1-4248-BDEB-542F9C167966}"/>
    <cellStyle name="Porcentagem 18 15" xfId="9727" xr:uid="{4124F29A-D6A9-492D-A4C0-2475D639B3E2}"/>
    <cellStyle name="Porcentagem 18 16" xfId="9728" xr:uid="{A0279BA2-5BDA-4374-8127-06E258EF65BA}"/>
    <cellStyle name="Porcentagem 18 17" xfId="9729" xr:uid="{A580CAB0-A485-403A-A130-F149D206BC3C}"/>
    <cellStyle name="Porcentagem 18 18" xfId="9730" xr:uid="{CB31FF58-B72F-407D-92D1-5273F0CEECF3}"/>
    <cellStyle name="Porcentagem 18 19" xfId="9731" xr:uid="{899B72FC-D4EB-4BC9-9A6E-94CDEAC9F06A}"/>
    <cellStyle name="Porcentagem 18 2" xfId="9732" xr:uid="{97BE2415-1430-4C28-936C-19E93696B675}"/>
    <cellStyle name="Porcentagem 18 20" xfId="9733" xr:uid="{EBE1D645-63D9-4AAA-BE63-6AD8C6F87E4C}"/>
    <cellStyle name="Porcentagem 18 21" xfId="9734" xr:uid="{3A048289-8F2F-4FF7-B5AF-5AB3232BABF5}"/>
    <cellStyle name="Porcentagem 18 22" xfId="9735" xr:uid="{022ECDA2-BCC6-45A8-B711-2A3797D53343}"/>
    <cellStyle name="Porcentagem 18 23" xfId="9736" xr:uid="{1B3BB8BA-DEA0-4C09-AB85-7A9D3B6A88AD}"/>
    <cellStyle name="Porcentagem 18 24" xfId="9737" xr:uid="{536330A6-EFB8-46FE-88E0-DDA3BEAFDFB9}"/>
    <cellStyle name="Porcentagem 18 25" xfId="9738" xr:uid="{F95860AD-208B-49D5-B791-7C52B7F4BD55}"/>
    <cellStyle name="Porcentagem 18 26" xfId="9739" xr:uid="{A3F9DF3C-EEBB-4FA1-AE10-34C4627D6409}"/>
    <cellStyle name="Porcentagem 18 27" xfId="9740" xr:uid="{CC0CF78A-2032-4AFC-9D93-2AD3BB43A667}"/>
    <cellStyle name="Porcentagem 18 28" xfId="9741" xr:uid="{C23E0C7E-79AE-433A-B9FD-32CBE11D2DA7}"/>
    <cellStyle name="Porcentagem 18 3" xfId="9742" xr:uid="{BD035AF2-BCAA-4EBD-80F5-F7DE27E7DADD}"/>
    <cellStyle name="Porcentagem 18 4" xfId="9743" xr:uid="{10EC5983-A506-4BD1-80F9-26819108A6BB}"/>
    <cellStyle name="Porcentagem 18 5" xfId="9744" xr:uid="{AFE1A5A9-69F9-454C-BF05-3B42844F6AC3}"/>
    <cellStyle name="Porcentagem 18 6" xfId="9745" xr:uid="{4D13777B-BA64-45B3-9E4C-B4C8BF21427F}"/>
    <cellStyle name="Porcentagem 18 7" xfId="9746" xr:uid="{CFDAA62C-F37C-48C2-B918-2B5FDDA4AFBE}"/>
    <cellStyle name="Porcentagem 18 8" xfId="9747" xr:uid="{01625BC2-61DE-47F2-998D-A997E9886DB5}"/>
    <cellStyle name="Porcentagem 18 9" xfId="9748" xr:uid="{94A269CC-1C13-4176-9A72-D164F525F67F}"/>
    <cellStyle name="Porcentagem 19" xfId="9749" xr:uid="{85829069-0CF9-4338-9B28-222A39142160}"/>
    <cellStyle name="Porcentagem 2" xfId="12" xr:uid="{DE6C24F0-75F8-4E0C-8285-D229E7116A61}"/>
    <cellStyle name="Porcentagem 2 10" xfId="9751" xr:uid="{47309DAB-8975-4093-AA52-3035B5F5EAA8}"/>
    <cellStyle name="Porcentagem 2 11" xfId="9752" xr:uid="{F8FDC6A3-22DA-4602-8DA6-395EE1E326DF}"/>
    <cellStyle name="Porcentagem 2 12" xfId="9753" xr:uid="{3847AE70-B514-4D8F-8DA4-D089D1DB7336}"/>
    <cellStyle name="Porcentagem 2 13" xfId="9754" xr:uid="{7AF08559-D58A-4642-ABE6-FDD61EF8FF57}"/>
    <cellStyle name="Porcentagem 2 14" xfId="9755" xr:uid="{6A62836E-F2E0-480F-8C30-02A3143F36C7}"/>
    <cellStyle name="Porcentagem 2 15" xfId="9756" xr:uid="{52041B69-117A-4DC2-93CD-2F39B8DDD7E8}"/>
    <cellStyle name="Porcentagem 2 16" xfId="9757" xr:uid="{4B901381-CDB2-4D2A-9010-F9F53BBC752E}"/>
    <cellStyle name="Porcentagem 2 17" xfId="9758" xr:uid="{69D06E0A-F831-49C7-8A1A-B5D606763885}"/>
    <cellStyle name="Porcentagem 2 18" xfId="9759" xr:uid="{BB93B82A-A9F2-4FB8-B474-9C31DDECA122}"/>
    <cellStyle name="Porcentagem 2 19" xfId="9760" xr:uid="{4B66C802-3AFE-4AF5-AEB8-D74C6D2B4D47}"/>
    <cellStyle name="Porcentagem 2 2" xfId="298" xr:uid="{1B888B70-2475-4B7F-B5E8-DBCB56ED76D4}"/>
    <cellStyle name="Porcentagem 2 2 2" xfId="1164" xr:uid="{BEB0E1FF-F898-4197-B5FB-06DAF8691748}"/>
    <cellStyle name="Porcentagem 2 2 2 2" xfId="9761" xr:uid="{87A5BEF8-7E0A-4E0A-9010-35AA4476DE4A}"/>
    <cellStyle name="Porcentagem 2 2 3" xfId="1554" xr:uid="{D353154C-9F63-429D-A3BC-58B15DE95103}"/>
    <cellStyle name="Porcentagem 2 2 3 2" xfId="9762" xr:uid="{51DB6520-A0BB-4C94-AF72-46E8F69114EA}"/>
    <cellStyle name="Porcentagem 2 2 4" xfId="1658" xr:uid="{40E1C97D-5B4D-4F9C-BE34-1A2D8DCF051E}"/>
    <cellStyle name="Porcentagem 2 20" xfId="9763" xr:uid="{5C0E8FBD-930A-49FB-85BB-EE32DC7383A1}"/>
    <cellStyle name="Porcentagem 2 21" xfId="9764" xr:uid="{CDA82F46-A460-405B-8B40-E66B10B70AF8}"/>
    <cellStyle name="Porcentagem 2 22" xfId="9765" xr:uid="{FD49B85A-C408-4C5B-BAB6-0D1E30C2552E}"/>
    <cellStyle name="Porcentagem 2 23" xfId="9766" xr:uid="{EB908DDC-0B13-4754-BB0D-2D7E25441EB8}"/>
    <cellStyle name="Porcentagem 2 24" xfId="9767" xr:uid="{0990056C-30AF-4D03-A637-8244CF15175F}"/>
    <cellStyle name="Porcentagem 2 25" xfId="9768" xr:uid="{7799ABFF-7F24-4238-A180-4F971A37EF4C}"/>
    <cellStyle name="Porcentagem 2 26" xfId="9769" xr:uid="{C069138C-017D-4B29-A589-567B2B2EB2D7}"/>
    <cellStyle name="Porcentagem 2 27" xfId="9770" xr:uid="{7F7CB944-A6EB-478D-BB4F-804BE760E065}"/>
    <cellStyle name="Porcentagem 2 28" xfId="9771" xr:uid="{752AE233-C6CD-4EB6-8E3D-5BE4138F5238}"/>
    <cellStyle name="Porcentagem 2 29" xfId="9772" xr:uid="{D272D5BA-4340-400A-9717-37982427BBF5}"/>
    <cellStyle name="Porcentagem 2 3" xfId="1165" xr:uid="{72D68794-291B-4C38-9531-EBB9E95602D5}"/>
    <cellStyle name="Porcentagem 2 3 2" xfId="1166" xr:uid="{FC54B674-839A-47EC-A3E6-1582B9041997}"/>
    <cellStyle name="Porcentagem 2 3 3" xfId="1659" xr:uid="{918C49FD-DE94-4DCA-B4AE-3153D1F0FDFC}"/>
    <cellStyle name="Porcentagem 2 30" xfId="9773" xr:uid="{E0B39A1A-7E8F-495D-AD00-75F9157EDA22}"/>
    <cellStyle name="Porcentagem 2 31" xfId="9774" xr:uid="{33E4DDFB-AFB2-4508-9F0E-C841321CBF67}"/>
    <cellStyle name="Porcentagem 2 32" xfId="9775" xr:uid="{18A2DE20-1B71-48E7-8C6A-8C32F05F991E}"/>
    <cellStyle name="Porcentagem 2 33" xfId="9776" xr:uid="{1D601103-6E4E-464D-B90B-45E08F77B617}"/>
    <cellStyle name="Porcentagem 2 34" xfId="9777" xr:uid="{B130A859-C8DC-40F4-9CE3-E3C878C74C9E}"/>
    <cellStyle name="Porcentagem 2 35" xfId="9778" xr:uid="{642106E7-5B32-4975-B7D5-D981E7BBF078}"/>
    <cellStyle name="Porcentagem 2 36" xfId="9779" xr:uid="{73549E37-5B23-44F5-A0DD-0E862D87008F}"/>
    <cellStyle name="Porcentagem 2 37" xfId="9780" xr:uid="{2DADE8D6-CDD8-4D22-85B7-08695C15B147}"/>
    <cellStyle name="Porcentagem 2 38" xfId="9781" xr:uid="{B9EA5E21-A6BC-49A9-98AF-942788C06DB6}"/>
    <cellStyle name="Porcentagem 2 39" xfId="9782" xr:uid="{E08CBA99-47D4-4AEE-8500-304C321147A2}"/>
    <cellStyle name="Porcentagem 2 4" xfId="1167" xr:uid="{96446902-9ECC-4431-AA98-99E4744D2DB0}"/>
    <cellStyle name="Porcentagem 2 4 2" xfId="1660" xr:uid="{2057469C-76E5-497B-AD52-297542C1D23E}"/>
    <cellStyle name="Porcentagem 2 40" xfId="9783" xr:uid="{49D02B63-4B7B-4A7B-A921-3A8224136BE6}"/>
    <cellStyle name="Porcentagem 2 41" xfId="9784" xr:uid="{431B7E65-58D6-4914-B24C-841C0588C447}"/>
    <cellStyle name="Porcentagem 2 42" xfId="9785" xr:uid="{BA32D735-A53E-4AD7-8429-BD7F9FB8B151}"/>
    <cellStyle name="Porcentagem 2 43" xfId="9786" xr:uid="{6DB5D9A3-7C17-4B9C-84D7-F80A326D9494}"/>
    <cellStyle name="Porcentagem 2 44" xfId="9787" xr:uid="{B3AF7F59-5442-4C30-80B9-BE75FC91DB27}"/>
    <cellStyle name="Porcentagem 2 45" xfId="9788" xr:uid="{17EC0327-179C-4C0F-B804-066295726CCF}"/>
    <cellStyle name="Porcentagem 2 46" xfId="9789" xr:uid="{492F5262-32A1-4F98-92F8-B32D61D93D89}"/>
    <cellStyle name="Porcentagem 2 47" xfId="9790" xr:uid="{8457CCB2-65BF-4152-AC17-5E64F13189A6}"/>
    <cellStyle name="Porcentagem 2 48" xfId="9791" xr:uid="{3759EA94-D81B-4D2D-9111-146FA8D3CE12}"/>
    <cellStyle name="Porcentagem 2 49" xfId="9792" xr:uid="{FE06AF6C-8DEC-4A0E-B965-7671D083527B}"/>
    <cellStyle name="Porcentagem 2 5" xfId="1168" xr:uid="{07A1458C-C23C-4535-8651-CF307DE93737}"/>
    <cellStyle name="Porcentagem 2 5 2" xfId="9793" xr:uid="{49B1D401-89F8-417D-8D40-C2C10393B879}"/>
    <cellStyle name="Porcentagem 2 50" xfId="9794" xr:uid="{F01CA96F-4F6A-4DE1-86A6-2D68424EA417}"/>
    <cellStyle name="Porcentagem 2 51" xfId="9795" xr:uid="{36454E2E-9EDB-41E6-B4BB-79FA6CEDF438}"/>
    <cellStyle name="Porcentagem 2 52" xfId="9796" xr:uid="{38A12A01-F40D-4EE1-9334-CA531892A9DB}"/>
    <cellStyle name="Porcentagem 2 53" xfId="9797" xr:uid="{8A9FCA38-BFD1-42C1-99E2-0112DDD8C1D0}"/>
    <cellStyle name="Porcentagem 2 54" xfId="9798" xr:uid="{7AB0F8EC-03DB-4006-BD28-CDECFB5DC09A}"/>
    <cellStyle name="Porcentagem 2 55" xfId="9799" xr:uid="{5A61DD2D-2A2A-407A-9C7B-0EB23ED05221}"/>
    <cellStyle name="Porcentagem 2 56" xfId="9800" xr:uid="{25EA5011-DC37-46BE-B143-BEA6C174348E}"/>
    <cellStyle name="Porcentagem 2 57" xfId="9801" xr:uid="{1F20AF5C-76F0-4398-BB5A-2A9D0BD9E192}"/>
    <cellStyle name="Porcentagem 2 58" xfId="9802" xr:uid="{922A88D7-E488-43B7-B1B0-2304373230FF}"/>
    <cellStyle name="Porcentagem 2 59" xfId="9803" xr:uid="{A505C0AC-C51E-4414-A859-728DA2D5D039}"/>
    <cellStyle name="Porcentagem 2 6" xfId="9804" xr:uid="{FDB59B9D-D165-4CC9-9753-E112F312193B}"/>
    <cellStyle name="Porcentagem 2 60" xfId="9805" xr:uid="{856C1A86-6120-4305-98C4-39B087AD2D10}"/>
    <cellStyle name="Porcentagem 2 61" xfId="9806" xr:uid="{13423DD9-C8DC-4CAE-A7CB-CF78CD02F586}"/>
    <cellStyle name="Porcentagem 2 62" xfId="9807" xr:uid="{A4F8FB8A-A70E-47A4-8B96-7E1665B79BDF}"/>
    <cellStyle name="Porcentagem 2 63" xfId="9808" xr:uid="{868D541D-B136-4BB5-873E-8B9887314DEA}"/>
    <cellStyle name="Porcentagem 2 64" xfId="9809" xr:uid="{4C8FBACA-D9E5-42FB-B6F2-D98D3E68AA32}"/>
    <cellStyle name="Porcentagem 2 65" xfId="9810" xr:uid="{CCB8B30C-3E86-4A97-9D08-41F0B67CC78F}"/>
    <cellStyle name="Porcentagem 2 66" xfId="9811" xr:uid="{5502A08E-6FE3-4CD1-A4C7-FBF4D86A2651}"/>
    <cellStyle name="Porcentagem 2 67" xfId="9812" xr:uid="{951652DC-E9F1-4528-9B1E-EEE40CF9D1FB}"/>
    <cellStyle name="Porcentagem 2 68" xfId="9813" xr:uid="{70D471F2-2009-494D-AA22-12CF8F3961AF}"/>
    <cellStyle name="Porcentagem 2 69" xfId="9814" xr:uid="{33EF29E5-0654-41A1-87EB-23A7B0711994}"/>
    <cellStyle name="Porcentagem 2 7" xfId="9815" xr:uid="{C56116A7-B11C-4CEE-AF3A-192D36D489BE}"/>
    <cellStyle name="Porcentagem 2 70" xfId="9816" xr:uid="{02325B22-0A7F-4A01-92F7-96BFED75CF5E}"/>
    <cellStyle name="Porcentagem 2 71" xfId="9817" xr:uid="{D68982CF-36B6-4F2C-B1ED-3300C5176A5F}"/>
    <cellStyle name="Porcentagem 2 8" xfId="9818" xr:uid="{0D58862A-217E-44FA-805F-1D96BE1DBDEC}"/>
    <cellStyle name="Porcentagem 2 9" xfId="9819" xr:uid="{4C3B55A6-1AFA-4872-B0A7-C4B4B767358A}"/>
    <cellStyle name="Porcentagem 3" xfId="299" xr:uid="{4495B3A1-AB25-4129-BF35-4D8894548A1A}"/>
    <cellStyle name="Porcentagem 3 10" xfId="9820" xr:uid="{DD5A7F54-B654-422E-8F56-5AC9F8F44027}"/>
    <cellStyle name="Porcentagem 3 11" xfId="9821" xr:uid="{8C170913-F599-4586-AFE3-12AB05CFE9E6}"/>
    <cellStyle name="Porcentagem 3 12" xfId="9822" xr:uid="{4B28B419-A7BD-4587-A097-8C69AA5689A7}"/>
    <cellStyle name="Porcentagem 3 13" xfId="9823" xr:uid="{D30B6A89-519B-4F57-A460-D05802FB0448}"/>
    <cellStyle name="Porcentagem 3 14" xfId="9824" xr:uid="{DFA989A3-C178-4B46-A769-D510DE382049}"/>
    <cellStyle name="Porcentagem 3 15" xfId="9825" xr:uid="{0BAFA176-9B63-4C95-8749-FA5DB212E928}"/>
    <cellStyle name="Porcentagem 3 16" xfId="9826" xr:uid="{D2BEAEDB-50A8-4287-9B05-487B996CB8EA}"/>
    <cellStyle name="Porcentagem 3 17" xfId="9827" xr:uid="{829C9414-B3A7-4C44-B399-8FF12E1B7DA2}"/>
    <cellStyle name="Porcentagem 3 18" xfId="9828" xr:uid="{0E18E23E-C613-403F-8923-75DAF41035AB}"/>
    <cellStyle name="Porcentagem 3 19" xfId="9829" xr:uid="{C7EC5659-4152-4947-80C5-B212D74C6BEA}"/>
    <cellStyle name="Porcentagem 3 2" xfId="300" xr:uid="{D5E99834-B718-4C90-9701-D80073DB2BA1}"/>
    <cellStyle name="Porcentagem 3 2 2" xfId="1556" xr:uid="{1F83A3BC-8799-4F0A-B0A8-0446345EB8D2}"/>
    <cellStyle name="Porcentagem 3 2 3" xfId="9831" xr:uid="{47A4519D-91EC-4C8F-964E-80CB0298177E}"/>
    <cellStyle name="Porcentagem 3 2 4" xfId="9830" xr:uid="{260146B7-087B-48FA-A49F-1E5620941AAA}"/>
    <cellStyle name="Porcentagem 3 20" xfId="9832" xr:uid="{52B0BCB8-9AB5-4C28-AE65-33C5723B027A}"/>
    <cellStyle name="Porcentagem 3 21" xfId="9833" xr:uid="{38B19709-C8E2-492A-870C-06BEF9D5F159}"/>
    <cellStyle name="Porcentagem 3 22" xfId="9834" xr:uid="{48D46426-4C08-4AD0-A96E-D0B2B92DC54F}"/>
    <cellStyle name="Porcentagem 3 23" xfId="9835" xr:uid="{F70E4F4F-23F1-4437-B046-4309768F1CD7}"/>
    <cellStyle name="Porcentagem 3 24" xfId="9836" xr:uid="{B472086C-E324-4FCD-938D-177E3556F690}"/>
    <cellStyle name="Porcentagem 3 25" xfId="9837" xr:uid="{64BE11C0-945D-44DD-8178-FD300D2BA2CE}"/>
    <cellStyle name="Porcentagem 3 26" xfId="9838" xr:uid="{F9A17B90-FFCB-4BE0-8F73-28E7BD3C1808}"/>
    <cellStyle name="Porcentagem 3 27" xfId="9839" xr:uid="{2831DDEA-7318-4246-90D1-B3BFF761CE17}"/>
    <cellStyle name="Porcentagem 3 28" xfId="9840" xr:uid="{3A32259D-41B4-499D-8957-D232AE7984F8}"/>
    <cellStyle name="Porcentagem 3 29" xfId="9841" xr:uid="{0BF6FC16-99F9-4883-95A8-80980BADDF88}"/>
    <cellStyle name="Porcentagem 3 3" xfId="1555" xr:uid="{EC3D693F-C28B-497E-B210-7DC3023293C8}"/>
    <cellStyle name="Porcentagem 3 3 2" xfId="9843" xr:uid="{E030889A-2276-46B1-B6B3-81865E0B0AAA}"/>
    <cellStyle name="Porcentagem 3 3 3" xfId="9844" xr:uid="{1AB48714-A398-45C3-8F7A-433A3A15E647}"/>
    <cellStyle name="Porcentagem 3 3 4" xfId="9842" xr:uid="{3A3A30F2-5DC3-445A-81AD-1FD168558563}"/>
    <cellStyle name="Porcentagem 3 30" xfId="9845" xr:uid="{3A1041C9-234E-4117-8F12-A04F28BEEEC0}"/>
    <cellStyle name="Porcentagem 3 31" xfId="9846" xr:uid="{74440654-9C76-484F-9069-3CA505F65F1D}"/>
    <cellStyle name="Porcentagem 3 32" xfId="9847" xr:uid="{B6E20D82-C046-48FC-8692-B62F0C0424B5}"/>
    <cellStyle name="Porcentagem 3 33" xfId="9848" xr:uid="{7454EC3C-D1C0-49B3-A460-B2608FFE6931}"/>
    <cellStyle name="Porcentagem 3 34" xfId="9849" xr:uid="{4B95C1B0-754A-4E5D-9C7A-FA324DFC64C9}"/>
    <cellStyle name="Porcentagem 3 35" xfId="9850" xr:uid="{65A71D05-57C2-4DD4-A5BB-951EDD1325BD}"/>
    <cellStyle name="Porcentagem 3 36" xfId="9851" xr:uid="{E82F5870-668F-4BFD-85C1-BD2A9B8992D2}"/>
    <cellStyle name="Porcentagem 3 37" xfId="9852" xr:uid="{875585BE-662F-4852-835E-C726617DB905}"/>
    <cellStyle name="Porcentagem 3 38" xfId="9853" xr:uid="{AA7EC2A9-2030-4072-AE0D-2788A1B1ABF9}"/>
    <cellStyle name="Porcentagem 3 4" xfId="1661" xr:uid="{C707E98F-40C4-41BB-A725-DDB084AD218D}"/>
    <cellStyle name="Porcentagem 3 5" xfId="9854" xr:uid="{478FA30D-4BB4-4B94-9DF3-11CA37358097}"/>
    <cellStyle name="Porcentagem 3 6" xfId="9855" xr:uid="{62828DB8-FAE9-47A5-9DA4-685291C49E74}"/>
    <cellStyle name="Porcentagem 3 7" xfId="9856" xr:uid="{00AA1DE0-AED6-423B-AECA-0BD9C1C4893A}"/>
    <cellStyle name="Porcentagem 3 8" xfId="9857" xr:uid="{AF0A0B48-A9DA-47CF-A677-53B64D5A16DE}"/>
    <cellStyle name="Porcentagem 3 9" xfId="9858" xr:uid="{5F597CE6-E9CE-4AFB-AEF1-7F4F975480FB}"/>
    <cellStyle name="Porcentagem 4" xfId="301" xr:uid="{CC71E76A-D1AC-48C3-8DFE-1B6CA45B0867}"/>
    <cellStyle name="Porcentagem 4 2" xfId="1169" xr:uid="{0D5C681F-82D7-4D80-9541-9C2FD87FB4CD}"/>
    <cellStyle name="Porcentagem 4 2 2" xfId="9861" xr:uid="{90E81407-346B-4AB3-9AF4-732DAB8B53FC}"/>
    <cellStyle name="Porcentagem 4 2 2 2" xfId="9862" xr:uid="{CDCE1431-7B13-4561-B013-24867C7419DD}"/>
    <cellStyle name="Porcentagem 4 2 2 3" xfId="9863" xr:uid="{BCFD1801-CB8F-411E-8E8B-B1B92D90D32A}"/>
    <cellStyle name="Porcentagem 4 2 3" xfId="9864" xr:uid="{91A091DB-D1FF-4AD2-9228-8146B0BEE941}"/>
    <cellStyle name="Porcentagem 4 2 4" xfId="9865" xr:uid="{BC9BE5E2-83A7-41C6-A011-1FE9A7AD1448}"/>
    <cellStyle name="Porcentagem 4 2 5" xfId="9860" xr:uid="{700BFA4A-1F58-44EC-8FCD-D2A3E70180AF}"/>
    <cellStyle name="Porcentagem 4 3" xfId="9866" xr:uid="{B599E1AF-1AEE-4DCE-990E-0E59DE79B458}"/>
    <cellStyle name="Porcentagem 4 3 2" xfId="9867" xr:uid="{343A6452-6C50-4634-A03A-34A00551CFAF}"/>
    <cellStyle name="Porcentagem 4 3 3" xfId="9868" xr:uid="{2BFC574A-C84B-4B18-8BC9-0C4F18780DF1}"/>
    <cellStyle name="Porcentagem 4 4" xfId="9869" xr:uid="{AED1816E-DA93-452F-BE8E-1E13162733D6}"/>
    <cellStyle name="Porcentagem 4 5" xfId="9870" xr:uid="{4E759DB6-B617-4E72-9DE3-511CF8394DD8}"/>
    <cellStyle name="Porcentagem 4 6" xfId="9871" xr:uid="{F1F6F8AB-5FD3-4887-A5E8-871E149BF5CB}"/>
    <cellStyle name="Porcentagem 4 7" xfId="9859" xr:uid="{9525AE15-0952-4ED9-A207-E116454AA0CA}"/>
    <cellStyle name="Porcentagem 5" xfId="302" xr:uid="{62A6E912-989C-438B-A2C1-164814CC4C8A}"/>
    <cellStyle name="Porcentagem 5 2" xfId="9873" xr:uid="{784744E9-78A7-4C1B-BF2D-5BD812507B41}"/>
    <cellStyle name="Porcentagem 5 2 2" xfId="9874" xr:uid="{25EC4D25-167A-46ED-AB88-254866C79CA4}"/>
    <cellStyle name="Porcentagem 5 2 2 2" xfId="9875" xr:uid="{116A1B7F-772D-4BA1-B9FB-6B033ED9C632}"/>
    <cellStyle name="Porcentagem 5 2 2 3" xfId="9876" xr:uid="{C2C9427A-7F67-4C60-9A9F-0EDE963FB224}"/>
    <cellStyle name="Porcentagem 5 2 3" xfId="9877" xr:uid="{A985512C-1156-4212-8B3B-5F4322053802}"/>
    <cellStyle name="Porcentagem 5 2 4" xfId="9878" xr:uid="{B02A0D77-0D53-42EF-ACB7-A5AF0EC1497D}"/>
    <cellStyle name="Porcentagem 5 3" xfId="9879" xr:uid="{3B21CEFD-63AD-4466-8E90-9A6FBF8BCA8C}"/>
    <cellStyle name="Porcentagem 5 3 2" xfId="9880" xr:uid="{CA40622D-6293-4D4D-89A2-FC4102FFE2A5}"/>
    <cellStyle name="Porcentagem 5 3 3" xfId="9881" xr:uid="{28D25F11-E30E-41F1-9BB4-C2930015916C}"/>
    <cellStyle name="Porcentagem 5 4" xfId="9882" xr:uid="{2B22DD1E-1999-4048-BA76-B3CC375FE426}"/>
    <cellStyle name="Porcentagem 5 5" xfId="9883" xr:uid="{6B60B6C5-3B9F-491C-A9BE-758E12746D95}"/>
    <cellStyle name="Porcentagem 5 6" xfId="9884" xr:uid="{2F71C97C-9018-4CA7-B8F4-B37B751DC508}"/>
    <cellStyle name="Porcentagem 5 7" xfId="9872" xr:uid="{BE321F9C-D0F3-4C66-9036-5BBDA4CA2FD9}"/>
    <cellStyle name="Porcentagem 6" xfId="303" xr:uid="{C845FADF-34E5-4302-827F-F1893F0F9B3D}"/>
    <cellStyle name="Porcentagem 6 2" xfId="9886" xr:uid="{70994EB2-1111-4F93-8B61-FD79767FFC47}"/>
    <cellStyle name="Porcentagem 6 2 2" xfId="9887" xr:uid="{D366A487-F70D-4EA1-B0D0-DB661C796892}"/>
    <cellStyle name="Porcentagem 6 2 2 2" xfId="9888" xr:uid="{1FB3DCCA-F26F-4A7D-AA4D-F76D14C096A7}"/>
    <cellStyle name="Porcentagem 6 2 2 3" xfId="9889" xr:uid="{0D97E38E-E75A-4406-BB86-41C13B42542B}"/>
    <cellStyle name="Porcentagem 6 2 3" xfId="9890" xr:uid="{D43D05BB-E735-45FF-8622-8A98ABCC61EF}"/>
    <cellStyle name="Porcentagem 6 2 4" xfId="9891" xr:uid="{AB248209-784B-4D37-BAF3-FD62847A8EA3}"/>
    <cellStyle name="Porcentagem 6 3" xfId="9892" xr:uid="{E7C9AA6F-7EA3-474B-A0FB-3A7E0B5B0854}"/>
    <cellStyle name="Porcentagem 6 3 2" xfId="9893" xr:uid="{9A17C208-A33E-482D-BF4B-2C5E6A4050B1}"/>
    <cellStyle name="Porcentagem 6 3 3" xfId="9894" xr:uid="{9B08437A-1B86-462D-9FB6-839D60A137BD}"/>
    <cellStyle name="Porcentagem 6 4" xfId="9895" xr:uid="{E20B0B3C-15CB-451F-90D7-D89C26E991BB}"/>
    <cellStyle name="Porcentagem 6 5" xfId="9896" xr:uid="{23D8D4FB-AA8B-4B12-9967-8B8E73135F22}"/>
    <cellStyle name="Porcentagem 6 6" xfId="9897" xr:uid="{EB4DE82C-62D5-4BE2-8A65-64C291AA313A}"/>
    <cellStyle name="Porcentagem 6 7" xfId="9885" xr:uid="{3D4F62BD-1457-482E-8DE1-F17ABC35BF2B}"/>
    <cellStyle name="Porcentagem 7" xfId="304" xr:uid="{D94316CB-328E-43E1-89CD-78F69AD3F93D}"/>
    <cellStyle name="Porcentagem 7 2" xfId="9899" xr:uid="{80521B4D-8CEE-44CA-BEF0-28106D6FD685}"/>
    <cellStyle name="Porcentagem 7 2 2" xfId="9900" xr:uid="{23C23877-E6A6-4D5B-9D99-16B913DE0548}"/>
    <cellStyle name="Porcentagem 7 2 2 2" xfId="9901" xr:uid="{FB9794CA-34FE-4D13-8CFE-49A3AC9E6766}"/>
    <cellStyle name="Porcentagem 7 2 2 3" xfId="9902" xr:uid="{4DB6A3B0-7924-4633-A74A-DAC5D90F16F0}"/>
    <cellStyle name="Porcentagem 7 2 3" xfId="9903" xr:uid="{A3359CC8-0E9A-4408-A642-FE4608BFB4C7}"/>
    <cellStyle name="Porcentagem 7 2 4" xfId="9904" xr:uid="{A24C54BE-4A9F-4163-B235-332947C1EE35}"/>
    <cellStyle name="Porcentagem 7 3" xfId="9905" xr:uid="{42C822DE-1301-41DC-8CB9-7FC5C9846811}"/>
    <cellStyle name="Porcentagem 7 3 2" xfId="9906" xr:uid="{E2415355-E222-4B1E-927A-FFC0F1052452}"/>
    <cellStyle name="Porcentagem 7 3 3" xfId="9907" xr:uid="{5A5C976A-1E67-4E5F-A333-5E2A1B091B92}"/>
    <cellStyle name="Porcentagem 7 4" xfId="9908" xr:uid="{731FE124-78C4-4BFC-BC23-47A6B4B9BFB1}"/>
    <cellStyle name="Porcentagem 7 5" xfId="9909" xr:uid="{5BEAC717-A75C-4168-A82E-812F07F27C68}"/>
    <cellStyle name="Porcentagem 7 6" xfId="9910" xr:uid="{B9D8E090-9ABB-4731-AA50-2F9797DB112E}"/>
    <cellStyle name="Porcentagem 7 7" xfId="9911" xr:uid="{215EA2A6-2F6D-4794-B7C4-1F6A987A2FF2}"/>
    <cellStyle name="Porcentagem 7 8" xfId="9898" xr:uid="{5E7BFA5B-8F32-4FDF-9D88-671B3A51D830}"/>
    <cellStyle name="Porcentagem 8" xfId="9912" xr:uid="{962D90CE-A077-45AE-956C-2174B0A3545B}"/>
    <cellStyle name="Porcentagem 8 2" xfId="9913" xr:uid="{65AB813A-1B52-42D7-9B52-7D970585357A}"/>
    <cellStyle name="Porcentagem 8 2 2" xfId="9914" xr:uid="{7A6B878F-7CA7-4BE1-81C0-E52D881E46DF}"/>
    <cellStyle name="Porcentagem 8 2 2 2" xfId="9915" xr:uid="{67D184A6-A6DF-4F16-B21D-AB803209D482}"/>
    <cellStyle name="Porcentagem 8 2 2 3" xfId="9916" xr:uid="{48A6D371-58DD-4E8B-AA79-1FB1A76F1C5F}"/>
    <cellStyle name="Porcentagem 8 2 3" xfId="9917" xr:uid="{27DE2006-33C3-4F2F-B271-4FDC8D6224DD}"/>
    <cellStyle name="Porcentagem 8 2 4" xfId="9918" xr:uid="{C8FDB59E-994F-4F7D-9750-20EA97536278}"/>
    <cellStyle name="Porcentagem 8 3" xfId="9919" xr:uid="{7472D3CB-CD18-4E76-A902-C464CA00D4C8}"/>
    <cellStyle name="Porcentagem 8 3 2" xfId="9920" xr:uid="{659645E3-152D-4713-AD78-C372AF768560}"/>
    <cellStyle name="Porcentagem 8 3 3" xfId="9921" xr:uid="{8455F774-0BF5-4CA8-983F-8B577F948DB4}"/>
    <cellStyle name="Porcentagem 8 4" xfId="9922" xr:uid="{64E5AF23-9802-4F49-A6CD-A4D15A1E65E4}"/>
    <cellStyle name="Porcentagem 8 5" xfId="9923" xr:uid="{28D2B48B-5C7B-4CEC-9764-39D8F971CC30}"/>
    <cellStyle name="Porcentagem 9" xfId="9924" xr:uid="{0533D8F0-0636-4C9F-A4C0-625163366BA8}"/>
    <cellStyle name="Porcentagem 9 2" xfId="9925" xr:uid="{0C6AD899-DFD7-4701-AB68-C326F65F39BB}"/>
    <cellStyle name="Porcentagem 9 2 2" xfId="9926" xr:uid="{E765AB9A-B783-40D8-8EC5-62E9DA7D9A3A}"/>
    <cellStyle name="Porcentagem 9 2 2 2" xfId="9927" xr:uid="{394C9451-14AD-466A-8643-D283810C78B6}"/>
    <cellStyle name="Porcentagem 9 2 2 3" xfId="9928" xr:uid="{707625C6-20E9-4297-9110-7FC30F3263CF}"/>
    <cellStyle name="Porcentagem 9 2 3" xfId="9929" xr:uid="{82C761A3-13AA-48E5-ACD8-0B84E478CB8E}"/>
    <cellStyle name="Porcentagem 9 2 4" xfId="9930" xr:uid="{585F0FE9-8197-43D1-8AF5-7BFFB931E3F8}"/>
    <cellStyle name="Porcentagem 9 3" xfId="9931" xr:uid="{42FFA8D1-9EB7-447E-A596-BD2B5F5DA266}"/>
    <cellStyle name="Porcentagem 9 3 2" xfId="9932" xr:uid="{B7E871B4-72A2-4106-9CD9-6BBBFD52B250}"/>
    <cellStyle name="Porcentagem 9 3 3" xfId="9933" xr:uid="{2A3A4298-893B-4184-A831-C3FE8D25FD6D}"/>
    <cellStyle name="Porcentagem 9 4" xfId="9934" xr:uid="{7593B2F4-A9A4-4E05-A82A-7079B69732E5}"/>
    <cellStyle name="Porcentagem 9 5" xfId="9935" xr:uid="{A6419D5A-F60F-440A-B3D9-4F68CDA823A5}"/>
    <cellStyle name="Porcentagem%" xfId="305" xr:uid="{7A2AF0AF-A410-4F6F-8BF5-10B5147198DA}"/>
    <cellStyle name="Porcentagem% 10" xfId="9936" xr:uid="{79D144D2-8923-471C-ADCF-5BFEA0C3C134}"/>
    <cellStyle name="Porcentagem% 2" xfId="1170" xr:uid="{2F9C0E9B-5063-43A1-9242-959A7C44EE98}"/>
    <cellStyle name="Porcentagem% 2 2" xfId="9938" xr:uid="{59435821-0E4F-4B3D-BDF4-F2EAA57BB35E}"/>
    <cellStyle name="Porcentagem% 2 3" xfId="9939" xr:uid="{D04F73D1-81EB-42B8-B39A-1B92EE45C891}"/>
    <cellStyle name="Porcentagem% 2 4" xfId="9940" xr:uid="{659F8D02-F2CC-4F3B-A77D-97DF33A2EC40}"/>
    <cellStyle name="Porcentagem% 2 5" xfId="9941" xr:uid="{F9A1E451-5EA1-40D5-9388-BB9EFBABE783}"/>
    <cellStyle name="Porcentagem% 2 6" xfId="9937" xr:uid="{48230C6D-75D5-4B7F-8071-02C3804A8868}"/>
    <cellStyle name="Porcentagem% 3" xfId="9942" xr:uid="{D125A6BC-589F-43B3-82A1-208252853425}"/>
    <cellStyle name="Porcentagem% 3 2" xfId="9943" xr:uid="{404AE5BE-C107-43C6-B92E-A70493EC2BEA}"/>
    <cellStyle name="Porcentagem% 3 3" xfId="9944" xr:uid="{D4D410EE-0D5B-476D-BF0F-EBA0CD0A21B0}"/>
    <cellStyle name="Porcentagem% 3 4" xfId="9945" xr:uid="{E1986E1E-0C5C-4AD3-875F-CDC926F1C1C8}"/>
    <cellStyle name="Porcentagem% 3 5" xfId="9946" xr:uid="{12E14961-A4E5-4689-91A7-EC0B584348AE}"/>
    <cellStyle name="Porcentagem% 4" xfId="9947" xr:uid="{0806D0A2-8361-4062-8D9E-18B47C444123}"/>
    <cellStyle name="Porcentagem% 4 2" xfId="9948" xr:uid="{9AE0AAC4-2BB5-428C-A039-180AD58578D9}"/>
    <cellStyle name="Porcentagem% 4 3" xfId="9949" xr:uid="{CB2CFB6F-F3CF-497C-95C1-CA1878FBCB4D}"/>
    <cellStyle name="Porcentagem% 4 4" xfId="9950" xr:uid="{47CF8816-82DD-499E-8803-18D24B0B3A5F}"/>
    <cellStyle name="Porcentagem% 4 5" xfId="9951" xr:uid="{9406DC1F-9A18-48C5-A108-5AABA3EA8711}"/>
    <cellStyle name="Porcentagem% 5" xfId="9952" xr:uid="{01DA5B1A-E483-47BE-8EC2-1E147626115A}"/>
    <cellStyle name="Porcentagem% 5 2" xfId="9953" xr:uid="{36740BA6-600A-4FE7-8914-280B58F27A2F}"/>
    <cellStyle name="Porcentagem% 5 3" xfId="9954" xr:uid="{085726BA-16C0-44A8-830C-3D73D4A8B800}"/>
    <cellStyle name="Porcentagem% 5 4" xfId="9955" xr:uid="{54592526-145F-431E-88C1-18FF0278DA2E}"/>
    <cellStyle name="Porcentagem% 6" xfId="9956" xr:uid="{C9C6F67B-1704-4813-B990-AE198271C1E5}"/>
    <cellStyle name="Porcentagem% 7" xfId="9957" xr:uid="{81A753F0-ED6E-4FCB-91D2-674F40A7AE85}"/>
    <cellStyle name="Porcentagem% 8" xfId="9958" xr:uid="{4314A0CD-C7F4-4F5A-AD9A-E3EB8D7C46E4}"/>
    <cellStyle name="Porcentagem% 9" xfId="9959" xr:uid="{E90E836B-D541-4EB1-9573-91B303D8A919}"/>
    <cellStyle name="Premissas" xfId="9960" xr:uid="{F7EA640B-F5FB-44D6-A2EC-11B7FC048AF7}"/>
    <cellStyle name="Projecao formula num" xfId="9961" xr:uid="{C24215D7-5FE2-4F36-AF26-EA65B61FD7B1}"/>
    <cellStyle name="Projecao Num" xfId="9962" xr:uid="{5176850C-08A1-4998-A158-64E1CD7B6A30}"/>
    <cellStyle name="Projecao Percent" xfId="9963" xr:uid="{234B688C-553A-4D25-A155-C4A2044670C6}"/>
    <cellStyle name="PSChar" xfId="9964" xr:uid="{3718D556-FC1D-465C-9C37-6D3D22568125}"/>
    <cellStyle name="PSDate" xfId="9965" xr:uid="{C5D21A07-7F49-4DED-A30D-D22608C9E0DB}"/>
    <cellStyle name="PSDec" xfId="9966" xr:uid="{68C1718A-717A-4096-92FA-BA9A72AAE1AB}"/>
    <cellStyle name="PSHeading" xfId="9967" xr:uid="{61357C62-17C0-48E0-AAA7-2FD05A76CAEA}"/>
    <cellStyle name="PSInt" xfId="9968" xr:uid="{C9E82AFA-C8C4-46FC-B642-C2CB765EA8F9}"/>
    <cellStyle name="PSSpacer" xfId="9969" xr:uid="{2409A9A3-350C-4151-99C6-531731088CB7}"/>
    <cellStyle name="ReceitaBru" xfId="9970" xr:uid="{DB66E1F5-556F-491C-84B9-435981C6E580}"/>
    <cellStyle name="rodape" xfId="306" xr:uid="{72A1C0EB-190E-401D-A562-57BA8591C201}"/>
    <cellStyle name="rodape 2" xfId="1171" xr:uid="{8EC077E5-BB21-4B7C-B38E-6849D37A5DD7}"/>
    <cellStyle name="rodape 3" xfId="9971" xr:uid="{661AD6C5-78B9-435B-9EF4-8665B1F1D031}"/>
    <cellStyle name="Saída 10" xfId="1172" xr:uid="{23E88B60-087A-4B1C-9F46-204132382305}"/>
    <cellStyle name="Saída 10 2" xfId="9973" xr:uid="{C0451B66-3AA1-425C-84E9-09E02CD8F364}"/>
    <cellStyle name="Saída 10 3" xfId="9974" xr:uid="{B4FD5BD7-0DCD-4999-B376-367E6D5B9929}"/>
    <cellStyle name="Saída 10 4" xfId="9975" xr:uid="{49A90486-F59B-4D88-AA63-B08F181F118D}"/>
    <cellStyle name="Saída 10 5" xfId="9972" xr:uid="{9D97CDA6-FEA6-4475-BEFC-F55E0389E70B}"/>
    <cellStyle name="Saída 11" xfId="1173" xr:uid="{3CD8EA91-76BF-4170-AEFF-683EEC3BE76E}"/>
    <cellStyle name="Saída 11 2" xfId="9977" xr:uid="{9E18D1A1-B15F-4B04-A1A2-A3F60D7D509A}"/>
    <cellStyle name="Saída 11 3" xfId="9978" xr:uid="{4AC801C5-E20B-4F11-8691-1679327DD546}"/>
    <cellStyle name="Saída 11 4" xfId="9979" xr:uid="{4E69E3A2-15CB-4EBD-B774-293B143D0A19}"/>
    <cellStyle name="Saída 11 5" xfId="9976" xr:uid="{2F6C4537-A76B-4ED0-9822-ABD1CC4DD27C}"/>
    <cellStyle name="Saída 12" xfId="1174" xr:uid="{FA0AEA50-F5BA-4704-9B1F-D33BFC864DED}"/>
    <cellStyle name="Saída 12 2" xfId="9981" xr:uid="{9DB55C3A-8573-45CC-A80A-59394DC55776}"/>
    <cellStyle name="Saída 12 3" xfId="9982" xr:uid="{DDD1BFB6-C33B-4D2B-BD30-B196C11BE937}"/>
    <cellStyle name="Saída 12 4" xfId="9983" xr:uid="{87E23E1C-DEB5-4CB4-B629-137844CAB8F0}"/>
    <cellStyle name="Saída 12 5" xfId="9980" xr:uid="{0A43B008-C742-4783-9E12-D97086E59280}"/>
    <cellStyle name="Saída 13" xfId="1175" xr:uid="{C681C807-F89C-4890-BC4D-A8862F1770E5}"/>
    <cellStyle name="Saída 13 2" xfId="9985" xr:uid="{F638A79F-FDCC-4761-A002-2600DA14F5D6}"/>
    <cellStyle name="Saída 13 3" xfId="9986" xr:uid="{BF02B158-D1B7-4071-99FD-8F02D205798E}"/>
    <cellStyle name="Saída 13 4" xfId="9987" xr:uid="{8A396C23-F502-4AFC-9941-7BD2953DA75C}"/>
    <cellStyle name="Saída 13 5" xfId="9984" xr:uid="{727EFAB0-DA3A-496C-973D-8791B5C0458B}"/>
    <cellStyle name="Saída 14" xfId="1176" xr:uid="{BE57DBE3-3E09-4523-A59C-E162A240598A}"/>
    <cellStyle name="Saída 14 2" xfId="9989" xr:uid="{9CDDA8DC-5D72-47A1-B0A3-F5DF268C5EEB}"/>
    <cellStyle name="Saída 14 3" xfId="9990" xr:uid="{0B529DCE-E5DD-4369-AEF1-81F60AC7F618}"/>
    <cellStyle name="Saída 14 4" xfId="9991" xr:uid="{83F61DD6-CA04-4607-9781-C9E0B10F6E0B}"/>
    <cellStyle name="Saída 14 5" xfId="9988" xr:uid="{CDEB18E4-401A-4A69-8A9E-AEBC1AE2607F}"/>
    <cellStyle name="Saída 15" xfId="1177" xr:uid="{9F70EEAF-1960-4565-995C-6877429C3584}"/>
    <cellStyle name="Saída 15 2" xfId="9993" xr:uid="{2EF9F048-923F-4D30-9D6F-B48459BA6890}"/>
    <cellStyle name="Saída 15 3" xfId="9994" xr:uid="{8C16A7D4-2E09-4854-A9C1-6FCF513B6A91}"/>
    <cellStyle name="Saída 15 4" xfId="9995" xr:uid="{6CA522A6-115A-4A0D-8FE4-55936F7A25C0}"/>
    <cellStyle name="Saída 15 5" xfId="9992" xr:uid="{E4444AD0-1558-483B-9CA4-57B953F4698C}"/>
    <cellStyle name="Saída 16" xfId="1178" xr:uid="{0F282539-C7CE-4CD4-8162-7F06560DE55F}"/>
    <cellStyle name="Saída 16 2" xfId="9997" xr:uid="{E3E6EF5F-6F1E-4D7B-8DC1-1B42FD702B07}"/>
    <cellStyle name="Saída 16 3" xfId="9998" xr:uid="{364D4ABD-CED9-4C51-9F9B-A8F22BA477A6}"/>
    <cellStyle name="Saída 16 4" xfId="9999" xr:uid="{326E3076-0FB8-43A7-9738-BDC286665F02}"/>
    <cellStyle name="Saída 16 5" xfId="9996" xr:uid="{90C7E510-D785-475A-AE4C-B734579A4886}"/>
    <cellStyle name="Saída 17" xfId="1179" xr:uid="{BE607B49-F017-46CA-AF28-E1872C4EDE6C}"/>
    <cellStyle name="Saída 17 2" xfId="10001" xr:uid="{276788C5-5207-4678-9161-B1CCBEFAD60E}"/>
    <cellStyle name="Saída 17 3" xfId="10002" xr:uid="{FED0E911-5B86-4697-B21D-474FC85B7903}"/>
    <cellStyle name="Saída 17 4" xfId="10003" xr:uid="{266A1FFB-0F9D-4E86-88DB-7AEFA57B39CD}"/>
    <cellStyle name="Saída 17 5" xfId="10000" xr:uid="{06057C88-DDAA-49C1-BF10-881B2819E1FF}"/>
    <cellStyle name="Saída 18" xfId="1180" xr:uid="{2B68837F-DF40-42FF-AA16-B8CBEBA0888F}"/>
    <cellStyle name="Saída 18 2" xfId="10005" xr:uid="{9555DA4E-5396-45D9-BEDD-1D1BA104512D}"/>
    <cellStyle name="Saída 18 3" xfId="10006" xr:uid="{98AB3AD2-22EC-40F7-A7E7-7CD1C1AEE42A}"/>
    <cellStyle name="Saída 18 4" xfId="10007" xr:uid="{45237593-45DA-4F8D-A7A3-0082D5A4AC3D}"/>
    <cellStyle name="Saída 18 5" xfId="10004" xr:uid="{98D5B352-FE70-4E48-A36D-87F02DB7C7F3}"/>
    <cellStyle name="Saída 19" xfId="1181" xr:uid="{47DD267A-E787-468A-9D68-D0091FCFF9E3}"/>
    <cellStyle name="Saída 19 2" xfId="10009" xr:uid="{C359C17E-893A-4495-8BE7-8C70636F72C9}"/>
    <cellStyle name="Saída 19 3" xfId="10010" xr:uid="{148F8D99-AA4B-40F6-AC60-D103A1BA07E9}"/>
    <cellStyle name="Saída 19 4" xfId="10011" xr:uid="{78667CEC-D523-4FCF-847F-37514A50A41F}"/>
    <cellStyle name="Saída 19 5" xfId="10008" xr:uid="{336CC3D1-7915-4FEE-A69B-571E5CDD39F8}"/>
    <cellStyle name="Saída 2" xfId="307" xr:uid="{7EA04452-5202-49AD-966F-2D022569E1D5}"/>
    <cellStyle name="Saída 2 2" xfId="10013" xr:uid="{64E58868-D4DB-4C2B-BB7D-1E45C00FC5A7}"/>
    <cellStyle name="Saída 2 3" xfId="10014" xr:uid="{4BDE51D9-AFEE-4FBD-A2CF-5DCDD30F4DED}"/>
    <cellStyle name="Saída 2 4" xfId="10012" xr:uid="{E7F45EE9-E275-4C66-86B7-188DE267E3B1}"/>
    <cellStyle name="Saída 20" xfId="1182" xr:uid="{9B7A1149-A342-45C1-830E-51EA3A453A1D}"/>
    <cellStyle name="Saída 20 2" xfId="10016" xr:uid="{1D5789A0-308C-4AC4-938B-580E68E02814}"/>
    <cellStyle name="Saída 20 3" xfId="10017" xr:uid="{021B3AD4-B3A7-4EF0-8537-AD62CCE8879A}"/>
    <cellStyle name="Saída 20 4" xfId="10018" xr:uid="{4CF7D758-EC32-4A99-809D-F1852D90A883}"/>
    <cellStyle name="Saída 20 5" xfId="10015" xr:uid="{42898354-DC74-4623-A2B8-615ACB1557A2}"/>
    <cellStyle name="Saída 21" xfId="10019" xr:uid="{1FF1843F-6BB0-4AFA-9F0E-0EC8DCAD9712}"/>
    <cellStyle name="Saída 21 2" xfId="10020" xr:uid="{D54783E4-F476-40BA-86AC-FD160F9C7BF5}"/>
    <cellStyle name="Saída 21 3" xfId="10021" xr:uid="{850598B6-4B92-40F1-9ACC-A054B7391E96}"/>
    <cellStyle name="Saída 21 4" xfId="10022" xr:uid="{AB7CC5D7-02F6-4150-9039-9F5BE8A459B0}"/>
    <cellStyle name="Saída 22" xfId="10023" xr:uid="{A7BB661B-FE0B-43F6-9B08-4258917A658C}"/>
    <cellStyle name="Saída 22 2" xfId="10024" xr:uid="{98175136-96DA-428F-8DE6-7A534470A0D7}"/>
    <cellStyle name="Saída 22 3" xfId="10025" xr:uid="{23A50F3B-C4E6-444A-BD01-A08694055B59}"/>
    <cellStyle name="Saída 22 4" xfId="10026" xr:uid="{699919E1-89BA-4907-962D-5EBFA54A6E76}"/>
    <cellStyle name="Saída 23" xfId="10027" xr:uid="{9F22C5CD-E3DD-46A0-91EE-7D69CE08206B}"/>
    <cellStyle name="Saída 23 2" xfId="10028" xr:uid="{E5EF6A4D-A371-40D9-9200-235E1C5BA39A}"/>
    <cellStyle name="Saída 23 3" xfId="10029" xr:uid="{C0144306-DCDB-4CC9-AA31-F684A547C253}"/>
    <cellStyle name="Saída 23 4" xfId="10030" xr:uid="{6B1513CF-A284-43E7-8CA0-47FC7A6154CC}"/>
    <cellStyle name="Saída 24" xfId="10031" xr:uid="{523EDE5B-07AA-49CA-9A31-B68CA9DC0AC5}"/>
    <cellStyle name="Saída 24 2" xfId="10032" xr:uid="{2C1180A7-77EE-4112-848F-6C5751309507}"/>
    <cellStyle name="Saída 24 3" xfId="10033" xr:uid="{759716C5-0821-42FC-A33E-93012E7E9A83}"/>
    <cellStyle name="Saída 24 4" xfId="10034" xr:uid="{747FC59E-D2FD-4AC3-A808-BD604FF38E70}"/>
    <cellStyle name="Saída 25" xfId="10035" xr:uid="{59EF90F3-9AD6-4E1E-9D41-C822B158C805}"/>
    <cellStyle name="Saída 25 2" xfId="10036" xr:uid="{92C8919C-0055-4922-B73A-D0F9EFDC75BF}"/>
    <cellStyle name="Saída 25 3" xfId="10037" xr:uid="{C3EB6633-E711-488F-BFA5-F0DDB6A7389D}"/>
    <cellStyle name="Saída 25 4" xfId="10038" xr:uid="{D0B2A9BD-5019-41CD-92F8-F511D813EB70}"/>
    <cellStyle name="Saída 3" xfId="308" xr:uid="{691F6D15-C8F7-4547-9D28-A6B0AD69D2ED}"/>
    <cellStyle name="Saída 3 2" xfId="10040" xr:uid="{63ABD5F8-A558-47A8-A852-98DD6C91CA7A}"/>
    <cellStyle name="Saída 3 3" xfId="10041" xr:uid="{321295DE-CF94-4BFE-AF0D-04B02EC631B7}"/>
    <cellStyle name="Saída 3 4" xfId="10039" xr:uid="{F6604E80-EE0A-4194-9E22-B1C843BA58C7}"/>
    <cellStyle name="Saída 4" xfId="309" xr:uid="{6E7325C5-14B8-4C1B-9992-9F1259C583B0}"/>
    <cellStyle name="Saída 4 2" xfId="10043" xr:uid="{418E8F70-08AE-4DF0-8085-2631E3F05C77}"/>
    <cellStyle name="Saída 4 3" xfId="10044" xr:uid="{06BF7AD3-B912-4DF0-9701-C4D90B840CD3}"/>
    <cellStyle name="Saída 4 4" xfId="10045" xr:uid="{287FDADB-1795-4DB4-AD2E-3267F768EEE7}"/>
    <cellStyle name="Saída 4 5" xfId="10042" xr:uid="{58404778-B6A4-488E-B0CA-A1E80603EAB0}"/>
    <cellStyle name="Saída 5" xfId="310" xr:uid="{D0A10C6E-0C61-4C8E-8966-35CB82AA1F38}"/>
    <cellStyle name="Saída 5 2" xfId="10047" xr:uid="{60942A1B-EC87-4DF8-87A2-64B142223CC5}"/>
    <cellStyle name="Saída 5 3" xfId="10048" xr:uid="{1D7722F1-22CE-49E4-9B82-7FCB2B6825A4}"/>
    <cellStyle name="Saída 5 4" xfId="10049" xr:uid="{9681062C-0029-4B26-879D-F6392D6D2D18}"/>
    <cellStyle name="Saída 5 5" xfId="10046" xr:uid="{F72B4AE7-D2A5-4CCA-B408-26D56B723B4A}"/>
    <cellStyle name="Saída 6" xfId="311" xr:uid="{D1B11049-63EE-4102-B6FC-4918720BBE9C}"/>
    <cellStyle name="Saída 6 2" xfId="10051" xr:uid="{E8DE8765-9FFA-4667-A7A6-E922FA43143F}"/>
    <cellStyle name="Saída 6 3" xfId="10052" xr:uid="{DF01E74C-D644-4C81-A46F-97095FE611E5}"/>
    <cellStyle name="Saída 6 4" xfId="10053" xr:uid="{9795EC52-FC24-4B73-9789-899F00401990}"/>
    <cellStyle name="Saída 6 5" xfId="10050" xr:uid="{4CD15665-2C87-421A-87A3-98634E3B2720}"/>
    <cellStyle name="Saída 7" xfId="312" xr:uid="{BC5CC873-53DE-4960-9D11-53551D8E23CC}"/>
    <cellStyle name="Saída 7 2" xfId="10055" xr:uid="{3297E792-FE60-47B5-98B2-6D1A458418F9}"/>
    <cellStyle name="Saída 7 3" xfId="10056" xr:uid="{DDCE6ECE-C267-456E-A00E-5BA980A5C9D3}"/>
    <cellStyle name="Saída 7 4" xfId="10057" xr:uid="{6D054A94-2720-4B65-A333-6106AF24D677}"/>
    <cellStyle name="Saída 7 5" xfId="10054" xr:uid="{041838EA-F32A-4D01-8B03-C1A99DFC0884}"/>
    <cellStyle name="Saída 8" xfId="1183" xr:uid="{BDE59557-0E43-432B-94F0-7954D720BFF3}"/>
    <cellStyle name="Saída 8 2" xfId="10059" xr:uid="{9AC1CB61-1924-49E8-A2F1-C0F886BCCA30}"/>
    <cellStyle name="Saída 8 3" xfId="10060" xr:uid="{16DA39E9-5CD5-4F47-A805-C01F9D84C62F}"/>
    <cellStyle name="Saída 8 4" xfId="10061" xr:uid="{D05F4841-98D3-42A9-B41D-F5A888661C03}"/>
    <cellStyle name="Saída 8 5" xfId="10058" xr:uid="{E4CBACBB-5052-4CCE-A491-D7BA15B6C657}"/>
    <cellStyle name="Saída 9" xfId="1184" xr:uid="{6E0FEDDB-392B-4C3E-8BFC-A7530AF3CF8E}"/>
    <cellStyle name="Saída 9 2" xfId="10063" xr:uid="{56F4C8F9-560D-4401-A8A7-85EF88F10AAB}"/>
    <cellStyle name="Saída 9 3" xfId="10064" xr:uid="{6050EEEA-4AC7-40B5-97A8-2D3CDB9FDC17}"/>
    <cellStyle name="Saída 9 4" xfId="10065" xr:uid="{A6043C19-EBFA-4312-8CA1-FFD0E8AFC482}"/>
    <cellStyle name="Saída 9 5" xfId="10062" xr:uid="{BD55A5B8-E21E-4841-84E9-95F53A12C9A3}"/>
    <cellStyle name="SAPBEXaggData" xfId="313" xr:uid="{C64C21D2-C50A-4312-A8ED-3F3001851E9D}"/>
    <cellStyle name="SAPBEXaggData 2" xfId="1185" xr:uid="{6ABD1E17-1C13-4F22-BF14-8B7E9BACD063}"/>
    <cellStyle name="SAPBEXaggDataEmph" xfId="314" xr:uid="{8F2CBEF6-F518-44CA-93F4-0A8F1FD041D8}"/>
    <cellStyle name="SAPBEXaggDataEmph 2" xfId="1186" xr:uid="{E4C46A8E-C8EA-4AD0-A05B-A54EB197DBED}"/>
    <cellStyle name="SAPBEXaggItem" xfId="315" xr:uid="{6AB459F4-975A-4A13-8FC0-0F2A2C10EA8A}"/>
    <cellStyle name="SAPBEXaggItem 2" xfId="1187" xr:uid="{31C5868A-311A-41C3-AC6F-B038623FB770}"/>
    <cellStyle name="SAPBEXaggItemX" xfId="316" xr:uid="{4EBF6F81-816E-417E-906B-1245C7AC6ED6}"/>
    <cellStyle name="SAPBEXaggItemX 2" xfId="1188" xr:uid="{E5F3DD59-4333-4376-871F-D6D48CA482D1}"/>
    <cellStyle name="SAPBEXaggItemX 2 2" xfId="1189" xr:uid="{BE1061F9-00A5-425F-A4AB-7B84CCA046C1}"/>
    <cellStyle name="SAPBEXaggItemX 3" xfId="1190" xr:uid="{DF733A18-2143-4BEE-A601-7AD7440BDC68}"/>
    <cellStyle name="SAPBEXaggItemX 3 2" xfId="1191" xr:uid="{270B9058-2C23-44D4-90B1-90AC75BBF9A1}"/>
    <cellStyle name="SAPBEXaggItemX 4" xfId="1192" xr:uid="{8D52A3DA-055F-4039-99E3-DE3D3162720E}"/>
    <cellStyle name="SAPBEXchaText" xfId="317" xr:uid="{37D5BB91-7FFE-4ED6-AE6A-465ECC1947E8}"/>
    <cellStyle name="SAPBEXexcBad7" xfId="318" xr:uid="{82EF5E07-24B5-4981-A32A-C8AFEC08C111}"/>
    <cellStyle name="SAPBEXexcBad7 2" xfId="1193" xr:uid="{5865FF11-4D1C-40B9-A51F-7FA8882B86C0}"/>
    <cellStyle name="SAPBEXexcBad8" xfId="319" xr:uid="{B8AF5E6A-7E31-4E48-B7A9-D7138C0CF39D}"/>
    <cellStyle name="SAPBEXexcBad8 2" xfId="1194" xr:uid="{4EAC1AF3-2832-474A-95D1-D0E5E976BF6F}"/>
    <cellStyle name="SAPBEXexcBad9" xfId="320" xr:uid="{EB173FA0-CF92-405D-9861-0F3C1575F735}"/>
    <cellStyle name="SAPBEXexcBad9 2" xfId="1195" xr:uid="{264DBDD3-D15F-45FF-86C2-FE5E8B9DDE8C}"/>
    <cellStyle name="SAPBEXexcCritical4" xfId="321" xr:uid="{B7E0A7DB-AAC3-45FB-B995-483EF7332BB1}"/>
    <cellStyle name="SAPBEXexcCritical4 2" xfId="1196" xr:uid="{7C0A0FDE-97A9-4ACC-8DC9-4136A9F3760D}"/>
    <cellStyle name="SAPBEXexcCritical5" xfId="322" xr:uid="{91063F8A-3B7B-4372-B187-FA09D81067D9}"/>
    <cellStyle name="SAPBEXexcCritical5 2" xfId="1197" xr:uid="{1F625C29-8B87-4B94-8E55-8B86198E9555}"/>
    <cellStyle name="SAPBEXexcCritical6" xfId="323" xr:uid="{AE9AA3A7-42BF-4D1A-A08F-3609490F9AE6}"/>
    <cellStyle name="SAPBEXexcCritical6 2" xfId="1198" xr:uid="{B69FF63A-38DB-4ABC-A169-E8510C2D05C7}"/>
    <cellStyle name="SAPBEXexcGood1" xfId="324" xr:uid="{4868F25B-A069-4F99-B022-85DE5390DE11}"/>
    <cellStyle name="SAPBEXexcGood1 2" xfId="1199" xr:uid="{7F373B02-0D6D-47C4-BCEE-5B3E724971BF}"/>
    <cellStyle name="SAPBEXexcGood2" xfId="325" xr:uid="{4DF7E857-A3C1-40C5-9751-5074A181C125}"/>
    <cellStyle name="SAPBEXexcGood2 2" xfId="1200" xr:uid="{D7E105A3-8CF5-4DEF-93D7-B538EF7E3F65}"/>
    <cellStyle name="SAPBEXexcGood3" xfId="326" xr:uid="{E429E922-FAC5-4696-BCE7-7560FD92F443}"/>
    <cellStyle name="SAPBEXexcGood3 2" xfId="1201" xr:uid="{2E5B9C7C-472C-4F11-8620-C991DC070B53}"/>
    <cellStyle name="SAPBEXfilterDrill" xfId="327" xr:uid="{4415A13A-FDA6-428A-834F-37ADB3C851AC}"/>
    <cellStyle name="SAPBEXfilterItem" xfId="328" xr:uid="{2B48F1AD-A54B-41F8-A83A-758544F8DB7D}"/>
    <cellStyle name="SAPBEXfilterText" xfId="329" xr:uid="{80CCDBD4-337B-43C4-ABD7-FB1C4EBABEB6}"/>
    <cellStyle name="SAPBEXformats" xfId="330" xr:uid="{61D60D13-E8B7-438C-8882-6FB2FDF079D9}"/>
    <cellStyle name="SAPBEXformats 2" xfId="1202" xr:uid="{C4D8E17D-977A-47C7-9173-ECDF74802FFE}"/>
    <cellStyle name="SAPBEXheaderItem" xfId="331" xr:uid="{33880AC7-E9A1-40A6-B720-B60E62DE4F2E}"/>
    <cellStyle name="SAPBEXheaderText" xfId="332" xr:uid="{473AC3F3-6E89-4F18-B5BA-9A2A0F593321}"/>
    <cellStyle name="SAPBEXHLevel0" xfId="333" xr:uid="{1F2362F8-AE6A-4FDC-8071-B349C5ECBE1B}"/>
    <cellStyle name="SAPBEXHLevel0 2" xfId="1203" xr:uid="{0AD68032-2D30-4598-A5B7-056B91571D68}"/>
    <cellStyle name="SAPBEXHLevel0 2 2" xfId="1204" xr:uid="{AD8273A6-ECC8-484A-9DC2-AFF1C5B1CB6B}"/>
    <cellStyle name="SAPBEXHLevel0 3" xfId="1205" xr:uid="{5F20151A-83CB-4422-AD42-3D817F23FE0F}"/>
    <cellStyle name="SAPBEXHLevel0 3 2" xfId="1206" xr:uid="{C9A9BBFF-D223-4843-8E09-5D4C0DE23F73}"/>
    <cellStyle name="SAPBEXHLevel0 4" xfId="1207" xr:uid="{691243BF-7D56-42DC-A293-F1DE04ADDACC}"/>
    <cellStyle name="SAPBEXHLevel0 4 2" xfId="1208" xr:uid="{5975C679-35B9-4877-9867-5E2D3F92A460}"/>
    <cellStyle name="SAPBEXHLevel0 5" xfId="1209" xr:uid="{2EBF2C98-9877-4BAB-BA91-E999A39C5919}"/>
    <cellStyle name="SAPBEXHLevel0X" xfId="334" xr:uid="{EDC99A82-73DA-4579-ACF3-81503D7AC795}"/>
    <cellStyle name="SAPBEXHLevel0X 2" xfId="1210" xr:uid="{56C280A6-A375-45D8-87E8-2DE72481700C}"/>
    <cellStyle name="SAPBEXHLevel0X 2 2" xfId="1211" xr:uid="{58618CA5-E691-41FE-A94D-CD16EA38AAF1}"/>
    <cellStyle name="SAPBEXHLevel0X 3" xfId="1212" xr:uid="{C1FC9B9F-BDB4-4E13-BC13-EE342E873538}"/>
    <cellStyle name="SAPBEXHLevel0X 3 2" xfId="1213" xr:uid="{5408EF73-D8D2-4BAE-8860-159C110DBD60}"/>
    <cellStyle name="SAPBEXHLevel0X 4" xfId="1214" xr:uid="{53E70528-EB7C-4DD2-8D4B-39DCA7D474B6}"/>
    <cellStyle name="SAPBEXHLevel0X 4 2" xfId="1215" xr:uid="{5A2C6711-BE41-44CA-9FC7-571AC8611305}"/>
    <cellStyle name="SAPBEXHLevel0X 5" xfId="1216" xr:uid="{42EC269D-5022-44CA-B007-747C9A2C062D}"/>
    <cellStyle name="SAPBEXHLevel1" xfId="335" xr:uid="{B46ADF7D-AC35-4EBD-8264-3EEF247B6327}"/>
    <cellStyle name="SAPBEXHLevel1 2" xfId="1217" xr:uid="{288E081B-A3B3-4B4D-8506-34C2A8E4754D}"/>
    <cellStyle name="SAPBEXHLevel1 2 2" xfId="1218" xr:uid="{FACE8C01-9C25-4904-93C1-3B696DA9582A}"/>
    <cellStyle name="SAPBEXHLevel1 3" xfId="1219" xr:uid="{8C8AFF99-4EC5-4665-80FA-C41264A78A8C}"/>
    <cellStyle name="SAPBEXHLevel1 3 2" xfId="1220" xr:uid="{7774AF0E-0AEC-4CC3-A872-A36FBF5FE443}"/>
    <cellStyle name="SAPBEXHLevel1 4" xfId="1221" xr:uid="{138978CD-1EF3-48C9-8542-298C57C81A88}"/>
    <cellStyle name="SAPBEXHLevel1 4 2" xfId="1222" xr:uid="{C6C3061E-29DF-4D19-90DA-D7B47F3BC5FE}"/>
    <cellStyle name="SAPBEXHLevel1 5" xfId="1223" xr:uid="{C8EAE77F-B65A-418B-95F5-125B53DEA9E2}"/>
    <cellStyle name="SAPBEXHLevel1X" xfId="336" xr:uid="{8FE89A8B-1BBD-4E22-8ADC-7E2082E54563}"/>
    <cellStyle name="SAPBEXHLevel1X 2" xfId="1224" xr:uid="{72AA7471-FB26-4AFB-8858-DEB420636F03}"/>
    <cellStyle name="SAPBEXHLevel1X 2 2" xfId="1225" xr:uid="{01D0DF17-E0B0-4639-8ADF-AD970CFF1375}"/>
    <cellStyle name="SAPBEXHLevel1X 3" xfId="1226" xr:uid="{5FB5658C-AD87-4844-AC81-0A36E7FF721E}"/>
    <cellStyle name="SAPBEXHLevel1X 3 2" xfId="1227" xr:uid="{89DF2B0E-2450-44C0-8AF8-1B50F82A542F}"/>
    <cellStyle name="SAPBEXHLevel1X 4" xfId="1228" xr:uid="{F29ED7C7-A62C-42D9-BB96-D0128CD91C94}"/>
    <cellStyle name="SAPBEXHLevel1X 4 2" xfId="1229" xr:uid="{60543DAB-CB67-42F2-9386-94CEE65D481B}"/>
    <cellStyle name="SAPBEXHLevel1X 5" xfId="1230" xr:uid="{16022F48-5E04-4A91-B2E3-A09AC6C8230B}"/>
    <cellStyle name="SAPBEXHLevel2" xfId="337" xr:uid="{09FC2093-19F5-436C-B892-8B80D7FCAAB3}"/>
    <cellStyle name="SAPBEXHLevel2 2" xfId="1231" xr:uid="{FD56370F-F217-44CA-91B1-7E8188548C84}"/>
    <cellStyle name="SAPBEXHLevel2 2 2" xfId="1232" xr:uid="{F38AE66F-7C89-4358-81AB-C070D215EDB2}"/>
    <cellStyle name="SAPBEXHLevel2 3" xfId="1233" xr:uid="{7CF9AF2E-90CC-4A74-BC3E-243ABC22EEBF}"/>
    <cellStyle name="SAPBEXHLevel2 3 2" xfId="1234" xr:uid="{FA0E4E6A-C8A6-40C3-BB87-0FCE71EF1670}"/>
    <cellStyle name="SAPBEXHLevel2 4" xfId="1235" xr:uid="{5F045390-6873-4BD0-A870-6AA935EA25A2}"/>
    <cellStyle name="SAPBEXHLevel2 4 2" xfId="1236" xr:uid="{004E9889-8B47-47BB-88B4-E44CE224B4DB}"/>
    <cellStyle name="SAPBEXHLevel2 5" xfId="1237" xr:uid="{CD4125B5-8B1E-4814-AD94-B6C5E710C5EC}"/>
    <cellStyle name="SAPBEXHLevel2X" xfId="338" xr:uid="{09E4A9B4-5856-49E7-B357-8A72CC30EB1B}"/>
    <cellStyle name="SAPBEXHLevel2X 2" xfId="1238" xr:uid="{B3DA8C30-EBF2-4636-8FD0-3DC14F65E9BC}"/>
    <cellStyle name="SAPBEXHLevel2X 2 2" xfId="1239" xr:uid="{A559D7B6-63DC-4717-83B8-6DA338AFEFDE}"/>
    <cellStyle name="SAPBEXHLevel2X 3" xfId="1240" xr:uid="{664E00D8-A24B-48DF-A769-9C8F18D28D2A}"/>
    <cellStyle name="SAPBEXHLevel2X 3 2" xfId="1241" xr:uid="{270AF505-99B0-489F-B1F3-E23C2D03A04B}"/>
    <cellStyle name="SAPBEXHLevel2X 4" xfId="1242" xr:uid="{07D258D4-BC69-4891-AC4E-34B8E45520B6}"/>
    <cellStyle name="SAPBEXHLevel2X 4 2" xfId="1243" xr:uid="{49FB9606-A4C4-4ECB-B699-146777AFF9D9}"/>
    <cellStyle name="SAPBEXHLevel2X 5" xfId="1244" xr:uid="{CF07E0D3-94D8-404A-B911-B184337DB224}"/>
    <cellStyle name="SAPBEXHLevel3" xfId="339" xr:uid="{1C06F795-3F8C-4E30-BF6E-F020A53A7A16}"/>
    <cellStyle name="SAPBEXHLevel3 2" xfId="1245" xr:uid="{46883D14-F0FE-41F1-BDAD-D717A04737DB}"/>
    <cellStyle name="SAPBEXHLevel3 2 2" xfId="1246" xr:uid="{DF0E4C02-998C-4119-9248-C268D204F890}"/>
    <cellStyle name="SAPBEXHLevel3 3" xfId="1247" xr:uid="{FD098F6E-FEF5-4C7E-B2C3-3C389C91FB4C}"/>
    <cellStyle name="SAPBEXHLevel3 3 2" xfId="1248" xr:uid="{9E027D16-CB53-430A-8665-82EFFC04F124}"/>
    <cellStyle name="SAPBEXHLevel3 4" xfId="1249" xr:uid="{6A373873-AB35-4A64-A3C3-61BE0E3B5263}"/>
    <cellStyle name="SAPBEXHLevel3 4 2" xfId="1250" xr:uid="{5BBDED2E-FD48-4F49-A56F-0AF6E3C8241C}"/>
    <cellStyle name="SAPBEXHLevel3 5" xfId="1251" xr:uid="{C4D301B5-4B4C-4D23-B797-E070A24033AA}"/>
    <cellStyle name="SAPBEXHLevel3X" xfId="340" xr:uid="{2CFAEB07-CDAF-45DB-B224-4147DB4217CF}"/>
    <cellStyle name="SAPBEXHLevel3X 2" xfId="1252" xr:uid="{6B65A429-CFF4-4C4D-8025-DE64199C3015}"/>
    <cellStyle name="SAPBEXHLevel3X 2 2" xfId="1253" xr:uid="{DCEFD278-27C8-439E-AE5B-E16F3008A6DD}"/>
    <cellStyle name="SAPBEXHLevel3X 3" xfId="1254" xr:uid="{CB3713E1-F4E0-494F-ACDA-6540ED5A670E}"/>
    <cellStyle name="SAPBEXHLevel3X 3 2" xfId="1255" xr:uid="{240E5F67-63E5-421B-88F7-EF43CE32F998}"/>
    <cellStyle name="SAPBEXHLevel3X 4" xfId="1256" xr:uid="{CD97D2D0-64BE-4CF1-8ADB-34604737E2A3}"/>
    <cellStyle name="SAPBEXHLevel3X 4 2" xfId="1257" xr:uid="{9D884EF4-1425-4A8F-964D-66070B798F76}"/>
    <cellStyle name="SAPBEXHLevel3X 5" xfId="1258" xr:uid="{D29E5477-A0F8-457B-96BC-FD2F00F4F2C8}"/>
    <cellStyle name="SAPBEXinputData" xfId="341" xr:uid="{EB7054AF-728F-4DF3-BC55-ECB1F2C7A711}"/>
    <cellStyle name="SAPBEXinputData 2" xfId="1259" xr:uid="{2B87C82F-FB3A-4AF4-9EF5-BBA63F2008A2}"/>
    <cellStyle name="SAPBEXinputData 3" xfId="1260" xr:uid="{5162F976-B792-47F4-B1A1-59CF211FFCC4}"/>
    <cellStyle name="SAPBEXinputData 4" xfId="1261" xr:uid="{638822B5-AC08-4512-B832-66078AFF51AF}"/>
    <cellStyle name="SAPBEXresData" xfId="342" xr:uid="{157D3AEB-16A2-48E0-9DD9-2E91FF9B54C7}"/>
    <cellStyle name="SAPBEXresData 2" xfId="1262" xr:uid="{3CEA73B4-4D04-4B9A-8730-61067A88139F}"/>
    <cellStyle name="SAPBEXresDataEmph" xfId="343" xr:uid="{92B959BD-6BB6-4F20-8A78-15AF54E43DB7}"/>
    <cellStyle name="SAPBEXresDataEmph 2" xfId="1263" xr:uid="{B2F0A350-7FAE-4482-A234-3DC9C85754EF}"/>
    <cellStyle name="SAPBEXresItem" xfId="344" xr:uid="{EE305CC5-86D3-45CD-9B37-5BAA65380273}"/>
    <cellStyle name="SAPBEXresItem 2" xfId="1264" xr:uid="{21F9A96C-043D-4691-8DF3-7A7B00A2AB83}"/>
    <cellStyle name="SAPBEXresItemX" xfId="345" xr:uid="{04107802-2AF0-4568-8000-0A32D593B469}"/>
    <cellStyle name="SAPBEXresItemX 2" xfId="1265" xr:uid="{AD57B971-E4C9-4B2A-8A81-ABDB5EB43BAC}"/>
    <cellStyle name="SAPBEXresItemX 2 2" xfId="1266" xr:uid="{9D1324C1-D0CF-41B2-803F-D4F0265F977F}"/>
    <cellStyle name="SAPBEXresItemX 3" xfId="1267" xr:uid="{2C6E3982-35C3-49D4-B979-B810C948F171}"/>
    <cellStyle name="SAPBEXresItemX 3 2" xfId="1268" xr:uid="{3C2C18D8-F084-4C8E-8003-90EDBACC265C}"/>
    <cellStyle name="SAPBEXresItemX 4" xfId="1269" xr:uid="{A5F55C5F-1BDE-4B53-B3F7-D320F12A4C3D}"/>
    <cellStyle name="SAPBEXstdData" xfId="346" xr:uid="{06648133-18AA-41C9-9AF4-714F73D567EF}"/>
    <cellStyle name="SAPBEXstdData 2" xfId="1270" xr:uid="{A02C9815-122E-4117-A394-49CE1017D349}"/>
    <cellStyle name="SAPBEXstdData 3" xfId="10066" xr:uid="{18745725-7C48-4330-A354-11DFEAC42D4E}"/>
    <cellStyle name="SAPBEXstdData 4" xfId="10067" xr:uid="{E7391B73-3BBA-461F-BA9A-5D2F8E3DDAED}"/>
    <cellStyle name="SAPBEXstdDataEmph" xfId="347" xr:uid="{D803F405-FA96-439C-B021-525F57E8BF2C}"/>
    <cellStyle name="SAPBEXstdDataEmph 2" xfId="1271" xr:uid="{8E7A02BA-9C8D-49A4-A290-326518DA67D1}"/>
    <cellStyle name="SAPBEXstdItem" xfId="348" xr:uid="{7E2644EF-9FCD-4AD8-B2B0-9209E3D2125B}"/>
    <cellStyle name="SAPBEXstdItem 2" xfId="1272" xr:uid="{3D5A8ACE-A923-4B30-9707-02DB206A2D73}"/>
    <cellStyle name="SAPBEXstdItemX" xfId="349" xr:uid="{7DE76625-168F-406B-B767-6EB381D95E6A}"/>
    <cellStyle name="SAPBEXstdItemX 2" xfId="1273" xr:uid="{1ECA4EB0-B601-4515-9B3A-828527156614}"/>
    <cellStyle name="SAPBEXstdItemX 2 2" xfId="1274" xr:uid="{615036B0-11FF-4AAE-8DCD-F719DF935850}"/>
    <cellStyle name="SAPBEXstdItemX 3" xfId="1275" xr:uid="{BFBB147C-F50D-4DF0-BB8E-5A92C843159E}"/>
    <cellStyle name="SAPBEXstdItemX 3 2" xfId="1276" xr:uid="{93966BEA-A069-47F7-A899-A9B5358C8EAE}"/>
    <cellStyle name="SAPBEXstdItemX 4" xfId="1277" xr:uid="{4D15E564-7A44-47D6-9907-7A33CCB326A5}"/>
    <cellStyle name="SAPBEXtitle" xfId="350" xr:uid="{C2635547-C298-488A-A102-1187A39D8407}"/>
    <cellStyle name="SAPBEXundefined" xfId="351" xr:uid="{80482BC3-14BF-44E2-9F83-0D40E8B20278}"/>
    <cellStyle name="SAPBEXundefined 2" xfId="1278" xr:uid="{55D3BE7E-CBDF-419B-BBD6-7A1FC60EDF2C}"/>
    <cellStyle name="Sep. milhar [0]" xfId="10068" xr:uid="{B05D5561-6000-436B-A7FE-B752A60EA7DF}"/>
    <cellStyle name="Sep. milhar [0] 2" xfId="10069" xr:uid="{396D5557-0CA8-40F3-86FA-1CE3FA87E1C0}"/>
    <cellStyle name="Separador de m" xfId="352" xr:uid="{71506465-61E4-4020-8635-6DA26A110510}"/>
    <cellStyle name="Separador de m 2" xfId="1279" xr:uid="{D8802648-7A72-4A31-AFF5-8AC7B40B0EF8}"/>
    <cellStyle name="Separador de m 2 2" xfId="10071" xr:uid="{0F4D2C45-4B36-4110-A602-F2D72E633958}"/>
    <cellStyle name="Separador de m 2 3" xfId="10072" xr:uid="{CB585786-DCBD-44C9-8186-EEA5D47031D2}"/>
    <cellStyle name="Separador de m 2 4" xfId="10070" xr:uid="{79132439-0C98-4A44-805F-10805742DF80}"/>
    <cellStyle name="Separador de m 3" xfId="10073" xr:uid="{8536BCAC-93F5-426F-8AD6-6D543AB87643}"/>
    <cellStyle name="Separador de m 4" xfId="10074" xr:uid="{A73B5917-D999-43A8-B3CB-B440A4201454}"/>
    <cellStyle name="Separador de m 4 2" xfId="10075" xr:uid="{CC4C5AA9-D585-478E-A5D6-9C6AE9DFA278}"/>
    <cellStyle name="Separador de milhares 10" xfId="1280" xr:uid="{1D08F8C4-1A96-4E47-A4A8-65CC76135F4B}"/>
    <cellStyle name="Separador de milhares 10 2" xfId="1577" xr:uid="{831653BB-1732-4CFF-A0D0-957ED502D433}"/>
    <cellStyle name="Separador de milhares 10 2 2" xfId="15761" xr:uid="{C796791D-E4B6-4CDE-9581-A20735387932}"/>
    <cellStyle name="Separador de milhares 10 2 2 2" xfId="20983" xr:uid="{1B0B43AC-7F56-4E73-BE17-CAC684535B77}"/>
    <cellStyle name="Separador de milhares 10 2 3" xfId="18108" xr:uid="{AD8AF1ED-7538-401F-AC4B-D11A7F3296C4}"/>
    <cellStyle name="Separador de milhares 10 2 4" xfId="12873" xr:uid="{690B5CEB-87A8-4233-9FD6-EE9D7963FD8D}"/>
    <cellStyle name="Separador de milhares 10 3" xfId="1605" xr:uid="{1562F5E3-009D-457D-A8E1-DEA34D0FC163}"/>
    <cellStyle name="Separador de milhares 10 3 2" xfId="12244" xr:uid="{94596F51-D1F0-4C21-8988-6A526D22E3D0}"/>
    <cellStyle name="Separador de milhares 10 4" xfId="12851" xr:uid="{08CAC3B9-8DE4-47B1-875E-99FE6F98E3D6}"/>
    <cellStyle name="Separador de milhares 10 4 2" xfId="18101" xr:uid="{66BF9A94-CE83-4AE4-B1AF-9FFDEF51EC5A}"/>
    <cellStyle name="Separador de milhares 11" xfId="1281" xr:uid="{F3A475D8-85E1-42DF-B713-5BB471F3FDC5}"/>
    <cellStyle name="Separador de milhares 11 2" xfId="1282" xr:uid="{3A51FF1E-9434-4858-8F23-CD398550E2E6}"/>
    <cellStyle name="Separador de milhares 11 2 2" xfId="1579" xr:uid="{4731C01A-F118-417D-9F17-F0269DD640EF}"/>
    <cellStyle name="Separador de milhares 11 2 2 2" xfId="20984" xr:uid="{82B5FE32-72B1-459D-A739-38A352CC1989}"/>
    <cellStyle name="Separador de milhares 11 2 2 3" xfId="15762" xr:uid="{25CBE91C-DBC3-4E4E-B71D-43E6ECC4600F}"/>
    <cellStyle name="Separador de milhares 11 2 3" xfId="18109" xr:uid="{0155FB0F-AF64-47B5-A75B-81FB88475620}"/>
    <cellStyle name="Separador de milhares 11 2 4" xfId="12874" xr:uid="{D4C6E1E8-F969-4C41-B33C-019537699CA7}"/>
    <cellStyle name="Separador de milhares 11 3" xfId="1578" xr:uid="{644D279D-849B-4078-B4BA-B72CD1509B2A}"/>
    <cellStyle name="Separador de milhares 11 3 2" xfId="18100" xr:uid="{8055865E-DEBE-49E0-9BC9-39E93600523F}"/>
    <cellStyle name="Separador de milhares 11 3 3" xfId="12850" xr:uid="{E0BE3083-9F71-460A-8B30-F442EA551196}"/>
    <cellStyle name="Separador de milhares 11 4" xfId="10076" xr:uid="{35759178-8568-4C50-945A-2C1AA268B75D}"/>
    <cellStyle name="Separador de milhares 12" xfId="10077" xr:uid="{09C04F92-C30F-4BE4-8ED0-1ECCE6CA688B}"/>
    <cellStyle name="Separador de milhares 12 2" xfId="10078" xr:uid="{F641AD3E-6FCE-45F7-A458-D132FE45BF9B}"/>
    <cellStyle name="Separador de milhares 12 2 2" xfId="12875" xr:uid="{6C32B771-BD51-42E6-9CB9-38ABCB40E906}"/>
    <cellStyle name="Separador de milhares 12 2 2 2" xfId="15763" xr:uid="{6C355797-457B-4D49-BDA5-02494B9726B6}"/>
    <cellStyle name="Separador de milhares 12 2 2 2 2" xfId="20985" xr:uid="{E7E95BA7-FAF6-4B21-BF58-145B16BD52B7}"/>
    <cellStyle name="Separador de milhares 12 2 2 3" xfId="18110" xr:uid="{7AADBB8D-EF19-48EC-8372-EE87C5CD887D}"/>
    <cellStyle name="Separador de milhares 12 2 3" xfId="12849" xr:uid="{1D65D62C-E82A-41C5-AECF-968EC54F6031}"/>
    <cellStyle name="Separador de milhares 12 2 3 2" xfId="18099" xr:uid="{8B1EC44D-4566-4F4E-A5B1-5CB61FEBDA16}"/>
    <cellStyle name="Separador de milhares 13" xfId="10079" xr:uid="{6FC1B5C5-44CD-44FF-9104-926A972B191B}"/>
    <cellStyle name="Separador de milhares 13 2" xfId="10080" xr:uid="{B24CA073-A822-4704-8A2D-D6BC9DC00214}"/>
    <cellStyle name="Separador de milhares 14" xfId="10081" xr:uid="{3AF48402-FCE7-4644-AFB5-FD87DDC87A7C}"/>
    <cellStyle name="Separador de milhares 15" xfId="10082" xr:uid="{17113ABF-581A-4CAA-B6D7-715912C74149}"/>
    <cellStyle name="Separador de milhares 15 2" xfId="12876" xr:uid="{5EC199E1-3959-4AC1-9013-2025D3B0DF5E}"/>
    <cellStyle name="Separador de milhares 15 2 2" xfId="15764" xr:uid="{5342A70F-CA0C-439A-8AFE-142AE23672C8}"/>
    <cellStyle name="Separador de milhares 15 2 2 2" xfId="20986" xr:uid="{02F29F8E-3D24-4B41-B817-E207D86C45B0}"/>
    <cellStyle name="Separador de milhares 15 2 3" xfId="18111" xr:uid="{521409E5-4BBA-4269-80AA-8EFC2666DEB5}"/>
    <cellStyle name="Separador de milhares 15 3" xfId="12848" xr:uid="{D163BBFF-7685-423B-BFCB-1B7E6EAD84BD}"/>
    <cellStyle name="Separador de milhares 15 3 2" xfId="18098" xr:uid="{9FCFC115-3099-4658-A7E1-E20452A89D6A}"/>
    <cellStyle name="Separador de milhares 16" xfId="10083" xr:uid="{498B001A-F39C-4FD4-9249-C283A2418420}"/>
    <cellStyle name="Separador de milhares 16 2" xfId="12877" xr:uid="{72385521-C708-43C7-A781-A524586B5B47}"/>
    <cellStyle name="Separador de milhares 16 2 2" xfId="15765" xr:uid="{0E778F3E-9348-4DB9-8B24-6F7AAE79F30F}"/>
    <cellStyle name="Separador de milhares 16 2 2 2" xfId="20987" xr:uid="{A572663D-6577-4A78-A48B-58D7809A17B9}"/>
    <cellStyle name="Separador de milhares 16 2 3" xfId="18112" xr:uid="{7DC712EC-BD61-4C45-A6CA-DDD1AC045399}"/>
    <cellStyle name="Separador de milhares 16 3" xfId="12847" xr:uid="{27ADEDF2-CA13-4F3F-8709-39B7CED72AE0}"/>
    <cellStyle name="Separador de milhares 16 3 2" xfId="18097" xr:uid="{406F815B-5595-4212-B31C-B7E24CA551D2}"/>
    <cellStyle name="Separador de milhares 17" xfId="10084" xr:uid="{7894BBD7-6946-45F5-8EE9-C7F505B3273B}"/>
    <cellStyle name="Separador de milhares 17 2" xfId="12878" xr:uid="{3CA01084-ACFD-47FE-B644-A9D34CD39232}"/>
    <cellStyle name="Separador de milhares 17 2 2" xfId="15766" xr:uid="{B2887695-901E-4CE8-A3A6-2E71E60572F3}"/>
    <cellStyle name="Separador de milhares 17 2 2 2" xfId="20988" xr:uid="{CFF0931B-D371-4FB1-A1F8-7AFA2D56D9DF}"/>
    <cellStyle name="Separador de milhares 17 2 3" xfId="18113" xr:uid="{97EB530B-B6FD-4770-9291-D491A40A74A1}"/>
    <cellStyle name="Separador de milhares 17 3" xfId="12846" xr:uid="{1DAB8345-A196-43C7-8769-124CC6E01E47}"/>
    <cellStyle name="Separador de milhares 17 3 2" xfId="18096" xr:uid="{7DD322CF-8EAE-4718-BBCE-01D69E536F26}"/>
    <cellStyle name="Separador de milhares 18" xfId="10085" xr:uid="{E4DCE98B-E55E-43C7-BFC5-C2B8FF529A17}"/>
    <cellStyle name="Separador de milhares 18 2" xfId="12879" xr:uid="{6F50D8B5-6DC3-4CF3-B531-E83F90EEC9C8}"/>
    <cellStyle name="Separador de milhares 18 2 2" xfId="15767" xr:uid="{25E9BED7-31EE-459F-AAC4-2198592EBF17}"/>
    <cellStyle name="Separador de milhares 18 2 2 2" xfId="20989" xr:uid="{1AF23317-FDDF-4237-8D9F-6CA808EA6B7A}"/>
    <cellStyle name="Separador de milhares 18 2 3" xfId="18114" xr:uid="{935535C7-511D-45A4-A824-056E38709B2E}"/>
    <cellStyle name="Separador de milhares 18 3" xfId="12845" xr:uid="{29044D94-31A5-4888-AA08-88D5D3D0C642}"/>
    <cellStyle name="Separador de milhares 18 3 2" xfId="18095" xr:uid="{FCB20E76-FBA5-407D-8389-4CC8BCFE859C}"/>
    <cellStyle name="Separador de milhares 19" xfId="10086" xr:uid="{072E8766-0FE7-4507-B43F-C22F9AC1C743}"/>
    <cellStyle name="Separador de milhares 19 2" xfId="12880" xr:uid="{57CF2617-E4D0-408E-A7D0-FB3FFD3EA62B}"/>
    <cellStyle name="Separador de milhares 19 2 2" xfId="15768" xr:uid="{31CAC686-7F6D-4065-BC9F-75B2E7EE09A1}"/>
    <cellStyle name="Separador de milhares 19 2 2 2" xfId="20990" xr:uid="{338F57C8-927B-45A2-BB00-764AB68162D1}"/>
    <cellStyle name="Separador de milhares 19 2 3" xfId="18115" xr:uid="{9A13BFDF-8BB2-4FC9-9CC8-AF331FDF3EFF}"/>
    <cellStyle name="Separador de milhares 19 3" xfId="12844" xr:uid="{4944B5FD-363F-488D-B03A-7B0433097469}"/>
    <cellStyle name="Separador de milhares 19 3 2" xfId="18094" xr:uid="{160DE7C2-5E07-4363-81A2-B91F99001D07}"/>
    <cellStyle name="Separador de milhares 2" xfId="7" xr:uid="{E670AA98-ECE3-4927-B6C3-5CFAC8DF0F3B}"/>
    <cellStyle name="Separador de milhares 2 10" xfId="10087" xr:uid="{ABA4B4DB-FC2F-46B7-AE64-F51284811FAB}"/>
    <cellStyle name="Separador de milhares 2 10 2" xfId="12881" xr:uid="{8163303E-3FCF-4360-98B4-DB11284BB9CD}"/>
    <cellStyle name="Separador de milhares 2 10 2 2" xfId="15769" xr:uid="{32248B18-C014-449F-B1D5-B2411E96E2EA}"/>
    <cellStyle name="Separador de milhares 2 10 2 2 2" xfId="20991" xr:uid="{509F302E-2B08-4B6B-8F57-3F282D14527D}"/>
    <cellStyle name="Separador de milhares 2 10 2 3" xfId="18116" xr:uid="{228DD1C5-7091-4B41-BA72-C3AF4131DFA0}"/>
    <cellStyle name="Separador de milhares 2 10 3" xfId="12842" xr:uid="{FBCC93FE-CD79-455F-A5F4-95D51AE389D8}"/>
    <cellStyle name="Separador de milhares 2 10 3 2" xfId="18092" xr:uid="{D48E0C63-50B9-4FF6-9868-29B2D15D18E6}"/>
    <cellStyle name="Separador de milhares 2 11" xfId="10088" xr:uid="{2B6BA06D-396D-4DFB-B3EF-4301CC5F0245}"/>
    <cellStyle name="Separador de milhares 2 11 2" xfId="12882" xr:uid="{2399E438-4444-4439-BFED-39257DD9A1F0}"/>
    <cellStyle name="Separador de milhares 2 11 2 2" xfId="15770" xr:uid="{78810031-FB34-4852-B76D-9E005F6F0A6F}"/>
    <cellStyle name="Separador de milhares 2 11 2 2 2" xfId="20992" xr:uid="{D4C8D02D-79A8-4494-8CB9-BB20BFD95AD0}"/>
    <cellStyle name="Separador de milhares 2 11 2 3" xfId="18117" xr:uid="{486D3E9A-BA7C-421C-911C-A70D81C5BA0F}"/>
    <cellStyle name="Separador de milhares 2 11 3" xfId="12841" xr:uid="{9B21EB98-F3F9-419C-9D2D-F6B1BC9D9E2D}"/>
    <cellStyle name="Separador de milhares 2 11 3 2" xfId="18091" xr:uid="{5E0B0349-CF0A-405D-912D-8D5EF45AFA74}"/>
    <cellStyle name="Separador de milhares 2 12" xfId="10089" xr:uid="{1159BE68-AAC0-44A9-86AB-B33B89CBCB19}"/>
    <cellStyle name="Separador de milhares 2 12 2" xfId="12883" xr:uid="{0636757F-1F30-4886-9655-021E7576EFE4}"/>
    <cellStyle name="Separador de milhares 2 12 2 2" xfId="15771" xr:uid="{F62E7F56-6E91-42B8-ACDB-5A8303D56A11}"/>
    <cellStyle name="Separador de milhares 2 12 2 2 2" xfId="20993" xr:uid="{54035276-5EC2-4AB7-8928-A1931BAB32E6}"/>
    <cellStyle name="Separador de milhares 2 12 2 3" xfId="18118" xr:uid="{18C9BCC5-CEC3-4156-AA7E-3668482264FF}"/>
    <cellStyle name="Separador de milhares 2 12 3" xfId="12840" xr:uid="{A393EB17-42D8-4837-AC80-E1433C1396B3}"/>
    <cellStyle name="Separador de milhares 2 12 3 2" xfId="18090" xr:uid="{B9E4E5AF-D038-41EF-8356-768A79A5B736}"/>
    <cellStyle name="Separador de milhares 2 13" xfId="10090" xr:uid="{F9ADEF41-3A10-46C1-830B-8EBE1CFF75EF}"/>
    <cellStyle name="Separador de milhares 2 13 2" xfId="12884" xr:uid="{73A85A4C-5737-4A69-B129-7EAE7B1975B4}"/>
    <cellStyle name="Separador de milhares 2 13 2 2" xfId="15772" xr:uid="{C5FC14FB-DF5A-4796-B071-2C75CD407585}"/>
    <cellStyle name="Separador de milhares 2 13 2 2 2" xfId="20994" xr:uid="{112CE35A-0D1C-4A7A-820F-422FF0256935}"/>
    <cellStyle name="Separador de milhares 2 13 2 3" xfId="18119" xr:uid="{74779CB0-8747-46BE-BD1A-0ECBE0EE0DD1}"/>
    <cellStyle name="Separador de milhares 2 13 3" xfId="12839" xr:uid="{B772BDA6-273C-4B74-B32E-5E6573794F1D}"/>
    <cellStyle name="Separador de milhares 2 13 3 2" xfId="18089" xr:uid="{5A629B13-FCA4-4BEA-BA41-037AE2916ACB}"/>
    <cellStyle name="Separador de milhares 2 14" xfId="10091" xr:uid="{02B26FEB-E88D-4670-A9E5-6A731D32C41C}"/>
    <cellStyle name="Separador de milhares 2 14 2" xfId="12885" xr:uid="{4A8630B0-4C80-45B0-9EB9-B17D984C6A59}"/>
    <cellStyle name="Separador de milhares 2 14 2 2" xfId="15773" xr:uid="{3B79C38C-2E17-4E1D-AB8B-34A838C74903}"/>
    <cellStyle name="Separador de milhares 2 14 2 2 2" xfId="20995" xr:uid="{1AECB3DD-1B6C-466B-81AE-A2235CAB707E}"/>
    <cellStyle name="Separador de milhares 2 14 2 3" xfId="18120" xr:uid="{435D817F-29F7-4166-9D29-7635FC6B856A}"/>
    <cellStyle name="Separador de milhares 2 14 3" xfId="12838" xr:uid="{AC5A698D-23DC-435B-B526-4C76EE565537}"/>
    <cellStyle name="Separador de milhares 2 14 3 2" xfId="18088" xr:uid="{3DA35B1E-C087-4A47-B0DF-A23938578B2E}"/>
    <cellStyle name="Separador de milhares 2 15" xfId="10092" xr:uid="{72B383CE-D0AA-49EA-9617-A780DF5C9948}"/>
    <cellStyle name="Separador de milhares 2 15 2" xfId="12886" xr:uid="{85EE1BD4-F7A4-4C20-8D1C-B1C9FE00AA16}"/>
    <cellStyle name="Separador de milhares 2 15 2 2" xfId="15774" xr:uid="{FDCEAD39-3A6E-4AAB-8838-D3ED3FB25E73}"/>
    <cellStyle name="Separador de milhares 2 15 2 2 2" xfId="20996" xr:uid="{3BB56818-5584-4870-A66F-DA59334E5945}"/>
    <cellStyle name="Separador de milhares 2 15 2 3" xfId="18121" xr:uid="{7E70600A-225D-412A-BFA0-94A8A9486DB0}"/>
    <cellStyle name="Separador de milhares 2 15 3" xfId="12837" xr:uid="{1E10CAB2-73E6-4C3E-9A30-32EB760C40FC}"/>
    <cellStyle name="Separador de milhares 2 15 3 2" xfId="18087" xr:uid="{AC7E28FC-0551-4083-BBB2-586C983F1D3C}"/>
    <cellStyle name="Separador de milhares 2 16" xfId="10093" xr:uid="{908E40B2-707D-4A96-8C80-AD566B56D007}"/>
    <cellStyle name="Separador de milhares 2 16 2" xfId="12887" xr:uid="{024FDBF0-6165-4DCC-8FF3-8F71E87C6D6D}"/>
    <cellStyle name="Separador de milhares 2 16 2 2" xfId="15775" xr:uid="{98F6863E-1053-42BE-AFFC-46A3B403D4B6}"/>
    <cellStyle name="Separador de milhares 2 16 2 2 2" xfId="20997" xr:uid="{020F0BDC-9D49-4A3C-81A2-7BD54EE65FB5}"/>
    <cellStyle name="Separador de milhares 2 16 2 3" xfId="18122" xr:uid="{44A9EBB5-4240-442F-AB70-48BF49D93C94}"/>
    <cellStyle name="Separador de milhares 2 16 3" xfId="12836" xr:uid="{776A13F8-C778-4531-80D0-24760369A8A1}"/>
    <cellStyle name="Separador de milhares 2 16 3 2" xfId="18086" xr:uid="{B5514C5D-0A19-46EE-B0C2-0150CA4C4271}"/>
    <cellStyle name="Separador de milhares 2 17" xfId="10094" xr:uid="{E83D6F04-D447-43C1-BD89-F1C5532692EE}"/>
    <cellStyle name="Separador de milhares 2 17 2" xfId="12888" xr:uid="{DC2F2D5B-E4CC-49E4-A715-1F4ECDB06E58}"/>
    <cellStyle name="Separador de milhares 2 17 2 2" xfId="15776" xr:uid="{1C9E7C05-F126-4930-BB04-571557815EB6}"/>
    <cellStyle name="Separador de milhares 2 17 2 2 2" xfId="20998" xr:uid="{97911C6D-CC8A-4B86-83F0-59BDE75E7116}"/>
    <cellStyle name="Separador de milhares 2 17 2 3" xfId="18123" xr:uid="{E1BF39D2-1ABA-4DF2-A9FF-576D03B9EDF4}"/>
    <cellStyle name="Separador de milhares 2 17 3" xfId="12835" xr:uid="{02BD6D55-58B6-4E59-A760-9757F94126E0}"/>
    <cellStyle name="Separador de milhares 2 17 3 2" xfId="18085" xr:uid="{4C770263-5ACD-4F29-B09D-4724EEF90C7A}"/>
    <cellStyle name="Separador de milhares 2 18" xfId="10095" xr:uid="{968A8A76-289F-4E85-9D01-6F4EC034BCA3}"/>
    <cellStyle name="Separador de milhares 2 18 2" xfId="12889" xr:uid="{174609C8-A4F1-4C2E-8DFF-529AA935EAB4}"/>
    <cellStyle name="Separador de milhares 2 18 2 2" xfId="15777" xr:uid="{59C44189-BA9E-4560-BC7B-68F3A7990CF0}"/>
    <cellStyle name="Separador de milhares 2 18 2 2 2" xfId="20999" xr:uid="{61893B14-44DE-493A-A607-CDFA77C40F2D}"/>
    <cellStyle name="Separador de milhares 2 18 2 3" xfId="18124" xr:uid="{D2EDF41D-C892-4096-997E-26B4C5219B23}"/>
    <cellStyle name="Separador de milhares 2 18 3" xfId="12834" xr:uid="{36EA7400-4974-4F2F-820E-9A9896D45961}"/>
    <cellStyle name="Separador de milhares 2 18 3 2" xfId="18084" xr:uid="{36B5F7CF-1895-4703-9302-EAB613E7AE54}"/>
    <cellStyle name="Separador de milhares 2 19" xfId="10096" xr:uid="{8E9D0094-4C36-4C6E-A15A-DB1180A205E5}"/>
    <cellStyle name="Separador de milhares 2 19 2" xfId="12890" xr:uid="{07EEBBEB-EBAC-4FC5-84E6-A2620E228A62}"/>
    <cellStyle name="Separador de milhares 2 19 2 2" xfId="15778" xr:uid="{539568B7-2DE8-46CC-A55F-F526A372BE57}"/>
    <cellStyle name="Separador de milhares 2 19 2 2 2" xfId="21000" xr:uid="{A8C0F48E-9EF5-4DDC-BE42-96B88940A436}"/>
    <cellStyle name="Separador de milhares 2 19 2 3" xfId="18125" xr:uid="{DCB5A733-EAAF-4B6C-B31B-5597CE231C31}"/>
    <cellStyle name="Separador de milhares 2 19 3" xfId="12833" xr:uid="{F4B1F462-A431-4474-A664-65BEBFA12472}"/>
    <cellStyle name="Separador de milhares 2 19 3 2" xfId="18083" xr:uid="{D0691214-FC95-4D28-B0C9-9F24DE0A6278}"/>
    <cellStyle name="Separador de milhares 2 2" xfId="17" xr:uid="{77764D74-EB67-448B-BC91-84C4C935EDF1}"/>
    <cellStyle name="Separador de milhares 2 2 10" xfId="10097" xr:uid="{B4D9AFB9-6380-4175-82AC-B78995CB9E88}"/>
    <cellStyle name="Separador de milhares 2 2 10 10" xfId="10098" xr:uid="{314A5DDF-D619-482C-8A7D-0FDF2D066F80}"/>
    <cellStyle name="Separador de milhares 2 2 10 10 2" xfId="12893" xr:uid="{0908F09F-3178-4E74-B80B-A4E8A081B0F9}"/>
    <cellStyle name="Separador de milhares 2 2 10 10 2 2" xfId="15781" xr:uid="{181C7CCC-5BF3-4246-984C-B792124B9004}"/>
    <cellStyle name="Separador de milhares 2 2 10 10 2 2 2" xfId="21003" xr:uid="{2275665B-D578-4A91-9EFD-BDA293A82E9B}"/>
    <cellStyle name="Separador de milhares 2 2 10 10 2 3" xfId="18128" xr:uid="{7B140DA1-3569-4387-A1BB-230575A3AE5C}"/>
    <cellStyle name="Separador de milhares 2 2 10 10 3" xfId="12830" xr:uid="{4F9DBA85-80A7-48B7-B682-FFBA3C3E583C}"/>
    <cellStyle name="Separador de milhares 2 2 10 10 3 2" xfId="18080" xr:uid="{F5290BC6-2D0E-400A-A40D-19BD9910D44D}"/>
    <cellStyle name="Separador de milhares 2 2 10 11" xfId="10099" xr:uid="{8AC2F1E9-A709-42A5-8579-05CD1FA35AA1}"/>
    <cellStyle name="Separador de milhares 2 2 10 11 2" xfId="12894" xr:uid="{02CE5FC3-105C-4F42-90D7-480FEABADF18}"/>
    <cellStyle name="Separador de milhares 2 2 10 11 2 2" xfId="15782" xr:uid="{F7F8108A-9620-4A22-99CE-2D4A415776AE}"/>
    <cellStyle name="Separador de milhares 2 2 10 11 2 2 2" xfId="21004" xr:uid="{B7E4DA6F-D04F-43B3-A0ED-BBF76B27737A}"/>
    <cellStyle name="Separador de milhares 2 2 10 11 2 3" xfId="18129" xr:uid="{C3F58E57-45E6-450B-BD64-5050EFCD2130}"/>
    <cellStyle name="Separador de milhares 2 2 10 11 3" xfId="12829" xr:uid="{41C3445B-4DEA-4389-8810-AC93E2941A18}"/>
    <cellStyle name="Separador de milhares 2 2 10 11 3 2" xfId="18079" xr:uid="{B5318194-736C-47FD-A99A-A7B8B502F166}"/>
    <cellStyle name="Separador de milhares 2 2 10 12" xfId="10100" xr:uid="{37F0CD93-0730-4683-9AAB-47A48DBB460F}"/>
    <cellStyle name="Separador de milhares 2 2 10 12 2" xfId="12895" xr:uid="{135DAF17-4A87-4060-A358-B7B5C581A30D}"/>
    <cellStyle name="Separador de milhares 2 2 10 12 2 2" xfId="15783" xr:uid="{2342C3D0-FA62-49E4-9900-4BD3EE8396E7}"/>
    <cellStyle name="Separador de milhares 2 2 10 12 2 2 2" xfId="21005" xr:uid="{C6DB5F7C-F7EB-4BA2-B1A3-E3F2D7995488}"/>
    <cellStyle name="Separador de milhares 2 2 10 12 2 3" xfId="18130" xr:uid="{CE865362-81DD-4E3C-A14A-034FB736AD96}"/>
    <cellStyle name="Separador de milhares 2 2 10 12 3" xfId="12828" xr:uid="{CBF7E4B6-DD71-4778-B2AB-308536BFF3CA}"/>
    <cellStyle name="Separador de milhares 2 2 10 12 3 2" xfId="18078" xr:uid="{ECAE4CA5-0EEF-4743-838B-237D3EFAB8DB}"/>
    <cellStyle name="Separador de milhares 2 2 10 13" xfId="10101" xr:uid="{0922C0AA-1ADD-4ABC-87EF-47B47B137678}"/>
    <cellStyle name="Separador de milhares 2 2 10 13 2" xfId="12896" xr:uid="{936D535D-5BFD-43A8-9D47-EE93BEB43B03}"/>
    <cellStyle name="Separador de milhares 2 2 10 13 2 2" xfId="15784" xr:uid="{0B5A66F1-5422-47A6-8F54-0C9711EB69F8}"/>
    <cellStyle name="Separador de milhares 2 2 10 13 2 2 2" xfId="21006" xr:uid="{103D3BBF-B849-441E-A9F9-412A2160E8AB}"/>
    <cellStyle name="Separador de milhares 2 2 10 13 2 3" xfId="18131" xr:uid="{6476C16D-F728-484F-9614-00D4414F672B}"/>
    <cellStyle name="Separador de milhares 2 2 10 13 3" xfId="12827" xr:uid="{46B1853C-0470-4A6A-B3AB-117FDBC7BA8B}"/>
    <cellStyle name="Separador de milhares 2 2 10 13 3 2" xfId="18077" xr:uid="{B7595BA7-9FE0-4021-8688-CFA4F3C77CC1}"/>
    <cellStyle name="Separador de milhares 2 2 10 14" xfId="10102" xr:uid="{3F023130-013D-4838-8208-01E48A17FB1E}"/>
    <cellStyle name="Separador de milhares 2 2 10 14 2" xfId="12897" xr:uid="{EB175532-2491-4EE3-B740-6944EA3A2EAA}"/>
    <cellStyle name="Separador de milhares 2 2 10 14 2 2" xfId="15785" xr:uid="{8D86C69A-28B4-4229-83C8-64CA06B93264}"/>
    <cellStyle name="Separador de milhares 2 2 10 14 2 2 2" xfId="21007" xr:uid="{A5283BBB-6EF3-4776-BB85-1B87F669406B}"/>
    <cellStyle name="Separador de milhares 2 2 10 14 2 3" xfId="18132" xr:uid="{1421DBDA-67EB-42B0-B19D-64095173CF1B}"/>
    <cellStyle name="Separador de milhares 2 2 10 14 3" xfId="12826" xr:uid="{4C841115-6D14-47E1-BDDC-CEA5C4F72816}"/>
    <cellStyle name="Separador de milhares 2 2 10 14 3 2" xfId="18076" xr:uid="{5F3A87BD-C57F-4332-BE17-D1BC27AAA576}"/>
    <cellStyle name="Separador de milhares 2 2 10 15" xfId="10103" xr:uid="{16554A36-54D7-432C-ACF9-5F9B7C180FC7}"/>
    <cellStyle name="Separador de milhares 2 2 10 15 2" xfId="12898" xr:uid="{7EC79A92-AD6C-4166-A9B0-4CD80D19A633}"/>
    <cellStyle name="Separador de milhares 2 2 10 15 2 2" xfId="15786" xr:uid="{B588CC99-D51C-4016-97DC-2152B22F0AA7}"/>
    <cellStyle name="Separador de milhares 2 2 10 15 2 2 2" xfId="21008" xr:uid="{8FA404B5-66B8-4419-9FB5-F021C266F438}"/>
    <cellStyle name="Separador de milhares 2 2 10 15 2 3" xfId="18133" xr:uid="{AEFF2543-7FFD-4150-B971-F25F9B6C8757}"/>
    <cellStyle name="Separador de milhares 2 2 10 15 3" xfId="12825" xr:uid="{78DB86DA-F6EB-4860-8B51-1A05B886A646}"/>
    <cellStyle name="Separador de milhares 2 2 10 15 3 2" xfId="18075" xr:uid="{89997407-9B15-4FD9-959A-F015F05CA609}"/>
    <cellStyle name="Separador de milhares 2 2 10 16" xfId="10104" xr:uid="{91FF1C5F-5E3C-431E-8987-B0B2DA0ECFC7}"/>
    <cellStyle name="Separador de milhares 2 2 10 16 2" xfId="12899" xr:uid="{88841123-50A6-4A18-972F-83BD1E6E744F}"/>
    <cellStyle name="Separador de milhares 2 2 10 16 2 2" xfId="15787" xr:uid="{1F5A408B-F468-46CA-99FA-F35056D2CCFC}"/>
    <cellStyle name="Separador de milhares 2 2 10 16 2 2 2" xfId="21009" xr:uid="{E48EE157-3E32-4039-9294-8973396732D2}"/>
    <cellStyle name="Separador de milhares 2 2 10 16 2 3" xfId="18134" xr:uid="{807A7F4E-8FE3-4135-931F-378E1B073F6D}"/>
    <cellStyle name="Separador de milhares 2 2 10 16 3" xfId="12824" xr:uid="{18E5A801-E417-40C8-A7DD-25418D3D8F68}"/>
    <cellStyle name="Separador de milhares 2 2 10 16 3 2" xfId="18074" xr:uid="{F295F5F2-B246-48AF-A0D8-DD484D4A5CA0}"/>
    <cellStyle name="Separador de milhares 2 2 10 17" xfId="10105" xr:uid="{CFC3F085-EF56-409A-B7E5-C58CC18EDCD3}"/>
    <cellStyle name="Separador de milhares 2 2 10 17 2" xfId="12900" xr:uid="{A7F7663D-880B-4EB9-A184-EA076F66B4E3}"/>
    <cellStyle name="Separador de milhares 2 2 10 17 2 2" xfId="15788" xr:uid="{5B514ACD-4C2A-4DAE-9367-FBFE3F840A2F}"/>
    <cellStyle name="Separador de milhares 2 2 10 17 2 2 2" xfId="21010" xr:uid="{14862517-23A9-4189-80B5-788A79A93EBC}"/>
    <cellStyle name="Separador de milhares 2 2 10 17 2 3" xfId="18135" xr:uid="{04176EC8-7312-4EB0-8A85-DD4B057BA265}"/>
    <cellStyle name="Separador de milhares 2 2 10 17 3" xfId="12823" xr:uid="{42787F4A-CF32-4C60-BF74-8E6944741BEA}"/>
    <cellStyle name="Separador de milhares 2 2 10 17 3 2" xfId="18073" xr:uid="{0FB0BC6F-F765-47D3-A931-9396AD9F3DE2}"/>
    <cellStyle name="Separador de milhares 2 2 10 18" xfId="10106" xr:uid="{AF61DA38-27F1-401D-A905-9BC11C2B092D}"/>
    <cellStyle name="Separador de milhares 2 2 10 18 2" xfId="12901" xr:uid="{6D056335-3AEA-43A4-979E-7B7855134EB6}"/>
    <cellStyle name="Separador de milhares 2 2 10 18 2 2" xfId="15789" xr:uid="{EBAE498D-8352-415F-AD70-6A876FB13366}"/>
    <cellStyle name="Separador de milhares 2 2 10 18 2 2 2" xfId="21011" xr:uid="{458DBE26-F674-41DA-BD3E-5EB1450AB330}"/>
    <cellStyle name="Separador de milhares 2 2 10 18 2 3" xfId="18136" xr:uid="{BD6D7226-EB78-4CB4-9386-5C288BF17220}"/>
    <cellStyle name="Separador de milhares 2 2 10 18 3" xfId="12822" xr:uid="{064095BF-530B-42DD-92BD-6E798DC0CE8A}"/>
    <cellStyle name="Separador de milhares 2 2 10 18 3 2" xfId="18072" xr:uid="{96AC4097-6A41-48A1-9BC9-99DD348468B3}"/>
    <cellStyle name="Separador de milhares 2 2 10 19" xfId="10107" xr:uid="{2529DAF0-868C-4E54-AC96-26E1FB7E875B}"/>
    <cellStyle name="Separador de milhares 2 2 10 19 2" xfId="12902" xr:uid="{51AF098A-5898-4908-A6BF-BCFE453EFF30}"/>
    <cellStyle name="Separador de milhares 2 2 10 19 2 2" xfId="15790" xr:uid="{4B9F7DB7-EA49-4E58-8BDE-6803053D9355}"/>
    <cellStyle name="Separador de milhares 2 2 10 19 2 2 2" xfId="21012" xr:uid="{9262AF21-8142-439C-AE91-5966531FF049}"/>
    <cellStyle name="Separador de milhares 2 2 10 19 2 3" xfId="18137" xr:uid="{309038F9-D80E-4281-AE3F-09052F11C340}"/>
    <cellStyle name="Separador de milhares 2 2 10 19 3" xfId="12821" xr:uid="{CB54A61B-E0D8-4037-8CF8-09F2052570D1}"/>
    <cellStyle name="Separador de milhares 2 2 10 19 3 2" xfId="18071" xr:uid="{596C91B1-944F-4962-ABCD-A04827AF8CEE}"/>
    <cellStyle name="Separador de milhares 2 2 10 2" xfId="10108" xr:uid="{8DF10C02-60C4-4658-874F-37662BB1EB18}"/>
    <cellStyle name="Separador de milhares 2 2 10 2 2" xfId="12903" xr:uid="{09B3A988-6467-4C04-85A0-E95700F77F1E}"/>
    <cellStyle name="Separador de milhares 2 2 10 2 2 2" xfId="15791" xr:uid="{A7CB5C97-C00A-4DEE-A293-33FE6ABCCD48}"/>
    <cellStyle name="Separador de milhares 2 2 10 2 2 2 2" xfId="21013" xr:uid="{C0C03304-9090-4DEA-A5D8-4C4270BE74DC}"/>
    <cellStyle name="Separador de milhares 2 2 10 2 2 3" xfId="18138" xr:uid="{67113EDB-640B-4635-9A3B-80634A279530}"/>
    <cellStyle name="Separador de milhares 2 2 10 2 3" xfId="12820" xr:uid="{FC935C2C-9F51-459C-AB2B-5D4B151AC808}"/>
    <cellStyle name="Separador de milhares 2 2 10 2 3 2" xfId="18070" xr:uid="{4A95803F-2DC8-43E4-AA16-705DD95B9DA3}"/>
    <cellStyle name="Separador de milhares 2 2 10 20" xfId="10109" xr:uid="{24EDAF4B-FDD7-4596-AE24-B5D7FB55A547}"/>
    <cellStyle name="Separador de milhares 2 2 10 20 2" xfId="12904" xr:uid="{83BEA7E3-10EB-4119-B007-DFBEBC249C18}"/>
    <cellStyle name="Separador de milhares 2 2 10 20 2 2" xfId="15792" xr:uid="{D2956FC3-1BAD-473E-9BC2-587C1402499F}"/>
    <cellStyle name="Separador de milhares 2 2 10 20 2 2 2" xfId="21014" xr:uid="{3C1059A3-674E-4C1A-8D22-C5015CD0029F}"/>
    <cellStyle name="Separador de milhares 2 2 10 20 2 3" xfId="18139" xr:uid="{938689E6-FBA9-490B-ABF4-6F75ACC10B54}"/>
    <cellStyle name="Separador de milhares 2 2 10 20 3" xfId="12819" xr:uid="{7B04CBF6-2F34-4605-BE3B-0F95A424A9A0}"/>
    <cellStyle name="Separador de milhares 2 2 10 20 3 2" xfId="18069" xr:uid="{D6177DB1-F62B-4972-BCFD-0500067FF879}"/>
    <cellStyle name="Separador de milhares 2 2 10 21" xfId="10110" xr:uid="{5315BCB7-41AD-49F4-BBBA-9DC681114E03}"/>
    <cellStyle name="Separador de milhares 2 2 10 21 2" xfId="12905" xr:uid="{69A4DAA1-FAF7-45BD-857A-C006E203D715}"/>
    <cellStyle name="Separador de milhares 2 2 10 21 2 2" xfId="15793" xr:uid="{E938E513-ADB0-4A2D-A1C6-F404EC641550}"/>
    <cellStyle name="Separador de milhares 2 2 10 21 2 2 2" xfId="21015" xr:uid="{DDE54BBF-942C-4819-964A-67424C1520CF}"/>
    <cellStyle name="Separador de milhares 2 2 10 21 2 3" xfId="18140" xr:uid="{C3E8714A-6E25-41C2-95D2-997B20AFF287}"/>
    <cellStyle name="Separador de milhares 2 2 10 21 3" xfId="12818" xr:uid="{5CC1E647-3ED1-4964-B740-236057143FD2}"/>
    <cellStyle name="Separador de milhares 2 2 10 21 3 2" xfId="18068" xr:uid="{A30FFA0B-2CDF-4829-9360-0D6F49378939}"/>
    <cellStyle name="Separador de milhares 2 2 10 22" xfId="10111" xr:uid="{50ED7A58-9BA0-4BCD-84BB-7E2292050D51}"/>
    <cellStyle name="Separador de milhares 2 2 10 22 2" xfId="12906" xr:uid="{11B76ADA-F9CD-496D-978E-457681079661}"/>
    <cellStyle name="Separador de milhares 2 2 10 22 2 2" xfId="15794" xr:uid="{D1D82564-AEAB-4C91-9FC6-D4B583B2F877}"/>
    <cellStyle name="Separador de milhares 2 2 10 22 2 2 2" xfId="21016" xr:uid="{679F8A57-BE09-4DE2-B671-1C1FBD778568}"/>
    <cellStyle name="Separador de milhares 2 2 10 22 2 3" xfId="18141" xr:uid="{B2EE7157-1121-4E3D-A0C4-3D514A419563}"/>
    <cellStyle name="Separador de milhares 2 2 10 22 3" xfId="12817" xr:uid="{2C171317-C48A-460C-B698-95D43E0DBCFF}"/>
    <cellStyle name="Separador de milhares 2 2 10 22 3 2" xfId="18067" xr:uid="{59174AF7-1EDF-4021-ACE8-2E8A276703C8}"/>
    <cellStyle name="Separador de milhares 2 2 10 23" xfId="10112" xr:uid="{C18999E1-8C7F-43CC-A937-476157FE63EB}"/>
    <cellStyle name="Separador de milhares 2 2 10 23 2" xfId="12907" xr:uid="{D1265630-FFB4-45DD-A516-55F00C2A3FE8}"/>
    <cellStyle name="Separador de milhares 2 2 10 23 2 2" xfId="15795" xr:uid="{1784E091-ECA8-4F93-B0B6-0A1E686B354D}"/>
    <cellStyle name="Separador de milhares 2 2 10 23 2 2 2" xfId="21017" xr:uid="{A08B9C26-2060-4092-9390-D2A1EAFFD950}"/>
    <cellStyle name="Separador de milhares 2 2 10 23 2 3" xfId="18142" xr:uid="{F04839AC-D2B8-4F00-98BB-A234AA6DEF78}"/>
    <cellStyle name="Separador de milhares 2 2 10 23 3" xfId="12816" xr:uid="{7A7D8944-BB51-49EE-B89B-785325F61729}"/>
    <cellStyle name="Separador de milhares 2 2 10 23 3 2" xfId="18066" xr:uid="{62871F4B-ECFE-4B2C-A07B-21BCD48A1124}"/>
    <cellStyle name="Separador de milhares 2 2 10 24" xfId="10113" xr:uid="{8F242444-F516-447D-B38A-95FE936FEDCE}"/>
    <cellStyle name="Separador de milhares 2 2 10 24 2" xfId="12908" xr:uid="{676B63DA-57DE-4B2B-9E29-06419A86CA97}"/>
    <cellStyle name="Separador de milhares 2 2 10 24 2 2" xfId="15796" xr:uid="{2B0224A7-8901-464F-9B01-B78A2CB005CB}"/>
    <cellStyle name="Separador de milhares 2 2 10 24 2 2 2" xfId="21018" xr:uid="{7AD8C524-12BC-4349-B6FF-27EBAB30A83F}"/>
    <cellStyle name="Separador de milhares 2 2 10 24 2 3" xfId="18143" xr:uid="{3908C316-A512-4B6F-A2D6-02DC3019666D}"/>
    <cellStyle name="Separador de milhares 2 2 10 24 3" xfId="12815" xr:uid="{E67F7CC7-53D6-40E7-BE94-C9C59A037855}"/>
    <cellStyle name="Separador de milhares 2 2 10 24 3 2" xfId="18065" xr:uid="{99AA2547-4D21-425A-B4F0-BE053BE63F46}"/>
    <cellStyle name="Separador de milhares 2 2 10 25" xfId="10114" xr:uid="{595E44C3-B261-4AD7-92AD-F2F6CD68118B}"/>
    <cellStyle name="Separador de milhares 2 2 10 25 2" xfId="12909" xr:uid="{9012EDED-617A-4DF4-A9BB-C7C98F364895}"/>
    <cellStyle name="Separador de milhares 2 2 10 25 2 2" xfId="15797" xr:uid="{83BC9CB9-EEAC-41D1-B96D-A943F79F4DA0}"/>
    <cellStyle name="Separador de milhares 2 2 10 25 2 2 2" xfId="21019" xr:uid="{88A352B0-7030-4FF4-832B-DFE60AE9A544}"/>
    <cellStyle name="Separador de milhares 2 2 10 25 2 3" xfId="18144" xr:uid="{8A98F6A1-9B56-4420-9956-4D06F6A63FF0}"/>
    <cellStyle name="Separador de milhares 2 2 10 25 3" xfId="12814" xr:uid="{0377B902-04FF-4029-ACFE-A19BFD08E3AC}"/>
    <cellStyle name="Separador de milhares 2 2 10 25 3 2" xfId="18064" xr:uid="{7FAC2D36-6609-4923-93CF-6DF3C43B7C83}"/>
    <cellStyle name="Separador de milhares 2 2 10 26" xfId="10115" xr:uid="{CDB29AE2-4535-4BF1-A0C1-FFA5B417452A}"/>
    <cellStyle name="Separador de milhares 2 2 10 26 2" xfId="12910" xr:uid="{A3292450-468A-44EB-A8E9-B9D95355EDB3}"/>
    <cellStyle name="Separador de milhares 2 2 10 26 2 2" xfId="15798" xr:uid="{3844EC2D-8D56-4D63-855E-E35FBAFD03FB}"/>
    <cellStyle name="Separador de milhares 2 2 10 26 2 2 2" xfId="21020" xr:uid="{A53B88DC-E463-4845-93EA-0CC89982F311}"/>
    <cellStyle name="Separador de milhares 2 2 10 26 2 3" xfId="18145" xr:uid="{EF84D0C6-E183-42DF-8E5B-19C225425C89}"/>
    <cellStyle name="Separador de milhares 2 2 10 26 3" xfId="12813" xr:uid="{D1C57E5E-DB4F-49E8-AC4D-17DFF4AC9D59}"/>
    <cellStyle name="Separador de milhares 2 2 10 26 3 2" xfId="18063" xr:uid="{679C1831-4EF3-4C53-91F7-09DD9E600D08}"/>
    <cellStyle name="Separador de milhares 2 2 10 27" xfId="10116" xr:uid="{A95C2431-0968-4115-BEA1-DB785FEFD066}"/>
    <cellStyle name="Separador de milhares 2 2 10 27 2" xfId="12911" xr:uid="{812C98CF-3179-4382-A3DB-3F030D5E8559}"/>
    <cellStyle name="Separador de milhares 2 2 10 27 2 2" xfId="15799" xr:uid="{42D1AF72-3896-466E-B5F5-7EE37B89E49C}"/>
    <cellStyle name="Separador de milhares 2 2 10 27 2 2 2" xfId="21021" xr:uid="{333D226E-A60C-4455-8949-6302CE01BA48}"/>
    <cellStyle name="Separador de milhares 2 2 10 27 2 3" xfId="18146" xr:uid="{02E1C507-0B37-47E2-A371-96E38DEA38E0}"/>
    <cellStyle name="Separador de milhares 2 2 10 27 3" xfId="12812" xr:uid="{E923B863-6B74-4ABE-929F-BB76DCE88E8E}"/>
    <cellStyle name="Separador de milhares 2 2 10 27 3 2" xfId="18062" xr:uid="{591F11A9-DE36-4BEE-855F-7FA78DD448DA}"/>
    <cellStyle name="Separador de milhares 2 2 10 28" xfId="10117" xr:uid="{9F9C3BB0-DAC0-471F-A15E-33F90D426A28}"/>
    <cellStyle name="Separador de milhares 2 2 10 28 2" xfId="12912" xr:uid="{F88CBF6A-CCA6-4334-8206-D7D61BB43D51}"/>
    <cellStyle name="Separador de milhares 2 2 10 28 2 2" xfId="15800" xr:uid="{62D32C08-9E11-4139-AB16-0649E01D3588}"/>
    <cellStyle name="Separador de milhares 2 2 10 28 2 2 2" xfId="21022" xr:uid="{B71DDCCB-7289-4346-BA87-72E90FE0D393}"/>
    <cellStyle name="Separador de milhares 2 2 10 28 2 3" xfId="18147" xr:uid="{B6D6C2AC-36F5-43A3-B927-4AC0DB17D9D6}"/>
    <cellStyle name="Separador de milhares 2 2 10 28 3" xfId="12811" xr:uid="{316DD856-5B85-4CC5-B53F-DA93F96CDFAE}"/>
    <cellStyle name="Separador de milhares 2 2 10 28 3 2" xfId="18061" xr:uid="{8A61BB52-3954-49DB-93E9-87F614AABF49}"/>
    <cellStyle name="Separador de milhares 2 2 10 29" xfId="10118" xr:uid="{335CCECE-EDB6-4647-896E-9AF5C1E0B151}"/>
    <cellStyle name="Separador de milhares 2 2 10 29 2" xfId="12913" xr:uid="{6AA34D82-00F6-491D-8150-5A0170A85D61}"/>
    <cellStyle name="Separador de milhares 2 2 10 29 2 2" xfId="15801" xr:uid="{94FA7054-D81A-4E87-82D7-30B7AD25CC88}"/>
    <cellStyle name="Separador de milhares 2 2 10 29 2 2 2" xfId="21023" xr:uid="{E82D8F0B-6D7A-4872-B1EA-9318CDB3DA26}"/>
    <cellStyle name="Separador de milhares 2 2 10 29 2 3" xfId="18148" xr:uid="{DEFE6E37-B468-4B08-A413-D8F4B72ADAD4}"/>
    <cellStyle name="Separador de milhares 2 2 10 29 3" xfId="12810" xr:uid="{CCC15ABE-FE5D-4390-995D-94B0B82E3D5B}"/>
    <cellStyle name="Separador de milhares 2 2 10 29 3 2" xfId="18060" xr:uid="{8A6E8BDC-18AB-4B9B-AB5D-CEDDF4BA21F8}"/>
    <cellStyle name="Separador de milhares 2 2 10 3" xfId="10119" xr:uid="{3A2CD8D5-AD9B-4AC2-BD50-9FECF6AA0379}"/>
    <cellStyle name="Separador de milhares 2 2 10 3 2" xfId="12914" xr:uid="{93751821-A80A-46FB-BB24-CE1E0264A6C4}"/>
    <cellStyle name="Separador de milhares 2 2 10 3 2 2" xfId="15802" xr:uid="{35CBB877-C31C-4255-A510-BF63B23A9A75}"/>
    <cellStyle name="Separador de milhares 2 2 10 3 2 2 2" xfId="21024" xr:uid="{BAF1AF30-7EC4-4095-8EA3-64460E85E62F}"/>
    <cellStyle name="Separador de milhares 2 2 10 3 2 3" xfId="18149" xr:uid="{75F3810C-3214-4A9D-9D84-B2D22E2B1660}"/>
    <cellStyle name="Separador de milhares 2 2 10 3 3" xfId="12809" xr:uid="{0E14508B-92C4-4C4F-BBF2-0CE3DA606AA2}"/>
    <cellStyle name="Separador de milhares 2 2 10 3 3 2" xfId="18059" xr:uid="{ED402EF3-4A40-4FF4-8C9A-F4C0FAB4DB3C}"/>
    <cellStyle name="Separador de milhares 2 2 10 30" xfId="10120" xr:uid="{CDB7A85D-35C4-442E-BE48-E8D1ADFC7046}"/>
    <cellStyle name="Separador de milhares 2 2 10 30 2" xfId="12915" xr:uid="{21B57527-B942-4670-9500-3391CA5B542F}"/>
    <cellStyle name="Separador de milhares 2 2 10 30 2 2" xfId="15803" xr:uid="{2438A936-7378-4C3A-978F-900D220A331F}"/>
    <cellStyle name="Separador de milhares 2 2 10 30 2 2 2" xfId="21025" xr:uid="{AE302476-860C-45EF-94DD-8FC2C3639DB8}"/>
    <cellStyle name="Separador de milhares 2 2 10 30 2 3" xfId="18150" xr:uid="{A983E344-4AC5-4213-8B9C-A2127C44492F}"/>
    <cellStyle name="Separador de milhares 2 2 10 30 3" xfId="12808" xr:uid="{5CC7F580-D7C6-445F-8B93-0C51B529A0ED}"/>
    <cellStyle name="Separador de milhares 2 2 10 30 3 2" xfId="18058" xr:uid="{1FF41BDD-98ED-4C68-834E-C764FA690BA7}"/>
    <cellStyle name="Separador de milhares 2 2 10 31" xfId="10121" xr:uid="{0AA1B9AB-6576-4F27-B36A-5B75CEB72489}"/>
    <cellStyle name="Separador de milhares 2 2 10 31 2" xfId="12916" xr:uid="{D41A24D0-24C0-46C5-89BC-CB5112C9C9C6}"/>
    <cellStyle name="Separador de milhares 2 2 10 31 2 2" xfId="15804" xr:uid="{55167A80-050A-4752-9FFA-AE067B01241D}"/>
    <cellStyle name="Separador de milhares 2 2 10 31 2 2 2" xfId="21026" xr:uid="{CC08ED52-7686-49D1-87A3-DAA6E3961C15}"/>
    <cellStyle name="Separador de milhares 2 2 10 31 2 3" xfId="18151" xr:uid="{B75E82E9-4962-4178-971A-B0DFBE06603C}"/>
    <cellStyle name="Separador de milhares 2 2 10 31 3" xfId="12807" xr:uid="{D6242895-CCEC-4AF0-8588-19077B6FD5F6}"/>
    <cellStyle name="Separador de milhares 2 2 10 31 3 2" xfId="18057" xr:uid="{B8DE7C07-F45C-4698-A826-07EFD62F4836}"/>
    <cellStyle name="Separador de milhares 2 2 10 32" xfId="10122" xr:uid="{804E7B5E-8A3D-4EAF-B44A-1E81223FFEF8}"/>
    <cellStyle name="Separador de milhares 2 2 10 32 2" xfId="12917" xr:uid="{B8BA27FA-1E4D-4493-86F3-EFD27A9EF5C4}"/>
    <cellStyle name="Separador de milhares 2 2 10 32 2 2" xfId="15805" xr:uid="{199A7A5E-3FFA-4A6B-851B-A43FBF2E484A}"/>
    <cellStyle name="Separador de milhares 2 2 10 32 2 2 2" xfId="21027" xr:uid="{8115BCD9-04E3-48A4-8824-CBA1E98F3BAF}"/>
    <cellStyle name="Separador de milhares 2 2 10 32 2 3" xfId="18152" xr:uid="{942CBC72-104C-4162-898C-DBB9E0C417FB}"/>
    <cellStyle name="Separador de milhares 2 2 10 32 3" xfId="12806" xr:uid="{A038DEF7-3836-4969-87C0-819AF9E00493}"/>
    <cellStyle name="Separador de milhares 2 2 10 32 3 2" xfId="18056" xr:uid="{5B90A885-8C80-4665-A928-C147B0826FA0}"/>
    <cellStyle name="Separador de milhares 2 2 10 33" xfId="10123" xr:uid="{D5E75EFA-F37C-479A-8A8A-886F33B3170D}"/>
    <cellStyle name="Separador de milhares 2 2 10 33 2" xfId="12918" xr:uid="{68B0737A-8FFA-4CF9-B35F-D57AEFFB5260}"/>
    <cellStyle name="Separador de milhares 2 2 10 33 2 2" xfId="15806" xr:uid="{767584E2-B38D-4E8D-A70D-FDD037CBFF13}"/>
    <cellStyle name="Separador de milhares 2 2 10 33 2 2 2" xfId="21028" xr:uid="{30C7059B-BE41-48E8-B8FB-EDD21347F6D0}"/>
    <cellStyle name="Separador de milhares 2 2 10 33 2 3" xfId="18153" xr:uid="{99144F08-9D5A-426C-BC10-4688B3A248DA}"/>
    <cellStyle name="Separador de milhares 2 2 10 33 3" xfId="12805" xr:uid="{565962CF-001E-406F-BB36-42F3A1009C17}"/>
    <cellStyle name="Separador de milhares 2 2 10 33 3 2" xfId="18055" xr:uid="{4A91788F-9E37-4EEA-9878-E062702225C7}"/>
    <cellStyle name="Separador de milhares 2 2 10 34" xfId="10124" xr:uid="{8CD73660-45A8-482C-A3C3-A52DFB6CAAA3}"/>
    <cellStyle name="Separador de milhares 2 2 10 34 2" xfId="12919" xr:uid="{252939B0-FE00-4078-BCC5-117BA4CC4F3E}"/>
    <cellStyle name="Separador de milhares 2 2 10 34 2 2" xfId="15807" xr:uid="{CFB7B333-FCF3-463D-9035-B7FD2A548D37}"/>
    <cellStyle name="Separador de milhares 2 2 10 34 2 2 2" xfId="21029" xr:uid="{CFB7A6BC-62C5-481D-AB3C-C928B7E066DB}"/>
    <cellStyle name="Separador de milhares 2 2 10 34 2 3" xfId="18154" xr:uid="{C1A7B871-6EBB-4DA0-98A4-24C6A268EBCE}"/>
    <cellStyle name="Separador de milhares 2 2 10 34 3" xfId="12804" xr:uid="{A8C3134A-99EF-4718-B08D-EE5B330E3C61}"/>
    <cellStyle name="Separador de milhares 2 2 10 34 3 2" xfId="18054" xr:uid="{5707404E-022F-4986-88AC-FEB0F8283170}"/>
    <cellStyle name="Separador de milhares 2 2 10 35" xfId="12892" xr:uid="{FBB92BC9-C0E5-4376-ADD4-98747BB4191D}"/>
    <cellStyle name="Separador de milhares 2 2 10 35 2" xfId="15780" xr:uid="{875F7576-2993-4C09-91CA-B0AB7E275629}"/>
    <cellStyle name="Separador de milhares 2 2 10 35 2 2" xfId="21002" xr:uid="{F3170081-89AE-4603-A336-FC629586F418}"/>
    <cellStyle name="Separador de milhares 2 2 10 35 3" xfId="18127" xr:uid="{FBEC873F-8596-4BE6-BC82-A092C28A5ADC}"/>
    <cellStyle name="Separador de milhares 2 2 10 36" xfId="12831" xr:uid="{EAE76BD2-DEB6-4E80-AFC2-42A802478745}"/>
    <cellStyle name="Separador de milhares 2 2 10 36 2" xfId="18081" xr:uid="{453CD908-9FD4-4D7B-8F2F-CD79660D5F63}"/>
    <cellStyle name="Separador de milhares 2 2 10 4" xfId="10125" xr:uid="{4EB86F8A-6E2F-4242-BC0D-12D23CBEEFB6}"/>
    <cellStyle name="Separador de milhares 2 2 10 4 2" xfId="12920" xr:uid="{DA2439D8-E295-4380-8601-AF8A839B964D}"/>
    <cellStyle name="Separador de milhares 2 2 10 4 2 2" xfId="15808" xr:uid="{D19BC058-0D3D-4E89-931C-D36412AEFD90}"/>
    <cellStyle name="Separador de milhares 2 2 10 4 2 2 2" xfId="21030" xr:uid="{EAC91223-0E1F-47F9-8C08-F5D5B3927818}"/>
    <cellStyle name="Separador de milhares 2 2 10 4 2 3" xfId="18155" xr:uid="{0D67F68E-C15F-42A5-91BE-A06B01389170}"/>
    <cellStyle name="Separador de milhares 2 2 10 4 3" xfId="12803" xr:uid="{CA717E3F-EDB3-4D28-9A45-5524D2D4AEDE}"/>
    <cellStyle name="Separador de milhares 2 2 10 4 3 2" xfId="18053" xr:uid="{C8B8769E-245A-4FC3-830D-965B4B19A881}"/>
    <cellStyle name="Separador de milhares 2 2 10 5" xfId="10126" xr:uid="{0AC4711C-C60F-4049-B551-5AA29B9037C9}"/>
    <cellStyle name="Separador de milhares 2 2 10 5 2" xfId="12921" xr:uid="{E280977E-E732-4EF0-A4D1-496E84D2C86E}"/>
    <cellStyle name="Separador de milhares 2 2 10 5 2 2" xfId="15809" xr:uid="{14921A05-6633-47EF-94F4-59C95FDF1313}"/>
    <cellStyle name="Separador de milhares 2 2 10 5 2 2 2" xfId="21031" xr:uid="{36C07F61-965C-4532-85A2-30C18867B965}"/>
    <cellStyle name="Separador de milhares 2 2 10 5 2 3" xfId="18156" xr:uid="{AE0FF339-CC72-48B5-966C-A8B38BF4D97B}"/>
    <cellStyle name="Separador de milhares 2 2 10 5 3" xfId="12802" xr:uid="{D901AC85-9657-4771-AC2E-52C413481B23}"/>
    <cellStyle name="Separador de milhares 2 2 10 5 3 2" xfId="18052" xr:uid="{FD2CC189-6D87-45D3-8022-F1A2D72AE541}"/>
    <cellStyle name="Separador de milhares 2 2 10 6" xfId="10127" xr:uid="{304A70A2-95F1-4310-BBCE-E2C7D2DC9C39}"/>
    <cellStyle name="Separador de milhares 2 2 10 6 2" xfId="12922" xr:uid="{5B71BAE0-A84E-46C1-933C-F69A673B8E5E}"/>
    <cellStyle name="Separador de milhares 2 2 10 6 2 2" xfId="15810" xr:uid="{BF5BE2F6-30D9-49C4-832A-E0883387AADA}"/>
    <cellStyle name="Separador de milhares 2 2 10 6 2 2 2" xfId="21032" xr:uid="{C681E5D6-A958-4912-B295-1F03BB21576B}"/>
    <cellStyle name="Separador de milhares 2 2 10 6 2 3" xfId="18157" xr:uid="{7C04F798-6EFB-42F9-BC76-F6E90FCE7F63}"/>
    <cellStyle name="Separador de milhares 2 2 10 6 3" xfId="12801" xr:uid="{A9F632F4-3D04-40B0-9614-235594BA531C}"/>
    <cellStyle name="Separador de milhares 2 2 10 6 3 2" xfId="18051" xr:uid="{83EF4774-B5AF-45A4-99BF-42A9496F7A91}"/>
    <cellStyle name="Separador de milhares 2 2 10 7" xfId="10128" xr:uid="{0FA4D2F9-DF84-4768-AA94-526885F763AA}"/>
    <cellStyle name="Separador de milhares 2 2 10 7 2" xfId="12923" xr:uid="{C0DE7CF4-734F-4019-8FBF-4DBC607CA1CC}"/>
    <cellStyle name="Separador de milhares 2 2 10 7 2 2" xfId="15811" xr:uid="{C5BC1530-5D9A-4F54-85D3-F41FFF2076AF}"/>
    <cellStyle name="Separador de milhares 2 2 10 7 2 2 2" xfId="21033" xr:uid="{86C522B6-A387-4998-AADD-7375C7CEEEE5}"/>
    <cellStyle name="Separador de milhares 2 2 10 7 2 3" xfId="18158" xr:uid="{2C511655-9808-4E71-BFAA-A3EDFA652859}"/>
    <cellStyle name="Separador de milhares 2 2 10 7 3" xfId="12800" xr:uid="{EAE01F32-E88F-4192-BC39-60C7ABBCCAC9}"/>
    <cellStyle name="Separador de milhares 2 2 10 7 3 2" xfId="18050" xr:uid="{9137D6D5-F467-424A-820A-1350B76177DC}"/>
    <cellStyle name="Separador de milhares 2 2 10 8" xfId="10129" xr:uid="{5EC08B74-963F-4D0F-99A0-1C85F274F2BC}"/>
    <cellStyle name="Separador de milhares 2 2 10 8 2" xfId="12924" xr:uid="{E684BE3A-915B-4CAA-8C88-F1EA2F208047}"/>
    <cellStyle name="Separador de milhares 2 2 10 8 2 2" xfId="15812" xr:uid="{4601E474-B93C-4D06-B5DE-0510834AD181}"/>
    <cellStyle name="Separador de milhares 2 2 10 8 2 2 2" xfId="21034" xr:uid="{1DCD3D33-59D1-4D4B-87F3-991E812434CF}"/>
    <cellStyle name="Separador de milhares 2 2 10 8 2 3" xfId="18159" xr:uid="{D305C670-01BA-45A9-BC15-B4B165CC39D7}"/>
    <cellStyle name="Separador de milhares 2 2 10 8 3" xfId="12799" xr:uid="{ACDA96C8-849F-4ABB-979A-A19B80069F71}"/>
    <cellStyle name="Separador de milhares 2 2 10 8 3 2" xfId="18049" xr:uid="{BF2D6F23-81D7-4984-9419-933220BD7C77}"/>
    <cellStyle name="Separador de milhares 2 2 10 9" xfId="10130" xr:uid="{35CC1BEC-4061-4F82-8CED-8B084D441D40}"/>
    <cellStyle name="Separador de milhares 2 2 10 9 2" xfId="12925" xr:uid="{A4997D29-74E7-4241-8025-444226F02842}"/>
    <cellStyle name="Separador de milhares 2 2 10 9 2 2" xfId="15813" xr:uid="{C1798FE1-7C5A-48EE-B020-F96CE690CBB5}"/>
    <cellStyle name="Separador de milhares 2 2 10 9 2 2 2" xfId="21035" xr:uid="{22FB3D04-2140-4A1C-97D1-685A34AA8643}"/>
    <cellStyle name="Separador de milhares 2 2 10 9 2 3" xfId="18160" xr:uid="{5FAC0C09-A24A-45D3-8352-DD83EE2FB5FD}"/>
    <cellStyle name="Separador de milhares 2 2 10 9 3" xfId="12798" xr:uid="{2D501A12-2F65-464C-A614-27443737F8EB}"/>
    <cellStyle name="Separador de milhares 2 2 10 9 3 2" xfId="18048" xr:uid="{BCAD8A1F-04D9-49AA-B318-81532F42B3F2}"/>
    <cellStyle name="Separador de milhares 2 2 11" xfId="10131" xr:uid="{7BF8A5DB-1009-40EA-99DC-46BFFA31F854}"/>
    <cellStyle name="Separador de milhares 2 2 11 10" xfId="10132" xr:uid="{C902E8FA-460E-4A4B-9F60-F9E01A9F0138}"/>
    <cellStyle name="Separador de milhares 2 2 11 10 2" xfId="12927" xr:uid="{BA66E6CD-9FF4-4EA9-85F0-CD19B71F3E51}"/>
    <cellStyle name="Separador de milhares 2 2 11 10 2 2" xfId="15815" xr:uid="{D9CF0D0D-35BA-4C77-A2EA-88FADEBDF61A}"/>
    <cellStyle name="Separador de milhares 2 2 11 10 2 2 2" xfId="21037" xr:uid="{96FDE2C3-30E0-4DCB-B6A7-1BCC14238A6A}"/>
    <cellStyle name="Separador de milhares 2 2 11 10 2 3" xfId="18162" xr:uid="{CAE831B7-48BD-437A-89E1-ACB2C3492BC6}"/>
    <cellStyle name="Separador de milhares 2 2 11 10 3" xfId="12796" xr:uid="{1935EA56-00FB-4E52-8023-25DA5BCA4DB7}"/>
    <cellStyle name="Separador de milhares 2 2 11 10 3 2" xfId="18046" xr:uid="{F779DCB1-D930-478B-B19B-2034817537C2}"/>
    <cellStyle name="Separador de milhares 2 2 11 11" xfId="10133" xr:uid="{05B52F62-CB80-404C-A4AE-864200386CEC}"/>
    <cellStyle name="Separador de milhares 2 2 11 11 2" xfId="12928" xr:uid="{8FAE9F04-D097-4091-919C-F50146D118C5}"/>
    <cellStyle name="Separador de milhares 2 2 11 11 2 2" xfId="15816" xr:uid="{23E9497E-9383-4EA5-AA96-75BB014910A0}"/>
    <cellStyle name="Separador de milhares 2 2 11 11 2 2 2" xfId="21038" xr:uid="{41B4BF1E-E358-4CC3-84C0-C13EB973E450}"/>
    <cellStyle name="Separador de milhares 2 2 11 11 2 3" xfId="18163" xr:uid="{C7B3038E-A517-4293-9AB7-E2A77ACCFA35}"/>
    <cellStyle name="Separador de milhares 2 2 11 11 3" xfId="12795" xr:uid="{F39393AB-85BD-433C-82BF-44983277C111}"/>
    <cellStyle name="Separador de milhares 2 2 11 11 3 2" xfId="18045" xr:uid="{8BBF62B3-1FB4-4506-BA83-B1FD2DA94341}"/>
    <cellStyle name="Separador de milhares 2 2 11 12" xfId="10134" xr:uid="{1151662F-F9D9-4EE8-B4F7-A8BEBFD93B42}"/>
    <cellStyle name="Separador de milhares 2 2 11 12 2" xfId="12929" xr:uid="{D9D13C35-EBE0-4AA2-BEE1-5467B3CF5892}"/>
    <cellStyle name="Separador de milhares 2 2 11 12 2 2" xfId="15817" xr:uid="{A3E8AB88-ECA0-453F-8EBF-7678C195FA1C}"/>
    <cellStyle name="Separador de milhares 2 2 11 12 2 2 2" xfId="21039" xr:uid="{D883F70C-F601-4EAA-B3E3-28766C893FB7}"/>
    <cellStyle name="Separador de milhares 2 2 11 12 2 3" xfId="18164" xr:uid="{373B68F4-01F3-4E28-A709-BDC62A3D21B2}"/>
    <cellStyle name="Separador de milhares 2 2 11 12 3" xfId="12794" xr:uid="{0DE17555-94FF-41E5-B4E1-02912807574C}"/>
    <cellStyle name="Separador de milhares 2 2 11 12 3 2" xfId="18044" xr:uid="{22FC6492-982E-40D1-8493-23F27839082A}"/>
    <cellStyle name="Separador de milhares 2 2 11 13" xfId="10135" xr:uid="{352EF14B-2877-4969-ABC1-2250EDF5F5C5}"/>
    <cellStyle name="Separador de milhares 2 2 11 13 2" xfId="12930" xr:uid="{6D575836-CB31-4015-B468-B2E32B8FE640}"/>
    <cellStyle name="Separador de milhares 2 2 11 13 2 2" xfId="15818" xr:uid="{825E7D88-0375-422E-AE5D-55321786794E}"/>
    <cellStyle name="Separador de milhares 2 2 11 13 2 2 2" xfId="21040" xr:uid="{17ED85B5-080E-46D2-809D-8CE37C0A90C5}"/>
    <cellStyle name="Separador de milhares 2 2 11 13 2 3" xfId="18165" xr:uid="{781A1DEE-3509-4DF0-AA12-395A23CE98CF}"/>
    <cellStyle name="Separador de milhares 2 2 11 13 3" xfId="12793" xr:uid="{D1BCD31B-8F6A-4095-A36A-24FD9405E5CE}"/>
    <cellStyle name="Separador de milhares 2 2 11 13 3 2" xfId="18043" xr:uid="{834CDD2B-C632-4E26-B2B5-742AC0FD407E}"/>
    <cellStyle name="Separador de milhares 2 2 11 14" xfId="10136" xr:uid="{BFDEB706-82A5-4ED4-ABF9-A683827B1320}"/>
    <cellStyle name="Separador de milhares 2 2 11 14 2" xfId="12931" xr:uid="{AB07E36A-F05A-4229-8588-B4C7CE047175}"/>
    <cellStyle name="Separador de milhares 2 2 11 14 2 2" xfId="15819" xr:uid="{FF814A0A-230C-4274-A32B-C8BC32928A98}"/>
    <cellStyle name="Separador de milhares 2 2 11 14 2 2 2" xfId="21041" xr:uid="{995123EE-9B57-4E34-98C6-22D558421B61}"/>
    <cellStyle name="Separador de milhares 2 2 11 14 2 3" xfId="18166" xr:uid="{CF62BE3B-E6F8-452A-B21A-56DAE32C36B4}"/>
    <cellStyle name="Separador de milhares 2 2 11 14 3" xfId="12792" xr:uid="{6D97D309-8027-4CE3-AF49-864FEA89FB1E}"/>
    <cellStyle name="Separador de milhares 2 2 11 14 3 2" xfId="18042" xr:uid="{C5FEAC17-C2BD-489A-9B69-27B1B1B4985F}"/>
    <cellStyle name="Separador de milhares 2 2 11 15" xfId="10137" xr:uid="{21F00735-4B42-4A83-A7B0-A2BAD555947B}"/>
    <cellStyle name="Separador de milhares 2 2 11 15 2" xfId="12932" xr:uid="{C793BE7E-155B-4705-A99E-083527ACB67E}"/>
    <cellStyle name="Separador de milhares 2 2 11 15 2 2" xfId="15820" xr:uid="{BB500145-09E2-4D1F-B0BB-B8F110ADEA53}"/>
    <cellStyle name="Separador de milhares 2 2 11 15 2 2 2" xfId="21042" xr:uid="{017CA1CC-AFC2-48A9-BF96-39FE85221C5C}"/>
    <cellStyle name="Separador de milhares 2 2 11 15 2 3" xfId="18167" xr:uid="{78014F3B-6424-4A24-8A31-D4ADFA30564B}"/>
    <cellStyle name="Separador de milhares 2 2 11 15 3" xfId="12791" xr:uid="{187F3207-0CC7-4F5D-8866-6ADD8B9A8F26}"/>
    <cellStyle name="Separador de milhares 2 2 11 15 3 2" xfId="18041" xr:uid="{9D9319FA-60CC-4437-8EE1-BDD134C5CF1E}"/>
    <cellStyle name="Separador de milhares 2 2 11 16" xfId="10138" xr:uid="{77875735-D73E-4006-8348-DD7AA9DF5DD3}"/>
    <cellStyle name="Separador de milhares 2 2 11 16 2" xfId="12933" xr:uid="{914495F9-5560-402C-B6F1-8BA2E7D0390A}"/>
    <cellStyle name="Separador de milhares 2 2 11 16 2 2" xfId="15821" xr:uid="{FC8D0E02-1038-47F8-966C-84104024C0BE}"/>
    <cellStyle name="Separador de milhares 2 2 11 16 2 2 2" xfId="21043" xr:uid="{13E12AA5-2724-48E1-9E60-44D8E23F23EE}"/>
    <cellStyle name="Separador de milhares 2 2 11 16 2 3" xfId="18168" xr:uid="{58224B07-90F7-4171-8B77-F430136BA2F6}"/>
    <cellStyle name="Separador de milhares 2 2 11 16 3" xfId="12790" xr:uid="{B98506FE-688B-436E-A562-F3F84AAB1E2E}"/>
    <cellStyle name="Separador de milhares 2 2 11 16 3 2" xfId="18040" xr:uid="{16AD2722-D5D0-4FC1-A8A3-BD6743C43BF9}"/>
    <cellStyle name="Separador de milhares 2 2 11 17" xfId="10139" xr:uid="{C010178E-0971-49B1-B163-E7B809DC2598}"/>
    <cellStyle name="Separador de milhares 2 2 11 17 2" xfId="12934" xr:uid="{61673BF1-D885-4D33-8D72-8300EE144F9D}"/>
    <cellStyle name="Separador de milhares 2 2 11 17 2 2" xfId="15822" xr:uid="{B18DAA11-FABD-4082-A597-EDE3F0116FB9}"/>
    <cellStyle name="Separador de milhares 2 2 11 17 2 2 2" xfId="21044" xr:uid="{CE01B96E-0862-4BC1-A183-D363FEF0D8B3}"/>
    <cellStyle name="Separador de milhares 2 2 11 17 2 3" xfId="18169" xr:uid="{1ADD36D6-5A7E-42B3-98D1-D00AB5164A20}"/>
    <cellStyle name="Separador de milhares 2 2 11 17 3" xfId="12789" xr:uid="{4BDEF419-759E-4720-B930-55CE83FE19D5}"/>
    <cellStyle name="Separador de milhares 2 2 11 17 3 2" xfId="18039" xr:uid="{95199840-7776-4402-9438-4EB049E38A17}"/>
    <cellStyle name="Separador de milhares 2 2 11 18" xfId="10140" xr:uid="{7DC97398-CC46-4476-A377-E04C78A8CC66}"/>
    <cellStyle name="Separador de milhares 2 2 11 18 2" xfId="12935" xr:uid="{BE37EBFE-D55A-451C-9185-A7C14F64CB1E}"/>
    <cellStyle name="Separador de milhares 2 2 11 18 2 2" xfId="15823" xr:uid="{2B48B925-DD15-4F51-9E23-9EA22BAA4872}"/>
    <cellStyle name="Separador de milhares 2 2 11 18 2 2 2" xfId="21045" xr:uid="{FF81F621-41C1-41E3-A167-136A4467D4A6}"/>
    <cellStyle name="Separador de milhares 2 2 11 18 2 3" xfId="18170" xr:uid="{91F7A5CE-D420-4110-A127-78C9CBB9EE3C}"/>
    <cellStyle name="Separador de milhares 2 2 11 18 3" xfId="12788" xr:uid="{CDBF8BFE-C4C9-430A-AFE9-6ED855568D10}"/>
    <cellStyle name="Separador de milhares 2 2 11 18 3 2" xfId="18038" xr:uid="{6352ABE7-2D12-48E4-907B-E80EEFC0C1E2}"/>
    <cellStyle name="Separador de milhares 2 2 11 19" xfId="10141" xr:uid="{74750341-D00A-4311-B83C-D7C630B1420D}"/>
    <cellStyle name="Separador de milhares 2 2 11 19 2" xfId="12936" xr:uid="{6F27EE39-B7C5-4EA6-88D7-60321F7B52C1}"/>
    <cellStyle name="Separador de milhares 2 2 11 19 2 2" xfId="15824" xr:uid="{18589043-E08A-40C7-8C0A-12CAD7FC6203}"/>
    <cellStyle name="Separador de milhares 2 2 11 19 2 2 2" xfId="21046" xr:uid="{FC5DCC99-9875-4196-B101-132DC6D3E5A2}"/>
    <cellStyle name="Separador de milhares 2 2 11 19 2 3" xfId="18171" xr:uid="{C9BC1EEF-21B7-4A1A-8FAE-4D2E814E841F}"/>
    <cellStyle name="Separador de milhares 2 2 11 19 3" xfId="12787" xr:uid="{B4707D94-96A8-47BB-9B28-C6CB9C8BFEA9}"/>
    <cellStyle name="Separador de milhares 2 2 11 19 3 2" xfId="18037" xr:uid="{FB4FD2F2-F9DE-4DB4-B328-DAA033D31755}"/>
    <cellStyle name="Separador de milhares 2 2 11 2" xfId="10142" xr:uid="{F9552C19-46CC-48F5-82D7-A245CA96E5A7}"/>
    <cellStyle name="Separador de milhares 2 2 11 2 2" xfId="12937" xr:uid="{FCADFFE9-1F67-4EB0-A16C-B27FB6CD2D4B}"/>
    <cellStyle name="Separador de milhares 2 2 11 2 2 2" xfId="15825" xr:uid="{332893F6-B8C6-46F3-8A99-CB97340D7AB1}"/>
    <cellStyle name="Separador de milhares 2 2 11 2 2 2 2" xfId="21047" xr:uid="{17377BE3-96AF-4253-84C7-D9BEAA349A9F}"/>
    <cellStyle name="Separador de milhares 2 2 11 2 2 3" xfId="18172" xr:uid="{1B353623-38DD-49F3-9859-3D7BD8A0CB32}"/>
    <cellStyle name="Separador de milhares 2 2 11 2 3" xfId="14611" xr:uid="{C045265D-00C8-4218-BD32-F1158F241B1A}"/>
    <cellStyle name="Separador de milhares 2 2 11 2 3 2" xfId="19843" xr:uid="{F72C1BF3-369B-432A-BE81-0AD2DC162988}"/>
    <cellStyle name="Separador de milhares 2 2 11 20" xfId="10143" xr:uid="{EF2B1A7F-935A-459D-9DAB-DDDA79AD7047}"/>
    <cellStyle name="Separador de milhares 2 2 11 20 2" xfId="12938" xr:uid="{5C6AB017-F051-444E-9742-85A52948158B}"/>
    <cellStyle name="Separador de milhares 2 2 11 20 2 2" xfId="15826" xr:uid="{3B34EEB0-7328-4012-97DF-48044A0B68A7}"/>
    <cellStyle name="Separador de milhares 2 2 11 20 2 2 2" xfId="21048" xr:uid="{95244079-AFE3-47D1-867B-922EB98E5D4C}"/>
    <cellStyle name="Separador de milhares 2 2 11 20 2 3" xfId="18173" xr:uid="{F2022059-5929-4F6D-A7F7-D1D3C73C61D3}"/>
    <cellStyle name="Separador de milhares 2 2 11 20 3" xfId="12786" xr:uid="{6319F296-25CC-46DE-B9B9-D5BA0A847AFB}"/>
    <cellStyle name="Separador de milhares 2 2 11 20 3 2" xfId="18036" xr:uid="{CB668B8E-C289-47D9-90C1-C217FB497D1B}"/>
    <cellStyle name="Separador de milhares 2 2 11 21" xfId="10144" xr:uid="{DDCE4FE8-0D04-44EB-BDEB-D313772CE247}"/>
    <cellStyle name="Separador de milhares 2 2 11 21 2" xfId="12939" xr:uid="{5719C059-38E0-4664-8764-23A5693C6363}"/>
    <cellStyle name="Separador de milhares 2 2 11 21 2 2" xfId="15827" xr:uid="{2606BCA1-F447-4711-BC00-68392CAC49A9}"/>
    <cellStyle name="Separador de milhares 2 2 11 21 2 2 2" xfId="21049" xr:uid="{7FB898DC-2502-47BD-BAF4-51AAF033D6E6}"/>
    <cellStyle name="Separador de milhares 2 2 11 21 2 3" xfId="18174" xr:uid="{2BD00CF2-4AD9-4ABA-9A68-FD727D4E1BC9}"/>
    <cellStyle name="Separador de milhares 2 2 11 21 3" xfId="12785" xr:uid="{86E81A2E-8952-4ADE-8440-40F5661C51CA}"/>
    <cellStyle name="Separador de milhares 2 2 11 21 3 2" xfId="18035" xr:uid="{A218A4AD-70B2-4DCC-B886-76BDAB8BA479}"/>
    <cellStyle name="Separador de milhares 2 2 11 22" xfId="10145" xr:uid="{E172C294-7927-458F-88AD-08965BF7741A}"/>
    <cellStyle name="Separador de milhares 2 2 11 22 2" xfId="12940" xr:uid="{FC29E35F-A060-49DA-94B4-747A0419FA03}"/>
    <cellStyle name="Separador de milhares 2 2 11 22 2 2" xfId="15828" xr:uid="{74612D76-518C-47DC-8D3A-D48058957D2E}"/>
    <cellStyle name="Separador de milhares 2 2 11 22 2 2 2" xfId="21050" xr:uid="{349D6A9D-0A91-4AFC-B0AF-C56687DE1B84}"/>
    <cellStyle name="Separador de milhares 2 2 11 22 2 3" xfId="18175" xr:uid="{3863AF2F-A235-4BD8-8033-DC93A55217A8}"/>
    <cellStyle name="Separador de milhares 2 2 11 22 3" xfId="12784" xr:uid="{105D9AB4-5723-4FB5-8F18-D3EEAB7C03C2}"/>
    <cellStyle name="Separador de milhares 2 2 11 22 3 2" xfId="18034" xr:uid="{2A623F37-7837-4457-AC48-C7E2233A73D9}"/>
    <cellStyle name="Separador de milhares 2 2 11 23" xfId="10146" xr:uid="{CA6DC10E-976D-42A5-9ADB-7F79B688CFF2}"/>
    <cellStyle name="Separador de milhares 2 2 11 23 2" xfId="12941" xr:uid="{E9940AE8-03BB-4484-9AB6-DA2F50CD7BC4}"/>
    <cellStyle name="Separador de milhares 2 2 11 23 2 2" xfId="15829" xr:uid="{CDE6CDBE-6DC0-4E99-84CB-2C42C8129D8A}"/>
    <cellStyle name="Separador de milhares 2 2 11 23 2 2 2" xfId="21051" xr:uid="{595847DC-7874-438C-97B7-38B7E21BF30B}"/>
    <cellStyle name="Separador de milhares 2 2 11 23 2 3" xfId="18176" xr:uid="{9BE794E5-039E-4839-B9C5-3FFA159E52E3}"/>
    <cellStyle name="Separador de milhares 2 2 11 23 3" xfId="12783" xr:uid="{F8BD9D93-93E6-458F-8EE6-FA51FFA5926D}"/>
    <cellStyle name="Separador de milhares 2 2 11 23 3 2" xfId="18033" xr:uid="{B07A0917-F07A-4510-BC06-51E0DA83B306}"/>
    <cellStyle name="Separador de milhares 2 2 11 24" xfId="10147" xr:uid="{75B74A1D-AE7A-463A-868B-5C44D785A16F}"/>
    <cellStyle name="Separador de milhares 2 2 11 24 2" xfId="12942" xr:uid="{30B43186-84C1-4D0F-BE32-B70E17EE4EDA}"/>
    <cellStyle name="Separador de milhares 2 2 11 24 2 2" xfId="15830" xr:uid="{C6D58275-7926-4F5E-BBB9-7D5148258DD2}"/>
    <cellStyle name="Separador de milhares 2 2 11 24 2 2 2" xfId="21052" xr:uid="{579E4B5B-BD1E-4074-A44A-DA47933974B8}"/>
    <cellStyle name="Separador de milhares 2 2 11 24 2 3" xfId="18177" xr:uid="{31EB2DE3-9A48-4EB0-917A-15EB4E76DAFD}"/>
    <cellStyle name="Separador de milhares 2 2 11 24 3" xfId="12782" xr:uid="{E2C88B88-D675-4AAA-A426-F81E1A57203E}"/>
    <cellStyle name="Separador de milhares 2 2 11 24 3 2" xfId="18032" xr:uid="{5CCA2DA0-4D52-419C-8DA5-BD83F7AD7175}"/>
    <cellStyle name="Separador de milhares 2 2 11 25" xfId="10148" xr:uid="{5F475663-CAC1-42FB-A9F2-ABB74C8FCA39}"/>
    <cellStyle name="Separador de milhares 2 2 11 25 2" xfId="12943" xr:uid="{8171186A-4B47-43E2-8462-3C006D36056D}"/>
    <cellStyle name="Separador de milhares 2 2 11 25 2 2" xfId="15831" xr:uid="{AFC45CD1-18B0-403E-9244-DD300E0519D0}"/>
    <cellStyle name="Separador de milhares 2 2 11 25 2 2 2" xfId="21053" xr:uid="{F695ECEE-81E7-4221-8A27-1590CF76E00A}"/>
    <cellStyle name="Separador de milhares 2 2 11 25 2 3" xfId="18178" xr:uid="{227E77FF-4443-45FF-8AEF-115E1677AA43}"/>
    <cellStyle name="Separador de milhares 2 2 11 25 3" xfId="12781" xr:uid="{924C5EE8-0115-4E47-B329-CA82D1814E19}"/>
    <cellStyle name="Separador de milhares 2 2 11 25 3 2" xfId="18031" xr:uid="{03FEB7F4-ED64-45D2-BD47-380DFF1ECED0}"/>
    <cellStyle name="Separador de milhares 2 2 11 26" xfId="10149" xr:uid="{863A7B81-0C61-4BEB-9625-1BCB877A46FB}"/>
    <cellStyle name="Separador de milhares 2 2 11 26 2" xfId="12944" xr:uid="{975FCF46-FADF-4BEF-9241-8CA408694952}"/>
    <cellStyle name="Separador de milhares 2 2 11 26 2 2" xfId="15832" xr:uid="{B6BA3AD8-2A2F-4A64-BB94-7CAC47C06032}"/>
    <cellStyle name="Separador de milhares 2 2 11 26 2 2 2" xfId="21054" xr:uid="{D0827C1D-5170-4904-8477-828B22BECB0E}"/>
    <cellStyle name="Separador de milhares 2 2 11 26 2 3" xfId="18179" xr:uid="{C509AFB5-7BA0-4077-B0FA-149AE998FCAC}"/>
    <cellStyle name="Separador de milhares 2 2 11 26 3" xfId="12780" xr:uid="{8418CC54-C8F9-4CF2-B1FA-74FC83386CE1}"/>
    <cellStyle name="Separador de milhares 2 2 11 26 3 2" xfId="18030" xr:uid="{BFCC9919-C66F-401B-8060-FAD2AC47300C}"/>
    <cellStyle name="Separador de milhares 2 2 11 27" xfId="10150" xr:uid="{98D01915-2C1E-4049-BF64-6C11A1829FF4}"/>
    <cellStyle name="Separador de milhares 2 2 11 27 2" xfId="12945" xr:uid="{A4D9D489-0BC6-4965-BC74-9620AE2CBCC6}"/>
    <cellStyle name="Separador de milhares 2 2 11 27 2 2" xfId="15833" xr:uid="{1ECAB2DF-FEFA-4BEF-BB3D-249C3E7DB3A1}"/>
    <cellStyle name="Separador de milhares 2 2 11 27 2 2 2" xfId="21055" xr:uid="{1CF4BF9F-C857-4F8A-B484-92562841DA83}"/>
    <cellStyle name="Separador de milhares 2 2 11 27 2 3" xfId="18180" xr:uid="{25A2A2EC-32D2-4CD5-A8FE-1E4A299E23A2}"/>
    <cellStyle name="Separador de milhares 2 2 11 27 3" xfId="12779" xr:uid="{0E2FDF18-CFE8-4BEF-9AF9-9E234F3E3257}"/>
    <cellStyle name="Separador de milhares 2 2 11 27 3 2" xfId="18029" xr:uid="{0B1E46F1-8066-4B05-A7CE-FB19B605ABDD}"/>
    <cellStyle name="Separador de milhares 2 2 11 28" xfId="10151" xr:uid="{6942701D-ECAB-4AA7-911A-F163F5864DA3}"/>
    <cellStyle name="Separador de milhares 2 2 11 28 2" xfId="12946" xr:uid="{5D783573-DDA4-47C5-8DF1-F61EFBA628DC}"/>
    <cellStyle name="Separador de milhares 2 2 11 28 2 2" xfId="15834" xr:uid="{E56B4CE2-F05C-4765-89D0-704802A5A6BE}"/>
    <cellStyle name="Separador de milhares 2 2 11 28 2 2 2" xfId="21056" xr:uid="{481A5375-9F7A-45F5-AFFA-D65703D62994}"/>
    <cellStyle name="Separador de milhares 2 2 11 28 2 3" xfId="18181" xr:uid="{95317D06-E604-4826-A0D2-CD116CA541C7}"/>
    <cellStyle name="Separador de milhares 2 2 11 28 3" xfId="12778" xr:uid="{94B83272-3B3D-4066-B79F-AEBE85A4C762}"/>
    <cellStyle name="Separador de milhares 2 2 11 28 3 2" xfId="18028" xr:uid="{D1ADADD7-4DEA-448A-A1CF-1A6847FDC507}"/>
    <cellStyle name="Separador de milhares 2 2 11 29" xfId="10152" xr:uid="{2AB15D97-664E-42CB-B321-405A24C2F549}"/>
    <cellStyle name="Separador de milhares 2 2 11 29 2" xfId="12947" xr:uid="{5858413F-42E5-436F-93E2-8A5417B83B7D}"/>
    <cellStyle name="Separador de milhares 2 2 11 29 2 2" xfId="15835" xr:uid="{97529F31-B8A4-4AFF-A7B0-8C9A0231F8FF}"/>
    <cellStyle name="Separador de milhares 2 2 11 29 2 2 2" xfId="21057" xr:uid="{E0C97C6B-0C6F-4E08-962B-CE87369FA45C}"/>
    <cellStyle name="Separador de milhares 2 2 11 29 2 3" xfId="18182" xr:uid="{6D004A19-75ED-4642-A388-D0A6FEB3032F}"/>
    <cellStyle name="Separador de milhares 2 2 11 29 3" xfId="12777" xr:uid="{30B54ACA-84C3-464E-9F1B-8BFD34AEEFD9}"/>
    <cellStyle name="Separador de milhares 2 2 11 29 3 2" xfId="18027" xr:uid="{84306F44-3557-47A3-B998-51E1F35BB1C2}"/>
    <cellStyle name="Separador de milhares 2 2 11 3" xfId="10153" xr:uid="{C2F75C0E-E39B-4DC7-A267-4CBE0C1C6D21}"/>
    <cellStyle name="Separador de milhares 2 2 11 3 2" xfId="12948" xr:uid="{CF77B1C6-E5D6-4345-BB46-AF17290E07AC}"/>
    <cellStyle name="Separador de milhares 2 2 11 3 2 2" xfId="15836" xr:uid="{2917306A-EADB-4BB9-821A-6268696815DA}"/>
    <cellStyle name="Separador de milhares 2 2 11 3 2 2 2" xfId="21058" xr:uid="{577B46F9-A137-472F-8D79-E71C3EDBB253}"/>
    <cellStyle name="Separador de milhares 2 2 11 3 2 3" xfId="18183" xr:uid="{11944514-8E94-47C8-B947-367E9EE5D0F2}"/>
    <cellStyle name="Separador de milhares 2 2 11 3 3" xfId="12776" xr:uid="{93E4B1E2-8909-46A3-B593-0633A37E7486}"/>
    <cellStyle name="Separador de milhares 2 2 11 3 3 2" xfId="18026" xr:uid="{900F31E0-F474-4558-8F07-E68F60F2A492}"/>
    <cellStyle name="Separador de milhares 2 2 11 30" xfId="10154" xr:uid="{2D7FCF0D-4F16-4C1E-8FEE-A31B284F26F8}"/>
    <cellStyle name="Separador de milhares 2 2 11 30 2" xfId="12949" xr:uid="{CF43B798-66DD-4DAE-9B9D-5E751904F969}"/>
    <cellStyle name="Separador de milhares 2 2 11 30 2 2" xfId="15837" xr:uid="{6D13192B-40F7-4C9E-A9F8-C816A8A75940}"/>
    <cellStyle name="Separador de milhares 2 2 11 30 2 2 2" xfId="21059" xr:uid="{23628B90-F3A0-4DF2-B303-4BFB27DA4B1C}"/>
    <cellStyle name="Separador de milhares 2 2 11 30 2 3" xfId="18184" xr:uid="{1EBF1079-CF04-4281-9D27-6F8FFC117FE1}"/>
    <cellStyle name="Separador de milhares 2 2 11 30 3" xfId="12775" xr:uid="{918509AB-9034-4BEC-9841-EB50CECCAE2C}"/>
    <cellStyle name="Separador de milhares 2 2 11 30 3 2" xfId="18025" xr:uid="{19D34B57-413D-46C1-8CA5-009AB466F044}"/>
    <cellStyle name="Separador de milhares 2 2 11 31" xfId="10155" xr:uid="{90B707EA-5A97-4E87-A7A5-ACFA295514E1}"/>
    <cellStyle name="Separador de milhares 2 2 11 31 2" xfId="12950" xr:uid="{3D019E22-0FEE-4048-8420-7E5B99408FBB}"/>
    <cellStyle name="Separador de milhares 2 2 11 31 2 2" xfId="15838" xr:uid="{EFE9F402-0382-4EA6-918D-D4073EC6DE07}"/>
    <cellStyle name="Separador de milhares 2 2 11 31 2 2 2" xfId="21060" xr:uid="{830ECE2D-8D3C-49D5-B739-22DCEC1ED949}"/>
    <cellStyle name="Separador de milhares 2 2 11 31 2 3" xfId="18185" xr:uid="{ABA3B01C-577D-46FC-A786-830E171D0FD5}"/>
    <cellStyle name="Separador de milhares 2 2 11 31 3" xfId="14613" xr:uid="{6A5A096A-20D2-418F-A55A-0B64DA82E333}"/>
    <cellStyle name="Separador de milhares 2 2 11 31 3 2" xfId="19845" xr:uid="{812BEFA0-58AC-4E6A-B26A-55CB4F17E10C}"/>
    <cellStyle name="Separador de milhares 2 2 11 32" xfId="10156" xr:uid="{4AB71993-F70F-4A46-82FA-596AADBA43BF}"/>
    <cellStyle name="Separador de milhares 2 2 11 32 2" xfId="12951" xr:uid="{413B2F18-9D25-448C-A871-DEAE081FBF05}"/>
    <cellStyle name="Separador de milhares 2 2 11 32 2 2" xfId="15839" xr:uid="{0B20E9E5-A436-4FEC-A702-D7C6575F635C}"/>
    <cellStyle name="Separador de milhares 2 2 11 32 2 2 2" xfId="21061" xr:uid="{B98BA7FD-8083-467A-B79E-19ED05C106F9}"/>
    <cellStyle name="Separador de milhares 2 2 11 32 2 3" xfId="18186" xr:uid="{7B26BA6C-A0A0-4B2A-A53D-1A35C3ACEE6B}"/>
    <cellStyle name="Separador de milhares 2 2 11 32 3" xfId="12774" xr:uid="{E01D1816-89BC-4529-8401-CEB3FE51A771}"/>
    <cellStyle name="Separador de milhares 2 2 11 32 3 2" xfId="18024" xr:uid="{8837F912-119B-48D2-A8AA-ECB7CE8029DB}"/>
    <cellStyle name="Separador de milhares 2 2 11 33" xfId="10157" xr:uid="{96A73A77-ED77-42F1-9436-7B6108660632}"/>
    <cellStyle name="Separador de milhares 2 2 11 33 2" xfId="12952" xr:uid="{1B0A32D9-526D-429A-9312-A72B3756923B}"/>
    <cellStyle name="Separador de milhares 2 2 11 33 2 2" xfId="15840" xr:uid="{AB944485-49F5-4CF4-B965-052B8074691C}"/>
    <cellStyle name="Separador de milhares 2 2 11 33 2 2 2" xfId="21062" xr:uid="{A21C81E6-A682-4801-81D2-AC05FA1297CF}"/>
    <cellStyle name="Separador de milhares 2 2 11 33 2 3" xfId="18187" xr:uid="{15D88C96-AEBE-4507-921E-0F2D516D9404}"/>
    <cellStyle name="Separador de milhares 2 2 11 33 3" xfId="12773" xr:uid="{74D9EB78-7DDF-42A5-97F9-45256EBABF5A}"/>
    <cellStyle name="Separador de milhares 2 2 11 33 3 2" xfId="18023" xr:uid="{57D8247B-640D-44C5-BE8B-6FB8DCEF9359}"/>
    <cellStyle name="Separador de milhares 2 2 11 34" xfId="10158" xr:uid="{07F86493-6D44-4A3F-A010-D1D648F65B7D}"/>
    <cellStyle name="Separador de milhares 2 2 11 34 2" xfId="12953" xr:uid="{F7A7CD0B-7294-46C2-9DE3-CE3B775DAD13}"/>
    <cellStyle name="Separador de milhares 2 2 11 34 2 2" xfId="15841" xr:uid="{86DAE23E-D4FB-49FA-AF6A-263592101F79}"/>
    <cellStyle name="Separador de milhares 2 2 11 34 2 2 2" xfId="21063" xr:uid="{61523E3F-1EE8-4F95-8F71-7BDE3405B1FF}"/>
    <cellStyle name="Separador de milhares 2 2 11 34 2 3" xfId="18188" xr:uid="{9028BFFB-3152-4C44-8B73-5AC688061D08}"/>
    <cellStyle name="Separador de milhares 2 2 11 34 3" xfId="12772" xr:uid="{79DC7112-4F7A-4DB9-A9EA-79E08F0E7B70}"/>
    <cellStyle name="Separador de milhares 2 2 11 34 3 2" xfId="18022" xr:uid="{269C83FE-912C-47DA-B56B-503F4FD2AE86}"/>
    <cellStyle name="Separador de milhares 2 2 11 35" xfId="12926" xr:uid="{07223E9D-62FD-4DAF-AF0B-7302F24AFBF1}"/>
    <cellStyle name="Separador de milhares 2 2 11 35 2" xfId="15814" xr:uid="{AABF23CD-91B6-41A7-8E7B-23757366FB57}"/>
    <cellStyle name="Separador de milhares 2 2 11 35 2 2" xfId="21036" xr:uid="{291794BF-5E91-410F-BC5F-43A7F443A1DA}"/>
    <cellStyle name="Separador de milhares 2 2 11 35 3" xfId="18161" xr:uid="{A83E848F-29E2-4620-96C6-E3A0E68B0669}"/>
    <cellStyle name="Separador de milhares 2 2 11 36" xfId="12797" xr:uid="{414EB493-70C4-483C-BECC-7BE35C630ED6}"/>
    <cellStyle name="Separador de milhares 2 2 11 36 2" xfId="18047" xr:uid="{BD058C78-FF6B-4AA1-A61E-42511BA71E73}"/>
    <cellStyle name="Separador de milhares 2 2 11 4" xfId="10159" xr:uid="{A6784453-480B-44B4-AAA3-312714AEE5E8}"/>
    <cellStyle name="Separador de milhares 2 2 11 4 2" xfId="12954" xr:uid="{5829C7FB-E959-4D8A-A523-4175A6620AB1}"/>
    <cellStyle name="Separador de milhares 2 2 11 4 2 2" xfId="15842" xr:uid="{56D98FF0-6F2E-4EEC-B76F-5E6BE727E1FB}"/>
    <cellStyle name="Separador de milhares 2 2 11 4 2 2 2" xfId="21064" xr:uid="{F441A863-E1B0-4D08-9ED4-88259F8A8516}"/>
    <cellStyle name="Separador de milhares 2 2 11 4 2 3" xfId="18189" xr:uid="{C8C9970D-D9AE-4FAD-93BB-E2A10B261D5D}"/>
    <cellStyle name="Separador de milhares 2 2 11 4 3" xfId="12771" xr:uid="{3209861C-45D6-4E85-98E9-BE2E56A700F3}"/>
    <cellStyle name="Separador de milhares 2 2 11 4 3 2" xfId="18021" xr:uid="{B3D635A4-35EC-442D-9951-96BDD9BB8461}"/>
    <cellStyle name="Separador de milhares 2 2 11 5" xfId="10160" xr:uid="{4E59798A-1B80-42F3-8FB3-CFCF66B4C045}"/>
    <cellStyle name="Separador de milhares 2 2 11 5 2" xfId="12955" xr:uid="{66DF714C-99BB-46C4-990B-8589DA4B31E2}"/>
    <cellStyle name="Separador de milhares 2 2 11 5 2 2" xfId="15843" xr:uid="{6008BDED-4E05-4044-B4E0-3B4E591D2ABA}"/>
    <cellStyle name="Separador de milhares 2 2 11 5 2 2 2" xfId="21065" xr:uid="{796953A9-3CE8-4CB5-B368-CEA66E4C546E}"/>
    <cellStyle name="Separador de milhares 2 2 11 5 2 3" xfId="18190" xr:uid="{AF589F50-256E-4A7E-9541-E287A392DEA0}"/>
    <cellStyle name="Separador de milhares 2 2 11 5 3" xfId="12770" xr:uid="{EFC0DE91-A17F-4C1E-B6C0-1337DF3C09D1}"/>
    <cellStyle name="Separador de milhares 2 2 11 5 3 2" xfId="18020" xr:uid="{653D78B2-4044-4260-B9E2-8CEB3433957D}"/>
    <cellStyle name="Separador de milhares 2 2 11 6" xfId="10161" xr:uid="{6F53FC89-F956-452B-B90F-25076D664D5A}"/>
    <cellStyle name="Separador de milhares 2 2 11 6 2" xfId="12956" xr:uid="{D3A98D6B-33B4-406C-8171-A904E22D9575}"/>
    <cellStyle name="Separador de milhares 2 2 11 6 2 2" xfId="15844" xr:uid="{4519BBD6-19EB-464D-8FB1-67F1F146D9F7}"/>
    <cellStyle name="Separador de milhares 2 2 11 6 2 2 2" xfId="21066" xr:uid="{8489F042-D372-4EE4-BC2C-A04809CB70D3}"/>
    <cellStyle name="Separador de milhares 2 2 11 6 2 3" xfId="18191" xr:uid="{5477A947-871B-4FEC-A0A7-A855DE6955EA}"/>
    <cellStyle name="Separador de milhares 2 2 11 6 3" xfId="12769" xr:uid="{B8CA6338-501F-4911-97C5-B843509B8263}"/>
    <cellStyle name="Separador de milhares 2 2 11 6 3 2" xfId="18019" xr:uid="{5B53AC15-5F83-48E9-87BE-92DE3DCC76A7}"/>
    <cellStyle name="Separador de milhares 2 2 11 7" xfId="10162" xr:uid="{EAF32F48-F2C8-4863-9A43-8F2CA1A70B15}"/>
    <cellStyle name="Separador de milhares 2 2 11 7 2" xfId="12957" xr:uid="{F0CD81D3-5981-4111-B2E6-8A5273ABFB46}"/>
    <cellStyle name="Separador de milhares 2 2 11 7 2 2" xfId="15845" xr:uid="{11B1F210-533F-47C3-B922-9B484B01D5F1}"/>
    <cellStyle name="Separador de milhares 2 2 11 7 2 2 2" xfId="21067" xr:uid="{33E22BEA-5419-4A1B-886A-336EDBC8767D}"/>
    <cellStyle name="Separador de milhares 2 2 11 7 2 3" xfId="18192" xr:uid="{63A77216-99AF-43C4-BEFF-1BD4BB7574DA}"/>
    <cellStyle name="Separador de milhares 2 2 11 7 3" xfId="15753" xr:uid="{1E8D7A4D-1F5E-46BE-A1B1-0AC7A9A3F69D}"/>
    <cellStyle name="Separador de milhares 2 2 11 7 3 2" xfId="20976" xr:uid="{4F9B8B3A-5B4C-4C12-A796-7CE304D8048B}"/>
    <cellStyle name="Separador de milhares 2 2 11 8" xfId="10163" xr:uid="{A0809E11-E492-493F-B011-C49982EE3771}"/>
    <cellStyle name="Separador de milhares 2 2 11 8 2" xfId="12958" xr:uid="{E828E625-C37A-4489-820E-D092FB80E866}"/>
    <cellStyle name="Separador de milhares 2 2 11 8 2 2" xfId="15846" xr:uid="{4D0FAACA-BC62-4A40-953B-6BE420A8F432}"/>
    <cellStyle name="Separador de milhares 2 2 11 8 2 2 2" xfId="21068" xr:uid="{482AA73D-810D-4719-967F-7BA0DECB3F4D}"/>
    <cellStyle name="Separador de milhares 2 2 11 8 2 3" xfId="18193" xr:uid="{6D467F81-F590-43A2-9295-374297C92CC2}"/>
    <cellStyle name="Separador de milhares 2 2 11 8 3" xfId="12768" xr:uid="{FD6408A4-CA7D-488D-BA19-E6567A50C86F}"/>
    <cellStyle name="Separador de milhares 2 2 11 8 3 2" xfId="18018" xr:uid="{56F6F63D-8612-44CE-B534-5EA4ABF4E3F7}"/>
    <cellStyle name="Separador de milhares 2 2 11 9" xfId="10164" xr:uid="{6928F4BE-008D-4841-BCBE-4F85EE1E4F4C}"/>
    <cellStyle name="Separador de milhares 2 2 11 9 2" xfId="12959" xr:uid="{6C57DF54-8468-4A76-9F5F-6A88BFEE1688}"/>
    <cellStyle name="Separador de milhares 2 2 11 9 2 2" xfId="15847" xr:uid="{06F5493D-0046-4F3E-AE53-485D1F23E75A}"/>
    <cellStyle name="Separador de milhares 2 2 11 9 2 2 2" xfId="21069" xr:uid="{6DC6F93E-E8A6-442E-9562-F38B233BEB4E}"/>
    <cellStyle name="Separador de milhares 2 2 11 9 2 3" xfId="18194" xr:uid="{87124761-2A05-4C4B-978B-DBE5B6A945F3}"/>
    <cellStyle name="Separador de milhares 2 2 11 9 3" xfId="12767" xr:uid="{2063424E-47B2-4D0D-836B-938D59220809}"/>
    <cellStyle name="Separador de milhares 2 2 11 9 3 2" xfId="18017" xr:uid="{C0D7D8A0-1620-4D8E-9528-34B2FD2006B4}"/>
    <cellStyle name="Separador de milhares 2 2 12" xfId="10165" xr:uid="{5D39490C-2873-400E-A79C-CC5EACE8DACE}"/>
    <cellStyle name="Separador de milhares 2 2 12 10" xfId="10166" xr:uid="{153D66CA-EEBE-4EB6-9187-A21590598A17}"/>
    <cellStyle name="Separador de milhares 2 2 12 10 2" xfId="12961" xr:uid="{5189A285-2851-49AF-A009-305C7D711FC1}"/>
    <cellStyle name="Separador de milhares 2 2 12 10 2 2" xfId="15849" xr:uid="{CA518F96-A517-4AE4-A74F-5FAF0B5D2240}"/>
    <cellStyle name="Separador de milhares 2 2 12 10 2 2 2" xfId="21071" xr:uid="{4813952A-2D9E-486B-8926-C98CB2508CB0}"/>
    <cellStyle name="Separador de milhares 2 2 12 10 2 3" xfId="18196" xr:uid="{51A8228B-E67D-48C4-AF1C-2EA3F4758C69}"/>
    <cellStyle name="Separador de milhares 2 2 12 10 3" xfId="12765" xr:uid="{D0F3C02E-74B7-4A3E-9A3F-575E2EF7A43B}"/>
    <cellStyle name="Separador de milhares 2 2 12 10 3 2" xfId="18015" xr:uid="{183551A2-0906-4E4F-935C-9A968F80787B}"/>
    <cellStyle name="Separador de milhares 2 2 12 11" xfId="10167" xr:uid="{DAF355D3-05DE-4AF8-BC4E-BB5B7B1ED2AB}"/>
    <cellStyle name="Separador de milhares 2 2 12 11 2" xfId="12962" xr:uid="{E75B454C-0D1D-46F1-A7EA-C62E514ECCA5}"/>
    <cellStyle name="Separador de milhares 2 2 12 11 2 2" xfId="15850" xr:uid="{5BD582D3-5408-4568-9C9D-8A21431E3017}"/>
    <cellStyle name="Separador de milhares 2 2 12 11 2 2 2" xfId="21072" xr:uid="{3342EE52-AE78-4337-A9D8-4CB5A0D3B41D}"/>
    <cellStyle name="Separador de milhares 2 2 12 11 2 3" xfId="18197" xr:uid="{FA09BF3C-A69B-4721-B5C5-17C139D74E4A}"/>
    <cellStyle name="Separador de milhares 2 2 12 11 3" xfId="14612" xr:uid="{006C7519-8C43-4103-AB82-8D5EE8876BA8}"/>
    <cellStyle name="Separador de milhares 2 2 12 11 3 2" xfId="19844" xr:uid="{4618E516-0769-4A3A-8FFF-3D2E792F223F}"/>
    <cellStyle name="Separador de milhares 2 2 12 12" xfId="10168" xr:uid="{EC8EE053-0C22-4B05-B3A2-BA34119CA1DF}"/>
    <cellStyle name="Separador de milhares 2 2 12 12 2" xfId="12963" xr:uid="{31576070-5ACA-4A6F-818C-60904C761CA7}"/>
    <cellStyle name="Separador de milhares 2 2 12 12 2 2" xfId="15851" xr:uid="{F8F7AB32-66D9-4B56-BCC6-4A37FA0D5FBF}"/>
    <cellStyle name="Separador de milhares 2 2 12 12 2 2 2" xfId="21073" xr:uid="{A592EC80-0E21-419B-9859-F6015C30BE94}"/>
    <cellStyle name="Separador de milhares 2 2 12 12 2 3" xfId="18198" xr:uid="{7B021C7E-0D91-4B7E-84D2-F42C1821FEBD}"/>
    <cellStyle name="Separador de milhares 2 2 12 12 3" xfId="12763" xr:uid="{5AFF9844-C71A-46B7-B082-0E7BFAD6F022}"/>
    <cellStyle name="Separador de milhares 2 2 12 12 3 2" xfId="18013" xr:uid="{1A100351-29BC-47AA-90DC-28F1B47C778A}"/>
    <cellStyle name="Separador de milhares 2 2 12 13" xfId="10169" xr:uid="{C46A91F0-7E80-404F-B046-3F59BBBB3431}"/>
    <cellStyle name="Separador de milhares 2 2 12 13 2" xfId="12964" xr:uid="{86449544-381A-4680-A226-F8EE19ADCE1D}"/>
    <cellStyle name="Separador de milhares 2 2 12 13 2 2" xfId="15852" xr:uid="{5E76E65A-2A9B-46C9-848F-2A76A40353CC}"/>
    <cellStyle name="Separador de milhares 2 2 12 13 2 2 2" xfId="21074" xr:uid="{B436E7D1-B37C-4CE9-8611-405626FBB6B5}"/>
    <cellStyle name="Separador de milhares 2 2 12 13 2 3" xfId="18199" xr:uid="{F5223B0F-5C87-4D5D-902A-415ACE238796}"/>
    <cellStyle name="Separador de milhares 2 2 12 13 3" xfId="12762" xr:uid="{32547DEB-707C-4A99-8361-419AEE387A58}"/>
    <cellStyle name="Separador de milhares 2 2 12 13 3 2" xfId="18012" xr:uid="{28B0ED3A-A5A2-4CCE-91D7-89C19EE475B8}"/>
    <cellStyle name="Separador de milhares 2 2 12 14" xfId="10170" xr:uid="{EC46257D-DBA4-495C-A42C-FA4CE7069630}"/>
    <cellStyle name="Separador de milhares 2 2 12 14 2" xfId="12965" xr:uid="{4F7B2424-2EE4-4A51-BA68-F07B156D2AFB}"/>
    <cellStyle name="Separador de milhares 2 2 12 14 2 2" xfId="15853" xr:uid="{805456B1-E9C3-451F-837E-0941AF13B7BB}"/>
    <cellStyle name="Separador de milhares 2 2 12 14 2 2 2" xfId="21075" xr:uid="{8759BA68-5499-4004-A013-658516573690}"/>
    <cellStyle name="Separador de milhares 2 2 12 14 2 3" xfId="18200" xr:uid="{8D5A79E0-F0C6-414C-B5C8-C17B27DDB32D}"/>
    <cellStyle name="Separador de milhares 2 2 12 14 3" xfId="12761" xr:uid="{34F144F7-5C98-4BB2-817A-B6E36E12769D}"/>
    <cellStyle name="Separador de milhares 2 2 12 14 3 2" xfId="18011" xr:uid="{1B6FEF50-103F-4BCB-8A7F-1BAF6D4EC8F4}"/>
    <cellStyle name="Separador de milhares 2 2 12 15" xfId="10171" xr:uid="{71495C2C-523C-4717-A71C-22606427ABD4}"/>
    <cellStyle name="Separador de milhares 2 2 12 15 2" xfId="12966" xr:uid="{D1293271-567F-4C09-9FFC-4EE8443628D2}"/>
    <cellStyle name="Separador de milhares 2 2 12 15 2 2" xfId="15854" xr:uid="{1129018C-8BDE-4D5E-9303-5A97F2245319}"/>
    <cellStyle name="Separador de milhares 2 2 12 15 2 2 2" xfId="21076" xr:uid="{7213F8EE-5C8E-4278-8EBE-5F17DD4A861C}"/>
    <cellStyle name="Separador de milhares 2 2 12 15 2 3" xfId="18201" xr:uid="{420010E3-4191-416F-BC4F-84E0DFB435CE}"/>
    <cellStyle name="Separador de milhares 2 2 12 15 3" xfId="12760" xr:uid="{4757B4EC-7D67-460E-A1E6-4E80AFD3EDD4}"/>
    <cellStyle name="Separador de milhares 2 2 12 15 3 2" xfId="18010" xr:uid="{C027A07C-D976-4CFC-94DB-92CDCFD1CB25}"/>
    <cellStyle name="Separador de milhares 2 2 12 16" xfId="10172" xr:uid="{5B691454-D541-4DCC-9219-35489CA4BA7B}"/>
    <cellStyle name="Separador de milhares 2 2 12 16 2" xfId="12967" xr:uid="{AED02FEF-EDEC-4146-BB15-03ABAE31E729}"/>
    <cellStyle name="Separador de milhares 2 2 12 16 2 2" xfId="15855" xr:uid="{04B35F35-7DC9-4DF9-8C6D-8AF12005D922}"/>
    <cellStyle name="Separador de milhares 2 2 12 16 2 2 2" xfId="21077" xr:uid="{67FFEC1C-F177-4227-9198-2120348FB001}"/>
    <cellStyle name="Separador de milhares 2 2 12 16 2 3" xfId="18202" xr:uid="{EF344CA8-FA8D-430C-9EA7-348673BD7982}"/>
    <cellStyle name="Separador de milhares 2 2 12 16 3" xfId="12759" xr:uid="{0B2C8985-98B9-432C-BE90-BDAA9FC8A1CD}"/>
    <cellStyle name="Separador de milhares 2 2 12 16 3 2" xfId="18009" xr:uid="{BA3830EC-E0E5-47B6-85E3-C726BA41464A}"/>
    <cellStyle name="Separador de milhares 2 2 12 17" xfId="10173" xr:uid="{FB6AD704-8720-48FC-8E31-F7BF5F71DC8F}"/>
    <cellStyle name="Separador de milhares 2 2 12 17 2" xfId="12968" xr:uid="{3DD5D433-FBF2-4CEF-BE7F-6E0B9C24A083}"/>
    <cellStyle name="Separador de milhares 2 2 12 17 2 2" xfId="15856" xr:uid="{B4E3D273-C2EE-4A2F-9BC9-5576ED0A89DD}"/>
    <cellStyle name="Separador de milhares 2 2 12 17 2 2 2" xfId="21078" xr:uid="{10A7A62C-5590-49C5-8DE4-0E5753B1B51F}"/>
    <cellStyle name="Separador de milhares 2 2 12 17 2 3" xfId="18203" xr:uid="{46D7D45D-E584-49B4-A37A-E19CB76199E2}"/>
    <cellStyle name="Separador de milhares 2 2 12 17 3" xfId="12758" xr:uid="{6A1AF5C8-0D8A-4C58-B32A-C8AA677CB542}"/>
    <cellStyle name="Separador de milhares 2 2 12 17 3 2" xfId="18008" xr:uid="{A652BA55-A1EE-417F-A256-9744ECC99918}"/>
    <cellStyle name="Separador de milhares 2 2 12 18" xfId="10174" xr:uid="{0468F4F7-1DA4-4AF6-BC78-6F602C4DC165}"/>
    <cellStyle name="Separador de milhares 2 2 12 18 2" xfId="12969" xr:uid="{0C2B11C5-B269-4312-8FA9-B367BFF87B6B}"/>
    <cellStyle name="Separador de milhares 2 2 12 18 2 2" xfId="15857" xr:uid="{ADE73E02-4BA2-42BB-8A80-E96DDF86AD11}"/>
    <cellStyle name="Separador de milhares 2 2 12 18 2 2 2" xfId="21079" xr:uid="{7E99C4AE-2972-4D16-A50A-195807ECD4B6}"/>
    <cellStyle name="Separador de milhares 2 2 12 18 2 3" xfId="18204" xr:uid="{EA260CD8-948A-44E6-8AC0-59578AE84CE3}"/>
    <cellStyle name="Separador de milhares 2 2 12 18 3" xfId="12757" xr:uid="{BEB9575D-7B6A-4C03-8B49-AAFE557E1FE4}"/>
    <cellStyle name="Separador de milhares 2 2 12 18 3 2" xfId="18007" xr:uid="{D070B86D-FBC9-4EFB-9C8A-0FC27C4D0D01}"/>
    <cellStyle name="Separador de milhares 2 2 12 19" xfId="10175" xr:uid="{9D1E9CEA-AEAC-470D-90AA-408EF80D0B77}"/>
    <cellStyle name="Separador de milhares 2 2 12 19 2" xfId="12970" xr:uid="{3DC7A4AA-14C4-4F84-B759-CB70CE1BADFE}"/>
    <cellStyle name="Separador de milhares 2 2 12 19 2 2" xfId="15858" xr:uid="{6D436DDB-F6F2-4D41-B203-791A32FE5B05}"/>
    <cellStyle name="Separador de milhares 2 2 12 19 2 2 2" xfId="21080" xr:uid="{3581875B-C396-4F7A-96C6-C8EA47D08D54}"/>
    <cellStyle name="Separador de milhares 2 2 12 19 2 3" xfId="18205" xr:uid="{C3289758-2253-4A8C-888D-352DBC5F1A7E}"/>
    <cellStyle name="Separador de milhares 2 2 12 19 3" xfId="12756" xr:uid="{861AC50A-761B-4841-9799-99709A58E99A}"/>
    <cellStyle name="Separador de milhares 2 2 12 19 3 2" xfId="18006" xr:uid="{AC1325CB-6073-4E1D-9461-EB40D5C569D1}"/>
    <cellStyle name="Separador de milhares 2 2 12 2" xfId="10176" xr:uid="{AFC9F447-CA07-4596-8E4A-4AA8EE47667D}"/>
    <cellStyle name="Separador de milhares 2 2 12 2 2" xfId="12971" xr:uid="{B3A0CDFF-6F0B-4AE6-863A-FAA49BE080E7}"/>
    <cellStyle name="Separador de milhares 2 2 12 2 2 2" xfId="15859" xr:uid="{578EC7B0-5597-49B6-8422-E1F62EBC15F9}"/>
    <cellStyle name="Separador de milhares 2 2 12 2 2 2 2" xfId="21081" xr:uid="{47E3FC17-D6CB-429C-A17D-05C2D3F0D21E}"/>
    <cellStyle name="Separador de milhares 2 2 12 2 2 3" xfId="18206" xr:uid="{28E54362-3C3C-4767-A67E-F674A8320BF7}"/>
    <cellStyle name="Separador de milhares 2 2 12 2 3" xfId="12755" xr:uid="{FA6133CF-5186-41AE-AC92-6A14CF9A54AF}"/>
    <cellStyle name="Separador de milhares 2 2 12 2 3 2" xfId="18005" xr:uid="{AA7BA171-1112-4DC9-ADC8-88C9B666091C}"/>
    <cellStyle name="Separador de milhares 2 2 12 20" xfId="10177" xr:uid="{3C051E94-2D87-42AA-A317-917258966E15}"/>
    <cellStyle name="Separador de milhares 2 2 12 20 2" xfId="12972" xr:uid="{CFBF9451-C71B-466C-94FE-6596A27F5467}"/>
    <cellStyle name="Separador de milhares 2 2 12 20 2 2" xfId="15860" xr:uid="{B349F6D4-ECC7-4C29-BE07-748E873ADFA7}"/>
    <cellStyle name="Separador de milhares 2 2 12 20 2 2 2" xfId="21082" xr:uid="{1F3F65B3-46F5-49F8-8913-ED054C8060E4}"/>
    <cellStyle name="Separador de milhares 2 2 12 20 2 3" xfId="18207" xr:uid="{DC6AB80B-9B35-4EEB-B522-5FB3AD2A4C3A}"/>
    <cellStyle name="Separador de milhares 2 2 12 20 3" xfId="12754" xr:uid="{A25E2950-BBFC-4B79-8C7B-3F82E5A45093}"/>
    <cellStyle name="Separador de milhares 2 2 12 20 3 2" xfId="18004" xr:uid="{7B64A9F4-7A75-4762-BC63-EE6FA54904AA}"/>
    <cellStyle name="Separador de milhares 2 2 12 21" xfId="10178" xr:uid="{B234104E-C8AA-42CD-916C-645BBD07CF50}"/>
    <cellStyle name="Separador de milhares 2 2 12 21 2" xfId="12973" xr:uid="{30C1E39C-CD93-44C4-9191-EF151D0C3E6C}"/>
    <cellStyle name="Separador de milhares 2 2 12 21 2 2" xfId="15861" xr:uid="{2620F0D0-5215-474F-A4A4-AF73ADAF2E8B}"/>
    <cellStyle name="Separador de milhares 2 2 12 21 2 2 2" xfId="21083" xr:uid="{B3382DDE-2FDF-4142-922E-9BA2AADDFB74}"/>
    <cellStyle name="Separador de milhares 2 2 12 21 2 3" xfId="18208" xr:uid="{12A0B4F3-B087-4D9B-81BD-75DDDE8A44A4}"/>
    <cellStyle name="Separador de milhares 2 2 12 21 3" xfId="12753" xr:uid="{94AF84B9-65B4-4F6E-9DF7-8B9A983659BC}"/>
    <cellStyle name="Separador de milhares 2 2 12 21 3 2" xfId="18003" xr:uid="{5201B1CD-A2E4-4625-B898-8EA56392743B}"/>
    <cellStyle name="Separador de milhares 2 2 12 22" xfId="10179" xr:uid="{C1E8DDE9-32EE-494F-8231-EB511002F236}"/>
    <cellStyle name="Separador de milhares 2 2 12 22 2" xfId="12974" xr:uid="{665AF11C-774A-4631-8820-4F7C0B8A7197}"/>
    <cellStyle name="Separador de milhares 2 2 12 22 2 2" xfId="15862" xr:uid="{40D085FB-EFC3-4139-A366-4D63DB9F4451}"/>
    <cellStyle name="Separador de milhares 2 2 12 22 2 2 2" xfId="21084" xr:uid="{56ED96C0-2D57-4287-9DF3-404F0C8A7905}"/>
    <cellStyle name="Separador de milhares 2 2 12 22 2 3" xfId="18209" xr:uid="{60FB77D2-5578-4F4B-AE9A-8376A3535734}"/>
    <cellStyle name="Separador de milhares 2 2 12 22 3" xfId="12752" xr:uid="{99CCF1FE-2988-4030-AD08-C15A1FDF0AA6}"/>
    <cellStyle name="Separador de milhares 2 2 12 22 3 2" xfId="18002" xr:uid="{97A5AEA2-86E7-4E5A-A918-4671113AADEE}"/>
    <cellStyle name="Separador de milhares 2 2 12 23" xfId="10180" xr:uid="{18C6EAB7-F2C5-47BB-BD6C-726702F7D0AD}"/>
    <cellStyle name="Separador de milhares 2 2 12 23 2" xfId="12975" xr:uid="{51AC4F20-3432-4783-B128-4EDD17C0A135}"/>
    <cellStyle name="Separador de milhares 2 2 12 23 2 2" xfId="15863" xr:uid="{11A64275-9972-4B17-8C87-ADB6F423DC02}"/>
    <cellStyle name="Separador de milhares 2 2 12 23 2 2 2" xfId="21085" xr:uid="{DC0C8E3F-4158-41E1-9088-048119EDA398}"/>
    <cellStyle name="Separador de milhares 2 2 12 23 2 3" xfId="18210" xr:uid="{414A6EF5-F1B6-4A5A-8868-24E44013CF20}"/>
    <cellStyle name="Separador de milhares 2 2 12 23 3" xfId="12751" xr:uid="{FEF27F2C-2CA3-4326-BF3B-F384794F53F4}"/>
    <cellStyle name="Separador de milhares 2 2 12 23 3 2" xfId="18001" xr:uid="{CD470AB3-A29B-42F0-84CD-3A28AA7F7142}"/>
    <cellStyle name="Separador de milhares 2 2 12 24" xfId="10181" xr:uid="{0B00B7A5-8171-4E1D-87B5-36C067E4E576}"/>
    <cellStyle name="Separador de milhares 2 2 12 24 2" xfId="12976" xr:uid="{4B4BF31F-C3D8-4EA0-9D58-5EF9BF443371}"/>
    <cellStyle name="Separador de milhares 2 2 12 24 2 2" xfId="15864" xr:uid="{C838EE99-694C-4FCD-9F80-C4F544AB1775}"/>
    <cellStyle name="Separador de milhares 2 2 12 24 2 2 2" xfId="21086" xr:uid="{5AFB7F0C-AFA9-465A-83FE-5B5158279852}"/>
    <cellStyle name="Separador de milhares 2 2 12 24 2 3" xfId="18211" xr:uid="{1DBC85C8-5891-4843-A981-7F30C8AE7E1C}"/>
    <cellStyle name="Separador de milhares 2 2 12 24 3" xfId="12750" xr:uid="{EA8F133F-11F8-4E57-A103-F64064C0147F}"/>
    <cellStyle name="Separador de milhares 2 2 12 24 3 2" xfId="18000" xr:uid="{E3801046-7D10-4CA6-8C47-E2FE789C6E6E}"/>
    <cellStyle name="Separador de milhares 2 2 12 25" xfId="10182" xr:uid="{22177799-99B4-47DE-AEF5-EBAE81C63124}"/>
    <cellStyle name="Separador de milhares 2 2 12 25 2" xfId="12977" xr:uid="{F22CEA27-D2FC-4508-B4B0-9B73F61244D0}"/>
    <cellStyle name="Separador de milhares 2 2 12 25 2 2" xfId="15865" xr:uid="{A43284F3-95E4-492A-81B0-3B366AD05D6C}"/>
    <cellStyle name="Separador de milhares 2 2 12 25 2 2 2" xfId="21087" xr:uid="{67A2F912-F894-4503-ADDA-F8843636B226}"/>
    <cellStyle name="Separador de milhares 2 2 12 25 2 3" xfId="18212" xr:uid="{95388C88-11A8-4C77-9DCA-42870635565D}"/>
    <cellStyle name="Separador de milhares 2 2 12 25 3" xfId="12749" xr:uid="{0414A178-82E0-41FD-8628-FCE213833D8A}"/>
    <cellStyle name="Separador de milhares 2 2 12 25 3 2" xfId="17999" xr:uid="{DB637C17-32D7-4D42-B5C0-DBADC3F00D26}"/>
    <cellStyle name="Separador de milhares 2 2 12 26" xfId="10183" xr:uid="{AB13B5AF-DE16-4287-B2AA-F83A5DB1301F}"/>
    <cellStyle name="Separador de milhares 2 2 12 26 2" xfId="12978" xr:uid="{0AC702E2-EAD7-4787-8CB0-FD75271CAB86}"/>
    <cellStyle name="Separador de milhares 2 2 12 26 2 2" xfId="15866" xr:uid="{148358CD-A9FE-498A-B8E9-966055410AF1}"/>
    <cellStyle name="Separador de milhares 2 2 12 26 2 2 2" xfId="21088" xr:uid="{0CBE6F52-2D6D-4862-8C1B-22649A1F64F0}"/>
    <cellStyle name="Separador de milhares 2 2 12 26 2 3" xfId="18213" xr:uid="{09247020-01DA-431B-9F63-BD7CD5FA4563}"/>
    <cellStyle name="Separador de milhares 2 2 12 26 3" xfId="12748" xr:uid="{0AF5492B-8FC0-434E-A028-BB6EF3310274}"/>
    <cellStyle name="Separador de milhares 2 2 12 26 3 2" xfId="17998" xr:uid="{84E2E004-260D-4C7A-8ABD-93BF24E0DA98}"/>
    <cellStyle name="Separador de milhares 2 2 12 27" xfId="10184" xr:uid="{5A1C4077-813E-4F4A-8C92-F88732D76DC6}"/>
    <cellStyle name="Separador de milhares 2 2 12 27 2" xfId="12979" xr:uid="{8B74F47D-D19D-43A6-BC13-A391F75D33A1}"/>
    <cellStyle name="Separador de milhares 2 2 12 27 2 2" xfId="15867" xr:uid="{0F5D1DD5-D622-4C3D-BC56-BC8A0731D5F3}"/>
    <cellStyle name="Separador de milhares 2 2 12 27 2 2 2" xfId="21089" xr:uid="{4730EC88-4E8E-492B-9665-A5F00AB9E1F3}"/>
    <cellStyle name="Separador de milhares 2 2 12 27 2 3" xfId="18214" xr:uid="{CE24318A-5B7D-4E08-B88A-4E10D3484A82}"/>
    <cellStyle name="Separador de milhares 2 2 12 27 3" xfId="12747" xr:uid="{EFF5E447-CC6C-49CF-91DE-700DB2D8C4F0}"/>
    <cellStyle name="Separador de milhares 2 2 12 27 3 2" xfId="17997" xr:uid="{0354B4AB-F725-498C-A9A3-F5B45842D698}"/>
    <cellStyle name="Separador de milhares 2 2 12 28" xfId="10185" xr:uid="{E71EA1BA-A7A4-48E0-B5D2-5A670012ED9B}"/>
    <cellStyle name="Separador de milhares 2 2 12 28 2" xfId="12980" xr:uid="{021BBAAB-421C-4E93-BE4D-4C3E94FEA7C9}"/>
    <cellStyle name="Separador de milhares 2 2 12 28 2 2" xfId="15868" xr:uid="{1CEF4221-D563-4C16-A8D8-10A96830737C}"/>
    <cellStyle name="Separador de milhares 2 2 12 28 2 2 2" xfId="21090" xr:uid="{ABFD4F0E-60F5-4EB7-94DD-0CF943DD1F3B}"/>
    <cellStyle name="Separador de milhares 2 2 12 28 2 3" xfId="18215" xr:uid="{F3B887D0-F4B2-454D-9E7E-537E94CF786D}"/>
    <cellStyle name="Separador de milhares 2 2 12 28 3" xfId="12746" xr:uid="{BB3D1B58-46AB-449E-A04B-C6EE83ABABF8}"/>
    <cellStyle name="Separador de milhares 2 2 12 28 3 2" xfId="17996" xr:uid="{F0E2B686-BD84-4492-92EF-5D18190978D6}"/>
    <cellStyle name="Separador de milhares 2 2 12 29" xfId="10186" xr:uid="{7E756025-F2A0-4765-B7A7-64F79276271B}"/>
    <cellStyle name="Separador de milhares 2 2 12 29 2" xfId="12981" xr:uid="{063440A8-030B-4742-9CB4-4FB94BB4B252}"/>
    <cellStyle name="Separador de milhares 2 2 12 29 2 2" xfId="15869" xr:uid="{A2E1C2FD-065D-4950-A6A7-CE4C9E2E7AB9}"/>
    <cellStyle name="Separador de milhares 2 2 12 29 2 2 2" xfId="21091" xr:uid="{3B87ED4B-3B1D-48D9-BB60-761E2515F150}"/>
    <cellStyle name="Separador de milhares 2 2 12 29 2 3" xfId="18216" xr:uid="{572E77C6-C317-40B5-8668-F3D272F0B23B}"/>
    <cellStyle name="Separador de milhares 2 2 12 29 3" xfId="12745" xr:uid="{6D6FF95A-3970-43BC-A0AC-1F88FAD270B4}"/>
    <cellStyle name="Separador de milhares 2 2 12 29 3 2" xfId="17995" xr:uid="{0718CF73-FEC5-4032-8389-DA766663AAAC}"/>
    <cellStyle name="Separador de milhares 2 2 12 3" xfId="10187" xr:uid="{E9AB0613-D6D7-4162-B159-6189D0D980D7}"/>
    <cellStyle name="Separador de milhares 2 2 12 3 2" xfId="12982" xr:uid="{9271BB9E-0B98-49D0-B0B2-4CC0BAA69A01}"/>
    <cellStyle name="Separador de milhares 2 2 12 3 2 2" xfId="15870" xr:uid="{43235581-8580-418F-8518-A091F7C41A94}"/>
    <cellStyle name="Separador de milhares 2 2 12 3 2 2 2" xfId="21092" xr:uid="{FEED3550-64D9-46CC-8090-8FB21BD69E67}"/>
    <cellStyle name="Separador de milhares 2 2 12 3 2 3" xfId="18217" xr:uid="{87CCF56B-216E-4EDB-9037-0509FB3A398D}"/>
    <cellStyle name="Separador de milhares 2 2 12 3 3" xfId="12744" xr:uid="{4A92D2E6-E20E-4B11-982E-42F211472D2D}"/>
    <cellStyle name="Separador de milhares 2 2 12 3 3 2" xfId="17994" xr:uid="{ACB66993-59E3-4E88-AA0D-281BADD0A204}"/>
    <cellStyle name="Separador de milhares 2 2 12 30" xfId="10188" xr:uid="{9724F9CE-6901-49A7-9B6E-675E6305C0F3}"/>
    <cellStyle name="Separador de milhares 2 2 12 30 2" xfId="12983" xr:uid="{E639FBC6-76F7-4040-9676-80D65BD126C2}"/>
    <cellStyle name="Separador de milhares 2 2 12 30 2 2" xfId="15871" xr:uid="{33025C40-E477-4530-909A-7B7E494A1423}"/>
    <cellStyle name="Separador de milhares 2 2 12 30 2 2 2" xfId="21093" xr:uid="{11099F38-BC71-4FFC-8272-DFD793291938}"/>
    <cellStyle name="Separador de milhares 2 2 12 30 2 3" xfId="18218" xr:uid="{5C36F6EA-FA3D-412A-8B19-C5AAC7AE06FE}"/>
    <cellStyle name="Separador de milhares 2 2 12 30 3" xfId="12743" xr:uid="{5A03EA2F-64B9-4A0A-A72C-A909B85C6BD0}"/>
    <cellStyle name="Separador de milhares 2 2 12 30 3 2" xfId="17993" xr:uid="{DAB9EDDF-96E4-4A42-AEF1-8D1E3CA11C04}"/>
    <cellStyle name="Separador de milhares 2 2 12 31" xfId="10189" xr:uid="{FA8E4954-4463-4E54-851F-5CE41F4BC078}"/>
    <cellStyle name="Separador de milhares 2 2 12 31 2" xfId="12984" xr:uid="{C226E071-0682-440E-ABCC-27186CFAFC28}"/>
    <cellStyle name="Separador de milhares 2 2 12 31 2 2" xfId="15872" xr:uid="{DD555811-DF99-4A03-92BA-9CFC3A8D2F2B}"/>
    <cellStyle name="Separador de milhares 2 2 12 31 2 2 2" xfId="21094" xr:uid="{0FCBF759-CF2A-433D-9B19-8FE13275D137}"/>
    <cellStyle name="Separador de milhares 2 2 12 31 2 3" xfId="18219" xr:uid="{68F7F0D9-821F-4009-916A-93C8DA26C971}"/>
    <cellStyle name="Separador de milhares 2 2 12 31 3" xfId="12742" xr:uid="{A7883476-7218-4921-B961-C28072DBF589}"/>
    <cellStyle name="Separador de milhares 2 2 12 31 3 2" xfId="17992" xr:uid="{1EFAB229-E44C-42A5-8A27-9C0E5BF3CBC4}"/>
    <cellStyle name="Separador de milhares 2 2 12 32" xfId="10190" xr:uid="{0417B50C-D911-461D-A50F-D8610F143DEF}"/>
    <cellStyle name="Separador de milhares 2 2 12 32 2" xfId="12985" xr:uid="{E36F98E0-1D81-4092-932D-0FAF5F66BEE7}"/>
    <cellStyle name="Separador de milhares 2 2 12 32 2 2" xfId="15873" xr:uid="{D443B31B-F0DD-45F8-9707-D66627ED3513}"/>
    <cellStyle name="Separador de milhares 2 2 12 32 2 2 2" xfId="21095" xr:uid="{07D1B741-71BE-4C8E-BE65-D4B83A0BEC8E}"/>
    <cellStyle name="Separador de milhares 2 2 12 32 2 3" xfId="18220" xr:uid="{CDFAC324-C2BC-4FEF-BAF6-7F9185878699}"/>
    <cellStyle name="Separador de milhares 2 2 12 32 3" xfId="12741" xr:uid="{ABE20304-DA7C-4F42-AB6C-917719AADBA4}"/>
    <cellStyle name="Separador de milhares 2 2 12 32 3 2" xfId="17991" xr:uid="{3707C700-2E2B-4607-A940-40EA781CBF6C}"/>
    <cellStyle name="Separador de milhares 2 2 12 33" xfId="10191" xr:uid="{EE6AAD72-F2C6-4197-9D1A-1A3D2D73B5A4}"/>
    <cellStyle name="Separador de milhares 2 2 12 33 2" xfId="12986" xr:uid="{EAE6BB88-9E04-43C7-BA64-222D4EA30ADA}"/>
    <cellStyle name="Separador de milhares 2 2 12 33 2 2" xfId="15874" xr:uid="{FF47F642-307F-46BD-97B6-7A26C08D4A53}"/>
    <cellStyle name="Separador de milhares 2 2 12 33 2 2 2" xfId="21096" xr:uid="{3E4D9F03-B5CB-4DD6-9B56-3E8E0C0B3090}"/>
    <cellStyle name="Separador de milhares 2 2 12 33 2 3" xfId="18221" xr:uid="{525961C6-C161-47AC-BF5B-F478FEAE7E8C}"/>
    <cellStyle name="Separador de milhares 2 2 12 33 3" xfId="12740" xr:uid="{0E4A9E0D-A38E-4D08-B3D2-BC194DCE4A2A}"/>
    <cellStyle name="Separador de milhares 2 2 12 33 3 2" xfId="17990" xr:uid="{F2C5050B-1E67-4F37-BDE3-9BF0EA24AC87}"/>
    <cellStyle name="Separador de milhares 2 2 12 34" xfId="10192" xr:uid="{0B9B963F-89CF-436D-9E54-043991401BEF}"/>
    <cellStyle name="Separador de milhares 2 2 12 34 2" xfId="12987" xr:uid="{22E212AD-C003-451A-9DBA-9DB88F04BDCA}"/>
    <cellStyle name="Separador de milhares 2 2 12 34 2 2" xfId="15875" xr:uid="{CADD4029-93C8-491D-80D4-82B3F3D57885}"/>
    <cellStyle name="Separador de milhares 2 2 12 34 2 2 2" xfId="21097" xr:uid="{2322FB1A-78DA-45D3-8059-BA94F2A4E696}"/>
    <cellStyle name="Separador de milhares 2 2 12 34 2 3" xfId="18222" xr:uid="{7E438C15-0E75-4F98-93B2-4CF84167B9A0}"/>
    <cellStyle name="Separador de milhares 2 2 12 34 3" xfId="12739" xr:uid="{6B6ABC81-0090-4346-9FAA-1CBC1DCFDC90}"/>
    <cellStyle name="Separador de milhares 2 2 12 34 3 2" xfId="17989" xr:uid="{9172A00B-9927-421E-92E7-782F9550C1CA}"/>
    <cellStyle name="Separador de milhares 2 2 12 35" xfId="12960" xr:uid="{62EFD53D-9DF1-4CED-866A-5EF8333A76F9}"/>
    <cellStyle name="Separador de milhares 2 2 12 35 2" xfId="15848" xr:uid="{49D754C4-E1F1-489C-A4C0-7106A33BC6E5}"/>
    <cellStyle name="Separador de milhares 2 2 12 35 2 2" xfId="21070" xr:uid="{884B054E-52FB-4A29-AF3A-604E1C4F6C69}"/>
    <cellStyle name="Separador de milhares 2 2 12 35 3" xfId="18195" xr:uid="{47E01631-80B6-4F5B-B841-0421B2DCFBA8}"/>
    <cellStyle name="Separador de milhares 2 2 12 36" xfId="12766" xr:uid="{9C798974-EE12-4DD3-B5D6-408DC76A22FD}"/>
    <cellStyle name="Separador de milhares 2 2 12 36 2" xfId="18016" xr:uid="{C6A7884A-7990-47E7-A4E1-60EF26CC7404}"/>
    <cellStyle name="Separador de milhares 2 2 12 4" xfId="10193" xr:uid="{038EE0FF-7980-4506-9C93-82DDD6DEA838}"/>
    <cellStyle name="Separador de milhares 2 2 12 4 2" xfId="12988" xr:uid="{48F1D127-7AED-4957-9542-28CDB7D81A03}"/>
    <cellStyle name="Separador de milhares 2 2 12 4 2 2" xfId="15876" xr:uid="{B40A6459-C2E7-4B80-A4C3-0307B6A78015}"/>
    <cellStyle name="Separador de milhares 2 2 12 4 2 2 2" xfId="21098" xr:uid="{DD1A5477-F49D-44A6-99DE-FE9F0B305F1B}"/>
    <cellStyle name="Separador de milhares 2 2 12 4 2 3" xfId="18223" xr:uid="{4E00653A-2347-4374-81F4-1AF86B173093}"/>
    <cellStyle name="Separador de milhares 2 2 12 4 3" xfId="12738" xr:uid="{B7282808-B276-44A1-87D1-18AECF596FFF}"/>
    <cellStyle name="Separador de milhares 2 2 12 4 3 2" xfId="17988" xr:uid="{F455BB0E-369E-4B73-B3F3-6B5C32B215D8}"/>
    <cellStyle name="Separador de milhares 2 2 12 5" xfId="10194" xr:uid="{D64FE180-D1D1-48B7-BC59-7664CFD0C6F8}"/>
    <cellStyle name="Separador de milhares 2 2 12 5 2" xfId="12989" xr:uid="{C3B4BC4E-61B7-48E0-BA28-7EE3E9FE0AD4}"/>
    <cellStyle name="Separador de milhares 2 2 12 5 2 2" xfId="15877" xr:uid="{FCB948FC-F3F6-46CB-8D29-5E78C52C068D}"/>
    <cellStyle name="Separador de milhares 2 2 12 5 2 2 2" xfId="21099" xr:uid="{965FCC70-A0E4-4E08-8136-C2ED99D09051}"/>
    <cellStyle name="Separador de milhares 2 2 12 5 2 3" xfId="18224" xr:uid="{555B9678-8698-46BD-BF07-638232BDBCAE}"/>
    <cellStyle name="Separador de milhares 2 2 12 5 3" xfId="12737" xr:uid="{D185C499-9235-44EF-B4C2-0CECF837C1A4}"/>
    <cellStyle name="Separador de milhares 2 2 12 5 3 2" xfId="17987" xr:uid="{F21794F4-F017-415A-A52D-78AC422B7EA6}"/>
    <cellStyle name="Separador de milhares 2 2 12 6" xfId="10195" xr:uid="{A499A010-9BA7-463B-97CA-F94AA4304831}"/>
    <cellStyle name="Separador de milhares 2 2 12 6 2" xfId="12990" xr:uid="{FBDB7172-F38C-4C2D-B565-FDCCA329A289}"/>
    <cellStyle name="Separador de milhares 2 2 12 6 2 2" xfId="15878" xr:uid="{8D90B6E6-AE3F-4D30-BE98-251CEC6A8AF6}"/>
    <cellStyle name="Separador de milhares 2 2 12 6 2 2 2" xfId="21100" xr:uid="{AA614A45-3E2A-4301-9AE5-0BC816293105}"/>
    <cellStyle name="Separador de milhares 2 2 12 6 2 3" xfId="18225" xr:uid="{D4B26336-DCE4-4760-A206-D71E8A9C3058}"/>
    <cellStyle name="Separador de milhares 2 2 12 6 3" xfId="12736" xr:uid="{5CC18D88-1D20-412A-993D-6ECF16AABBF9}"/>
    <cellStyle name="Separador de milhares 2 2 12 6 3 2" xfId="17986" xr:uid="{AC8231A3-C848-41CE-8318-F81FC467CC56}"/>
    <cellStyle name="Separador de milhares 2 2 12 7" xfId="10196" xr:uid="{3AE9763B-A9AD-4AA4-9F1E-9440B54E98C5}"/>
    <cellStyle name="Separador de milhares 2 2 12 7 2" xfId="12991" xr:uid="{9AF16690-FBC7-449B-BF2D-6F98580735D6}"/>
    <cellStyle name="Separador de milhares 2 2 12 7 2 2" xfId="15879" xr:uid="{9343ACA4-8715-4F65-9F46-79260D7C80C4}"/>
    <cellStyle name="Separador de milhares 2 2 12 7 2 2 2" xfId="21101" xr:uid="{9030B860-9147-4D86-867F-3810E5656A63}"/>
    <cellStyle name="Separador de milhares 2 2 12 7 2 3" xfId="18226" xr:uid="{079517F8-CF7A-4BD4-9790-DBF2CA7D2C97}"/>
    <cellStyle name="Separador de milhares 2 2 12 7 3" xfId="12735" xr:uid="{595FB373-AD9E-43F9-8D7D-15C97403077D}"/>
    <cellStyle name="Separador de milhares 2 2 12 7 3 2" xfId="17985" xr:uid="{ADCB995B-E438-451F-830C-7BAB2FEC9F5C}"/>
    <cellStyle name="Separador de milhares 2 2 12 8" xfId="10197" xr:uid="{E8FBCCC4-77F1-4988-A33B-47C2AFFE52B3}"/>
    <cellStyle name="Separador de milhares 2 2 12 8 2" xfId="12992" xr:uid="{B7C8C15D-E59B-48D2-B677-B538E70F79E9}"/>
    <cellStyle name="Separador de milhares 2 2 12 8 2 2" xfId="15880" xr:uid="{A0E125FC-3145-4ED0-87B2-8DBAE2BC611B}"/>
    <cellStyle name="Separador de milhares 2 2 12 8 2 2 2" xfId="21102" xr:uid="{B8CA639E-BF9E-4437-96BC-EF1F888DBD08}"/>
    <cellStyle name="Separador de milhares 2 2 12 8 2 3" xfId="18227" xr:uid="{CCBAA6AE-CFDC-4E65-A50F-5A295DFBEA93}"/>
    <cellStyle name="Separador de milhares 2 2 12 8 3" xfId="12734" xr:uid="{924E7B8C-53D5-4FCA-8E58-A6C4C7C2C6AC}"/>
    <cellStyle name="Separador de milhares 2 2 12 8 3 2" xfId="17984" xr:uid="{ABB48584-0B6A-4B9D-BF67-462DA4EC2E93}"/>
    <cellStyle name="Separador de milhares 2 2 12 9" xfId="10198" xr:uid="{085D7B0A-9328-4CCD-AA82-89390600E896}"/>
    <cellStyle name="Separador de milhares 2 2 12 9 2" xfId="12993" xr:uid="{32743F65-6E5A-460C-B2E9-06D34CE6B6F6}"/>
    <cellStyle name="Separador de milhares 2 2 12 9 2 2" xfId="15881" xr:uid="{A106B44D-4B9E-487B-BECF-80AC35F0E018}"/>
    <cellStyle name="Separador de milhares 2 2 12 9 2 2 2" xfId="21103" xr:uid="{263BA2D6-1876-4F18-88CE-C090EFBE1AD6}"/>
    <cellStyle name="Separador de milhares 2 2 12 9 2 3" xfId="18228" xr:uid="{B1AFE766-AA8D-4BAA-A885-11340B2DD4A5}"/>
    <cellStyle name="Separador de milhares 2 2 12 9 3" xfId="12733" xr:uid="{C77BCA8D-C226-4639-A2B2-0C749441CE85}"/>
    <cellStyle name="Separador de milhares 2 2 12 9 3 2" xfId="17983" xr:uid="{94B284B8-6197-4BD6-8D87-2696A2CD9B49}"/>
    <cellStyle name="Separador de milhares 2 2 13" xfId="10199" xr:uid="{6FB1144F-B389-4187-A8F5-0A4CA3D2684E}"/>
    <cellStyle name="Separador de milhares 2 2 13 10" xfId="10200" xr:uid="{49DA7DD7-ED2C-4995-841F-F0B75FF165C3}"/>
    <cellStyle name="Separador de milhares 2 2 13 10 2" xfId="12995" xr:uid="{93409195-ECE0-4188-A40A-87FFB101AF18}"/>
    <cellStyle name="Separador de milhares 2 2 13 10 2 2" xfId="15883" xr:uid="{C493890E-8D18-40C1-B640-0BE2DB350793}"/>
    <cellStyle name="Separador de milhares 2 2 13 10 2 2 2" xfId="21105" xr:uid="{2C2B697F-70AC-4E5B-BFBA-6E8F7D8ADA4E}"/>
    <cellStyle name="Separador de milhares 2 2 13 10 2 3" xfId="18230" xr:uid="{825EA3D1-704C-4726-9EBF-CA06689B75B7}"/>
    <cellStyle name="Separador de milhares 2 2 13 10 3" xfId="12731" xr:uid="{B9576378-09D0-4546-B8BA-4B5A145E168F}"/>
    <cellStyle name="Separador de milhares 2 2 13 10 3 2" xfId="17981" xr:uid="{F696F83D-FF85-4F14-8CDA-89501459B02C}"/>
    <cellStyle name="Separador de milhares 2 2 13 11" xfId="10201" xr:uid="{7EB44612-229D-4DFF-9132-0908E5A1C696}"/>
    <cellStyle name="Separador de milhares 2 2 13 11 2" xfId="12996" xr:uid="{EEF2FD15-3C45-4543-8500-0D9EAF2D4D4D}"/>
    <cellStyle name="Separador de milhares 2 2 13 11 2 2" xfId="15884" xr:uid="{39DFA21D-320B-4FF1-9109-E8ED15634D7D}"/>
    <cellStyle name="Separador de milhares 2 2 13 11 2 2 2" xfId="21106" xr:uid="{C7B7D7E1-17ED-489A-8344-69090A6E6186}"/>
    <cellStyle name="Separador de milhares 2 2 13 11 2 3" xfId="18231" xr:uid="{B630351C-90C0-474F-9758-BA65B722F6C5}"/>
    <cellStyle name="Separador de milhares 2 2 13 11 3" xfId="12730" xr:uid="{71EDDAB1-B2B1-40D7-A7F7-EF7155CA69CB}"/>
    <cellStyle name="Separador de milhares 2 2 13 11 3 2" xfId="17980" xr:uid="{584F36A2-1B71-4227-9E5F-989B49C05699}"/>
    <cellStyle name="Separador de milhares 2 2 13 12" xfId="10202" xr:uid="{5BC33D6B-287F-4FF6-8A14-484DA15F1F4E}"/>
    <cellStyle name="Separador de milhares 2 2 13 12 2" xfId="12997" xr:uid="{4DC76132-D8A8-4EBC-8190-AA496A1C3B8F}"/>
    <cellStyle name="Separador de milhares 2 2 13 12 2 2" xfId="15885" xr:uid="{714AC7C8-56BD-415E-873C-99C357B6CD91}"/>
    <cellStyle name="Separador de milhares 2 2 13 12 2 2 2" xfId="21107" xr:uid="{E37C8DFF-BE91-44AA-BA29-C3CB4A0F3C2B}"/>
    <cellStyle name="Separador de milhares 2 2 13 12 2 3" xfId="18232" xr:uid="{E775F76A-1B14-48B3-8ADF-4E824EA9D6F5}"/>
    <cellStyle name="Separador de milhares 2 2 13 12 3" xfId="12729" xr:uid="{9D7DB3DB-44C1-4FED-B274-0F14A32DABDD}"/>
    <cellStyle name="Separador de milhares 2 2 13 12 3 2" xfId="17979" xr:uid="{308CB38B-D69B-47AF-B5CA-6CB5696716BE}"/>
    <cellStyle name="Separador de milhares 2 2 13 13" xfId="10203" xr:uid="{895A8E75-5877-479C-82C0-71FCEF6018B3}"/>
    <cellStyle name="Separador de milhares 2 2 13 13 2" xfId="12998" xr:uid="{C933D3E1-4CED-4E14-A6FF-337F477853AC}"/>
    <cellStyle name="Separador de milhares 2 2 13 13 2 2" xfId="15886" xr:uid="{3A9368AB-2F6C-48CF-83AA-00E332C120C0}"/>
    <cellStyle name="Separador de milhares 2 2 13 13 2 2 2" xfId="21108" xr:uid="{BCB522C9-6A63-452E-B41C-A5CBD733F56F}"/>
    <cellStyle name="Separador de milhares 2 2 13 13 2 3" xfId="18233" xr:uid="{864C389D-68D2-4DA1-AF80-6F541B8B0C12}"/>
    <cellStyle name="Separador de milhares 2 2 13 13 3" xfId="12728" xr:uid="{ED9897FE-8F01-4AA7-B5DD-D7D887B1D9B0}"/>
    <cellStyle name="Separador de milhares 2 2 13 13 3 2" xfId="17978" xr:uid="{550000D0-F848-42F0-8D05-575640DD7439}"/>
    <cellStyle name="Separador de milhares 2 2 13 14" xfId="10204" xr:uid="{63E07FF6-0E98-491C-A193-134E50F81926}"/>
    <cellStyle name="Separador de milhares 2 2 13 14 2" xfId="12999" xr:uid="{FB87E7BA-9B3B-4ECA-B323-A156556D109A}"/>
    <cellStyle name="Separador de milhares 2 2 13 14 2 2" xfId="15887" xr:uid="{926D5DF6-D12B-4F58-AACF-71B78E9338A0}"/>
    <cellStyle name="Separador de milhares 2 2 13 14 2 2 2" xfId="21109" xr:uid="{1EB5CB3F-11B2-4C10-8EDA-0018364D172F}"/>
    <cellStyle name="Separador de milhares 2 2 13 14 2 3" xfId="18234" xr:uid="{3023C73A-D128-4BEB-A0E2-AB9D8B22E87C}"/>
    <cellStyle name="Separador de milhares 2 2 13 14 3" xfId="12727" xr:uid="{2CCF0BA9-FCA6-42F1-895A-0E0BDFA46F42}"/>
    <cellStyle name="Separador de milhares 2 2 13 14 3 2" xfId="17977" xr:uid="{529A241C-E255-4547-B6BA-4B110BA45A73}"/>
    <cellStyle name="Separador de milhares 2 2 13 15" xfId="10205" xr:uid="{CC2E7FEF-265B-4F83-B75A-001765F8477A}"/>
    <cellStyle name="Separador de milhares 2 2 13 15 2" xfId="13000" xr:uid="{1610C332-4795-430C-A280-C98767DC852A}"/>
    <cellStyle name="Separador de milhares 2 2 13 15 2 2" xfId="15888" xr:uid="{4C54D2ED-3383-4657-A4BB-8403A40DBEB4}"/>
    <cellStyle name="Separador de milhares 2 2 13 15 2 2 2" xfId="21110" xr:uid="{FE66106C-F57B-42A8-805A-FC887714C469}"/>
    <cellStyle name="Separador de milhares 2 2 13 15 2 3" xfId="18235" xr:uid="{76A32A10-8CDE-4C8F-A3D7-4ED6292E4BA0}"/>
    <cellStyle name="Separador de milhares 2 2 13 15 3" xfId="12726" xr:uid="{0A703DF8-AE92-40AD-866D-255917724868}"/>
    <cellStyle name="Separador de milhares 2 2 13 15 3 2" xfId="17976" xr:uid="{8FDE1835-5CCC-4CA5-A847-8EC466170072}"/>
    <cellStyle name="Separador de milhares 2 2 13 16" xfId="10206" xr:uid="{DBC5C308-4153-48C4-9694-7FAF2B443213}"/>
    <cellStyle name="Separador de milhares 2 2 13 16 2" xfId="13001" xr:uid="{3543936A-FC81-4B38-9CD4-DC97CFC2F8C8}"/>
    <cellStyle name="Separador de milhares 2 2 13 16 2 2" xfId="15889" xr:uid="{B9198E35-A4FF-4CD8-888F-8F7728D1779F}"/>
    <cellStyle name="Separador de milhares 2 2 13 16 2 2 2" xfId="21111" xr:uid="{66E54E9D-C73E-40A4-95F7-892B367A4BB8}"/>
    <cellStyle name="Separador de milhares 2 2 13 16 2 3" xfId="18236" xr:uid="{2B35EFD9-0457-4A68-A815-0AA90F2571EE}"/>
    <cellStyle name="Separador de milhares 2 2 13 16 3" xfId="12725" xr:uid="{B0CB3384-06CA-4EF5-AE7B-CF4A9B32C584}"/>
    <cellStyle name="Separador de milhares 2 2 13 16 3 2" xfId="17975" xr:uid="{55EB9BDC-9BAD-42F6-87AC-DE16C30404BB}"/>
    <cellStyle name="Separador de milhares 2 2 13 17" xfId="10207" xr:uid="{80B35099-64AC-4E2D-9795-F8F14FFD1FA8}"/>
    <cellStyle name="Separador de milhares 2 2 13 17 2" xfId="13002" xr:uid="{EC4CC291-5D58-48AA-AF1A-8B9284FFD37A}"/>
    <cellStyle name="Separador de milhares 2 2 13 17 2 2" xfId="15890" xr:uid="{F4BC0928-A399-45AC-B2DA-DD510D9AFAA0}"/>
    <cellStyle name="Separador de milhares 2 2 13 17 2 2 2" xfId="21112" xr:uid="{7A9166B8-2211-453D-98C3-4ED0EAEF1439}"/>
    <cellStyle name="Separador de milhares 2 2 13 17 2 3" xfId="18237" xr:uid="{7DBA709C-EC84-41E8-A2DD-AA0873C8818E}"/>
    <cellStyle name="Separador de milhares 2 2 13 17 3" xfId="12724" xr:uid="{85E3194B-3763-456A-875A-6E817CE21A56}"/>
    <cellStyle name="Separador de milhares 2 2 13 17 3 2" xfId="17974" xr:uid="{D1CFBB7A-9153-440A-BEB7-D0713FE40E1A}"/>
    <cellStyle name="Separador de milhares 2 2 13 18" xfId="10208" xr:uid="{19A1EB65-0442-4D49-A0A7-B35B50823B07}"/>
    <cellStyle name="Separador de milhares 2 2 13 18 2" xfId="13003" xr:uid="{37D7A6FE-78C0-4A64-80DC-6E78445CEA73}"/>
    <cellStyle name="Separador de milhares 2 2 13 18 2 2" xfId="15891" xr:uid="{8246A687-2329-4933-8D8D-45C2F9CFA62C}"/>
    <cellStyle name="Separador de milhares 2 2 13 18 2 2 2" xfId="21113" xr:uid="{21E6729A-F140-4344-A9F6-7D4E6DB4218C}"/>
    <cellStyle name="Separador de milhares 2 2 13 18 2 3" xfId="18238" xr:uid="{67ECDDE5-0F1C-4226-BE3A-C3E5A75ABFB4}"/>
    <cellStyle name="Separador de milhares 2 2 13 18 3" xfId="12723" xr:uid="{262810F7-DB6E-4E31-9A04-7427210FDF5B}"/>
    <cellStyle name="Separador de milhares 2 2 13 18 3 2" xfId="17973" xr:uid="{F17FC752-C26F-400F-9E13-868C7B6FCE43}"/>
    <cellStyle name="Separador de milhares 2 2 13 19" xfId="10209" xr:uid="{1DEC8712-4622-4223-93E5-FA0B7CC0D408}"/>
    <cellStyle name="Separador de milhares 2 2 13 19 2" xfId="13004" xr:uid="{1B7021D9-AFF9-4F2B-BE38-9BF8367D082F}"/>
    <cellStyle name="Separador de milhares 2 2 13 19 2 2" xfId="15892" xr:uid="{5AFD6750-7612-48CA-A281-FE47DBE066E2}"/>
    <cellStyle name="Separador de milhares 2 2 13 19 2 2 2" xfId="21114" xr:uid="{3C038CCB-CDF2-43AD-B860-28112067F0D2}"/>
    <cellStyle name="Separador de milhares 2 2 13 19 2 3" xfId="18239" xr:uid="{44984C8F-2960-47F1-9F1C-51E0B0A71B37}"/>
    <cellStyle name="Separador de milhares 2 2 13 19 3" xfId="12722" xr:uid="{042799F1-1B48-4F8E-BDA0-EF767504D0BB}"/>
    <cellStyle name="Separador de milhares 2 2 13 19 3 2" xfId="17972" xr:uid="{9C7FB3F3-21FE-46B8-BDB6-6AF9CBD0729E}"/>
    <cellStyle name="Separador de milhares 2 2 13 2" xfId="10210" xr:uid="{932E7230-7687-41B6-B127-5B106F6CBF38}"/>
    <cellStyle name="Separador de milhares 2 2 13 2 2" xfId="13005" xr:uid="{F459111E-BEB3-4578-87B1-D059ECC26A4C}"/>
    <cellStyle name="Separador de milhares 2 2 13 2 2 2" xfId="15893" xr:uid="{55530019-B5CB-451A-9B25-B373F5F1C701}"/>
    <cellStyle name="Separador de milhares 2 2 13 2 2 2 2" xfId="21115" xr:uid="{6FD53454-79A1-49C7-AE31-9D530A7582F7}"/>
    <cellStyle name="Separador de milhares 2 2 13 2 2 3" xfId="18240" xr:uid="{738DA529-B3E8-47A8-AEAE-EB2188523F3F}"/>
    <cellStyle name="Separador de milhares 2 2 13 2 3" xfId="12721" xr:uid="{8D6C5D18-B521-4D91-885F-9125256E13C6}"/>
    <cellStyle name="Separador de milhares 2 2 13 2 3 2" xfId="17971" xr:uid="{D23EA030-4A52-40B0-9615-07E6FB2FB051}"/>
    <cellStyle name="Separador de milhares 2 2 13 20" xfId="10211" xr:uid="{EDBAFFC3-EC48-4D80-BB71-8045D97CA502}"/>
    <cellStyle name="Separador de milhares 2 2 13 20 2" xfId="13006" xr:uid="{F1BAAC01-FB72-4163-B144-6652F05D41AF}"/>
    <cellStyle name="Separador de milhares 2 2 13 20 2 2" xfId="15894" xr:uid="{DD388B12-9A1D-425B-A23A-4A974F1F0B43}"/>
    <cellStyle name="Separador de milhares 2 2 13 20 2 2 2" xfId="21116" xr:uid="{315D0415-6C4E-4A2A-9E84-07B54F33B478}"/>
    <cellStyle name="Separador de milhares 2 2 13 20 2 3" xfId="18241" xr:uid="{7BCCDAF7-99A2-4C72-9E5C-56CCD618C843}"/>
    <cellStyle name="Separador de milhares 2 2 13 20 3" xfId="12720" xr:uid="{B3EC52C4-9747-4A6B-9132-6D2AE0EE62B8}"/>
    <cellStyle name="Separador de milhares 2 2 13 20 3 2" xfId="17970" xr:uid="{366D2CAE-A05B-4C25-BF42-FC24333BBCDB}"/>
    <cellStyle name="Separador de milhares 2 2 13 21" xfId="10212" xr:uid="{F105B0CE-65B5-4A41-8784-C157862F181E}"/>
    <cellStyle name="Separador de milhares 2 2 13 21 2" xfId="13007" xr:uid="{D00DD046-502B-451B-90B3-9DB861B7EA1E}"/>
    <cellStyle name="Separador de milhares 2 2 13 21 2 2" xfId="15895" xr:uid="{BED52018-4B7D-4E37-9998-4882E02D27EF}"/>
    <cellStyle name="Separador de milhares 2 2 13 21 2 2 2" xfId="21117" xr:uid="{6FDC7604-B7FC-477E-9DE5-0A1EB1CDF5A6}"/>
    <cellStyle name="Separador de milhares 2 2 13 21 2 3" xfId="18242" xr:uid="{DCF52F28-AF9D-47E0-93B7-F19E0C70573E}"/>
    <cellStyle name="Separador de milhares 2 2 13 21 3" xfId="12719" xr:uid="{05C4C644-F83E-4E94-9374-B0E8525F573D}"/>
    <cellStyle name="Separador de milhares 2 2 13 21 3 2" xfId="17969" xr:uid="{127AA4EA-8B6C-472F-82CE-A32B34C9AA4F}"/>
    <cellStyle name="Separador de milhares 2 2 13 22" xfId="10213" xr:uid="{6E81BED2-04D1-443C-8E4B-ED8B411C6F12}"/>
    <cellStyle name="Separador de milhares 2 2 13 22 2" xfId="13008" xr:uid="{9716D2F7-DB70-43BE-A446-5D444BB884DC}"/>
    <cellStyle name="Separador de milhares 2 2 13 22 2 2" xfId="15896" xr:uid="{353BD70E-2827-4947-8BB9-34CFE10A5BE8}"/>
    <cellStyle name="Separador de milhares 2 2 13 22 2 2 2" xfId="21118" xr:uid="{C2227AE6-ED3E-4010-8CA8-D8B4A212FB32}"/>
    <cellStyle name="Separador de milhares 2 2 13 22 2 3" xfId="18243" xr:uid="{2E379562-E471-4982-89C1-AFFC117AB9C8}"/>
    <cellStyle name="Separador de milhares 2 2 13 22 3" xfId="12718" xr:uid="{ADC2BBDB-10A0-49FC-BA22-72B6D01AA961}"/>
    <cellStyle name="Separador de milhares 2 2 13 22 3 2" xfId="17968" xr:uid="{4FF188D1-BB84-420D-AA48-218BCCB5F787}"/>
    <cellStyle name="Separador de milhares 2 2 13 23" xfId="10214" xr:uid="{C5E5FFEA-C6B5-40E2-BB5E-B41962439F99}"/>
    <cellStyle name="Separador de milhares 2 2 13 23 2" xfId="13009" xr:uid="{207A7EDC-E428-4FCC-B99F-7FE313AA1ABA}"/>
    <cellStyle name="Separador de milhares 2 2 13 23 2 2" xfId="15897" xr:uid="{0833BDFF-54FD-4948-B4C8-E69199E75052}"/>
    <cellStyle name="Separador de milhares 2 2 13 23 2 2 2" xfId="21119" xr:uid="{8C19036A-E45F-4A5D-B641-3B1B8ACD73E6}"/>
    <cellStyle name="Separador de milhares 2 2 13 23 2 3" xfId="18244" xr:uid="{45669799-9902-4843-8AC7-51AAAD17B3CD}"/>
    <cellStyle name="Separador de milhares 2 2 13 23 3" xfId="12717" xr:uid="{C866E480-809C-44FC-8FFD-FD3914D3B625}"/>
    <cellStyle name="Separador de milhares 2 2 13 23 3 2" xfId="17967" xr:uid="{EA912985-0B0D-4106-8C87-8205174DD3DF}"/>
    <cellStyle name="Separador de milhares 2 2 13 24" xfId="10215" xr:uid="{5E3BA2CE-71E3-4C8F-9195-B2B7F7956936}"/>
    <cellStyle name="Separador de milhares 2 2 13 24 2" xfId="13010" xr:uid="{F07A6B78-F8D4-4D0D-8C16-40B478D953E9}"/>
    <cellStyle name="Separador de milhares 2 2 13 24 2 2" xfId="15898" xr:uid="{7D0BBE49-D433-460A-872C-0CD36BD43AC7}"/>
    <cellStyle name="Separador de milhares 2 2 13 24 2 2 2" xfId="21120" xr:uid="{4871A4AE-0BDE-4984-837F-CD3326072A7D}"/>
    <cellStyle name="Separador de milhares 2 2 13 24 2 3" xfId="18245" xr:uid="{EA93B9BF-793D-4E50-BF10-651351D242C8}"/>
    <cellStyle name="Separador de milhares 2 2 13 24 3" xfId="12716" xr:uid="{B1D827ED-5DE7-45A6-9A3D-254CC027CD0E}"/>
    <cellStyle name="Separador de milhares 2 2 13 24 3 2" xfId="17966" xr:uid="{81AC34C0-34E1-4F0F-ADBD-158FF43039EC}"/>
    <cellStyle name="Separador de milhares 2 2 13 25" xfId="10216" xr:uid="{C6117B66-C300-49B8-9160-334E9E988021}"/>
    <cellStyle name="Separador de milhares 2 2 13 25 2" xfId="13011" xr:uid="{301849BC-386F-425D-A52E-F3E57E1D7753}"/>
    <cellStyle name="Separador de milhares 2 2 13 25 2 2" xfId="15899" xr:uid="{2D72AE99-C7B8-4536-A9E2-AF91285EE3E3}"/>
    <cellStyle name="Separador de milhares 2 2 13 25 2 2 2" xfId="21121" xr:uid="{805006DB-FD60-45BB-8AE5-52E8AE4CB6B9}"/>
    <cellStyle name="Separador de milhares 2 2 13 25 2 3" xfId="18246" xr:uid="{AA9F770D-049A-4F2F-96E8-55923C52BEF0}"/>
    <cellStyle name="Separador de milhares 2 2 13 25 3" xfId="12715" xr:uid="{4652DA44-5246-4083-B50F-9B41D03F4EE6}"/>
    <cellStyle name="Separador de milhares 2 2 13 25 3 2" xfId="17965" xr:uid="{9FBDD5E9-E1F6-4A02-90C7-4BBF22E9434F}"/>
    <cellStyle name="Separador de milhares 2 2 13 26" xfId="10217" xr:uid="{EE11EB31-A488-471E-A713-1818610EC545}"/>
    <cellStyle name="Separador de milhares 2 2 13 26 2" xfId="13012" xr:uid="{38901265-8DAC-4440-903F-37D5EE898482}"/>
    <cellStyle name="Separador de milhares 2 2 13 26 2 2" xfId="15900" xr:uid="{82CFC1F2-F983-47C7-B22D-5B80FE542B8D}"/>
    <cellStyle name="Separador de milhares 2 2 13 26 2 2 2" xfId="21122" xr:uid="{B8EA2CEF-455A-4C81-9388-DAB1F56B4FB0}"/>
    <cellStyle name="Separador de milhares 2 2 13 26 2 3" xfId="18247" xr:uid="{15F26D6D-4943-4C1A-94B6-2A64BD150D39}"/>
    <cellStyle name="Separador de milhares 2 2 13 26 3" xfId="12714" xr:uid="{7704C23F-0CE3-403E-BE16-6272AEDA6A92}"/>
    <cellStyle name="Separador de milhares 2 2 13 26 3 2" xfId="17964" xr:uid="{F5E06748-C1D3-4138-86FE-1938C12E72B9}"/>
    <cellStyle name="Separador de milhares 2 2 13 27" xfId="10218" xr:uid="{0304364B-3481-4642-91B4-83548B8461BB}"/>
    <cellStyle name="Separador de milhares 2 2 13 27 2" xfId="13013" xr:uid="{C3C24220-884E-4063-A267-C0212DDBAF34}"/>
    <cellStyle name="Separador de milhares 2 2 13 27 2 2" xfId="15901" xr:uid="{3E220F4A-AB5C-493B-9880-8CF4F370FA63}"/>
    <cellStyle name="Separador de milhares 2 2 13 27 2 2 2" xfId="21123" xr:uid="{A7B78962-6EE1-4266-822F-2CDD1B0E625A}"/>
    <cellStyle name="Separador de milhares 2 2 13 27 2 3" xfId="18248" xr:uid="{88196FAC-BF94-4B9D-9035-791876983516}"/>
    <cellStyle name="Separador de milhares 2 2 13 27 3" xfId="12713" xr:uid="{1710BF97-2C8F-4F0C-8585-4B650942A19C}"/>
    <cellStyle name="Separador de milhares 2 2 13 27 3 2" xfId="17963" xr:uid="{FBDEC475-5397-4F75-A7EE-2DEDE46450F2}"/>
    <cellStyle name="Separador de milhares 2 2 13 28" xfId="10219" xr:uid="{42C8BFC2-6836-4CAB-8AB9-94543E3C867D}"/>
    <cellStyle name="Separador de milhares 2 2 13 28 2" xfId="13014" xr:uid="{51E3FDAC-CC62-424D-9B41-F1CBD611D83D}"/>
    <cellStyle name="Separador de milhares 2 2 13 28 2 2" xfId="15902" xr:uid="{11EE43CF-3D9F-4E34-A2D6-BAD2694FCC2F}"/>
    <cellStyle name="Separador de milhares 2 2 13 28 2 2 2" xfId="21124" xr:uid="{9A92647A-773F-45B6-8E75-38E84C8E9C51}"/>
    <cellStyle name="Separador de milhares 2 2 13 28 2 3" xfId="18249" xr:uid="{58B15F8D-CD8B-4381-9783-D80758DF07A5}"/>
    <cellStyle name="Separador de milhares 2 2 13 28 3" xfId="12712" xr:uid="{48D5EDDD-8D5A-430B-8B48-954876C8182C}"/>
    <cellStyle name="Separador de milhares 2 2 13 28 3 2" xfId="17962" xr:uid="{C00414E1-34FE-4228-AB7D-65A97D18B1EA}"/>
    <cellStyle name="Separador de milhares 2 2 13 29" xfId="10220" xr:uid="{B1B1802E-6388-4D04-B175-1F47D520F30C}"/>
    <cellStyle name="Separador de milhares 2 2 13 29 2" xfId="13015" xr:uid="{495EDC2E-76BB-4C52-A6E3-3B93F91EBEE1}"/>
    <cellStyle name="Separador de milhares 2 2 13 29 2 2" xfId="15903" xr:uid="{81B3DE27-2670-4998-B277-EF0220767241}"/>
    <cellStyle name="Separador de milhares 2 2 13 29 2 2 2" xfId="21125" xr:uid="{477CB091-97D4-4B8E-B45F-5D11E0596EBE}"/>
    <cellStyle name="Separador de milhares 2 2 13 29 2 3" xfId="18250" xr:uid="{FAAC6DBC-3610-45FF-ACA4-133A1872E48C}"/>
    <cellStyle name="Separador de milhares 2 2 13 29 3" xfId="12711" xr:uid="{C600B380-4E29-4023-85DB-09D7A5B10A6C}"/>
    <cellStyle name="Separador de milhares 2 2 13 29 3 2" xfId="17961" xr:uid="{7F00220E-12D6-420F-B123-83FC96313347}"/>
    <cellStyle name="Separador de milhares 2 2 13 3" xfId="10221" xr:uid="{E88D36C1-E63D-4704-9A8C-8B37F261F1E8}"/>
    <cellStyle name="Separador de milhares 2 2 13 3 2" xfId="13016" xr:uid="{1C3559A9-0F0D-4D73-B23E-C3B673B53978}"/>
    <cellStyle name="Separador de milhares 2 2 13 3 2 2" xfId="15904" xr:uid="{1099A8CD-EA74-4DF6-8349-BC07C49BFE9C}"/>
    <cellStyle name="Separador de milhares 2 2 13 3 2 2 2" xfId="21126" xr:uid="{7950EF31-BE61-43C8-AF73-3E7E89D9D6D4}"/>
    <cellStyle name="Separador de milhares 2 2 13 3 2 3" xfId="18251" xr:uid="{F0ABF893-78EA-4CD8-8FD9-369974EF7A88}"/>
    <cellStyle name="Separador de milhares 2 2 13 3 3" xfId="12710" xr:uid="{D886B396-C0C7-487C-9000-6E8C547DE250}"/>
    <cellStyle name="Separador de milhares 2 2 13 3 3 2" xfId="17960" xr:uid="{F3041E71-1BB8-40DA-AD62-B72F07F2C50D}"/>
    <cellStyle name="Separador de milhares 2 2 13 30" xfId="10222" xr:uid="{BDDBAC8F-AB35-43A4-B31C-5E123135D887}"/>
    <cellStyle name="Separador de milhares 2 2 13 30 2" xfId="13017" xr:uid="{DC1DD14A-52D8-49EB-BC6D-82965844BF75}"/>
    <cellStyle name="Separador de milhares 2 2 13 30 2 2" xfId="15905" xr:uid="{C77BDF53-BF5A-4A0B-9F25-2E50114E39F6}"/>
    <cellStyle name="Separador de milhares 2 2 13 30 2 2 2" xfId="21127" xr:uid="{0CFD3078-01AC-4D4A-A320-5E9B46689982}"/>
    <cellStyle name="Separador de milhares 2 2 13 30 2 3" xfId="18252" xr:uid="{B984779F-36E2-4066-8A90-D0BC99433FFB}"/>
    <cellStyle name="Separador de milhares 2 2 13 30 3" xfId="12709" xr:uid="{94A3EC94-C3FE-418F-815A-853725A6B0A1}"/>
    <cellStyle name="Separador de milhares 2 2 13 30 3 2" xfId="17959" xr:uid="{BEF33093-D0BE-471D-B4A9-014DE72C16AF}"/>
    <cellStyle name="Separador de milhares 2 2 13 31" xfId="10223" xr:uid="{580EBF28-8974-4385-8520-E040A78AD92C}"/>
    <cellStyle name="Separador de milhares 2 2 13 31 2" xfId="13018" xr:uid="{02A2371A-E281-4E82-8502-B7C509C48594}"/>
    <cellStyle name="Separador de milhares 2 2 13 31 2 2" xfId="15906" xr:uid="{B4894A6F-B5CB-4624-898D-E06426F640AF}"/>
    <cellStyle name="Separador de milhares 2 2 13 31 2 2 2" xfId="21128" xr:uid="{1DC2E812-15FA-4A01-A829-C239715B9B10}"/>
    <cellStyle name="Separador de milhares 2 2 13 31 2 3" xfId="18253" xr:uid="{EC22C146-532F-4CCC-8E84-55EDF222E389}"/>
    <cellStyle name="Separador de milhares 2 2 13 31 3" xfId="12708" xr:uid="{1E7EC509-1B2A-47DB-B470-F43D7DE5AAA5}"/>
    <cellStyle name="Separador de milhares 2 2 13 31 3 2" xfId="17958" xr:uid="{32AF0EFE-A24A-4B1D-B34E-51E6E1A592FE}"/>
    <cellStyle name="Separador de milhares 2 2 13 32" xfId="10224" xr:uid="{97B3CECC-E2D2-48E5-AE92-06A3F20FEA4C}"/>
    <cellStyle name="Separador de milhares 2 2 13 32 2" xfId="13019" xr:uid="{BF159DC5-7AE5-446E-8364-0B5B92283B1C}"/>
    <cellStyle name="Separador de milhares 2 2 13 32 2 2" xfId="15907" xr:uid="{0211C07D-618E-4FA4-A670-77941A01AD60}"/>
    <cellStyle name="Separador de milhares 2 2 13 32 2 2 2" xfId="21129" xr:uid="{27956B55-0BA5-4FDC-A899-8516A71A47A1}"/>
    <cellStyle name="Separador de milhares 2 2 13 32 2 3" xfId="18254" xr:uid="{D2405CC8-BBA0-4793-AE75-092FBD4A14EF}"/>
    <cellStyle name="Separador de milhares 2 2 13 32 3" xfId="12707" xr:uid="{1B423BDA-4A8B-40F4-B5C6-7F7AB335A53B}"/>
    <cellStyle name="Separador de milhares 2 2 13 32 3 2" xfId="17957" xr:uid="{4F80359E-3AFD-4F77-89B8-904B7B09BDD4}"/>
    <cellStyle name="Separador de milhares 2 2 13 33" xfId="10225" xr:uid="{6BAABEB5-655D-4B5D-8C0B-08001D0F8E18}"/>
    <cellStyle name="Separador de milhares 2 2 13 33 2" xfId="13020" xr:uid="{71904C72-F043-42B9-A086-21D63FB09956}"/>
    <cellStyle name="Separador de milhares 2 2 13 33 2 2" xfId="15908" xr:uid="{2DB4B1B3-4897-4C60-B02F-1A21EE528857}"/>
    <cellStyle name="Separador de milhares 2 2 13 33 2 2 2" xfId="21130" xr:uid="{DA22C27A-63BB-4EED-BFE7-72CE5B3A9A61}"/>
    <cellStyle name="Separador de milhares 2 2 13 33 2 3" xfId="18255" xr:uid="{7A285770-6D7E-477C-B17C-916B083A44A9}"/>
    <cellStyle name="Separador de milhares 2 2 13 33 3" xfId="12706" xr:uid="{50B31DF9-537C-4CE7-B23A-407A397B55FF}"/>
    <cellStyle name="Separador de milhares 2 2 13 33 3 2" xfId="17956" xr:uid="{B5E53ECB-3CB5-4B85-8CC0-E70B7DE4D1C5}"/>
    <cellStyle name="Separador de milhares 2 2 13 34" xfId="10226" xr:uid="{8E73248F-E58F-444F-B32D-2861BF7B2C88}"/>
    <cellStyle name="Separador de milhares 2 2 13 34 2" xfId="13021" xr:uid="{0B34A17B-A935-4F63-97C5-AC4ACD2FCDD3}"/>
    <cellStyle name="Separador de milhares 2 2 13 34 2 2" xfId="15909" xr:uid="{C30251E8-5B1C-41D3-89A9-D399CE736FF5}"/>
    <cellStyle name="Separador de milhares 2 2 13 34 2 2 2" xfId="21131" xr:uid="{CDD79BCA-905B-47EB-9788-8A8754E721EE}"/>
    <cellStyle name="Separador de milhares 2 2 13 34 2 3" xfId="18256" xr:uid="{937EA5D0-66BF-45A3-A67B-D298F23794E9}"/>
    <cellStyle name="Separador de milhares 2 2 13 34 3" xfId="12705" xr:uid="{C3B7D3E3-5459-493A-9DAB-DC620E042128}"/>
    <cellStyle name="Separador de milhares 2 2 13 34 3 2" xfId="17955" xr:uid="{4119D13A-E7B8-45E6-9763-E6BECEC05D8D}"/>
    <cellStyle name="Separador de milhares 2 2 13 35" xfId="12994" xr:uid="{9DB0D9DD-343E-48EB-AACA-9CA0827F426D}"/>
    <cellStyle name="Separador de milhares 2 2 13 35 2" xfId="15882" xr:uid="{3B579803-AF85-4905-80A5-5FD7AEB7CF8A}"/>
    <cellStyle name="Separador de milhares 2 2 13 35 2 2" xfId="21104" xr:uid="{C08C6B65-350B-441E-A0FD-057A3E1A635F}"/>
    <cellStyle name="Separador de milhares 2 2 13 35 3" xfId="18229" xr:uid="{0F715293-E321-4F21-B4AE-15965EA9C7EA}"/>
    <cellStyle name="Separador de milhares 2 2 13 36" xfId="12732" xr:uid="{FC5DE112-44D8-4721-A367-8BEE93798731}"/>
    <cellStyle name="Separador de milhares 2 2 13 36 2" xfId="17982" xr:uid="{7FBF0ED6-7DEC-46E8-A11D-1ECE071A189B}"/>
    <cellStyle name="Separador de milhares 2 2 13 4" xfId="10227" xr:uid="{E310338F-CA7C-4F5D-81E3-1FE36B14F311}"/>
    <cellStyle name="Separador de milhares 2 2 13 4 2" xfId="13022" xr:uid="{AD1E8E9D-BA62-40DA-90D1-DD58BE7454FF}"/>
    <cellStyle name="Separador de milhares 2 2 13 4 2 2" xfId="15910" xr:uid="{CBDB0C4A-36BF-4A3E-8AF0-C6F58D4F73D0}"/>
    <cellStyle name="Separador de milhares 2 2 13 4 2 2 2" xfId="21132" xr:uid="{1258CF30-F168-4BF7-A197-28718A219619}"/>
    <cellStyle name="Separador de milhares 2 2 13 4 2 3" xfId="18257" xr:uid="{3AA24F17-BBFB-4B2A-A0F5-BBE66952C583}"/>
    <cellStyle name="Separador de milhares 2 2 13 4 3" xfId="12704" xr:uid="{A16CC2B6-42DC-4919-A106-348C4F016234}"/>
    <cellStyle name="Separador de milhares 2 2 13 4 3 2" xfId="17954" xr:uid="{4ED07017-7EF1-47DC-BE8B-7C32FBAB1778}"/>
    <cellStyle name="Separador de milhares 2 2 13 5" xfId="10228" xr:uid="{79CD55CE-CCDC-4131-B6FF-9446192A4FD7}"/>
    <cellStyle name="Separador de milhares 2 2 13 5 2" xfId="13023" xr:uid="{B1C4092F-245D-46AF-98AB-CF7A66D172CF}"/>
    <cellStyle name="Separador de milhares 2 2 13 5 2 2" xfId="15911" xr:uid="{F4DF90C9-4A3A-46E6-8ECF-DD573E6AB1B5}"/>
    <cellStyle name="Separador de milhares 2 2 13 5 2 2 2" xfId="21133" xr:uid="{5A109C51-FA18-4E0A-8706-A9EAB5E20478}"/>
    <cellStyle name="Separador de milhares 2 2 13 5 2 3" xfId="18258" xr:uid="{6A8B99CC-EBFF-47B4-8DE0-7F574A63D83A}"/>
    <cellStyle name="Separador de milhares 2 2 13 5 3" xfId="12703" xr:uid="{A6318FDE-CC9F-4635-82B9-0687AFD31820}"/>
    <cellStyle name="Separador de milhares 2 2 13 5 3 2" xfId="17953" xr:uid="{1AFA64D8-9637-492D-ADFB-1DE3A2EE4BF3}"/>
    <cellStyle name="Separador de milhares 2 2 13 6" xfId="10229" xr:uid="{2FE4777B-5033-4D87-83D7-AFA3E34A634E}"/>
    <cellStyle name="Separador de milhares 2 2 13 6 2" xfId="13024" xr:uid="{6D7C6BA6-7E7F-4157-9BAC-918C77FA873E}"/>
    <cellStyle name="Separador de milhares 2 2 13 6 2 2" xfId="15912" xr:uid="{A6890FBB-F8AA-41C7-8CF1-8B73E67580E6}"/>
    <cellStyle name="Separador de milhares 2 2 13 6 2 2 2" xfId="21134" xr:uid="{B8745BEE-E253-4ADE-83E8-906D0E27D37C}"/>
    <cellStyle name="Separador de milhares 2 2 13 6 2 3" xfId="18259" xr:uid="{A532BB15-9C45-497C-83FE-B8794C8A75E1}"/>
    <cellStyle name="Separador de milhares 2 2 13 6 3" xfId="12702" xr:uid="{5AE79453-E786-494C-8FA9-74ACA6FC3684}"/>
    <cellStyle name="Separador de milhares 2 2 13 6 3 2" xfId="17952" xr:uid="{593D65DE-0CEB-4615-9C37-3D18B941C0C1}"/>
    <cellStyle name="Separador de milhares 2 2 13 7" xfId="10230" xr:uid="{0A1E69DF-7268-4845-92F0-44F7F62F07D8}"/>
    <cellStyle name="Separador de milhares 2 2 13 7 2" xfId="13025" xr:uid="{271B6927-CCF3-4966-BCD5-98B87A0DDB95}"/>
    <cellStyle name="Separador de milhares 2 2 13 7 2 2" xfId="15913" xr:uid="{802BA11E-9613-4CBB-B91F-59B326E4BEFD}"/>
    <cellStyle name="Separador de milhares 2 2 13 7 2 2 2" xfId="21135" xr:uid="{2BA6CF0E-A93D-4952-995F-D05673B5EE63}"/>
    <cellStyle name="Separador de milhares 2 2 13 7 2 3" xfId="18260" xr:uid="{0695984B-B776-4638-A7C8-825E3B65FEEB}"/>
    <cellStyle name="Separador de milhares 2 2 13 7 3" xfId="12701" xr:uid="{2751895A-1360-40C1-A2DB-2A09DD695420}"/>
    <cellStyle name="Separador de milhares 2 2 13 7 3 2" xfId="17951" xr:uid="{90752B29-E571-47CF-878E-3452C4A21B67}"/>
    <cellStyle name="Separador de milhares 2 2 13 8" xfId="10231" xr:uid="{36621B43-BAD9-46AD-A518-23C85FE6228C}"/>
    <cellStyle name="Separador de milhares 2 2 13 8 2" xfId="13026" xr:uid="{2861A128-D9D5-4451-B0D5-FB94207F4BAA}"/>
    <cellStyle name="Separador de milhares 2 2 13 8 2 2" xfId="15914" xr:uid="{35757E28-96DD-4031-9309-330984E5FEAB}"/>
    <cellStyle name="Separador de milhares 2 2 13 8 2 2 2" xfId="21136" xr:uid="{4A0E88A9-F81C-4774-AF83-AB047EB6741D}"/>
    <cellStyle name="Separador de milhares 2 2 13 8 2 3" xfId="18261" xr:uid="{B2C7334C-97F2-4862-A137-F111832D26AC}"/>
    <cellStyle name="Separador de milhares 2 2 13 8 3" xfId="12700" xr:uid="{A26714A7-9AB5-4B93-AE5A-E2389DA5835A}"/>
    <cellStyle name="Separador de milhares 2 2 13 8 3 2" xfId="17950" xr:uid="{B30ADDB5-BF20-4E2A-BDE6-DB6F6788E6A2}"/>
    <cellStyle name="Separador de milhares 2 2 13 9" xfId="10232" xr:uid="{B8A993AF-400F-4E89-8E5A-C92BC304ECBC}"/>
    <cellStyle name="Separador de milhares 2 2 13 9 2" xfId="13027" xr:uid="{876AB876-9547-47C7-908C-017E0BEF5093}"/>
    <cellStyle name="Separador de milhares 2 2 13 9 2 2" xfId="15915" xr:uid="{FCA9990F-1D0C-4290-901A-635161DCFACB}"/>
    <cellStyle name="Separador de milhares 2 2 13 9 2 2 2" xfId="21137" xr:uid="{18A825EC-93B8-4E2D-8B6B-138629C0773E}"/>
    <cellStyle name="Separador de milhares 2 2 13 9 2 3" xfId="18262" xr:uid="{E24ECDFE-4A5D-4FAB-A37D-DCDCE0F976C0}"/>
    <cellStyle name="Separador de milhares 2 2 13 9 3" xfId="12699" xr:uid="{C4349D93-EAA9-4C6C-81A8-368474497138}"/>
    <cellStyle name="Separador de milhares 2 2 13 9 3 2" xfId="17949" xr:uid="{D6265EF7-D06F-44B0-8F8A-848A51337826}"/>
    <cellStyle name="Separador de milhares 2 2 14" xfId="10233" xr:uid="{5542DBDE-8E50-4075-A19B-7D5C1E6F5909}"/>
    <cellStyle name="Separador de milhares 2 2 14 10" xfId="10234" xr:uid="{9BB9E5A2-F086-4D8B-9B46-F565AF413E0E}"/>
    <cellStyle name="Separador de milhares 2 2 14 10 2" xfId="13029" xr:uid="{49D91702-1360-4E77-97B0-CD5C45DB0FE5}"/>
    <cellStyle name="Separador de milhares 2 2 14 10 2 2" xfId="15917" xr:uid="{B92C4451-23C9-4CC3-97D3-490B367C9877}"/>
    <cellStyle name="Separador de milhares 2 2 14 10 2 2 2" xfId="21139" xr:uid="{124C8D06-BFB8-43FC-A1EA-1A71B775336E}"/>
    <cellStyle name="Separador de milhares 2 2 14 10 2 3" xfId="18264" xr:uid="{6235EF4E-5B02-4A54-83BD-074BA4A8FD66}"/>
    <cellStyle name="Separador de milhares 2 2 14 10 3" xfId="12697" xr:uid="{1FCB0E95-76FB-43BA-A6BA-1D776595D820}"/>
    <cellStyle name="Separador de milhares 2 2 14 10 3 2" xfId="17947" xr:uid="{B94E53F5-1E0E-4FCE-8984-A602E746370E}"/>
    <cellStyle name="Separador de milhares 2 2 14 11" xfId="10235" xr:uid="{B44EFD89-F1E4-4295-905A-CF6B8F439AE5}"/>
    <cellStyle name="Separador de milhares 2 2 14 11 2" xfId="13030" xr:uid="{EE1A146C-77B0-4405-9378-DBFAD510D0C2}"/>
    <cellStyle name="Separador de milhares 2 2 14 11 2 2" xfId="15918" xr:uid="{4C874BCE-0CE5-47C2-8802-D1AB5240F2D2}"/>
    <cellStyle name="Separador de milhares 2 2 14 11 2 2 2" xfId="21140" xr:uid="{263F3FD6-FEC0-45C5-9DF7-50EF4644E511}"/>
    <cellStyle name="Separador de milhares 2 2 14 11 2 3" xfId="18265" xr:uid="{F2246305-78B7-4F46-ACB0-D1A10B70D387}"/>
    <cellStyle name="Separador de milhares 2 2 14 11 3" xfId="12696" xr:uid="{709EED94-4582-40DB-8C90-723901B01BFD}"/>
    <cellStyle name="Separador de milhares 2 2 14 11 3 2" xfId="17946" xr:uid="{56E57F6B-1EB8-48CE-890C-043E183A4561}"/>
    <cellStyle name="Separador de milhares 2 2 14 12" xfId="10236" xr:uid="{5722A453-EC87-4F98-85BB-928EE77DFFED}"/>
    <cellStyle name="Separador de milhares 2 2 14 12 2" xfId="13031" xr:uid="{AE10E338-2FAA-4373-A6CC-AB5E184964A8}"/>
    <cellStyle name="Separador de milhares 2 2 14 12 2 2" xfId="15919" xr:uid="{C089F88D-65A3-4A68-A43B-8EAC405F9F1D}"/>
    <cellStyle name="Separador de milhares 2 2 14 12 2 2 2" xfId="21141" xr:uid="{5B71EC25-0F1A-40AB-86A9-E1CA4C4FD07C}"/>
    <cellStyle name="Separador de milhares 2 2 14 12 2 3" xfId="18266" xr:uid="{196B7C8C-AA5A-47FE-B3D6-FBA8B5A27BB2}"/>
    <cellStyle name="Separador de milhares 2 2 14 12 3" xfId="12695" xr:uid="{E11C6920-10F8-4269-BDE1-3AE812B4C0FB}"/>
    <cellStyle name="Separador de milhares 2 2 14 12 3 2" xfId="17945" xr:uid="{581DD364-11DA-418B-A9B2-1F5D4FEC02F7}"/>
    <cellStyle name="Separador de milhares 2 2 14 13" xfId="10237" xr:uid="{3E8E4BB7-488D-4C7F-9C3B-47E4C9AC976A}"/>
    <cellStyle name="Separador de milhares 2 2 14 13 2" xfId="13032" xr:uid="{05328E11-4342-4CDA-BC4C-544DC8B2D96A}"/>
    <cellStyle name="Separador de milhares 2 2 14 13 2 2" xfId="15920" xr:uid="{452C3B58-FEC5-4C20-B531-3D4A4635B88C}"/>
    <cellStyle name="Separador de milhares 2 2 14 13 2 2 2" xfId="21142" xr:uid="{B3C80F77-972F-482F-8281-A7479C2B42DF}"/>
    <cellStyle name="Separador de milhares 2 2 14 13 2 3" xfId="18267" xr:uid="{BCED913C-4D81-493A-92B0-EE0C1789BD12}"/>
    <cellStyle name="Separador de milhares 2 2 14 13 3" xfId="12694" xr:uid="{2A671293-8448-40F6-A115-4AEB5D24FB24}"/>
    <cellStyle name="Separador de milhares 2 2 14 13 3 2" xfId="17944" xr:uid="{277B3A29-2081-4ED5-8C89-C4535BF85B1C}"/>
    <cellStyle name="Separador de milhares 2 2 14 14" xfId="10238" xr:uid="{DF14622D-ADE3-4D6B-86C3-2596892D42EA}"/>
    <cellStyle name="Separador de milhares 2 2 14 14 2" xfId="13033" xr:uid="{7E841773-BC4F-4A3D-BC82-07ABC28042FB}"/>
    <cellStyle name="Separador de milhares 2 2 14 14 2 2" xfId="15921" xr:uid="{DABC5E28-2B44-428A-99BE-F3DE140DFEEC}"/>
    <cellStyle name="Separador de milhares 2 2 14 14 2 2 2" xfId="21143" xr:uid="{D83FFC05-24AB-451F-BC13-065279812975}"/>
    <cellStyle name="Separador de milhares 2 2 14 14 2 3" xfId="18268" xr:uid="{EBC74DF5-3ECE-4B9D-A217-6FC7992C44C4}"/>
    <cellStyle name="Separador de milhares 2 2 14 14 3" xfId="12693" xr:uid="{FFE1C2FA-19BA-42C5-AE21-3EC838F15C5D}"/>
    <cellStyle name="Separador de milhares 2 2 14 14 3 2" xfId="17943" xr:uid="{8F3E4ED6-4A5A-4FAD-BD99-38A59AD08992}"/>
    <cellStyle name="Separador de milhares 2 2 14 15" xfId="10239" xr:uid="{F29CDF53-C9B7-4210-8848-0C25E91BAD72}"/>
    <cellStyle name="Separador de milhares 2 2 14 15 2" xfId="13034" xr:uid="{9170BB5C-51A1-49C2-AFD4-887791BDB9F5}"/>
    <cellStyle name="Separador de milhares 2 2 14 15 2 2" xfId="15922" xr:uid="{70271A6C-CFF2-40C5-9D65-8DF11A599C6D}"/>
    <cellStyle name="Separador de milhares 2 2 14 15 2 2 2" xfId="21144" xr:uid="{0D00067D-FA4A-4667-A2A2-DF19C4A879F7}"/>
    <cellStyle name="Separador de milhares 2 2 14 15 2 3" xfId="18269" xr:uid="{98BAA18A-1967-4F1D-B130-480EC0EA0957}"/>
    <cellStyle name="Separador de milhares 2 2 14 15 3" xfId="12692" xr:uid="{6EA3B191-61EE-426B-9F9C-BC14DBBC82E9}"/>
    <cellStyle name="Separador de milhares 2 2 14 15 3 2" xfId="17942" xr:uid="{1CBF1C5F-257E-4849-ACA9-CB6E52EB1A68}"/>
    <cellStyle name="Separador de milhares 2 2 14 16" xfId="10240" xr:uid="{D52899F6-C289-4D73-9C12-1881DB66F61A}"/>
    <cellStyle name="Separador de milhares 2 2 14 16 2" xfId="13035" xr:uid="{827BD300-F2B4-48B7-A863-3022E3E33A57}"/>
    <cellStyle name="Separador de milhares 2 2 14 16 2 2" xfId="15923" xr:uid="{05BA7F9D-052B-4EBE-B5C6-D5D39D37F468}"/>
    <cellStyle name="Separador de milhares 2 2 14 16 2 2 2" xfId="21145" xr:uid="{3E1BB343-3AD0-4698-AE84-434B855E55BD}"/>
    <cellStyle name="Separador de milhares 2 2 14 16 2 3" xfId="18270" xr:uid="{ADC3AC45-FA15-41EE-AC61-89A436329E70}"/>
    <cellStyle name="Separador de milhares 2 2 14 16 3" xfId="12691" xr:uid="{BA60E571-94E0-423E-95DA-EA76687CF9F7}"/>
    <cellStyle name="Separador de milhares 2 2 14 16 3 2" xfId="17941" xr:uid="{F14F7455-C0E9-4F87-B795-9F2954B2EF75}"/>
    <cellStyle name="Separador de milhares 2 2 14 17" xfId="10241" xr:uid="{599B6607-9C7F-4314-B4CB-06A43B9DF466}"/>
    <cellStyle name="Separador de milhares 2 2 14 17 2" xfId="13036" xr:uid="{6CDFAF23-D99B-432C-9B2F-0F643E2E1040}"/>
    <cellStyle name="Separador de milhares 2 2 14 17 2 2" xfId="15924" xr:uid="{6E7C0838-6259-4A7D-BF54-A4CC1E4483A3}"/>
    <cellStyle name="Separador de milhares 2 2 14 17 2 2 2" xfId="21146" xr:uid="{8A67B0FF-8F66-4571-A6CD-15DC6CDB7C1D}"/>
    <cellStyle name="Separador de milhares 2 2 14 17 2 3" xfId="18271" xr:uid="{5C913777-69FE-4DC1-B78E-11BE9F386364}"/>
    <cellStyle name="Separador de milhares 2 2 14 17 3" xfId="12690" xr:uid="{45BA33CF-B970-4FAD-8ABE-B687F0069C02}"/>
    <cellStyle name="Separador de milhares 2 2 14 17 3 2" xfId="17940" xr:uid="{D5046A92-8C53-4CF9-9951-4E8B16C54543}"/>
    <cellStyle name="Separador de milhares 2 2 14 18" xfId="10242" xr:uid="{844285F9-FC5C-44E3-998B-1010E2E94CA1}"/>
    <cellStyle name="Separador de milhares 2 2 14 18 2" xfId="13037" xr:uid="{00A0BE4C-15B6-4AA7-8180-AC3962F87586}"/>
    <cellStyle name="Separador de milhares 2 2 14 18 2 2" xfId="15925" xr:uid="{0532A3E8-E68A-442E-977D-B93FFFFAF20C}"/>
    <cellStyle name="Separador de milhares 2 2 14 18 2 2 2" xfId="21147" xr:uid="{7740C032-D848-4B56-B9AF-9F79879CCC36}"/>
    <cellStyle name="Separador de milhares 2 2 14 18 2 3" xfId="18272" xr:uid="{A571C9A6-B3DD-4872-9DE5-182F2E69D7FA}"/>
    <cellStyle name="Separador de milhares 2 2 14 18 3" xfId="12689" xr:uid="{9CA3C65C-5B5A-4804-A79A-DB78AA8FC97B}"/>
    <cellStyle name="Separador de milhares 2 2 14 18 3 2" xfId="17939" xr:uid="{6981F99F-FA8C-4E9C-9F4E-EBB54AD8CE69}"/>
    <cellStyle name="Separador de milhares 2 2 14 19" xfId="10243" xr:uid="{3BC25099-D27A-45D3-A3AC-36C6ADEA7D4F}"/>
    <cellStyle name="Separador de milhares 2 2 14 19 2" xfId="13038" xr:uid="{C9B6EDED-0971-4EE7-A7B4-83E5F58E0D00}"/>
    <cellStyle name="Separador de milhares 2 2 14 19 2 2" xfId="15926" xr:uid="{9209030A-521D-4068-BFA8-DCEDD3B98184}"/>
    <cellStyle name="Separador de milhares 2 2 14 19 2 2 2" xfId="21148" xr:uid="{E7599003-42EF-4170-B254-AC73714CAB4F}"/>
    <cellStyle name="Separador de milhares 2 2 14 19 2 3" xfId="18273" xr:uid="{BB00E7B5-1330-4AC5-90BE-4A5801FE260C}"/>
    <cellStyle name="Separador de milhares 2 2 14 19 3" xfId="12688" xr:uid="{72166A2D-A853-4E78-BC50-43DA1B1C32E9}"/>
    <cellStyle name="Separador de milhares 2 2 14 19 3 2" xfId="17938" xr:uid="{2874EDF1-50A0-4015-8878-0224B1040C18}"/>
    <cellStyle name="Separador de milhares 2 2 14 2" xfId="10244" xr:uid="{558A3D26-6F20-4632-B189-6725090236F9}"/>
    <cellStyle name="Separador de milhares 2 2 14 2 2" xfId="13039" xr:uid="{C1B048C2-354C-46A3-B56B-F0E30C2C4DB0}"/>
    <cellStyle name="Separador de milhares 2 2 14 2 2 2" xfId="15927" xr:uid="{95493EF2-312D-4062-BA11-52FA8A9ABBE9}"/>
    <cellStyle name="Separador de milhares 2 2 14 2 2 2 2" xfId="21149" xr:uid="{EEE1C3CE-E9C8-4799-819E-57025A0410FC}"/>
    <cellStyle name="Separador de milhares 2 2 14 2 2 3" xfId="18274" xr:uid="{E124DF08-695B-4B99-A568-8A5E0E8E3F34}"/>
    <cellStyle name="Separador de milhares 2 2 14 2 3" xfId="12687" xr:uid="{9FE0C3C7-18F3-4713-9044-4939D812CA9C}"/>
    <cellStyle name="Separador de milhares 2 2 14 2 3 2" xfId="17937" xr:uid="{8E11AEAB-3F7D-4DEE-AECC-053FA1988ACD}"/>
    <cellStyle name="Separador de milhares 2 2 14 20" xfId="10245" xr:uid="{E85082E7-9EF2-4D52-AA62-83305CE93C90}"/>
    <cellStyle name="Separador de milhares 2 2 14 20 2" xfId="13040" xr:uid="{D4ACA4BB-74D0-4DA8-BA20-76C52F65BC9A}"/>
    <cellStyle name="Separador de milhares 2 2 14 20 2 2" xfId="15928" xr:uid="{06466EB7-F401-4AC5-BC5F-62F290EAD578}"/>
    <cellStyle name="Separador de milhares 2 2 14 20 2 2 2" xfId="21150" xr:uid="{30D52B2B-3981-4C24-8266-0E463024D2BD}"/>
    <cellStyle name="Separador de milhares 2 2 14 20 2 3" xfId="18275" xr:uid="{E46686B0-0E45-4CEB-876F-0B9416E0BE45}"/>
    <cellStyle name="Separador de milhares 2 2 14 20 3" xfId="12686" xr:uid="{2051E58C-86CD-4EE5-A757-D313BE8B7624}"/>
    <cellStyle name="Separador de milhares 2 2 14 20 3 2" xfId="17936" xr:uid="{5C68CB42-992E-4207-9015-E563C0FFB264}"/>
    <cellStyle name="Separador de milhares 2 2 14 21" xfId="10246" xr:uid="{05EA5A0A-629B-468F-A056-E50609DE9D60}"/>
    <cellStyle name="Separador de milhares 2 2 14 21 2" xfId="13041" xr:uid="{E11D42B6-ACC4-43CF-AB9D-DD33F044EC79}"/>
    <cellStyle name="Separador de milhares 2 2 14 21 2 2" xfId="15929" xr:uid="{30708ACB-E166-4F1A-B271-F2EC5435C000}"/>
    <cellStyle name="Separador de milhares 2 2 14 21 2 2 2" xfId="21151" xr:uid="{28882508-039F-4AA3-B752-D25E90AFEC94}"/>
    <cellStyle name="Separador de milhares 2 2 14 21 2 3" xfId="18276" xr:uid="{9EDC5F21-66AE-44DB-A578-BB7D3FE7BE6E}"/>
    <cellStyle name="Separador de milhares 2 2 14 21 3" xfId="12685" xr:uid="{67C89841-8C59-48E1-BE60-826A349F1C81}"/>
    <cellStyle name="Separador de milhares 2 2 14 21 3 2" xfId="17935" xr:uid="{0CD9CF68-1537-4CFF-9F7A-60219662D1A1}"/>
    <cellStyle name="Separador de milhares 2 2 14 22" xfId="10247" xr:uid="{B8649591-5137-434A-892E-0F655F796992}"/>
    <cellStyle name="Separador de milhares 2 2 14 22 2" xfId="13042" xr:uid="{D13D4FCC-F363-4326-B200-E64728890F22}"/>
    <cellStyle name="Separador de milhares 2 2 14 22 2 2" xfId="15930" xr:uid="{E9E7D7FF-62CC-434A-96DD-75D39912AEBF}"/>
    <cellStyle name="Separador de milhares 2 2 14 22 2 2 2" xfId="21152" xr:uid="{29A47B78-DD4A-4C94-A948-1BAECA62878C}"/>
    <cellStyle name="Separador de milhares 2 2 14 22 2 3" xfId="18277" xr:uid="{9E0F6696-A5B4-411D-8141-77C8BB3519E2}"/>
    <cellStyle name="Separador de milhares 2 2 14 22 3" xfId="12684" xr:uid="{0A3498B7-74D2-4432-AE67-4B3C9D0A63D3}"/>
    <cellStyle name="Separador de milhares 2 2 14 22 3 2" xfId="17934" xr:uid="{E69B6D5F-5F0E-49E6-912F-BA8803371691}"/>
    <cellStyle name="Separador de milhares 2 2 14 23" xfId="10248" xr:uid="{FC022FBA-4A25-4F46-8349-D6B0AAF74A4E}"/>
    <cellStyle name="Separador de milhares 2 2 14 23 2" xfId="13043" xr:uid="{2DBD39B3-5906-4937-87A2-38590FB73FCE}"/>
    <cellStyle name="Separador de milhares 2 2 14 23 2 2" xfId="15931" xr:uid="{0EDCCCF0-ECB9-4DE9-8428-6B1C5ADF9B9A}"/>
    <cellStyle name="Separador de milhares 2 2 14 23 2 2 2" xfId="21153" xr:uid="{3DDD981F-F495-424B-98F2-402B7850AD2B}"/>
    <cellStyle name="Separador de milhares 2 2 14 23 2 3" xfId="18278" xr:uid="{04817C0F-FBD9-47C3-85E2-D6B73B49A961}"/>
    <cellStyle name="Separador de milhares 2 2 14 23 3" xfId="12683" xr:uid="{6DC87230-F6E2-4A9D-82FA-F16D33D7B3B4}"/>
    <cellStyle name="Separador de milhares 2 2 14 23 3 2" xfId="17933" xr:uid="{452FF1C8-E321-44A0-AAAA-AA4AE7E3B568}"/>
    <cellStyle name="Separador de milhares 2 2 14 24" xfId="10249" xr:uid="{7B4E3AA6-227A-4EA8-B220-B83A6FB8856D}"/>
    <cellStyle name="Separador de milhares 2 2 14 24 2" xfId="13044" xr:uid="{64D5632B-A917-4C10-8F3C-5E24761F838B}"/>
    <cellStyle name="Separador de milhares 2 2 14 24 2 2" xfId="15932" xr:uid="{4720F279-8D97-4F82-B889-2CE30B240BE4}"/>
    <cellStyle name="Separador de milhares 2 2 14 24 2 2 2" xfId="21154" xr:uid="{074E5334-CD26-4D6A-A67C-291EEAFF05DC}"/>
    <cellStyle name="Separador de milhares 2 2 14 24 2 3" xfId="18279" xr:uid="{856BE30F-375A-4104-A255-B8E06E27055E}"/>
    <cellStyle name="Separador de milhares 2 2 14 24 3" xfId="12682" xr:uid="{47EBC7EC-AA2E-46C6-B410-E6A01C128B85}"/>
    <cellStyle name="Separador de milhares 2 2 14 24 3 2" xfId="17932" xr:uid="{6A55C697-B095-4CE3-A250-253C80B6DD29}"/>
    <cellStyle name="Separador de milhares 2 2 14 25" xfId="10250" xr:uid="{CA43F37C-AA05-4322-9D77-D4A3BB1DFFD9}"/>
    <cellStyle name="Separador de milhares 2 2 14 25 2" xfId="13045" xr:uid="{1AE985B0-6281-4C10-B0C3-9580B719DF54}"/>
    <cellStyle name="Separador de milhares 2 2 14 25 2 2" xfId="15933" xr:uid="{5747E08F-0BF0-4E08-8146-032098F26C9D}"/>
    <cellStyle name="Separador de milhares 2 2 14 25 2 2 2" xfId="21155" xr:uid="{487BFC27-0068-4817-A0DA-8F6422B4E3AA}"/>
    <cellStyle name="Separador de milhares 2 2 14 25 2 3" xfId="18280" xr:uid="{685A2DE8-6B06-44B7-B33C-23F4907E215A}"/>
    <cellStyle name="Separador de milhares 2 2 14 25 3" xfId="12681" xr:uid="{9634D309-79B1-4F5B-9C11-3B1541146EFB}"/>
    <cellStyle name="Separador de milhares 2 2 14 25 3 2" xfId="17931" xr:uid="{394100DC-D452-4320-9A64-40C7133C9F83}"/>
    <cellStyle name="Separador de milhares 2 2 14 26" xfId="10251" xr:uid="{1FCEF43B-8D1F-412A-81FA-EE05DE77E2D0}"/>
    <cellStyle name="Separador de milhares 2 2 14 26 2" xfId="13046" xr:uid="{458D499A-E137-4464-ACF4-33B1DD736A3F}"/>
    <cellStyle name="Separador de milhares 2 2 14 26 2 2" xfId="15934" xr:uid="{E3A4C402-E194-4195-A127-5F8FFD609EED}"/>
    <cellStyle name="Separador de milhares 2 2 14 26 2 2 2" xfId="21156" xr:uid="{66471AD9-5AC6-4AC7-A22C-AA1D3BB28B19}"/>
    <cellStyle name="Separador de milhares 2 2 14 26 2 3" xfId="18281" xr:uid="{203C72F3-D732-4A24-8230-13034FDF9B7F}"/>
    <cellStyle name="Separador de milhares 2 2 14 26 3" xfId="12680" xr:uid="{96F06D06-93E0-4F2F-B282-D3B73B94DEC1}"/>
    <cellStyle name="Separador de milhares 2 2 14 26 3 2" xfId="17930" xr:uid="{C8B75239-6D3B-455E-8F30-3EAC279F5F30}"/>
    <cellStyle name="Separador de milhares 2 2 14 27" xfId="10252" xr:uid="{27DE42F9-5FF9-46FA-9A89-D5E0FCC7C0F1}"/>
    <cellStyle name="Separador de milhares 2 2 14 27 2" xfId="13047" xr:uid="{B2F3F532-01C6-4E97-877D-6687E56F073F}"/>
    <cellStyle name="Separador de milhares 2 2 14 27 2 2" xfId="15935" xr:uid="{D0D241EF-5E33-42FB-BADB-CEA6AE231922}"/>
    <cellStyle name="Separador de milhares 2 2 14 27 2 2 2" xfId="21157" xr:uid="{FCBCD038-A98D-49FE-A3CA-4808E42C0C6B}"/>
    <cellStyle name="Separador de milhares 2 2 14 27 2 3" xfId="18282" xr:uid="{DBAE035F-9A09-465A-AACF-7ABABD342552}"/>
    <cellStyle name="Separador de milhares 2 2 14 27 3" xfId="12679" xr:uid="{0720F24B-5E5D-443D-8C72-693D3E6F0F20}"/>
    <cellStyle name="Separador de milhares 2 2 14 27 3 2" xfId="17929" xr:uid="{9D8F920D-A308-45FE-B62D-1B0F3DFC0F31}"/>
    <cellStyle name="Separador de milhares 2 2 14 28" xfId="10253" xr:uid="{A6B92E2D-8D98-4633-BF4E-C389D3E454E3}"/>
    <cellStyle name="Separador de milhares 2 2 14 28 2" xfId="13048" xr:uid="{133E6B97-DA6D-4EA5-AABA-E5BBBF0B8F2A}"/>
    <cellStyle name="Separador de milhares 2 2 14 28 2 2" xfId="15936" xr:uid="{28FF4739-5E78-418B-A963-54442BE3D64C}"/>
    <cellStyle name="Separador de milhares 2 2 14 28 2 2 2" xfId="21158" xr:uid="{9266B192-9C68-4952-AEBD-99CAA8BE60D2}"/>
    <cellStyle name="Separador de milhares 2 2 14 28 2 3" xfId="18283" xr:uid="{A4192092-3F6C-436F-8883-0B1FE53F0686}"/>
    <cellStyle name="Separador de milhares 2 2 14 28 3" xfId="12678" xr:uid="{F239BA49-B2A9-4134-9D55-347DEE4FA9B6}"/>
    <cellStyle name="Separador de milhares 2 2 14 28 3 2" xfId="17928" xr:uid="{7FDD2C6E-0849-42AB-9D02-5F620A265B62}"/>
    <cellStyle name="Separador de milhares 2 2 14 29" xfId="10254" xr:uid="{A95CD398-CD23-481B-B3BD-633978B83808}"/>
    <cellStyle name="Separador de milhares 2 2 14 29 2" xfId="13049" xr:uid="{3593E215-F49B-42F9-9AC6-3DC7A528C558}"/>
    <cellStyle name="Separador de milhares 2 2 14 29 2 2" xfId="15937" xr:uid="{670BEE0B-C812-4167-AB30-B379FC30F530}"/>
    <cellStyle name="Separador de milhares 2 2 14 29 2 2 2" xfId="21159" xr:uid="{DCDDAFE9-6996-48CE-9C3E-370DBAF0C30B}"/>
    <cellStyle name="Separador de milhares 2 2 14 29 2 3" xfId="18284" xr:uid="{CA45232B-51CE-4195-835D-6281C79DDBDF}"/>
    <cellStyle name="Separador de milhares 2 2 14 29 3" xfId="12677" xr:uid="{3F7C80D3-60FB-49EF-AC1E-84A5333B87CD}"/>
    <cellStyle name="Separador de milhares 2 2 14 29 3 2" xfId="17927" xr:uid="{66429102-485B-4D1D-A876-2A262F61CC4F}"/>
    <cellStyle name="Separador de milhares 2 2 14 3" xfId="10255" xr:uid="{CE1880ED-EDC7-426A-8B05-819095D6F41E}"/>
    <cellStyle name="Separador de milhares 2 2 14 3 2" xfId="13050" xr:uid="{1E64E9A3-F3EE-4624-8AB7-8D7080511C18}"/>
    <cellStyle name="Separador de milhares 2 2 14 3 2 2" xfId="15938" xr:uid="{0801D708-B2C7-458D-B34B-88EBBE7B482B}"/>
    <cellStyle name="Separador de milhares 2 2 14 3 2 2 2" xfId="21160" xr:uid="{DC03E12E-EB78-42E1-B76C-4B3D436E2631}"/>
    <cellStyle name="Separador de milhares 2 2 14 3 2 3" xfId="18285" xr:uid="{534CAD81-CF84-4BB1-B87B-AFEE8CF12960}"/>
    <cellStyle name="Separador de milhares 2 2 14 3 3" xfId="12676" xr:uid="{6242758D-D73E-472D-8C8F-06E25B3EFCD2}"/>
    <cellStyle name="Separador de milhares 2 2 14 3 3 2" xfId="17926" xr:uid="{76E83C1A-ECCD-4BAB-8376-681A745352DF}"/>
    <cellStyle name="Separador de milhares 2 2 14 30" xfId="10256" xr:uid="{52E8F6CA-9EE5-4790-8227-362E8381E590}"/>
    <cellStyle name="Separador de milhares 2 2 14 30 2" xfId="13051" xr:uid="{E0948674-84FF-465F-9C58-0DA5CCA3C8BC}"/>
    <cellStyle name="Separador de milhares 2 2 14 30 2 2" xfId="15939" xr:uid="{85156E9C-4B56-4944-BE0D-67C6B85E0DD8}"/>
    <cellStyle name="Separador de milhares 2 2 14 30 2 2 2" xfId="21161" xr:uid="{CD0301DC-1610-419A-91FD-9DDFF9F6F6F7}"/>
    <cellStyle name="Separador de milhares 2 2 14 30 2 3" xfId="18286" xr:uid="{1AA2F50C-3BED-402D-A20A-1B9B13A99D99}"/>
    <cellStyle name="Separador de milhares 2 2 14 30 3" xfId="12675" xr:uid="{6121DBF2-BED3-4B86-8963-72D7C101ED3F}"/>
    <cellStyle name="Separador de milhares 2 2 14 30 3 2" xfId="17925" xr:uid="{9F7FD183-D50E-4955-936F-4F7AC53FE105}"/>
    <cellStyle name="Separador de milhares 2 2 14 31" xfId="10257" xr:uid="{95BB5132-3264-430C-B129-E993CADCA426}"/>
    <cellStyle name="Separador de milhares 2 2 14 31 2" xfId="13052" xr:uid="{4EAADE14-CF70-4A0F-98FC-24711D825007}"/>
    <cellStyle name="Separador de milhares 2 2 14 31 2 2" xfId="15940" xr:uid="{9CAF5687-984F-483A-9FB4-45B409ABC398}"/>
    <cellStyle name="Separador de milhares 2 2 14 31 2 2 2" xfId="21162" xr:uid="{095109F7-F0F4-4E45-89D7-592A54F1E597}"/>
    <cellStyle name="Separador de milhares 2 2 14 31 2 3" xfId="18287" xr:uid="{C7FDA8C9-BB7F-4FAD-9B11-A4E472CA9B5D}"/>
    <cellStyle name="Separador de milhares 2 2 14 31 3" xfId="12674" xr:uid="{BCAB867C-567C-4877-B63D-A509AA301EAE}"/>
    <cellStyle name="Separador de milhares 2 2 14 31 3 2" xfId="17924" xr:uid="{72E05088-FC87-46FC-B01C-1B4406760334}"/>
    <cellStyle name="Separador de milhares 2 2 14 32" xfId="10258" xr:uid="{FAE0CB8A-3C64-49A4-A5FD-790FE74812DC}"/>
    <cellStyle name="Separador de milhares 2 2 14 32 2" xfId="13053" xr:uid="{29DBD6CB-194E-48D3-9852-5A121850038D}"/>
    <cellStyle name="Separador de milhares 2 2 14 32 2 2" xfId="15941" xr:uid="{FE3337F3-40BF-4E76-B513-43DE2CAA903A}"/>
    <cellStyle name="Separador de milhares 2 2 14 32 2 2 2" xfId="21163" xr:uid="{C9833FC8-B89C-4042-9D97-AA75342C4CCF}"/>
    <cellStyle name="Separador de milhares 2 2 14 32 2 3" xfId="18288" xr:uid="{A847E9E4-6D9B-458C-9FE4-5F2185176405}"/>
    <cellStyle name="Separador de milhares 2 2 14 32 3" xfId="12673" xr:uid="{A0D6BB1F-1E20-4EB0-BA5D-C12EC8FF64EB}"/>
    <cellStyle name="Separador de milhares 2 2 14 32 3 2" xfId="17923" xr:uid="{1BB3D217-A717-4AFC-A26C-3108C3C55B6A}"/>
    <cellStyle name="Separador de milhares 2 2 14 33" xfId="10259" xr:uid="{F1EAF1A6-0B19-4BFB-AEF1-9498D6F7A9FB}"/>
    <cellStyle name="Separador de milhares 2 2 14 33 2" xfId="13054" xr:uid="{51275CE5-2409-4BC1-9E76-4BD2BDA40048}"/>
    <cellStyle name="Separador de milhares 2 2 14 33 2 2" xfId="15942" xr:uid="{92D8ADB7-B2DD-4CFC-B8D2-C2B45F1E131B}"/>
    <cellStyle name="Separador de milhares 2 2 14 33 2 2 2" xfId="21164" xr:uid="{47ADB25D-4C3E-4501-B591-F18FA78E3866}"/>
    <cellStyle name="Separador de milhares 2 2 14 33 2 3" xfId="18289" xr:uid="{A11AC1CE-1F7E-4E73-8F9D-F29F264EEB18}"/>
    <cellStyle name="Separador de milhares 2 2 14 33 3" xfId="12672" xr:uid="{05C5DCF3-DC41-4596-AC36-D28531761665}"/>
    <cellStyle name="Separador de milhares 2 2 14 33 3 2" xfId="17922" xr:uid="{2020AA61-08DF-4DB0-90D2-BB71E49DF6F6}"/>
    <cellStyle name="Separador de milhares 2 2 14 34" xfId="10260" xr:uid="{3A5A7A92-CA55-4E50-8D07-924EF0AA4213}"/>
    <cellStyle name="Separador de milhares 2 2 14 34 2" xfId="13055" xr:uid="{07258BFB-223A-4C74-A401-CBE0DB3A9782}"/>
    <cellStyle name="Separador de milhares 2 2 14 34 2 2" xfId="15943" xr:uid="{1707423A-4ACD-429F-8802-46530FE624D4}"/>
    <cellStyle name="Separador de milhares 2 2 14 34 2 2 2" xfId="21165" xr:uid="{F3713F0C-41C1-4800-B376-DB19FAB6A19A}"/>
    <cellStyle name="Separador de milhares 2 2 14 34 2 3" xfId="18290" xr:uid="{958C9600-2848-46DB-B851-1ACDCF947CB2}"/>
    <cellStyle name="Separador de milhares 2 2 14 34 3" xfId="12671" xr:uid="{CDB7E640-FB63-484B-B8C6-5BE543AFE502}"/>
    <cellStyle name="Separador de milhares 2 2 14 34 3 2" xfId="17921" xr:uid="{A14C7376-4673-428F-B155-99F8850C264B}"/>
    <cellStyle name="Separador de milhares 2 2 14 35" xfId="13028" xr:uid="{000BBB85-9463-4913-A0FF-0EB7C539FB22}"/>
    <cellStyle name="Separador de milhares 2 2 14 35 2" xfId="15916" xr:uid="{25F76622-27FA-419A-BB41-41CFD84B4350}"/>
    <cellStyle name="Separador de milhares 2 2 14 35 2 2" xfId="21138" xr:uid="{6863389F-24ED-48B4-8AF6-068F925B5E85}"/>
    <cellStyle name="Separador de milhares 2 2 14 35 3" xfId="18263" xr:uid="{1426E09C-0C93-4064-8C84-5A7522C224BC}"/>
    <cellStyle name="Separador de milhares 2 2 14 36" xfId="12698" xr:uid="{1B090DB3-DA28-4B82-9D94-865563CE4DF8}"/>
    <cellStyle name="Separador de milhares 2 2 14 36 2" xfId="17948" xr:uid="{18F0A5D6-92C5-403A-B21B-AEF7DD768D88}"/>
    <cellStyle name="Separador de milhares 2 2 14 4" xfId="10261" xr:uid="{0581D5F2-3F06-41D2-9B60-47C26F7B80CA}"/>
    <cellStyle name="Separador de milhares 2 2 14 4 2" xfId="13056" xr:uid="{5043AEAF-26C6-4ACB-AF3B-3DFBFFE02BB8}"/>
    <cellStyle name="Separador de milhares 2 2 14 4 2 2" xfId="15944" xr:uid="{D1F38956-FF70-409C-8A3B-6CC3C52F99D8}"/>
    <cellStyle name="Separador de milhares 2 2 14 4 2 2 2" xfId="21166" xr:uid="{5E0E4030-977A-46BA-AABE-E4DFE64E8990}"/>
    <cellStyle name="Separador de milhares 2 2 14 4 2 3" xfId="18291" xr:uid="{6C73135E-D23D-4033-8FE7-6FF9A4628D70}"/>
    <cellStyle name="Separador de milhares 2 2 14 4 3" xfId="12670" xr:uid="{C002B49E-35AB-4521-9E16-4258C87051CC}"/>
    <cellStyle name="Separador de milhares 2 2 14 4 3 2" xfId="17920" xr:uid="{AA9B42A4-855D-4A67-AADE-9A0FFD3377A1}"/>
    <cellStyle name="Separador de milhares 2 2 14 5" xfId="10262" xr:uid="{AEA0D88A-3AF4-4A5D-8EE5-442EA23B4E03}"/>
    <cellStyle name="Separador de milhares 2 2 14 5 2" xfId="13057" xr:uid="{0BDBB2DE-681B-4216-ADDA-462B472F2303}"/>
    <cellStyle name="Separador de milhares 2 2 14 5 2 2" xfId="15945" xr:uid="{7D0308B3-A800-4D39-BDCC-C942762CADDC}"/>
    <cellStyle name="Separador de milhares 2 2 14 5 2 2 2" xfId="21167" xr:uid="{8B11C048-1A2D-408A-A713-AA041C24ED0B}"/>
    <cellStyle name="Separador de milhares 2 2 14 5 2 3" xfId="18292" xr:uid="{37A97AC7-54DB-4554-BD61-D1D5B320D4EA}"/>
    <cellStyle name="Separador de milhares 2 2 14 5 3" xfId="12669" xr:uid="{B68383C6-41BF-4999-A942-90F6917D09FB}"/>
    <cellStyle name="Separador de milhares 2 2 14 5 3 2" xfId="17919" xr:uid="{5F601E08-3845-42F9-900B-923B941FDE26}"/>
    <cellStyle name="Separador de milhares 2 2 14 6" xfId="10263" xr:uid="{E1AA800B-00D2-4DBD-86D3-9049CDBC5A42}"/>
    <cellStyle name="Separador de milhares 2 2 14 6 2" xfId="13058" xr:uid="{9572CB42-0723-4DDE-8C73-BF6AE377E425}"/>
    <cellStyle name="Separador de milhares 2 2 14 6 2 2" xfId="15946" xr:uid="{9B9BE171-BFDB-4391-BC6F-2CA4422E0BDD}"/>
    <cellStyle name="Separador de milhares 2 2 14 6 2 2 2" xfId="21168" xr:uid="{08011040-87A8-433D-831F-671B994A4F19}"/>
    <cellStyle name="Separador de milhares 2 2 14 6 2 3" xfId="18293" xr:uid="{38ECCC5D-D76A-4FCA-B560-39577C56035F}"/>
    <cellStyle name="Separador de milhares 2 2 14 6 3" xfId="12668" xr:uid="{85F84075-E7C4-4C10-8C4D-8A9E369AE0B7}"/>
    <cellStyle name="Separador de milhares 2 2 14 6 3 2" xfId="17918" xr:uid="{B56AECD5-832A-4F0C-B596-88BB773AC83F}"/>
    <cellStyle name="Separador de milhares 2 2 14 7" xfId="10264" xr:uid="{BBB5703D-5DA3-400E-942C-947063A2E54D}"/>
    <cellStyle name="Separador de milhares 2 2 14 7 2" xfId="13059" xr:uid="{B610982E-5453-4DCF-9FF4-B35653926E4A}"/>
    <cellStyle name="Separador de milhares 2 2 14 7 2 2" xfId="15947" xr:uid="{47ED423B-ABC7-4A1A-B672-E36F9F679FEF}"/>
    <cellStyle name="Separador de milhares 2 2 14 7 2 2 2" xfId="21169" xr:uid="{FEFB1EFC-8256-4885-B275-A03EE3B2DCA4}"/>
    <cellStyle name="Separador de milhares 2 2 14 7 2 3" xfId="18294" xr:uid="{D66BB493-A89E-4789-BAC1-2DA288919CDB}"/>
    <cellStyle name="Separador de milhares 2 2 14 7 3" xfId="12667" xr:uid="{45A84AFA-A17A-4829-91AA-E0C38AAC7668}"/>
    <cellStyle name="Separador de milhares 2 2 14 7 3 2" xfId="17917" xr:uid="{6A270A00-9D20-4D8A-BCB7-6A725918B8AA}"/>
    <cellStyle name="Separador de milhares 2 2 14 8" xfId="10265" xr:uid="{F52CDDF7-38A2-4B15-9D7D-F4BA07411D4E}"/>
    <cellStyle name="Separador de milhares 2 2 14 8 2" xfId="13060" xr:uid="{48C7531A-14D9-4643-999B-7151098D3005}"/>
    <cellStyle name="Separador de milhares 2 2 14 8 2 2" xfId="15948" xr:uid="{54C86A0A-808B-4127-8D21-8930F65D4B92}"/>
    <cellStyle name="Separador de milhares 2 2 14 8 2 2 2" xfId="21170" xr:uid="{55D473DD-7781-4FAA-8746-783DDBF57466}"/>
    <cellStyle name="Separador de milhares 2 2 14 8 2 3" xfId="18295" xr:uid="{1B9A0AD9-13C3-4536-9022-30828BB70F6F}"/>
    <cellStyle name="Separador de milhares 2 2 14 8 3" xfId="12666" xr:uid="{22EBAFDF-78C7-489D-A5EE-A53DEF2561C6}"/>
    <cellStyle name="Separador de milhares 2 2 14 8 3 2" xfId="17916" xr:uid="{27678BE5-5F85-4B44-B754-255CEC5666EC}"/>
    <cellStyle name="Separador de milhares 2 2 14 9" xfId="10266" xr:uid="{6D94A3A3-FAD4-4CBA-B862-20231B6B0F7B}"/>
    <cellStyle name="Separador de milhares 2 2 14 9 2" xfId="13061" xr:uid="{96D31356-756E-4F12-8DC1-1D55F8132571}"/>
    <cellStyle name="Separador de milhares 2 2 14 9 2 2" xfId="15949" xr:uid="{6CAE495C-B790-43DD-AC7E-24D9062C1BA8}"/>
    <cellStyle name="Separador de milhares 2 2 14 9 2 2 2" xfId="21171" xr:uid="{1C12393F-AC6A-45DF-9322-943EE35483BE}"/>
    <cellStyle name="Separador de milhares 2 2 14 9 2 3" xfId="18296" xr:uid="{68D4A948-8366-470E-9B7A-51C01AC3431C}"/>
    <cellStyle name="Separador de milhares 2 2 14 9 3" xfId="12665" xr:uid="{CAAA948F-C7E5-4431-A0B4-BEAF7D9FDC90}"/>
    <cellStyle name="Separador de milhares 2 2 14 9 3 2" xfId="17915" xr:uid="{B88FF5F4-C21A-4241-91FF-BA1079E37E96}"/>
    <cellStyle name="Separador de milhares 2 2 15" xfId="10267" xr:uid="{0C5B2745-EE0B-4140-9F00-CEA8E7DAF523}"/>
    <cellStyle name="Separador de milhares 2 2 15 10" xfId="10268" xr:uid="{CD940B87-D937-43AE-88B2-2575A329143D}"/>
    <cellStyle name="Separador de milhares 2 2 15 10 2" xfId="13063" xr:uid="{D1EA5417-9006-4BD6-9AD5-A0B5476E17B7}"/>
    <cellStyle name="Separador de milhares 2 2 15 10 2 2" xfId="15951" xr:uid="{F4A424CE-A484-4541-ABB6-8969F3D0CD4C}"/>
    <cellStyle name="Separador de milhares 2 2 15 10 2 2 2" xfId="21173" xr:uid="{E423E3C5-6AEB-4265-9085-4D5041305D06}"/>
    <cellStyle name="Separador de milhares 2 2 15 10 2 3" xfId="18298" xr:uid="{DB61152E-D834-43CA-A97C-5866352FB923}"/>
    <cellStyle name="Separador de milhares 2 2 15 10 3" xfId="12663" xr:uid="{CB900EBE-893F-4493-A566-AD403267FEFF}"/>
    <cellStyle name="Separador de milhares 2 2 15 10 3 2" xfId="17913" xr:uid="{D0155249-0E2B-45F2-9D1E-92F929702DA6}"/>
    <cellStyle name="Separador de milhares 2 2 15 11" xfId="10269" xr:uid="{86BEF641-573A-439F-A48D-9AD31AF7BEA2}"/>
    <cellStyle name="Separador de milhares 2 2 15 11 2" xfId="13064" xr:uid="{4A4DE0EC-E6C9-4016-B817-BDAE5FD843D9}"/>
    <cellStyle name="Separador de milhares 2 2 15 11 2 2" xfId="15952" xr:uid="{55BB759C-60C4-42C4-BF07-9650FA245D8E}"/>
    <cellStyle name="Separador de milhares 2 2 15 11 2 2 2" xfId="21174" xr:uid="{E68CFB0D-A96E-4E54-8065-8AA0CCB5DAB8}"/>
    <cellStyle name="Separador de milhares 2 2 15 11 2 3" xfId="18299" xr:uid="{6D115F40-88C2-497A-88FE-A43239D19601}"/>
    <cellStyle name="Separador de milhares 2 2 15 11 3" xfId="12662" xr:uid="{1D76652C-FB4A-41AF-A3BC-4849D2A881C7}"/>
    <cellStyle name="Separador de milhares 2 2 15 11 3 2" xfId="17912" xr:uid="{49B8603A-569E-41ED-BFA3-2CB040DEF076}"/>
    <cellStyle name="Separador de milhares 2 2 15 12" xfId="10270" xr:uid="{066B2AA0-00E6-4BDC-93C9-F0A8FBB387FE}"/>
    <cellStyle name="Separador de milhares 2 2 15 12 2" xfId="13065" xr:uid="{546FB952-1D49-4ED5-92A9-173B125C0EF7}"/>
    <cellStyle name="Separador de milhares 2 2 15 12 2 2" xfId="15953" xr:uid="{90FF39BC-57AF-45CF-AD1F-6A7EF96BE7BB}"/>
    <cellStyle name="Separador de milhares 2 2 15 12 2 2 2" xfId="21175" xr:uid="{D75D1C52-6C7D-470F-B1E7-2E1BFB1B84DF}"/>
    <cellStyle name="Separador de milhares 2 2 15 12 2 3" xfId="18300" xr:uid="{C8A5682F-5003-4A75-863C-97600EB8C898}"/>
    <cellStyle name="Separador de milhares 2 2 15 12 3" xfId="12661" xr:uid="{90C41DEE-DA8F-4F8A-81A5-DCE8481A5E22}"/>
    <cellStyle name="Separador de milhares 2 2 15 12 3 2" xfId="17911" xr:uid="{ADE4F1CE-E87C-49DB-99D6-4CB57975A57C}"/>
    <cellStyle name="Separador de milhares 2 2 15 13" xfId="10271" xr:uid="{1B6E7028-F79D-491B-9F7E-BBBD5594EDF6}"/>
    <cellStyle name="Separador de milhares 2 2 15 13 2" xfId="13066" xr:uid="{23100622-EF96-47FA-85FF-00B8CF5A31AD}"/>
    <cellStyle name="Separador de milhares 2 2 15 13 2 2" xfId="15954" xr:uid="{2CA5550A-3C80-4EFC-9850-B8FA41E2E391}"/>
    <cellStyle name="Separador de milhares 2 2 15 13 2 2 2" xfId="21176" xr:uid="{1BBC3863-E701-4E6B-A9EC-2AE2790DEACB}"/>
    <cellStyle name="Separador de milhares 2 2 15 13 2 3" xfId="18301" xr:uid="{35DEA183-7751-4F7E-9ECB-4DE279E08F33}"/>
    <cellStyle name="Separador de milhares 2 2 15 13 3" xfId="12660" xr:uid="{D0861F22-7193-4E25-835C-D5FC9BD19B62}"/>
    <cellStyle name="Separador de milhares 2 2 15 13 3 2" xfId="17910" xr:uid="{ACB86AE7-97D6-406E-A730-E7E8F4D18588}"/>
    <cellStyle name="Separador de milhares 2 2 15 14" xfId="10272" xr:uid="{652D5740-1EED-43AE-9263-641B33AFBA39}"/>
    <cellStyle name="Separador de milhares 2 2 15 14 2" xfId="13067" xr:uid="{38AD0A9D-4F7E-4E97-8268-BB91A9C1D8EF}"/>
    <cellStyle name="Separador de milhares 2 2 15 14 2 2" xfId="15955" xr:uid="{8A5F2179-6BE8-4937-9B1F-703928845A01}"/>
    <cellStyle name="Separador de milhares 2 2 15 14 2 2 2" xfId="21177" xr:uid="{E007C8AA-890C-4216-A462-CE13FB8D72F7}"/>
    <cellStyle name="Separador de milhares 2 2 15 14 2 3" xfId="18302" xr:uid="{D14EDF5E-8991-4B40-AA7A-B4E0B4531894}"/>
    <cellStyle name="Separador de milhares 2 2 15 14 3" xfId="12659" xr:uid="{48EB08DD-E0D1-452B-A260-3274391B19B4}"/>
    <cellStyle name="Separador de milhares 2 2 15 14 3 2" xfId="17909" xr:uid="{E353A615-85B3-44CF-BF14-20C06BA0928C}"/>
    <cellStyle name="Separador de milhares 2 2 15 15" xfId="10273" xr:uid="{B759DB62-50E1-410F-ACC3-B82DB73A3A56}"/>
    <cellStyle name="Separador de milhares 2 2 15 15 2" xfId="13068" xr:uid="{89C27623-D639-4E7D-BF56-C380BC0D5E9C}"/>
    <cellStyle name="Separador de milhares 2 2 15 15 2 2" xfId="15956" xr:uid="{ADB7433E-0B7D-43DD-A25A-1CBCB6476F88}"/>
    <cellStyle name="Separador de milhares 2 2 15 15 2 2 2" xfId="21178" xr:uid="{95F559E1-F2E7-48E2-B6CC-D5BFEF748FC4}"/>
    <cellStyle name="Separador de milhares 2 2 15 15 2 3" xfId="18303" xr:uid="{159A0B77-9BE3-45F8-845D-A736D15ACB06}"/>
    <cellStyle name="Separador de milhares 2 2 15 15 3" xfId="12658" xr:uid="{F4F3EEED-7358-454C-A537-4EC7C8F61EE2}"/>
    <cellStyle name="Separador de milhares 2 2 15 15 3 2" xfId="17908" xr:uid="{E6C5EAFD-C58E-416A-B64E-64800641CDEF}"/>
    <cellStyle name="Separador de milhares 2 2 15 16" xfId="10274" xr:uid="{325C46C7-FF3E-4A3B-B9AE-14075E14002D}"/>
    <cellStyle name="Separador de milhares 2 2 15 16 2" xfId="13069" xr:uid="{9D695ECA-5758-4BBC-902B-4E196CB89DDD}"/>
    <cellStyle name="Separador de milhares 2 2 15 16 2 2" xfId="15957" xr:uid="{1E31EEC6-81C1-4C18-A751-21A2A6C8C36E}"/>
    <cellStyle name="Separador de milhares 2 2 15 16 2 2 2" xfId="21179" xr:uid="{7F71AA77-59B9-4505-B95A-F42A3BB605E7}"/>
    <cellStyle name="Separador de milhares 2 2 15 16 2 3" xfId="18304" xr:uid="{5964EACA-B633-4E1D-8C49-ACBD6C15D5FD}"/>
    <cellStyle name="Separador de milhares 2 2 15 16 3" xfId="12657" xr:uid="{33995FE8-B84D-44ED-A5D8-4DEF2D0A7A95}"/>
    <cellStyle name="Separador de milhares 2 2 15 16 3 2" xfId="17907" xr:uid="{314C53CA-60D3-4DE5-B960-0206174BBF3E}"/>
    <cellStyle name="Separador de milhares 2 2 15 17" xfId="10275" xr:uid="{9474D6C2-3D30-44EA-B734-10B5C431118E}"/>
    <cellStyle name="Separador de milhares 2 2 15 17 2" xfId="13070" xr:uid="{0DA31AE2-6506-4B3B-852D-BA3436E64661}"/>
    <cellStyle name="Separador de milhares 2 2 15 17 2 2" xfId="15958" xr:uid="{DC7723F3-828C-4618-B273-04FF24C7D0CE}"/>
    <cellStyle name="Separador de milhares 2 2 15 17 2 2 2" xfId="21180" xr:uid="{76CD075A-9A15-488C-ACDA-1425812D0B4D}"/>
    <cellStyle name="Separador de milhares 2 2 15 17 2 3" xfId="18305" xr:uid="{75D524C6-7042-44A9-B056-9E29CE8B072D}"/>
    <cellStyle name="Separador de milhares 2 2 15 17 3" xfId="12656" xr:uid="{3932EBD0-05F8-4AB0-BFB8-7BC637694B42}"/>
    <cellStyle name="Separador de milhares 2 2 15 17 3 2" xfId="17906" xr:uid="{D6627DAB-125C-488D-B053-CBD8440438F0}"/>
    <cellStyle name="Separador de milhares 2 2 15 18" xfId="10276" xr:uid="{829D2638-98BA-4B7A-A42C-9EB3D2E6453C}"/>
    <cellStyle name="Separador de milhares 2 2 15 18 2" xfId="13071" xr:uid="{990EB710-E88A-43C6-A779-7FDC68B4C17F}"/>
    <cellStyle name="Separador de milhares 2 2 15 18 2 2" xfId="15959" xr:uid="{E54F09D4-474F-4EAB-8E8E-482EE580841C}"/>
    <cellStyle name="Separador de milhares 2 2 15 18 2 2 2" xfId="21181" xr:uid="{321254A8-2D3F-4075-A636-C9F42736DEEB}"/>
    <cellStyle name="Separador de milhares 2 2 15 18 2 3" xfId="18306" xr:uid="{9BF291DD-E548-40D1-BD90-EB27A7B15B5F}"/>
    <cellStyle name="Separador de milhares 2 2 15 18 3" xfId="12655" xr:uid="{E4484389-C4C0-412B-AAF4-41F22CA6E6D0}"/>
    <cellStyle name="Separador de milhares 2 2 15 18 3 2" xfId="17905" xr:uid="{0492A05C-D406-48A7-B3C2-CD32ED135741}"/>
    <cellStyle name="Separador de milhares 2 2 15 19" xfId="10277" xr:uid="{EF991592-1E20-4525-9869-E21F3FC2324B}"/>
    <cellStyle name="Separador de milhares 2 2 15 19 2" xfId="13072" xr:uid="{93BBE0B6-2196-40B2-AC79-9CA375E27717}"/>
    <cellStyle name="Separador de milhares 2 2 15 19 2 2" xfId="15960" xr:uid="{B54479AD-2943-4DE5-AC9D-9745A3A47AC0}"/>
    <cellStyle name="Separador de milhares 2 2 15 19 2 2 2" xfId="21182" xr:uid="{1AA114FD-3936-4FE3-BF3A-4D009AB663DB}"/>
    <cellStyle name="Separador de milhares 2 2 15 19 2 3" xfId="18307" xr:uid="{F2A874F8-A3D1-4F02-9F06-3A7C4693543D}"/>
    <cellStyle name="Separador de milhares 2 2 15 19 3" xfId="12654" xr:uid="{58EC217D-28EA-4971-AE32-1F9A6E6BD234}"/>
    <cellStyle name="Separador de milhares 2 2 15 19 3 2" xfId="17904" xr:uid="{F0622091-BBC4-4151-B1C6-1140AB71CCE5}"/>
    <cellStyle name="Separador de milhares 2 2 15 2" xfId="10278" xr:uid="{0B3C65DE-7363-4607-A459-9A10EF4133F7}"/>
    <cellStyle name="Separador de milhares 2 2 15 2 2" xfId="13073" xr:uid="{A190C9D1-0052-4784-AD52-F017C997903F}"/>
    <cellStyle name="Separador de milhares 2 2 15 2 2 2" xfId="15961" xr:uid="{7FA9A7EB-961F-4984-9F22-99A8B06F7F77}"/>
    <cellStyle name="Separador de milhares 2 2 15 2 2 2 2" xfId="21183" xr:uid="{71095B02-8BA8-4D69-8EDD-CADE849841C0}"/>
    <cellStyle name="Separador de milhares 2 2 15 2 2 3" xfId="18308" xr:uid="{31700DA5-0F35-475E-A0C2-FD7C496F4763}"/>
    <cellStyle name="Separador de milhares 2 2 15 2 3" xfId="12653" xr:uid="{4E32EC08-66D5-4FD5-A7F9-F29F9FF44EA7}"/>
    <cellStyle name="Separador de milhares 2 2 15 2 3 2" xfId="17903" xr:uid="{E7EBF6F0-BB6A-431E-9140-D81826FE10BB}"/>
    <cellStyle name="Separador de milhares 2 2 15 20" xfId="10279" xr:uid="{D1880D1B-AA9D-4A3E-B27F-0843177CEA91}"/>
    <cellStyle name="Separador de milhares 2 2 15 20 2" xfId="13074" xr:uid="{64E7485C-455E-46CD-BE56-53BE8B9FD6A6}"/>
    <cellStyle name="Separador de milhares 2 2 15 20 2 2" xfId="15962" xr:uid="{9210D88E-56DB-4141-AECA-60CA98D89608}"/>
    <cellStyle name="Separador de milhares 2 2 15 20 2 2 2" xfId="21184" xr:uid="{5FC627D1-2A1D-4363-B04A-6BBA7CCAAB5A}"/>
    <cellStyle name="Separador de milhares 2 2 15 20 2 3" xfId="18309" xr:uid="{167ABEFE-F3C5-4DE9-9CB2-8A1E36E81446}"/>
    <cellStyle name="Separador de milhares 2 2 15 20 3" xfId="12652" xr:uid="{A51825A2-AB20-4F11-96CF-201882BCD4D8}"/>
    <cellStyle name="Separador de milhares 2 2 15 20 3 2" xfId="17902" xr:uid="{18AD6615-3774-4960-B299-A82B724CB2A7}"/>
    <cellStyle name="Separador de milhares 2 2 15 21" xfId="10280" xr:uid="{C3515B2B-2CEE-4811-A6EF-BCC6F4BBBC52}"/>
    <cellStyle name="Separador de milhares 2 2 15 21 2" xfId="13075" xr:uid="{54860F16-5012-4BBD-BC5D-EDC2EDB06566}"/>
    <cellStyle name="Separador de milhares 2 2 15 21 2 2" xfId="15963" xr:uid="{0FC11CDA-BF11-496E-8892-E6F19D6DD453}"/>
    <cellStyle name="Separador de milhares 2 2 15 21 2 2 2" xfId="21185" xr:uid="{1F30E54E-3ABF-4F1C-9D72-12401556BF86}"/>
    <cellStyle name="Separador de milhares 2 2 15 21 2 3" xfId="18310" xr:uid="{111DD38F-7A8A-4453-BA15-D4979A8544FD}"/>
    <cellStyle name="Separador de milhares 2 2 15 21 3" xfId="12651" xr:uid="{2C537312-5CDA-43EA-B410-ACC9E00BC9CA}"/>
    <cellStyle name="Separador de milhares 2 2 15 21 3 2" xfId="17901" xr:uid="{7CE146CA-C897-46D9-8F7C-BF4DA0E646D2}"/>
    <cellStyle name="Separador de milhares 2 2 15 22" xfId="10281" xr:uid="{141394F1-DC8E-47EF-8BE2-179F0927ADFB}"/>
    <cellStyle name="Separador de milhares 2 2 15 22 2" xfId="13076" xr:uid="{A4F2EF4F-3BA9-4F37-80E0-440B65D2DA05}"/>
    <cellStyle name="Separador de milhares 2 2 15 22 2 2" xfId="15964" xr:uid="{0DEAB19A-C5FB-4E80-897A-8C4555163C5C}"/>
    <cellStyle name="Separador de milhares 2 2 15 22 2 2 2" xfId="21186" xr:uid="{8C262BF7-1180-4350-85AB-FF598DDD0335}"/>
    <cellStyle name="Separador de milhares 2 2 15 22 2 3" xfId="18311" xr:uid="{D99641FD-5F55-47FF-8FBC-8CEC79BC83DD}"/>
    <cellStyle name="Separador de milhares 2 2 15 22 3" xfId="12650" xr:uid="{F2E4DB0A-571F-4022-A29F-21AB97520EA9}"/>
    <cellStyle name="Separador de milhares 2 2 15 22 3 2" xfId="17900" xr:uid="{53624C5C-85CF-4A0A-8EAD-59C399E729A1}"/>
    <cellStyle name="Separador de milhares 2 2 15 23" xfId="10282" xr:uid="{6A2058EC-C833-497B-8564-A5BC7BF04A2E}"/>
    <cellStyle name="Separador de milhares 2 2 15 23 2" xfId="13077" xr:uid="{CD31E50A-5283-44C4-9B0A-4505541FFDFC}"/>
    <cellStyle name="Separador de milhares 2 2 15 23 2 2" xfId="15965" xr:uid="{21529E6E-1A94-4DA3-8539-4879181A18C6}"/>
    <cellStyle name="Separador de milhares 2 2 15 23 2 2 2" xfId="21187" xr:uid="{1DE5717F-5A05-49E9-BCA7-6B024D1E093F}"/>
    <cellStyle name="Separador de milhares 2 2 15 23 2 3" xfId="18312" xr:uid="{0CAE4E07-5403-4F0E-A154-0F494D84AEAC}"/>
    <cellStyle name="Separador de milhares 2 2 15 23 3" xfId="12649" xr:uid="{23ECF9CE-E16F-4333-A268-05F01FABCDF7}"/>
    <cellStyle name="Separador de milhares 2 2 15 23 3 2" xfId="17899" xr:uid="{03D427C2-D973-4F49-A390-99600A073056}"/>
    <cellStyle name="Separador de milhares 2 2 15 24" xfId="10283" xr:uid="{36DBE4D5-B78F-47F8-BFDB-A2B70E1AC1CC}"/>
    <cellStyle name="Separador de milhares 2 2 15 24 2" xfId="13078" xr:uid="{44DB0082-E269-468A-9A99-28386959B003}"/>
    <cellStyle name="Separador de milhares 2 2 15 24 2 2" xfId="15966" xr:uid="{17FC4752-B003-4AC3-B2F2-9C344D8970A6}"/>
    <cellStyle name="Separador de milhares 2 2 15 24 2 2 2" xfId="21188" xr:uid="{09A8FE44-8905-4A7B-A859-9E39C962755B}"/>
    <cellStyle name="Separador de milhares 2 2 15 24 2 3" xfId="18313" xr:uid="{42D6E240-CCEE-470D-9FEE-E9B0D7B1643F}"/>
    <cellStyle name="Separador de milhares 2 2 15 24 3" xfId="12648" xr:uid="{00577E57-FD9A-4BAC-881D-2BC50B4AA15D}"/>
    <cellStyle name="Separador de milhares 2 2 15 24 3 2" xfId="17898" xr:uid="{87890122-97E3-4436-B250-2D29AECA7B75}"/>
    <cellStyle name="Separador de milhares 2 2 15 25" xfId="10284" xr:uid="{BBCE7673-ECFA-4F3D-BE66-DCD3E6D9197A}"/>
    <cellStyle name="Separador de milhares 2 2 15 25 2" xfId="13079" xr:uid="{5FD53AC0-D05C-439E-A287-D1114A8C3C91}"/>
    <cellStyle name="Separador de milhares 2 2 15 25 2 2" xfId="15967" xr:uid="{392864DD-404E-4C9C-BA08-5FAD1AFC9E74}"/>
    <cellStyle name="Separador de milhares 2 2 15 25 2 2 2" xfId="21189" xr:uid="{B1C548AB-5F40-489C-B942-ED7166FACFB6}"/>
    <cellStyle name="Separador de milhares 2 2 15 25 2 3" xfId="18314" xr:uid="{CC10323E-295F-498E-B872-39F55D241580}"/>
    <cellStyle name="Separador de milhares 2 2 15 25 3" xfId="12647" xr:uid="{BC58F4D7-208E-4C9C-A4B7-B6924D75E1B9}"/>
    <cellStyle name="Separador de milhares 2 2 15 25 3 2" xfId="17897" xr:uid="{A0498D8B-EDD9-404B-B185-AEF4CC0FD1B6}"/>
    <cellStyle name="Separador de milhares 2 2 15 26" xfId="10285" xr:uid="{8CA70643-EE6F-4A63-8A20-2DE3F65F0A7D}"/>
    <cellStyle name="Separador de milhares 2 2 15 26 2" xfId="13080" xr:uid="{C923899C-A894-401C-934D-F92873F00101}"/>
    <cellStyle name="Separador de milhares 2 2 15 26 2 2" xfId="15968" xr:uid="{BAA6544F-5E72-433F-B69A-F468985A6C89}"/>
    <cellStyle name="Separador de milhares 2 2 15 26 2 2 2" xfId="21190" xr:uid="{0127AA87-E57A-4A5A-ACCA-4C00827298B2}"/>
    <cellStyle name="Separador de milhares 2 2 15 26 2 3" xfId="18315" xr:uid="{17E79E1F-D3B1-4DA5-B78C-32F2F7D4D625}"/>
    <cellStyle name="Separador de milhares 2 2 15 26 3" xfId="12646" xr:uid="{6E3B21B7-267F-460E-931B-229971EEC340}"/>
    <cellStyle name="Separador de milhares 2 2 15 26 3 2" xfId="17896" xr:uid="{6BC5D553-CE5C-4EFA-991F-469666E99D2D}"/>
    <cellStyle name="Separador de milhares 2 2 15 27" xfId="10286" xr:uid="{18C51996-4A60-4D4E-AA70-EF1B14F30783}"/>
    <cellStyle name="Separador de milhares 2 2 15 27 2" xfId="13081" xr:uid="{2F51C5A9-FA07-4FF9-B6BD-280E03C152D6}"/>
    <cellStyle name="Separador de milhares 2 2 15 27 2 2" xfId="15969" xr:uid="{797C8A11-BEF5-49D6-8250-C22768186A78}"/>
    <cellStyle name="Separador de milhares 2 2 15 27 2 2 2" xfId="21191" xr:uid="{8621BE90-9A35-4207-A5A8-40C052DC6AB2}"/>
    <cellStyle name="Separador de milhares 2 2 15 27 2 3" xfId="18316" xr:uid="{AA450385-2E86-4CEA-841F-E73A0F95382E}"/>
    <cellStyle name="Separador de milhares 2 2 15 27 3" xfId="12645" xr:uid="{25CC0B94-0491-49BF-85F5-59886AD778C7}"/>
    <cellStyle name="Separador de milhares 2 2 15 27 3 2" xfId="17895" xr:uid="{76ACA2FA-E756-4A17-AB0A-29F4E7CD83D2}"/>
    <cellStyle name="Separador de milhares 2 2 15 28" xfId="10287" xr:uid="{9B8086AE-67C4-4E24-ADDD-900761368009}"/>
    <cellStyle name="Separador de milhares 2 2 15 28 2" xfId="13082" xr:uid="{524F46F3-B9B9-47D8-BE65-651E7C4EA38B}"/>
    <cellStyle name="Separador de milhares 2 2 15 28 2 2" xfId="15970" xr:uid="{ACF9ACC0-CCF0-4340-81D3-6450DA9A05DD}"/>
    <cellStyle name="Separador de milhares 2 2 15 28 2 2 2" xfId="21192" xr:uid="{BDCE8099-8E78-4171-A0C7-30A35BFB41EE}"/>
    <cellStyle name="Separador de milhares 2 2 15 28 2 3" xfId="18317" xr:uid="{1C3247AF-14D4-4BCC-A4D3-9C40A6D80C27}"/>
    <cellStyle name="Separador de milhares 2 2 15 28 3" xfId="12644" xr:uid="{7FFA4FF5-FB7F-4217-AFD1-89B5FB7CB5BE}"/>
    <cellStyle name="Separador de milhares 2 2 15 28 3 2" xfId="17894" xr:uid="{A9B114E5-3627-4CA6-8622-C713DE3EB436}"/>
    <cellStyle name="Separador de milhares 2 2 15 29" xfId="10288" xr:uid="{3B04D8DD-20C9-4515-B643-C3DB2E269F4D}"/>
    <cellStyle name="Separador de milhares 2 2 15 29 2" xfId="13083" xr:uid="{1F909E2C-5675-4F93-A0A2-6ECBFB4CFE02}"/>
    <cellStyle name="Separador de milhares 2 2 15 29 2 2" xfId="15971" xr:uid="{57D18353-3843-409F-936F-40D789ECC2C2}"/>
    <cellStyle name="Separador de milhares 2 2 15 29 2 2 2" xfId="21193" xr:uid="{15409849-EE7A-414D-813A-0C7B46BF97C4}"/>
    <cellStyle name="Separador de milhares 2 2 15 29 2 3" xfId="18318" xr:uid="{2C028C00-DB6E-464B-969B-6961B7B8E9C0}"/>
    <cellStyle name="Separador de milhares 2 2 15 29 3" xfId="12643" xr:uid="{29E8DA2E-9F61-42E9-9BE9-9A94510744E0}"/>
    <cellStyle name="Separador de milhares 2 2 15 29 3 2" xfId="17893" xr:uid="{FC3A55F1-414C-4B8D-9185-7FA1BD05CD7A}"/>
    <cellStyle name="Separador de milhares 2 2 15 3" xfId="10289" xr:uid="{690AF396-12D1-43FF-BC75-AB0EA60B2F2E}"/>
    <cellStyle name="Separador de milhares 2 2 15 3 2" xfId="13084" xr:uid="{EF5803EB-397B-40AE-954B-D66BC5E6C5E2}"/>
    <cellStyle name="Separador de milhares 2 2 15 3 2 2" xfId="15972" xr:uid="{5276D0A2-13AE-4F6F-9AB2-95BA6317E3B3}"/>
    <cellStyle name="Separador de milhares 2 2 15 3 2 2 2" xfId="21194" xr:uid="{1B931C3D-DFC5-48F7-9FCD-B18E6F1B2492}"/>
    <cellStyle name="Separador de milhares 2 2 15 3 2 3" xfId="18319" xr:uid="{4591B321-CB5F-4F27-AF38-469A0D4E2646}"/>
    <cellStyle name="Separador de milhares 2 2 15 3 3" xfId="12642" xr:uid="{69FD089F-C9B4-4BA0-9B93-D194F13A7504}"/>
    <cellStyle name="Separador de milhares 2 2 15 3 3 2" xfId="17892" xr:uid="{7100AA69-A579-48EC-B659-D16A1D3052A0}"/>
    <cellStyle name="Separador de milhares 2 2 15 30" xfId="10290" xr:uid="{13CAEA61-C35A-49F4-A4C0-2411B87CD643}"/>
    <cellStyle name="Separador de milhares 2 2 15 30 2" xfId="13085" xr:uid="{C4E18C4F-88DD-4441-A1C6-8139BFF3BB18}"/>
    <cellStyle name="Separador de milhares 2 2 15 30 2 2" xfId="15973" xr:uid="{9C4F5519-C4AE-425B-ABFA-5850F926E436}"/>
    <cellStyle name="Separador de milhares 2 2 15 30 2 2 2" xfId="21195" xr:uid="{A8DF68C4-78F8-430C-9408-A7EAC672C21E}"/>
    <cellStyle name="Separador de milhares 2 2 15 30 2 3" xfId="18320" xr:uid="{4A521EFF-3BBC-4483-B7DC-CA2A4B656F71}"/>
    <cellStyle name="Separador de milhares 2 2 15 30 3" xfId="12641" xr:uid="{398B9CDD-34BE-4D24-A928-8EA9571C55C5}"/>
    <cellStyle name="Separador de milhares 2 2 15 30 3 2" xfId="17891" xr:uid="{9D25F758-6657-4082-9216-873CCFEABD4B}"/>
    <cellStyle name="Separador de milhares 2 2 15 31" xfId="10291" xr:uid="{20919A45-3F3C-480F-986B-9F23F935202B}"/>
    <cellStyle name="Separador de milhares 2 2 15 31 2" xfId="13086" xr:uid="{A3F07DCA-0F9B-4F0C-BD28-989DE9DDA06E}"/>
    <cellStyle name="Separador de milhares 2 2 15 31 2 2" xfId="15974" xr:uid="{6D69CAE5-9A9B-4B0D-BACC-B4CE7BBCC3C1}"/>
    <cellStyle name="Separador de milhares 2 2 15 31 2 2 2" xfId="21196" xr:uid="{44BB6BC1-5FB0-4984-B9C4-273C8E5D45ED}"/>
    <cellStyle name="Separador de milhares 2 2 15 31 2 3" xfId="18321" xr:uid="{7EEFBCEA-26C7-469B-8ABD-B5E73C105665}"/>
    <cellStyle name="Separador de milhares 2 2 15 31 3" xfId="12640" xr:uid="{72E2A21E-4D28-4EF8-B2A8-F6DE8EBDD6DE}"/>
    <cellStyle name="Separador de milhares 2 2 15 31 3 2" xfId="17890" xr:uid="{BCAC2AEA-CBA4-44BE-982D-36DAEE450BA3}"/>
    <cellStyle name="Separador de milhares 2 2 15 32" xfId="10292" xr:uid="{082EAEC4-DFE5-484C-9D42-2BA8962D8AD9}"/>
    <cellStyle name="Separador de milhares 2 2 15 32 2" xfId="13087" xr:uid="{8657F03E-C210-49FF-8590-3F75C09BABAF}"/>
    <cellStyle name="Separador de milhares 2 2 15 32 2 2" xfId="15975" xr:uid="{7FB88725-01C1-4E65-9D56-E4D0DCF67FB2}"/>
    <cellStyle name="Separador de milhares 2 2 15 32 2 2 2" xfId="21197" xr:uid="{A816FC3C-02DF-44CF-A043-A29387645FED}"/>
    <cellStyle name="Separador de milhares 2 2 15 32 2 3" xfId="18322" xr:uid="{13688EF7-41B9-4659-B366-34F5703AC1CD}"/>
    <cellStyle name="Separador de milhares 2 2 15 32 3" xfId="12639" xr:uid="{6B6E01D8-6A9B-443A-96B3-E2412501C451}"/>
    <cellStyle name="Separador de milhares 2 2 15 32 3 2" xfId="17889" xr:uid="{859FE02B-573B-450D-9CB8-2A12B3FE2460}"/>
    <cellStyle name="Separador de milhares 2 2 15 33" xfId="10293" xr:uid="{7EE8A9CE-56E0-4310-B8CB-5D21B917B0F0}"/>
    <cellStyle name="Separador de milhares 2 2 15 33 2" xfId="13088" xr:uid="{62CA2A95-BFE3-4C74-9FEC-05F4DFA15AB9}"/>
    <cellStyle name="Separador de milhares 2 2 15 33 2 2" xfId="15976" xr:uid="{7BAF868D-1E8E-4E9E-9F4B-5DD9846B087B}"/>
    <cellStyle name="Separador de milhares 2 2 15 33 2 2 2" xfId="21198" xr:uid="{8E9D9EB1-2825-4FE4-BE45-088CF77371AD}"/>
    <cellStyle name="Separador de milhares 2 2 15 33 2 3" xfId="18323" xr:uid="{5CC5CD8A-2172-41AA-8B3D-2389CC79C0CE}"/>
    <cellStyle name="Separador de milhares 2 2 15 33 3" xfId="12638" xr:uid="{064FEB4F-5A90-4838-88C6-3B5DCF94AAA2}"/>
    <cellStyle name="Separador de milhares 2 2 15 33 3 2" xfId="17888" xr:uid="{BF66563D-2B74-45E5-BA08-6BBB37D51DDF}"/>
    <cellStyle name="Separador de milhares 2 2 15 34" xfId="10294" xr:uid="{33CA3319-F445-4704-8226-CE4193706BD0}"/>
    <cellStyle name="Separador de milhares 2 2 15 34 2" xfId="13089" xr:uid="{D0C58C2D-8557-4528-B5CF-879A32D19AB3}"/>
    <cellStyle name="Separador de milhares 2 2 15 34 2 2" xfId="15977" xr:uid="{D6BD39DE-E4F6-48E0-B0FA-E447C5AD6694}"/>
    <cellStyle name="Separador de milhares 2 2 15 34 2 2 2" xfId="21199" xr:uid="{F2C7EA02-BC2D-479D-ADD1-BE379C33F3F2}"/>
    <cellStyle name="Separador de milhares 2 2 15 34 2 3" xfId="18324" xr:uid="{0201E09B-69AE-4EA2-9412-EE6CB5C84DAB}"/>
    <cellStyle name="Separador de milhares 2 2 15 34 3" xfId="12637" xr:uid="{1A3194B5-5B3E-457A-B378-5FFBC4ED6A38}"/>
    <cellStyle name="Separador de milhares 2 2 15 34 3 2" xfId="17887" xr:uid="{E65CE372-3584-4F36-9737-42076CF8055D}"/>
    <cellStyle name="Separador de milhares 2 2 15 35" xfId="13062" xr:uid="{C11BD980-E79B-475B-8060-678D24878E10}"/>
    <cellStyle name="Separador de milhares 2 2 15 35 2" xfId="15950" xr:uid="{E55BF8CA-69B5-407E-9F5E-589DC56D78C1}"/>
    <cellStyle name="Separador de milhares 2 2 15 35 2 2" xfId="21172" xr:uid="{67FED78A-659B-4D0A-9C24-F7FF7B32D20F}"/>
    <cellStyle name="Separador de milhares 2 2 15 35 3" xfId="18297" xr:uid="{6257F568-4325-4C22-8D34-BC6A5D29D90B}"/>
    <cellStyle name="Separador de milhares 2 2 15 36" xfId="12664" xr:uid="{DE901780-5E0D-4ECB-A6E5-D84877949C40}"/>
    <cellStyle name="Separador de milhares 2 2 15 36 2" xfId="17914" xr:uid="{E6DBEEC8-ECB1-42C0-92F4-F0B94F934736}"/>
    <cellStyle name="Separador de milhares 2 2 15 4" xfId="10295" xr:uid="{D5AAA0E0-099B-42C2-9AA3-898684B6BFC1}"/>
    <cellStyle name="Separador de milhares 2 2 15 4 2" xfId="13090" xr:uid="{AF1851F2-35BB-4DAF-96FF-E5D46B0CF4B3}"/>
    <cellStyle name="Separador de milhares 2 2 15 4 2 2" xfId="15978" xr:uid="{CCA2ADE4-0FFA-4630-9F2B-901F50EA19D1}"/>
    <cellStyle name="Separador de milhares 2 2 15 4 2 2 2" xfId="21200" xr:uid="{13BE4F38-4AD1-4777-9E2E-243E59B7D1EA}"/>
    <cellStyle name="Separador de milhares 2 2 15 4 2 3" xfId="18325" xr:uid="{F7DDC2EC-4FE6-49F7-AADB-C2737D0952A4}"/>
    <cellStyle name="Separador de milhares 2 2 15 4 3" xfId="12636" xr:uid="{B2CD4E49-3606-4562-B3CD-7920B58D66FB}"/>
    <cellStyle name="Separador de milhares 2 2 15 4 3 2" xfId="17886" xr:uid="{1A96A8B4-959E-42C7-B27A-F3B9249825C8}"/>
    <cellStyle name="Separador de milhares 2 2 15 5" xfId="10296" xr:uid="{F0B7B2AB-1D0B-41FA-B6A9-03CE05B16874}"/>
    <cellStyle name="Separador de milhares 2 2 15 5 2" xfId="13091" xr:uid="{DC8D3D9B-64BE-4AB5-A29B-AFC909AB8251}"/>
    <cellStyle name="Separador de milhares 2 2 15 5 2 2" xfId="15979" xr:uid="{21F0A011-9D5E-4D73-9966-629639769C22}"/>
    <cellStyle name="Separador de milhares 2 2 15 5 2 2 2" xfId="21201" xr:uid="{E649D26F-B064-48F2-86EB-1E6385F60B6C}"/>
    <cellStyle name="Separador de milhares 2 2 15 5 2 3" xfId="18326" xr:uid="{21CDC575-EAAA-473B-A135-113CD9CB0A50}"/>
    <cellStyle name="Separador de milhares 2 2 15 5 3" xfId="12635" xr:uid="{02D2A960-DADE-4F61-B903-62CEC0B1906F}"/>
    <cellStyle name="Separador de milhares 2 2 15 5 3 2" xfId="17885" xr:uid="{68DE459A-7C22-4E3C-9BF8-40AA7E9584B9}"/>
    <cellStyle name="Separador de milhares 2 2 15 6" xfId="10297" xr:uid="{6E0DAAB6-9AEA-4413-9886-16ABCD43B613}"/>
    <cellStyle name="Separador de milhares 2 2 15 6 2" xfId="13092" xr:uid="{20703D48-1E94-49E4-8077-3C231559BCEF}"/>
    <cellStyle name="Separador de milhares 2 2 15 6 2 2" xfId="15980" xr:uid="{64BA857B-C647-4740-9CEA-33D049FD7C22}"/>
    <cellStyle name="Separador de milhares 2 2 15 6 2 2 2" xfId="21202" xr:uid="{C6DD2755-860B-4661-B533-43E1A733E39C}"/>
    <cellStyle name="Separador de milhares 2 2 15 6 2 3" xfId="18327" xr:uid="{B14B3959-52B4-4523-A9DA-F72DBBB7363B}"/>
    <cellStyle name="Separador de milhares 2 2 15 6 3" xfId="12634" xr:uid="{D6A3AC6A-3F0A-4AC1-9D51-0D601F22952D}"/>
    <cellStyle name="Separador de milhares 2 2 15 6 3 2" xfId="17884" xr:uid="{0A50772B-D836-4D70-8783-4E6666743372}"/>
    <cellStyle name="Separador de milhares 2 2 15 7" xfId="10298" xr:uid="{7CF3EA0A-0BB2-4E16-BC92-10C58DB2BB05}"/>
    <cellStyle name="Separador de milhares 2 2 15 7 2" xfId="13093" xr:uid="{A0C6F655-9CFF-4184-8166-272A56B07206}"/>
    <cellStyle name="Separador de milhares 2 2 15 7 2 2" xfId="15981" xr:uid="{42DA25D8-7C51-4C30-A00B-F9A167DF46FF}"/>
    <cellStyle name="Separador de milhares 2 2 15 7 2 2 2" xfId="21203" xr:uid="{2C8A9951-F428-4365-B075-853032E04EAC}"/>
    <cellStyle name="Separador de milhares 2 2 15 7 2 3" xfId="18328" xr:uid="{736FD52D-130A-4747-8440-C4B5F539619A}"/>
    <cellStyle name="Separador de milhares 2 2 15 7 3" xfId="12633" xr:uid="{E067072D-61E8-498E-BA04-BA5BCF875440}"/>
    <cellStyle name="Separador de milhares 2 2 15 7 3 2" xfId="17883" xr:uid="{8D4AA263-9B17-4280-AAFD-A0656F279C33}"/>
    <cellStyle name="Separador de milhares 2 2 15 8" xfId="10299" xr:uid="{CA6FA52B-84AE-4F2E-BAC4-A854768D16B2}"/>
    <cellStyle name="Separador de milhares 2 2 15 8 2" xfId="13094" xr:uid="{1D6BE6C7-3E0A-44FA-B882-5115207FC9AA}"/>
    <cellStyle name="Separador de milhares 2 2 15 8 2 2" xfId="15982" xr:uid="{B857BF03-8429-41DE-A1D6-04D754BC3BA4}"/>
    <cellStyle name="Separador de milhares 2 2 15 8 2 2 2" xfId="21204" xr:uid="{DBD60BD7-276B-473A-8F46-756D1F48C4CB}"/>
    <cellStyle name="Separador de milhares 2 2 15 8 2 3" xfId="18329" xr:uid="{C41C3A38-F324-4CB1-8D86-6A1E47E5E613}"/>
    <cellStyle name="Separador de milhares 2 2 15 8 3" xfId="12632" xr:uid="{19D4852B-50FA-41D1-A1BC-BE826D8CB2F6}"/>
    <cellStyle name="Separador de milhares 2 2 15 8 3 2" xfId="17882" xr:uid="{C3148F94-EE36-4A99-BEC3-83F0DED3A6CA}"/>
    <cellStyle name="Separador de milhares 2 2 15 9" xfId="10300" xr:uid="{21A3826E-954F-465F-99F0-18708B2DD89D}"/>
    <cellStyle name="Separador de milhares 2 2 15 9 2" xfId="13095" xr:uid="{F9BE99C3-1A80-45EB-A985-2E901915274C}"/>
    <cellStyle name="Separador de milhares 2 2 15 9 2 2" xfId="15983" xr:uid="{D7382CBB-8969-4B11-9067-52EE45F02A80}"/>
    <cellStyle name="Separador de milhares 2 2 15 9 2 2 2" xfId="21205" xr:uid="{56B7FA63-60A3-490F-ABE3-8D3FD0E3FA17}"/>
    <cellStyle name="Separador de milhares 2 2 15 9 2 3" xfId="18330" xr:uid="{DB1A6C7F-10B3-406D-A0F8-45FA5BBCB4AB}"/>
    <cellStyle name="Separador de milhares 2 2 15 9 3" xfId="12631" xr:uid="{182F2CDD-751C-498A-B341-F9A4AA3146AA}"/>
    <cellStyle name="Separador de milhares 2 2 15 9 3 2" xfId="17881" xr:uid="{DB8906C0-EDE9-4E9F-A0EB-9356B23DC831}"/>
    <cellStyle name="Separador de milhares 2 2 16" xfId="10301" xr:uid="{A279A25A-6AA7-4198-A49B-1F02600C14AF}"/>
    <cellStyle name="Separador de milhares 2 2 16 10" xfId="10302" xr:uid="{8524650D-EFBF-4F5D-BD72-EC5494842941}"/>
    <cellStyle name="Separador de milhares 2 2 16 10 2" xfId="13097" xr:uid="{E4223862-52D5-4141-931C-41D2AA81559A}"/>
    <cellStyle name="Separador de milhares 2 2 16 10 2 2" xfId="15985" xr:uid="{E865F63D-4FE6-4092-B45D-7D563B123AAD}"/>
    <cellStyle name="Separador de milhares 2 2 16 10 2 2 2" xfId="21207" xr:uid="{782F17A9-D5B2-4FD0-9CAA-4C0DFE66F0FE}"/>
    <cellStyle name="Separador de milhares 2 2 16 10 2 3" xfId="18332" xr:uid="{04BAD8CB-3472-43F1-97E2-47DD17F08672}"/>
    <cellStyle name="Separador de milhares 2 2 16 10 3" xfId="12629" xr:uid="{6743698E-335F-4176-8B5B-35FA00DE8248}"/>
    <cellStyle name="Separador de milhares 2 2 16 10 3 2" xfId="17879" xr:uid="{5F1DDE36-B4BD-4E88-A750-8C7CED75FF2F}"/>
    <cellStyle name="Separador de milhares 2 2 16 11" xfId="10303" xr:uid="{10288D6A-562A-41AE-8959-1E02C0E76ED3}"/>
    <cellStyle name="Separador de milhares 2 2 16 11 2" xfId="13098" xr:uid="{745BAA7C-2AE9-414E-89C8-72271E39C8CD}"/>
    <cellStyle name="Separador de milhares 2 2 16 11 2 2" xfId="15986" xr:uid="{60913870-0C52-4B6E-8654-832636498515}"/>
    <cellStyle name="Separador de milhares 2 2 16 11 2 2 2" xfId="21208" xr:uid="{F1BF958F-76BA-4C3D-880A-F26DCFAC9418}"/>
    <cellStyle name="Separador de milhares 2 2 16 11 2 3" xfId="18333" xr:uid="{C929B019-D7D1-494A-BFFC-7C550D2B237A}"/>
    <cellStyle name="Separador de milhares 2 2 16 11 3" xfId="12233" xr:uid="{1F56F921-B6B7-4A35-A94A-029665B4EBF7}"/>
    <cellStyle name="Separador de milhares 2 2 16 11 3 2" xfId="17502" xr:uid="{DFA637B3-0B08-4CA2-8631-945BB8552C1C}"/>
    <cellStyle name="Separador de milhares 2 2 16 12" xfId="10304" xr:uid="{249775B4-626C-45DF-B36D-4BD3F767E363}"/>
    <cellStyle name="Separador de milhares 2 2 16 12 2" xfId="13099" xr:uid="{E2BAC751-E4E2-4942-930A-AC3D7F248C6E}"/>
    <cellStyle name="Separador de milhares 2 2 16 12 2 2" xfId="15987" xr:uid="{DA91886C-2422-453C-B544-56628BA87842}"/>
    <cellStyle name="Separador de milhares 2 2 16 12 2 2 2" xfId="21209" xr:uid="{A3942705-D608-4E90-ABBC-835C46DA6D50}"/>
    <cellStyle name="Separador de milhares 2 2 16 12 2 3" xfId="18334" xr:uid="{0514DF79-5945-457B-92B7-18888E288779}"/>
    <cellStyle name="Separador de milhares 2 2 16 12 3" xfId="12628" xr:uid="{F9884625-2DA2-458F-94CE-D726B09DED3B}"/>
    <cellStyle name="Separador de milhares 2 2 16 12 3 2" xfId="17878" xr:uid="{8CC46C27-5229-4F23-86EF-45A130869E6A}"/>
    <cellStyle name="Separador de milhares 2 2 16 13" xfId="10305" xr:uid="{5EE31163-0D64-4274-A3A7-A1800C4317DC}"/>
    <cellStyle name="Separador de milhares 2 2 16 13 2" xfId="13100" xr:uid="{E6289780-D202-402B-945E-FCBCC5CA153A}"/>
    <cellStyle name="Separador de milhares 2 2 16 13 2 2" xfId="15988" xr:uid="{81DE6A52-52F9-4D16-A411-2DC6B27DC7A6}"/>
    <cellStyle name="Separador de milhares 2 2 16 13 2 2 2" xfId="21210" xr:uid="{6938CFF5-09C3-4645-9F19-756F1752C6F4}"/>
    <cellStyle name="Separador de milhares 2 2 16 13 2 3" xfId="18335" xr:uid="{8EAFDF79-4008-496B-BBD0-116C07154890}"/>
    <cellStyle name="Separador de milhares 2 2 16 13 3" xfId="12627" xr:uid="{F613BF3C-0413-435C-AD84-47322E2688D9}"/>
    <cellStyle name="Separador de milhares 2 2 16 13 3 2" xfId="17877" xr:uid="{35A5615E-497C-447C-B6CE-49CB2C646D0E}"/>
    <cellStyle name="Separador de milhares 2 2 16 14" xfId="10306" xr:uid="{2DBF0B0F-5912-4D0D-9547-9E91A11712DA}"/>
    <cellStyle name="Separador de milhares 2 2 16 14 2" xfId="13101" xr:uid="{C7CB682B-627E-4762-9A2D-09249496ABDE}"/>
    <cellStyle name="Separador de milhares 2 2 16 14 2 2" xfId="15989" xr:uid="{746A1EF3-FCDA-4033-BF6F-80346318194A}"/>
    <cellStyle name="Separador de milhares 2 2 16 14 2 2 2" xfId="21211" xr:uid="{38947C9F-808E-423C-B0B4-981D54CF1321}"/>
    <cellStyle name="Separador de milhares 2 2 16 14 2 3" xfId="18336" xr:uid="{781BF59C-D5E5-4718-AFAC-EB3D24FC044A}"/>
    <cellStyle name="Separador de milhares 2 2 16 14 3" xfId="12626" xr:uid="{FC435D1D-3EEE-48B6-95AF-93E4B59BDD30}"/>
    <cellStyle name="Separador de milhares 2 2 16 14 3 2" xfId="17876" xr:uid="{F5538AE8-13CA-4B15-8F8D-0EAD6501DD2B}"/>
    <cellStyle name="Separador de milhares 2 2 16 15" xfId="10307" xr:uid="{3E19B6BA-1CC4-4A81-AC1C-EA3298FD5223}"/>
    <cellStyle name="Separador de milhares 2 2 16 15 2" xfId="13102" xr:uid="{1D3EBFD6-625A-4FED-BB16-3DAF95A44EF8}"/>
    <cellStyle name="Separador de milhares 2 2 16 15 2 2" xfId="15990" xr:uid="{59E4931F-A775-4A84-A35C-34FC4EE8811E}"/>
    <cellStyle name="Separador de milhares 2 2 16 15 2 2 2" xfId="21212" xr:uid="{BEF6B82D-12AF-4407-992E-8F08A16B9938}"/>
    <cellStyle name="Separador de milhares 2 2 16 15 2 3" xfId="18337" xr:uid="{4292C97B-4127-4975-AD6B-0BF968228F76}"/>
    <cellStyle name="Separador de milhares 2 2 16 15 3" xfId="12625" xr:uid="{AD2C1A88-8601-44BF-88AF-D7E2C24E0CA3}"/>
    <cellStyle name="Separador de milhares 2 2 16 15 3 2" xfId="17875" xr:uid="{64EAF4E8-822B-4E9E-A687-BEDDC5AD521E}"/>
    <cellStyle name="Separador de milhares 2 2 16 16" xfId="10308" xr:uid="{9F3419A4-7AAC-45BD-BA6D-661F0ABC1CF3}"/>
    <cellStyle name="Separador de milhares 2 2 16 16 2" xfId="13103" xr:uid="{7EA2319D-40D2-4D5A-85AD-B7211F732684}"/>
    <cellStyle name="Separador de milhares 2 2 16 16 2 2" xfId="15991" xr:uid="{10B6D59A-E3F3-46B2-A1EE-80CAA154CD8A}"/>
    <cellStyle name="Separador de milhares 2 2 16 16 2 2 2" xfId="21213" xr:uid="{D6D58444-18FA-43B1-927D-3B3EDB903981}"/>
    <cellStyle name="Separador de milhares 2 2 16 16 2 3" xfId="18338" xr:uid="{02DDE0BC-FBB9-4C23-8E40-B7487AFE1F1E}"/>
    <cellStyle name="Separador de milhares 2 2 16 16 3" xfId="12624" xr:uid="{9FE16439-C014-4F86-B1B8-9D9E260C7B45}"/>
    <cellStyle name="Separador de milhares 2 2 16 16 3 2" xfId="17874" xr:uid="{84A81E0E-DC0A-4D2F-83DB-2DD559C320A3}"/>
    <cellStyle name="Separador de milhares 2 2 16 17" xfId="10309" xr:uid="{B9B3C2CB-74BC-4756-B467-5E903185C45C}"/>
    <cellStyle name="Separador de milhares 2 2 16 17 2" xfId="13104" xr:uid="{BF8BB149-83AD-4A85-866F-A447EF2F1B93}"/>
    <cellStyle name="Separador de milhares 2 2 16 17 2 2" xfId="15992" xr:uid="{C6CF0EE3-1711-410E-9F89-BF40BBCEB59F}"/>
    <cellStyle name="Separador de milhares 2 2 16 17 2 2 2" xfId="21214" xr:uid="{886C9AC1-4DA3-4ED6-926C-D6CD29980BD6}"/>
    <cellStyle name="Separador de milhares 2 2 16 17 2 3" xfId="18339" xr:uid="{7EB4396A-BB40-41F8-9612-DDEABAF1C4B8}"/>
    <cellStyle name="Separador de milhares 2 2 16 17 3" xfId="12623" xr:uid="{1E9E93CC-02E8-48F1-B26F-89B3FC1EAB6C}"/>
    <cellStyle name="Separador de milhares 2 2 16 17 3 2" xfId="17873" xr:uid="{23E03162-2AD2-4463-A305-74A3ED955884}"/>
    <cellStyle name="Separador de milhares 2 2 16 18" xfId="10310" xr:uid="{DE0EFF7E-018D-4C4E-92E8-C46AF25621FA}"/>
    <cellStyle name="Separador de milhares 2 2 16 18 2" xfId="13105" xr:uid="{EE05F5E2-CCA2-422C-8861-B8A433337959}"/>
    <cellStyle name="Separador de milhares 2 2 16 18 2 2" xfId="15993" xr:uid="{6EBFCE78-6ED6-44DA-B0F9-2C08B20169BF}"/>
    <cellStyle name="Separador de milhares 2 2 16 18 2 2 2" xfId="21215" xr:uid="{D12E877B-58AB-40A4-8D21-72691B5F2F1D}"/>
    <cellStyle name="Separador de milhares 2 2 16 18 2 3" xfId="18340" xr:uid="{1A9F7C4A-15DE-4A9D-B8E0-4CF70C90D079}"/>
    <cellStyle name="Separador de milhares 2 2 16 18 3" xfId="12622" xr:uid="{6B0866D5-926C-4421-8BA1-39D4EC1A6748}"/>
    <cellStyle name="Separador de milhares 2 2 16 18 3 2" xfId="17872" xr:uid="{1C28B997-DC7C-45D1-A1F2-8738E171DBF4}"/>
    <cellStyle name="Separador de milhares 2 2 16 19" xfId="10311" xr:uid="{8D466730-E2CA-4DFD-8CEA-B087515414C2}"/>
    <cellStyle name="Separador de milhares 2 2 16 19 2" xfId="13106" xr:uid="{678840A8-F6BC-4365-894A-2E9FC72C88E0}"/>
    <cellStyle name="Separador de milhares 2 2 16 19 2 2" xfId="15994" xr:uid="{BD2BA31C-4525-4808-89FB-8F7D7B86B745}"/>
    <cellStyle name="Separador de milhares 2 2 16 19 2 2 2" xfId="21216" xr:uid="{3D8203C7-902A-449B-A4A1-03C93DBC705F}"/>
    <cellStyle name="Separador de milhares 2 2 16 19 2 3" xfId="18341" xr:uid="{DC4B779C-4653-4720-8187-A21066479426}"/>
    <cellStyle name="Separador de milhares 2 2 16 19 3" xfId="12621" xr:uid="{41D183B8-5BD7-4D6E-8AD1-A876FDA72845}"/>
    <cellStyle name="Separador de milhares 2 2 16 19 3 2" xfId="17871" xr:uid="{CDAF9B6D-04A3-4397-BF1E-18011B69E73D}"/>
    <cellStyle name="Separador de milhares 2 2 16 2" xfId="10312" xr:uid="{B2A8FFEE-FDA2-4F76-8DE9-3B3A75ED4C5A}"/>
    <cellStyle name="Separador de milhares 2 2 16 2 2" xfId="13107" xr:uid="{A35B0546-0F76-4449-A777-BFA8EB57695A}"/>
    <cellStyle name="Separador de milhares 2 2 16 2 2 2" xfId="15995" xr:uid="{D9547445-0132-4347-A39D-3E8A4E7FF7BD}"/>
    <cellStyle name="Separador de milhares 2 2 16 2 2 2 2" xfId="21217" xr:uid="{9905948B-EEB3-4CAD-BC80-C3886DE51D33}"/>
    <cellStyle name="Separador de milhares 2 2 16 2 2 3" xfId="18342" xr:uid="{41E8C5A6-568F-48AA-8586-48AD4263A6C3}"/>
    <cellStyle name="Separador de milhares 2 2 16 2 3" xfId="12620" xr:uid="{1956D370-12E1-4B03-AFF3-B11B10641614}"/>
    <cellStyle name="Separador de milhares 2 2 16 2 3 2" xfId="17870" xr:uid="{3E06B4B4-31B9-4E8F-A5B2-8820BABD331E}"/>
    <cellStyle name="Separador de milhares 2 2 16 20" xfId="10313" xr:uid="{FF632831-5E2D-4ECD-A685-6A663295FFBE}"/>
    <cellStyle name="Separador de milhares 2 2 16 20 2" xfId="13108" xr:uid="{A6708265-33B4-4E5B-8488-A42A7CC780CD}"/>
    <cellStyle name="Separador de milhares 2 2 16 20 2 2" xfId="15996" xr:uid="{0B0B6402-27F6-4218-90EE-070141076351}"/>
    <cellStyle name="Separador de milhares 2 2 16 20 2 2 2" xfId="21218" xr:uid="{81BB4ABF-2A36-4D1C-8CE7-80997AF52A16}"/>
    <cellStyle name="Separador de milhares 2 2 16 20 2 3" xfId="18343" xr:uid="{2A7BCFD3-E14F-404B-B820-D55A5BD3E3A2}"/>
    <cellStyle name="Separador de milhares 2 2 16 20 3" xfId="12619" xr:uid="{4F784403-00A0-4406-8763-C602EE2A8A8D}"/>
    <cellStyle name="Separador de milhares 2 2 16 20 3 2" xfId="17869" xr:uid="{82487DB3-3481-47DC-AD5B-2FD82F0905F7}"/>
    <cellStyle name="Separador de milhares 2 2 16 21" xfId="10314" xr:uid="{4C7DFE18-7F87-4214-B514-A14E028EAC0A}"/>
    <cellStyle name="Separador de milhares 2 2 16 21 2" xfId="13109" xr:uid="{1FD1F362-A9D0-407E-A0C9-D5D4411F6746}"/>
    <cellStyle name="Separador de milhares 2 2 16 21 2 2" xfId="15997" xr:uid="{5669EA25-C72D-44A8-9295-6AA9201E486D}"/>
    <cellStyle name="Separador de milhares 2 2 16 21 2 2 2" xfId="21219" xr:uid="{DDC807C5-BF10-42AC-85BC-0E786027CD5A}"/>
    <cellStyle name="Separador de milhares 2 2 16 21 2 3" xfId="18344" xr:uid="{EEBCB668-1B0B-4E55-BDFF-F535D3F4F2DE}"/>
    <cellStyle name="Separador de milhares 2 2 16 21 3" xfId="12618" xr:uid="{6098AAF8-0804-4AD9-9545-5E6272377B43}"/>
    <cellStyle name="Separador de milhares 2 2 16 21 3 2" xfId="17868" xr:uid="{D11C0808-42E5-4761-956E-6311F6D13C75}"/>
    <cellStyle name="Separador de milhares 2 2 16 22" xfId="10315" xr:uid="{32D4AB40-8104-4036-86F8-1011141CD68C}"/>
    <cellStyle name="Separador de milhares 2 2 16 22 2" xfId="13110" xr:uid="{3F273CE6-3096-4C63-BFA1-B80B78F73882}"/>
    <cellStyle name="Separador de milhares 2 2 16 22 2 2" xfId="15998" xr:uid="{38E8A398-3E88-46BC-95E6-A1B8E1836C47}"/>
    <cellStyle name="Separador de milhares 2 2 16 22 2 2 2" xfId="21220" xr:uid="{CF1731EE-5E29-414C-B6CF-52B5A2B62D43}"/>
    <cellStyle name="Separador de milhares 2 2 16 22 2 3" xfId="18345" xr:uid="{1FC0CF57-866E-4E16-BEA0-833C819B97BB}"/>
    <cellStyle name="Separador de milhares 2 2 16 22 3" xfId="12617" xr:uid="{F3F02CC5-4DEC-4D32-9A8B-B0B19B43148C}"/>
    <cellStyle name="Separador de milhares 2 2 16 22 3 2" xfId="17867" xr:uid="{FE39248D-7877-40C1-ABCB-E7710DAAEF0E}"/>
    <cellStyle name="Separador de milhares 2 2 16 23" xfId="10316" xr:uid="{8364DF9D-5D00-48B4-B158-084244F36180}"/>
    <cellStyle name="Separador de milhares 2 2 16 23 2" xfId="13111" xr:uid="{56BB5EDB-7046-4407-AE3A-0BE5BAE67C4F}"/>
    <cellStyle name="Separador de milhares 2 2 16 23 2 2" xfId="15999" xr:uid="{162FCF88-D161-48BD-9071-A3B86E1BC971}"/>
    <cellStyle name="Separador de milhares 2 2 16 23 2 2 2" xfId="21221" xr:uid="{F3E5AB5F-2F51-4EB0-B225-03CF000D83D8}"/>
    <cellStyle name="Separador de milhares 2 2 16 23 2 3" xfId="18346" xr:uid="{EAD4314B-FF83-4B04-AD13-BF1DE7BFB483}"/>
    <cellStyle name="Separador de milhares 2 2 16 23 3" xfId="12616" xr:uid="{9AC9D04A-D699-4DE2-B721-D5AD3CFEA527}"/>
    <cellStyle name="Separador de milhares 2 2 16 23 3 2" xfId="17866" xr:uid="{82C906A2-C2C8-43A0-91F2-C76A19486503}"/>
    <cellStyle name="Separador de milhares 2 2 16 24" xfId="10317" xr:uid="{79DAC7C2-B0CA-48B7-BC0F-6EA2989DE646}"/>
    <cellStyle name="Separador de milhares 2 2 16 24 2" xfId="13112" xr:uid="{C6683D39-BA2A-4C9A-ADB2-1C470ABADFBF}"/>
    <cellStyle name="Separador de milhares 2 2 16 24 2 2" xfId="16000" xr:uid="{AE791974-8C02-4599-87AA-CF11E4A86143}"/>
    <cellStyle name="Separador de milhares 2 2 16 24 2 2 2" xfId="21222" xr:uid="{4B5841ED-E633-458B-A391-43E70D2B937F}"/>
    <cellStyle name="Separador de milhares 2 2 16 24 2 3" xfId="18347" xr:uid="{ADAA708E-87C6-42DF-9D29-EBE7BE1A6A68}"/>
    <cellStyle name="Separador de milhares 2 2 16 24 3" xfId="12615" xr:uid="{18F80107-7EE6-44BD-9294-A8D3CC286585}"/>
    <cellStyle name="Separador de milhares 2 2 16 24 3 2" xfId="17865" xr:uid="{DCBFB97E-A15E-436D-975D-2A0558F60DFA}"/>
    <cellStyle name="Separador de milhares 2 2 16 25" xfId="10318" xr:uid="{86A28D21-15F2-422A-8C9A-BCFD66DCFF97}"/>
    <cellStyle name="Separador de milhares 2 2 16 25 2" xfId="13113" xr:uid="{CD801296-F86E-45AB-9621-6BF59AA00FB7}"/>
    <cellStyle name="Separador de milhares 2 2 16 25 2 2" xfId="16001" xr:uid="{718DDE79-F11F-425B-8E5A-A4089CA0449B}"/>
    <cellStyle name="Separador de milhares 2 2 16 25 2 2 2" xfId="21223" xr:uid="{2824BB7D-2C6D-4D4B-9495-0D1898F0A811}"/>
    <cellStyle name="Separador de milhares 2 2 16 25 2 3" xfId="18348" xr:uid="{5819D609-DE0A-458D-97EC-37C2D33DD927}"/>
    <cellStyle name="Separador de milhares 2 2 16 25 3" xfId="12614" xr:uid="{365C3B10-907E-4E12-B2E3-949CE8BA9574}"/>
    <cellStyle name="Separador de milhares 2 2 16 25 3 2" xfId="17864" xr:uid="{EE987846-CB69-4C64-B3C9-5AD14118724F}"/>
    <cellStyle name="Separador de milhares 2 2 16 26" xfId="10319" xr:uid="{79F04FFA-843E-4E3E-9601-E137A2DCDB52}"/>
    <cellStyle name="Separador de milhares 2 2 16 26 2" xfId="13114" xr:uid="{A253303A-B597-432F-A0F6-7CFCE2419BF6}"/>
    <cellStyle name="Separador de milhares 2 2 16 26 2 2" xfId="16002" xr:uid="{0C20D195-5CAB-4E1A-B560-77F7BEE7189A}"/>
    <cellStyle name="Separador de milhares 2 2 16 26 2 2 2" xfId="21224" xr:uid="{19FA19E6-58FE-48AE-93F5-3B9AB9555946}"/>
    <cellStyle name="Separador de milhares 2 2 16 26 2 3" xfId="18349" xr:uid="{E1D17F54-2BF7-445F-9C61-5E468D4462DE}"/>
    <cellStyle name="Separador de milhares 2 2 16 26 3" xfId="12613" xr:uid="{167F4831-B228-40D2-BDAC-D3FA4530826F}"/>
    <cellStyle name="Separador de milhares 2 2 16 26 3 2" xfId="17863" xr:uid="{7A9DD17C-7B17-4F38-8E1E-964D429A394A}"/>
    <cellStyle name="Separador de milhares 2 2 16 27" xfId="10320" xr:uid="{87097E31-6974-4590-A407-2F9AA8EB71B4}"/>
    <cellStyle name="Separador de milhares 2 2 16 27 2" xfId="13115" xr:uid="{427C8062-4F7E-4A9F-81CB-00AEE6632F44}"/>
    <cellStyle name="Separador de milhares 2 2 16 27 2 2" xfId="16003" xr:uid="{9637E672-77A2-4AAB-910F-65FEA584ED6A}"/>
    <cellStyle name="Separador de milhares 2 2 16 27 2 2 2" xfId="21225" xr:uid="{FDE3C304-B19E-4479-86D9-C35DFB3BF381}"/>
    <cellStyle name="Separador de milhares 2 2 16 27 2 3" xfId="18350" xr:uid="{95C98B3A-D0FE-4E3C-801E-A52CB711A6B7}"/>
    <cellStyle name="Separador de milhares 2 2 16 27 3" xfId="12612" xr:uid="{1A3BF621-7679-4706-8577-ACC314E7C10F}"/>
    <cellStyle name="Separador de milhares 2 2 16 27 3 2" xfId="17862" xr:uid="{989FAC06-E09D-4311-AAFB-5C873001C4FB}"/>
    <cellStyle name="Separador de milhares 2 2 16 28" xfId="10321" xr:uid="{CB0F3116-6712-4B90-A4FC-C2C4BDB8755E}"/>
    <cellStyle name="Separador de milhares 2 2 16 28 2" xfId="13116" xr:uid="{A453A366-AD4F-41E7-9E3D-BCDE4F452D96}"/>
    <cellStyle name="Separador de milhares 2 2 16 28 2 2" xfId="16004" xr:uid="{74818CC6-1315-442A-9C11-3CBE68E4996D}"/>
    <cellStyle name="Separador de milhares 2 2 16 28 2 2 2" xfId="21226" xr:uid="{BEB72897-7B01-4A82-82A5-0C2AC5BF6A2B}"/>
    <cellStyle name="Separador de milhares 2 2 16 28 2 3" xfId="18351" xr:uid="{4861D6A2-56F7-4C5F-972B-D654FEE83267}"/>
    <cellStyle name="Separador de milhares 2 2 16 28 3" xfId="12611" xr:uid="{22790387-B6BE-4C53-979B-836C44D07556}"/>
    <cellStyle name="Separador de milhares 2 2 16 28 3 2" xfId="17861" xr:uid="{F81AA59D-C56E-41FD-8C04-0B65A944EFD6}"/>
    <cellStyle name="Separador de milhares 2 2 16 29" xfId="10322" xr:uid="{443F1578-7DA3-47D7-970A-84BFD962B40C}"/>
    <cellStyle name="Separador de milhares 2 2 16 29 2" xfId="13117" xr:uid="{D266A025-66D7-44D7-8CBB-D146A79BF2B0}"/>
    <cellStyle name="Separador de milhares 2 2 16 29 2 2" xfId="16005" xr:uid="{2021068B-02C5-465C-9C2E-8DCC35370004}"/>
    <cellStyle name="Separador de milhares 2 2 16 29 2 2 2" xfId="21227" xr:uid="{5CFDE8E9-EB84-4910-B7D3-058188E1D9D3}"/>
    <cellStyle name="Separador de milhares 2 2 16 29 2 3" xfId="18352" xr:uid="{1522D3DF-6283-4197-AC5A-A5B49A44E042}"/>
    <cellStyle name="Separador de milhares 2 2 16 29 3" xfId="12610" xr:uid="{061DE05C-D99D-48CC-B907-4C5FCB31F4A7}"/>
    <cellStyle name="Separador de milhares 2 2 16 29 3 2" xfId="17860" xr:uid="{196CDBCA-7E0A-4CC3-9DEB-5869F1C330BF}"/>
    <cellStyle name="Separador de milhares 2 2 16 3" xfId="10323" xr:uid="{A35FEF1E-3051-4B4C-9FE2-B79ED5166D71}"/>
    <cellStyle name="Separador de milhares 2 2 16 3 2" xfId="13118" xr:uid="{8AA87667-2B26-40EF-B71E-BD72541465A8}"/>
    <cellStyle name="Separador de milhares 2 2 16 3 2 2" xfId="16006" xr:uid="{765A68E3-BA2B-4359-80AC-26676D9E71C7}"/>
    <cellStyle name="Separador de milhares 2 2 16 3 2 2 2" xfId="21228" xr:uid="{1A4CE8F5-E2FE-49FE-B458-96B5FBECF751}"/>
    <cellStyle name="Separador de milhares 2 2 16 3 2 3" xfId="18353" xr:uid="{BD117704-E92C-46DD-AA0A-5EB4392F1EB1}"/>
    <cellStyle name="Separador de milhares 2 2 16 3 3" xfId="12609" xr:uid="{A86D549A-712A-4858-82D9-4104BD342F0B}"/>
    <cellStyle name="Separador de milhares 2 2 16 3 3 2" xfId="17859" xr:uid="{F5EF9354-E4B5-4FC4-996D-393B48168425}"/>
    <cellStyle name="Separador de milhares 2 2 16 30" xfId="10324" xr:uid="{98E093BA-F07C-414F-8C31-FD391AFA35E3}"/>
    <cellStyle name="Separador de milhares 2 2 16 30 2" xfId="13119" xr:uid="{01CF9DF9-2B7F-4039-96F4-84FC2F6198B2}"/>
    <cellStyle name="Separador de milhares 2 2 16 30 2 2" xfId="16007" xr:uid="{87156C14-9CAE-4D7B-B495-D50A4F5FE91C}"/>
    <cellStyle name="Separador de milhares 2 2 16 30 2 2 2" xfId="21229" xr:uid="{BC27934D-1FA6-47B9-B0D9-5434EFE86D52}"/>
    <cellStyle name="Separador de milhares 2 2 16 30 2 3" xfId="18354" xr:uid="{6F973354-22CE-49C8-B82A-1A5715AEE90A}"/>
    <cellStyle name="Separador de milhares 2 2 16 30 3" xfId="12608" xr:uid="{80FCEAB0-A8AF-43A1-B197-1430299EE7DD}"/>
    <cellStyle name="Separador de milhares 2 2 16 30 3 2" xfId="17858" xr:uid="{655668B7-11F8-4673-B0F7-97AD1E77F65A}"/>
    <cellStyle name="Separador de milhares 2 2 16 31" xfId="10325" xr:uid="{212592F4-F0EB-4414-9157-AD73A8719557}"/>
    <cellStyle name="Separador de milhares 2 2 16 31 2" xfId="13120" xr:uid="{5625DA7D-7BBD-46DF-A04B-E89E1F9DB22B}"/>
    <cellStyle name="Separador de milhares 2 2 16 31 2 2" xfId="16008" xr:uid="{D4583C74-B1B0-404C-8BF6-DFCD492D3418}"/>
    <cellStyle name="Separador de milhares 2 2 16 31 2 2 2" xfId="21230" xr:uid="{FF082977-2B2D-4FF1-9FC1-C1EF66EF8FA9}"/>
    <cellStyle name="Separador de milhares 2 2 16 31 2 3" xfId="18355" xr:uid="{7068E1AB-D1AD-4249-9935-920775961E7C}"/>
    <cellStyle name="Separador de milhares 2 2 16 31 3" xfId="12607" xr:uid="{7E773B8F-F8A8-4832-8C1E-2B2107F71F04}"/>
    <cellStyle name="Separador de milhares 2 2 16 31 3 2" xfId="17857" xr:uid="{6383B8DF-5DE3-41B2-8754-3E5F14F8D291}"/>
    <cellStyle name="Separador de milhares 2 2 16 32" xfId="10326" xr:uid="{422F85FA-3E1D-4AC3-BD1E-4133A1DF6201}"/>
    <cellStyle name="Separador de milhares 2 2 16 32 2" xfId="13121" xr:uid="{8523FE16-29FB-41B6-AAA5-8D8787ECDA86}"/>
    <cellStyle name="Separador de milhares 2 2 16 32 2 2" xfId="16009" xr:uid="{EA03AA8F-B8A9-4DEC-82FE-8F97DF199FB3}"/>
    <cellStyle name="Separador de milhares 2 2 16 32 2 2 2" xfId="21231" xr:uid="{930D0848-8FA5-4F86-83B4-F3AAE2DFF090}"/>
    <cellStyle name="Separador de milhares 2 2 16 32 2 3" xfId="18356" xr:uid="{3FDAB20B-FE7A-4819-BA26-A290FE424EC6}"/>
    <cellStyle name="Separador de milhares 2 2 16 32 3" xfId="12606" xr:uid="{D6695BBA-0F30-421D-ACFD-5BC77D249DAD}"/>
    <cellStyle name="Separador de milhares 2 2 16 32 3 2" xfId="17856" xr:uid="{315BA09E-A3F6-4713-92B3-ABC47C1CF0F4}"/>
    <cellStyle name="Separador de milhares 2 2 16 33" xfId="10327" xr:uid="{C19A4B47-51BB-4878-B5D3-709B4B2E136F}"/>
    <cellStyle name="Separador de milhares 2 2 16 33 2" xfId="13122" xr:uid="{94FA5A25-F72A-4F39-939B-1262254F9622}"/>
    <cellStyle name="Separador de milhares 2 2 16 33 2 2" xfId="16010" xr:uid="{0F61DF30-0E5B-4B46-96E3-B972EC3D2FC1}"/>
    <cellStyle name="Separador de milhares 2 2 16 33 2 2 2" xfId="21232" xr:uid="{24F0308F-52D8-4ECB-A5B4-4C651F561AD1}"/>
    <cellStyle name="Separador de milhares 2 2 16 33 2 3" xfId="18357" xr:uid="{0C4C43DF-5ACF-4926-BC47-56009E25E86A}"/>
    <cellStyle name="Separador de milhares 2 2 16 33 3" xfId="12605" xr:uid="{D34C5A01-5E75-45D9-8E01-00E5A41ABA3C}"/>
    <cellStyle name="Separador de milhares 2 2 16 33 3 2" xfId="17855" xr:uid="{58329A52-2F56-43FF-9297-011809862752}"/>
    <cellStyle name="Separador de milhares 2 2 16 34" xfId="10328" xr:uid="{93C613EB-262A-4549-B508-5B1E5CF49D95}"/>
    <cellStyle name="Separador de milhares 2 2 16 34 2" xfId="13123" xr:uid="{AE42CF74-A912-4576-B829-643470C09E74}"/>
    <cellStyle name="Separador de milhares 2 2 16 34 2 2" xfId="16011" xr:uid="{8F72041E-8973-452E-9A56-49EDF9CC7C11}"/>
    <cellStyle name="Separador de milhares 2 2 16 34 2 2 2" xfId="21233" xr:uid="{E3BCD651-B96F-4028-827E-D3B363B8F608}"/>
    <cellStyle name="Separador de milhares 2 2 16 34 2 3" xfId="18358" xr:uid="{BDA363A6-5288-4D9A-8B03-CCCB8D56AA61}"/>
    <cellStyle name="Separador de milhares 2 2 16 34 3" xfId="12604" xr:uid="{AC20A2D7-C75D-4AE5-8601-981CB4A1E441}"/>
    <cellStyle name="Separador de milhares 2 2 16 34 3 2" xfId="17854" xr:uid="{FCD360A7-B91C-4E37-918E-A07E74F9CFC8}"/>
    <cellStyle name="Separador de milhares 2 2 16 35" xfId="13096" xr:uid="{2759EED7-4A1C-4169-B263-C9CE33314181}"/>
    <cellStyle name="Separador de milhares 2 2 16 35 2" xfId="15984" xr:uid="{78A4ABC0-303C-4592-A9C2-DA87496CCEB9}"/>
    <cellStyle name="Separador de milhares 2 2 16 35 2 2" xfId="21206" xr:uid="{53CFFE3A-F6E1-48AA-9902-6BAC2E47BF1E}"/>
    <cellStyle name="Separador de milhares 2 2 16 35 3" xfId="18331" xr:uid="{D0027CD1-A507-4B16-B7F5-C805A9BCAF45}"/>
    <cellStyle name="Separador de milhares 2 2 16 36" xfId="12630" xr:uid="{D189C9B4-D8B6-4B72-B140-17F94AA11BEB}"/>
    <cellStyle name="Separador de milhares 2 2 16 36 2" xfId="17880" xr:uid="{B6CADC34-E08E-4696-9641-DCAFF8818B3E}"/>
    <cellStyle name="Separador de milhares 2 2 16 4" xfId="10329" xr:uid="{9FF81771-33B5-41A6-82C6-436A1D871DA3}"/>
    <cellStyle name="Separador de milhares 2 2 16 4 2" xfId="13124" xr:uid="{2167F969-C972-48F5-848E-A5472D807746}"/>
    <cellStyle name="Separador de milhares 2 2 16 4 2 2" xfId="16012" xr:uid="{571B3A43-65E8-4678-B09C-63DA4E0A6419}"/>
    <cellStyle name="Separador de milhares 2 2 16 4 2 2 2" xfId="21234" xr:uid="{EA1F1A2C-4B7F-4938-9F8E-B227D5A67A9A}"/>
    <cellStyle name="Separador de milhares 2 2 16 4 2 3" xfId="18359" xr:uid="{B359514A-8BC9-4F5C-AF21-C59820FD1B3A}"/>
    <cellStyle name="Separador de milhares 2 2 16 4 3" xfId="12603" xr:uid="{6DF84620-6E30-462D-86A3-86137469255C}"/>
    <cellStyle name="Separador de milhares 2 2 16 4 3 2" xfId="17853" xr:uid="{E845BB89-D788-4545-8DED-8F38FB408F4B}"/>
    <cellStyle name="Separador de milhares 2 2 16 5" xfId="10330" xr:uid="{9918EAB3-272A-49A4-B653-F80E8B007F33}"/>
    <cellStyle name="Separador de milhares 2 2 16 5 2" xfId="13125" xr:uid="{F4B79A6E-A1C5-4FB2-BE33-BB2C2BE340A3}"/>
    <cellStyle name="Separador de milhares 2 2 16 5 2 2" xfId="16013" xr:uid="{6846CA7A-6202-41C3-8038-C2132D76802E}"/>
    <cellStyle name="Separador de milhares 2 2 16 5 2 2 2" xfId="21235" xr:uid="{5DD7F611-AE2F-4D56-A177-8F62B1AA07D5}"/>
    <cellStyle name="Separador de milhares 2 2 16 5 2 3" xfId="18360" xr:uid="{8D8EDC9C-4D01-47E7-8EB3-F9DF31021A43}"/>
    <cellStyle name="Separador de milhares 2 2 16 5 3" xfId="12602" xr:uid="{B7711D22-EF5D-4F54-B35C-1DAD0A8AF24D}"/>
    <cellStyle name="Separador de milhares 2 2 16 5 3 2" xfId="17852" xr:uid="{1E499FD0-DBE8-4E96-94DA-0094DFA14BA1}"/>
    <cellStyle name="Separador de milhares 2 2 16 6" xfId="10331" xr:uid="{B9923640-815F-4156-82A6-7B6FAF72CF5E}"/>
    <cellStyle name="Separador de milhares 2 2 16 6 2" xfId="13126" xr:uid="{4063D427-84A5-400E-8CA1-83F78D00C724}"/>
    <cellStyle name="Separador de milhares 2 2 16 6 2 2" xfId="16014" xr:uid="{05112975-F162-4508-9087-46A3925A639E}"/>
    <cellStyle name="Separador de milhares 2 2 16 6 2 2 2" xfId="21236" xr:uid="{AA0F71D2-5F85-45FF-A355-F60AC7A79591}"/>
    <cellStyle name="Separador de milhares 2 2 16 6 2 3" xfId="18361" xr:uid="{833F12B9-C7AA-4EE7-8D8B-CA353655F252}"/>
    <cellStyle name="Separador de milhares 2 2 16 6 3" xfId="12601" xr:uid="{F99C53C6-B97D-4F13-BEAF-3A53B81485D6}"/>
    <cellStyle name="Separador de milhares 2 2 16 6 3 2" xfId="17851" xr:uid="{D7DCD06A-6647-4491-8844-AEBBB4BC25C4}"/>
    <cellStyle name="Separador de milhares 2 2 16 7" xfId="10332" xr:uid="{BA7B146F-839D-4802-801B-CF92487AD70F}"/>
    <cellStyle name="Separador de milhares 2 2 16 7 2" xfId="13127" xr:uid="{08B0A18E-6D7B-401E-AA5A-38C35DAB1494}"/>
    <cellStyle name="Separador de milhares 2 2 16 7 2 2" xfId="16015" xr:uid="{7AE6CC84-C0CE-4B10-99F7-D70AD33453C4}"/>
    <cellStyle name="Separador de milhares 2 2 16 7 2 2 2" xfId="21237" xr:uid="{B6F85902-DACB-4807-9A35-BABA94EFDEFA}"/>
    <cellStyle name="Separador de milhares 2 2 16 7 2 3" xfId="18362" xr:uid="{F9958835-E5AA-4706-B4BA-FD7524562848}"/>
    <cellStyle name="Separador de milhares 2 2 16 7 3" xfId="12600" xr:uid="{CFCCC626-CC46-4118-887F-12DDF1F790DB}"/>
    <cellStyle name="Separador de milhares 2 2 16 7 3 2" xfId="17850" xr:uid="{C0223409-24BF-42B7-9134-DAC6A6AF8D43}"/>
    <cellStyle name="Separador de milhares 2 2 16 8" xfId="10333" xr:uid="{4C5D9E4B-AEA3-41D0-9201-54FA5512AD78}"/>
    <cellStyle name="Separador de milhares 2 2 16 8 2" xfId="13128" xr:uid="{A2A9E321-DE4D-4866-B48C-45E8073B1BDF}"/>
    <cellStyle name="Separador de milhares 2 2 16 8 2 2" xfId="16016" xr:uid="{25CC6AD9-A588-4EF7-B944-D740522BF468}"/>
    <cellStyle name="Separador de milhares 2 2 16 8 2 2 2" xfId="21238" xr:uid="{0D75835B-A2C0-4FD3-AAF9-76F551A68D55}"/>
    <cellStyle name="Separador de milhares 2 2 16 8 2 3" xfId="18363" xr:uid="{A5F43846-9022-4BBD-B1FA-D135884DFEA4}"/>
    <cellStyle name="Separador de milhares 2 2 16 8 3" xfId="12599" xr:uid="{C2118937-CF91-4527-BF57-1FAE62F73551}"/>
    <cellStyle name="Separador de milhares 2 2 16 8 3 2" xfId="17849" xr:uid="{330CEA23-F3F6-4C16-BEB8-29F938B1402C}"/>
    <cellStyle name="Separador de milhares 2 2 16 9" xfId="10334" xr:uid="{B47B29DA-B767-45B2-BF67-915BF53B9608}"/>
    <cellStyle name="Separador de milhares 2 2 16 9 2" xfId="13129" xr:uid="{C4A60CF8-1316-499C-9506-72074DBC4DD4}"/>
    <cellStyle name="Separador de milhares 2 2 16 9 2 2" xfId="16017" xr:uid="{74376D25-A5DD-447B-91C2-C863ED1AE0CB}"/>
    <cellStyle name="Separador de milhares 2 2 16 9 2 2 2" xfId="21239" xr:uid="{2081F2AA-67C1-43B8-9CC6-447544FB4C4A}"/>
    <cellStyle name="Separador de milhares 2 2 16 9 2 3" xfId="18364" xr:uid="{9CB7CBA8-7DDF-4F32-960D-B69B8E53FCCF}"/>
    <cellStyle name="Separador de milhares 2 2 16 9 3" xfId="12598" xr:uid="{7E71AC3B-5933-4B7F-BAC0-E84EABE0B4FA}"/>
    <cellStyle name="Separador de milhares 2 2 16 9 3 2" xfId="17848" xr:uid="{AEE6CCD9-2852-4376-A92E-0C5A9C10B9DC}"/>
    <cellStyle name="Separador de milhares 2 2 17" xfId="10335" xr:uid="{3AD60087-D72B-4225-A386-C04C74C2752A}"/>
    <cellStyle name="Separador de milhares 2 2 17 10" xfId="10336" xr:uid="{30DC1B3A-6471-40A9-A84E-EEF3237DB72A}"/>
    <cellStyle name="Separador de milhares 2 2 17 10 2" xfId="13131" xr:uid="{D726C9C0-E7A4-46AE-BD4E-9869439EC255}"/>
    <cellStyle name="Separador de milhares 2 2 17 10 2 2" xfId="16019" xr:uid="{FC6100C8-AE71-4265-A51A-691EA044D68D}"/>
    <cellStyle name="Separador de milhares 2 2 17 10 2 2 2" xfId="21241" xr:uid="{1BFE1E3B-6324-4AE3-89C5-5D0CC031191B}"/>
    <cellStyle name="Separador de milhares 2 2 17 10 2 3" xfId="18366" xr:uid="{82681240-ABAB-44D6-B664-E35494242E46}"/>
    <cellStyle name="Separador de milhares 2 2 17 10 3" xfId="12596" xr:uid="{DEB76F71-9519-45AB-A706-36B1970D70F6}"/>
    <cellStyle name="Separador de milhares 2 2 17 10 3 2" xfId="17846" xr:uid="{BF89D83F-CC0C-4E9F-B1D3-6ABE009378BA}"/>
    <cellStyle name="Separador de milhares 2 2 17 11" xfId="10337" xr:uid="{37768860-F6E0-4FA8-9640-29333FE24F11}"/>
    <cellStyle name="Separador de milhares 2 2 17 11 2" xfId="13132" xr:uid="{1AD6A16D-CDE4-465C-819A-A6E8BF30CED8}"/>
    <cellStyle name="Separador de milhares 2 2 17 11 2 2" xfId="16020" xr:uid="{0DF9B394-25E5-4A16-9833-05E356DC1211}"/>
    <cellStyle name="Separador de milhares 2 2 17 11 2 2 2" xfId="21242" xr:uid="{7D98CEEE-CAFB-466C-A60D-158DFD2D0AE4}"/>
    <cellStyle name="Separador de milhares 2 2 17 11 2 3" xfId="18367" xr:uid="{53AC80FC-69AB-4484-95C4-F76AC288EC7A}"/>
    <cellStyle name="Separador de milhares 2 2 17 11 3" xfId="12595" xr:uid="{5D15E5CC-5043-4B67-BD1E-653F66559B73}"/>
    <cellStyle name="Separador de milhares 2 2 17 11 3 2" xfId="17845" xr:uid="{BDD8DD8B-E547-48B7-AE41-C45149FB9C7C}"/>
    <cellStyle name="Separador de milhares 2 2 17 12" xfId="10338" xr:uid="{B0EB9702-147A-4E79-ACF4-5E309FB7466C}"/>
    <cellStyle name="Separador de milhares 2 2 17 12 2" xfId="13133" xr:uid="{D03EBC73-FD8B-4990-8D2F-C26944740E13}"/>
    <cellStyle name="Separador de milhares 2 2 17 12 2 2" xfId="16021" xr:uid="{BF36549F-236C-4977-98CC-E48ED8D50714}"/>
    <cellStyle name="Separador de milhares 2 2 17 12 2 2 2" xfId="21243" xr:uid="{7C87F1C3-4499-4F53-8484-6F8A7A7607BA}"/>
    <cellStyle name="Separador de milhares 2 2 17 12 2 3" xfId="18368" xr:uid="{F510D2E1-ADA0-4925-84C9-6B0164BCC9B4}"/>
    <cellStyle name="Separador de milhares 2 2 17 12 3" xfId="12594" xr:uid="{165F58E8-6515-4EC3-BE03-C9663A4EE9A1}"/>
    <cellStyle name="Separador de milhares 2 2 17 12 3 2" xfId="17844" xr:uid="{56306026-CF06-4681-AA04-470D777037F9}"/>
    <cellStyle name="Separador de milhares 2 2 17 13" xfId="10339" xr:uid="{5B3B3691-E1FD-481C-BCF9-6309C242AB74}"/>
    <cellStyle name="Separador de milhares 2 2 17 13 2" xfId="13134" xr:uid="{D707FE40-9623-472F-B565-C3083888C118}"/>
    <cellStyle name="Separador de milhares 2 2 17 13 2 2" xfId="16022" xr:uid="{8A7208E6-8440-482D-A9D7-9BD044901503}"/>
    <cellStyle name="Separador de milhares 2 2 17 13 2 2 2" xfId="21244" xr:uid="{09806BD1-0C6F-4E8E-9AAB-B3124D1E6D2C}"/>
    <cellStyle name="Separador de milhares 2 2 17 13 2 3" xfId="18369" xr:uid="{0561E8BC-2D16-4486-94D1-90C4BFCE3B2D}"/>
    <cellStyle name="Separador de milhares 2 2 17 13 3" xfId="12593" xr:uid="{6FB3FEB6-7968-438E-B086-D6566599385C}"/>
    <cellStyle name="Separador de milhares 2 2 17 13 3 2" xfId="17843" xr:uid="{984FB851-36FD-4983-A6C7-31E30F6ACD5C}"/>
    <cellStyle name="Separador de milhares 2 2 17 14" xfId="10340" xr:uid="{14503189-BA2D-4A46-9B92-EC5158CA9BE5}"/>
    <cellStyle name="Separador de milhares 2 2 17 14 2" xfId="13135" xr:uid="{CFE8B1E7-5E63-4ECD-9791-FD6641074407}"/>
    <cellStyle name="Separador de milhares 2 2 17 14 2 2" xfId="16023" xr:uid="{C5A963B4-F538-4909-85F7-5DBB133EF970}"/>
    <cellStyle name="Separador de milhares 2 2 17 14 2 2 2" xfId="21245" xr:uid="{0D96A1C7-2B0A-4466-8780-B583840CA900}"/>
    <cellStyle name="Separador de milhares 2 2 17 14 2 3" xfId="18370" xr:uid="{C381DCDF-E4C9-47B8-8234-4F053EC75065}"/>
    <cellStyle name="Separador de milhares 2 2 17 14 3" xfId="12592" xr:uid="{F84E2AD1-1A22-49B6-986C-7FEFB40CF4B4}"/>
    <cellStyle name="Separador de milhares 2 2 17 14 3 2" xfId="17842" xr:uid="{EA07B043-21A6-4C58-AD0B-583D543D573F}"/>
    <cellStyle name="Separador de milhares 2 2 17 15" xfId="10341" xr:uid="{912A772C-4F7E-45B5-A35B-9C673E3F5502}"/>
    <cellStyle name="Separador de milhares 2 2 17 15 2" xfId="13136" xr:uid="{30E5833D-317F-48DC-9EB3-F0480A3E78F2}"/>
    <cellStyle name="Separador de milhares 2 2 17 15 2 2" xfId="16024" xr:uid="{8266CBB7-7CC5-4B0E-9E3E-DD1FBC5EA770}"/>
    <cellStyle name="Separador de milhares 2 2 17 15 2 2 2" xfId="21246" xr:uid="{33188EAD-3415-4809-80FE-98D4294B8AEE}"/>
    <cellStyle name="Separador de milhares 2 2 17 15 2 3" xfId="18371" xr:uid="{C28AC320-78B0-443F-90FD-A763773D1732}"/>
    <cellStyle name="Separador de milhares 2 2 17 15 3" xfId="12591" xr:uid="{959DFEAC-E504-4846-9A05-E98859E810AD}"/>
    <cellStyle name="Separador de milhares 2 2 17 15 3 2" xfId="17841" xr:uid="{D8A307E9-B183-4D5B-8675-52538B7C2211}"/>
    <cellStyle name="Separador de milhares 2 2 17 16" xfId="10342" xr:uid="{36228983-0362-415C-96DE-4510BAFA6F28}"/>
    <cellStyle name="Separador de milhares 2 2 17 16 2" xfId="13137" xr:uid="{C22ABE61-DCD4-49A5-B9F0-7FAC6C089347}"/>
    <cellStyle name="Separador de milhares 2 2 17 16 2 2" xfId="16025" xr:uid="{0B6F7469-2FD0-42BD-B3EB-C05CAC7AADDE}"/>
    <cellStyle name="Separador de milhares 2 2 17 16 2 2 2" xfId="21247" xr:uid="{468A9148-AD39-4C6F-B810-EC76D69DEAC0}"/>
    <cellStyle name="Separador de milhares 2 2 17 16 2 3" xfId="18372" xr:uid="{0282FFCD-9A63-403C-AE9C-A51F8194D8D9}"/>
    <cellStyle name="Separador de milhares 2 2 17 16 3" xfId="12590" xr:uid="{2B081EF5-C5EA-4DBD-8261-F596749C8086}"/>
    <cellStyle name="Separador de milhares 2 2 17 16 3 2" xfId="17840" xr:uid="{877773BF-33ED-49DA-902D-FAE9F5723250}"/>
    <cellStyle name="Separador de milhares 2 2 17 17" xfId="10343" xr:uid="{2A219FFD-4F63-4CD3-A701-7D69FD0A7D53}"/>
    <cellStyle name="Separador de milhares 2 2 17 17 2" xfId="13138" xr:uid="{589B2CDA-50CC-4609-8029-AA0801C9C334}"/>
    <cellStyle name="Separador de milhares 2 2 17 17 2 2" xfId="16026" xr:uid="{9C8C6BAA-E8DB-46BB-A1AE-5F382639FF2F}"/>
    <cellStyle name="Separador de milhares 2 2 17 17 2 2 2" xfId="21248" xr:uid="{FF70DB03-D30B-4FF4-9E13-CC348A4DFB6E}"/>
    <cellStyle name="Separador de milhares 2 2 17 17 2 3" xfId="18373" xr:uid="{55CB0BE2-FD08-475C-9E63-C5F89EBB70C8}"/>
    <cellStyle name="Separador de milhares 2 2 17 17 3" xfId="12589" xr:uid="{E0BF23AA-1D7F-4171-8722-15270973C374}"/>
    <cellStyle name="Separador de milhares 2 2 17 17 3 2" xfId="17839" xr:uid="{C59548D2-E814-4618-89EF-F0BFF3A07738}"/>
    <cellStyle name="Separador de milhares 2 2 17 18" xfId="10344" xr:uid="{C8C8A1BB-532E-48FB-9CE5-0F2F59F47E38}"/>
    <cellStyle name="Separador de milhares 2 2 17 18 2" xfId="13139" xr:uid="{3A9482D8-0671-4D48-B656-CB02E9C238D3}"/>
    <cellStyle name="Separador de milhares 2 2 17 18 2 2" xfId="16027" xr:uid="{733664E4-3654-48C2-B97E-8FD08A1439A9}"/>
    <cellStyle name="Separador de milhares 2 2 17 18 2 2 2" xfId="21249" xr:uid="{DDC28129-F0B3-4258-9AC2-7C3D06B381E7}"/>
    <cellStyle name="Separador de milhares 2 2 17 18 2 3" xfId="18374" xr:uid="{E6064FF0-8733-4A52-8770-C7891B7317FC}"/>
    <cellStyle name="Separador de milhares 2 2 17 18 3" xfId="12588" xr:uid="{34246317-DEF7-475C-83F5-0DA5751ECA6F}"/>
    <cellStyle name="Separador de milhares 2 2 17 18 3 2" xfId="17838" xr:uid="{871660A6-8954-4666-9337-5EEB989EFA7C}"/>
    <cellStyle name="Separador de milhares 2 2 17 19" xfId="10345" xr:uid="{1C89A137-1940-4FA9-9C8B-AE7F23C5FF21}"/>
    <cellStyle name="Separador de milhares 2 2 17 19 2" xfId="13140" xr:uid="{A6B8D3AA-89F8-4324-B4F2-3AE24FFA6B0E}"/>
    <cellStyle name="Separador de milhares 2 2 17 19 2 2" xfId="16028" xr:uid="{19DFC7F0-0AD8-4C3F-B4EC-3FC99D4BE27A}"/>
    <cellStyle name="Separador de milhares 2 2 17 19 2 2 2" xfId="21250" xr:uid="{EAA85DE9-5B30-465D-8F1F-F244BF7EA9DB}"/>
    <cellStyle name="Separador de milhares 2 2 17 19 2 3" xfId="18375" xr:uid="{B63AFF0B-323D-408E-B775-69D7954A375E}"/>
    <cellStyle name="Separador de milhares 2 2 17 19 3" xfId="12587" xr:uid="{D2690004-63E5-40FF-AD94-03FF833FB482}"/>
    <cellStyle name="Separador de milhares 2 2 17 19 3 2" xfId="17837" xr:uid="{830BEA84-AE7D-48C6-B010-0248EC565A2F}"/>
    <cellStyle name="Separador de milhares 2 2 17 2" xfId="10346" xr:uid="{7A9557CF-D1A4-43AC-BD0C-548C0FAABBB2}"/>
    <cellStyle name="Separador de milhares 2 2 17 2 2" xfId="13141" xr:uid="{5BA2D866-CBFB-442D-A355-5FE3C18D3D0D}"/>
    <cellStyle name="Separador de milhares 2 2 17 2 2 2" xfId="16029" xr:uid="{FF1175C1-AF58-4381-8B7C-06B649507C03}"/>
    <cellStyle name="Separador de milhares 2 2 17 2 2 2 2" xfId="21251" xr:uid="{59E0FD1E-6285-4975-A836-DC9AA47824D7}"/>
    <cellStyle name="Separador de milhares 2 2 17 2 2 3" xfId="18376" xr:uid="{9E736B31-BBEF-474D-B26F-22E1429390C0}"/>
    <cellStyle name="Separador de milhares 2 2 17 2 3" xfId="12586" xr:uid="{668DADAD-8B5D-4273-BE3F-5E439284B102}"/>
    <cellStyle name="Separador de milhares 2 2 17 2 3 2" xfId="17836" xr:uid="{604498F3-3FBA-44A1-98A3-75CCD6051F54}"/>
    <cellStyle name="Separador de milhares 2 2 17 20" xfId="10347" xr:uid="{75A6F0AA-D67E-4BDD-8B3E-275EB68F8D7B}"/>
    <cellStyle name="Separador de milhares 2 2 17 20 2" xfId="13142" xr:uid="{F8898131-4162-46F7-A17B-4EF80C36BA99}"/>
    <cellStyle name="Separador de milhares 2 2 17 20 2 2" xfId="16030" xr:uid="{2D232342-A470-4A85-A351-165CF9F4B586}"/>
    <cellStyle name="Separador de milhares 2 2 17 20 2 2 2" xfId="21252" xr:uid="{66C6BD70-078A-4008-BB92-D12415298262}"/>
    <cellStyle name="Separador de milhares 2 2 17 20 2 3" xfId="18377" xr:uid="{2FB1AD1E-D8FA-4874-9558-7686F1E7DDA2}"/>
    <cellStyle name="Separador de milhares 2 2 17 20 3" xfId="12585" xr:uid="{B2431567-5EA8-4283-81C2-B976E5B3355B}"/>
    <cellStyle name="Separador de milhares 2 2 17 20 3 2" xfId="17835" xr:uid="{C6F5D60B-82F9-4779-A7AC-C7B382EB1132}"/>
    <cellStyle name="Separador de milhares 2 2 17 21" xfId="10348" xr:uid="{32A5F4E1-C17B-4662-81D3-6440486E9BF6}"/>
    <cellStyle name="Separador de milhares 2 2 17 21 2" xfId="13143" xr:uid="{3D3D9734-E535-4F2D-B636-FA70DB32EC7D}"/>
    <cellStyle name="Separador de milhares 2 2 17 21 2 2" xfId="16031" xr:uid="{EC6EEA39-A270-44BC-B0A4-14878BBBAA45}"/>
    <cellStyle name="Separador de milhares 2 2 17 21 2 2 2" xfId="21253" xr:uid="{EA23585D-71C3-419D-97AC-DE6433F4156D}"/>
    <cellStyle name="Separador de milhares 2 2 17 21 2 3" xfId="18378" xr:uid="{04243926-E8E9-4C4D-99A6-008284D9160B}"/>
    <cellStyle name="Separador de milhares 2 2 17 21 3" xfId="12584" xr:uid="{B475760C-1B24-4593-BD2E-945B80C6348D}"/>
    <cellStyle name="Separador de milhares 2 2 17 21 3 2" xfId="17834" xr:uid="{4B351EC9-B17C-47BD-8815-A3FB383A9B73}"/>
    <cellStyle name="Separador de milhares 2 2 17 22" xfId="10349" xr:uid="{90BA3378-3018-4B99-9E39-0B5683579096}"/>
    <cellStyle name="Separador de milhares 2 2 17 22 2" xfId="13144" xr:uid="{2E6A8C3B-E367-4D89-8335-AC3F51545765}"/>
    <cellStyle name="Separador de milhares 2 2 17 22 2 2" xfId="16032" xr:uid="{50EDDB4A-B521-415F-9C08-DADE35F712D3}"/>
    <cellStyle name="Separador de milhares 2 2 17 22 2 2 2" xfId="21254" xr:uid="{B808438D-5B4B-4033-8B8C-1EC6073C7BC6}"/>
    <cellStyle name="Separador de milhares 2 2 17 22 2 3" xfId="18379" xr:uid="{B409E18D-B0CA-4FDD-A07E-02D7C21C58F3}"/>
    <cellStyle name="Separador de milhares 2 2 17 22 3" xfId="12583" xr:uid="{503435CF-3392-46ED-A9E7-AEDAB18A2024}"/>
    <cellStyle name="Separador de milhares 2 2 17 22 3 2" xfId="17833" xr:uid="{5051CCA9-562A-4BCC-9EED-262A71E31F9C}"/>
    <cellStyle name="Separador de milhares 2 2 17 23" xfId="10350" xr:uid="{AB9C0018-E9E8-49DD-A1CE-DEEF28713A49}"/>
    <cellStyle name="Separador de milhares 2 2 17 23 2" xfId="13145" xr:uid="{9CE91FAE-16B8-43FF-B3E5-29F7C422CCF9}"/>
    <cellStyle name="Separador de milhares 2 2 17 23 2 2" xfId="16033" xr:uid="{76E8AA6A-C2BF-4D0C-9F99-3D321B408044}"/>
    <cellStyle name="Separador de milhares 2 2 17 23 2 2 2" xfId="21255" xr:uid="{FB5B48D0-1A96-434E-A855-86265334A6EB}"/>
    <cellStyle name="Separador de milhares 2 2 17 23 2 3" xfId="18380" xr:uid="{5FB46902-BFB9-4E40-8A28-BEDBF2A91632}"/>
    <cellStyle name="Separador de milhares 2 2 17 23 3" xfId="12582" xr:uid="{BE507BBB-2BF4-4F44-95CD-89B110DCC7BF}"/>
    <cellStyle name="Separador de milhares 2 2 17 23 3 2" xfId="17832" xr:uid="{367436F1-F95B-452F-AB45-20D4C5DE10FF}"/>
    <cellStyle name="Separador de milhares 2 2 17 24" xfId="10351" xr:uid="{C181D47D-D415-459C-8B08-A88323B4DE3B}"/>
    <cellStyle name="Separador de milhares 2 2 17 24 2" xfId="13146" xr:uid="{84C4F925-8D43-4011-A873-FD6F84129F57}"/>
    <cellStyle name="Separador de milhares 2 2 17 24 2 2" xfId="16034" xr:uid="{E7CA06B9-30B3-4E94-B90E-9DD304199D06}"/>
    <cellStyle name="Separador de milhares 2 2 17 24 2 2 2" xfId="21256" xr:uid="{406AC598-BA0D-4D44-B04E-34BEE69CD305}"/>
    <cellStyle name="Separador de milhares 2 2 17 24 2 3" xfId="18381" xr:uid="{8DD2067F-740A-4D75-BA90-BD316D120690}"/>
    <cellStyle name="Separador de milhares 2 2 17 24 3" xfId="12581" xr:uid="{3A747750-D720-446E-BDEE-D84A27D7473E}"/>
    <cellStyle name="Separador de milhares 2 2 17 24 3 2" xfId="17831" xr:uid="{45CFB317-6359-4C94-9B94-4C66161B378D}"/>
    <cellStyle name="Separador de milhares 2 2 17 25" xfId="10352" xr:uid="{B0F98553-6779-4ACD-98FB-3BE3DC002EB6}"/>
    <cellStyle name="Separador de milhares 2 2 17 25 2" xfId="13147" xr:uid="{1C591A19-1C23-4877-9EC4-651C67EC6258}"/>
    <cellStyle name="Separador de milhares 2 2 17 25 2 2" xfId="16035" xr:uid="{17E5D909-D15E-47E5-A538-B75CE28AF9DC}"/>
    <cellStyle name="Separador de milhares 2 2 17 25 2 2 2" xfId="21257" xr:uid="{35F983FB-FA56-4230-BFE2-0A8017A37FC0}"/>
    <cellStyle name="Separador de milhares 2 2 17 25 2 3" xfId="18382" xr:uid="{781E0ED3-6E5B-4239-9C85-8A2AEA57C649}"/>
    <cellStyle name="Separador de milhares 2 2 17 25 3" xfId="12580" xr:uid="{5199BC64-6F7F-4712-9BE4-74895A9F4B08}"/>
    <cellStyle name="Separador de milhares 2 2 17 25 3 2" xfId="17830" xr:uid="{F499DB6E-888B-4EA2-ADA4-51D0D8A24AB1}"/>
    <cellStyle name="Separador de milhares 2 2 17 26" xfId="10353" xr:uid="{48AA6C66-B7C4-4F78-BF39-49BCC6647A23}"/>
    <cellStyle name="Separador de milhares 2 2 17 26 2" xfId="13148" xr:uid="{64A9D9D8-D6FB-497F-B04C-E69AA91ED488}"/>
    <cellStyle name="Separador de milhares 2 2 17 26 2 2" xfId="16036" xr:uid="{900527F5-EF22-42DF-BE33-055E6119F6D7}"/>
    <cellStyle name="Separador de milhares 2 2 17 26 2 2 2" xfId="21258" xr:uid="{DBF8A372-19A7-47CA-8B29-3D8670998F5C}"/>
    <cellStyle name="Separador de milhares 2 2 17 26 2 3" xfId="18383" xr:uid="{63ED37A3-7D16-44B1-8B2D-0314C4EED668}"/>
    <cellStyle name="Separador de milhares 2 2 17 26 3" xfId="12579" xr:uid="{24DBF732-AE9F-457F-9BE5-62DF313E2476}"/>
    <cellStyle name="Separador de milhares 2 2 17 26 3 2" xfId="17829" xr:uid="{100E2000-5703-4051-8663-7CCE9DFC0D91}"/>
    <cellStyle name="Separador de milhares 2 2 17 27" xfId="10354" xr:uid="{F63CBAFD-B544-4268-A47B-5CC8038F7C2C}"/>
    <cellStyle name="Separador de milhares 2 2 17 27 2" xfId="13149" xr:uid="{1E9D3D55-84A2-4D97-BF3E-AC7679D38753}"/>
    <cellStyle name="Separador de milhares 2 2 17 27 2 2" xfId="16037" xr:uid="{F210622C-38EF-442F-A823-FD16CCA45771}"/>
    <cellStyle name="Separador de milhares 2 2 17 27 2 2 2" xfId="21259" xr:uid="{5877F41B-4918-46D5-9BB7-31ECB955308A}"/>
    <cellStyle name="Separador de milhares 2 2 17 27 2 3" xfId="18384" xr:uid="{96A901DA-216D-4A92-B92B-1D59D8171A78}"/>
    <cellStyle name="Separador de milhares 2 2 17 27 3" xfId="12578" xr:uid="{E7630A8D-3894-43AE-A3C3-B2EB52B04263}"/>
    <cellStyle name="Separador de milhares 2 2 17 27 3 2" xfId="17828" xr:uid="{7E79566A-1BFE-4B92-ABBB-34FE28155D7B}"/>
    <cellStyle name="Separador de milhares 2 2 17 28" xfId="10355" xr:uid="{D68D0A08-629A-4F77-91E4-9A6DF639D500}"/>
    <cellStyle name="Separador de milhares 2 2 17 28 2" xfId="13150" xr:uid="{5107EE86-8A8B-4023-9581-DDFE65B05511}"/>
    <cellStyle name="Separador de milhares 2 2 17 28 2 2" xfId="16038" xr:uid="{D38E5351-B3D5-4FE1-9ADA-DD7F754F67EF}"/>
    <cellStyle name="Separador de milhares 2 2 17 28 2 2 2" xfId="21260" xr:uid="{AF5B3F2A-4806-464F-8832-762D37CD6485}"/>
    <cellStyle name="Separador de milhares 2 2 17 28 2 3" xfId="18385" xr:uid="{C02BCAAE-CD2C-4472-9132-2B555A7D0E15}"/>
    <cellStyle name="Separador de milhares 2 2 17 28 3" xfId="12577" xr:uid="{83DED52F-F9BC-4C24-A32C-B08496FF0790}"/>
    <cellStyle name="Separador de milhares 2 2 17 28 3 2" xfId="17827" xr:uid="{63E56DCC-F009-49C6-97A1-D4F9428E0F5F}"/>
    <cellStyle name="Separador de milhares 2 2 17 29" xfId="10356" xr:uid="{E1BAC598-F3FB-4325-8F02-A37C49ECFA5A}"/>
    <cellStyle name="Separador de milhares 2 2 17 29 2" xfId="13151" xr:uid="{862E5EC9-0E68-458F-AD9E-594EC50D0E8A}"/>
    <cellStyle name="Separador de milhares 2 2 17 29 2 2" xfId="16039" xr:uid="{1B61C048-340E-4B28-B113-BCFA05525AE0}"/>
    <cellStyle name="Separador de milhares 2 2 17 29 2 2 2" xfId="21261" xr:uid="{46DE09A3-C037-43F7-92C7-68AC6234B9A8}"/>
    <cellStyle name="Separador de milhares 2 2 17 29 2 3" xfId="18386" xr:uid="{0C93447B-D217-4357-A017-D548924E935F}"/>
    <cellStyle name="Separador de milhares 2 2 17 29 3" xfId="12576" xr:uid="{F8B5F7A3-C6BC-456B-B943-4E2996CD1DB9}"/>
    <cellStyle name="Separador de milhares 2 2 17 29 3 2" xfId="17826" xr:uid="{D6A5AA2E-2818-4F04-8540-08817C14466E}"/>
    <cellStyle name="Separador de milhares 2 2 17 3" xfId="10357" xr:uid="{57B8E0D9-1BF8-432F-A929-998F21A064C5}"/>
    <cellStyle name="Separador de milhares 2 2 17 3 2" xfId="13152" xr:uid="{733720F2-85BC-49F7-9EB5-8B90E057CD9C}"/>
    <cellStyle name="Separador de milhares 2 2 17 3 2 2" xfId="16040" xr:uid="{7AE44D49-3528-4AFB-95F5-8B5877C1F51F}"/>
    <cellStyle name="Separador de milhares 2 2 17 3 2 2 2" xfId="21262" xr:uid="{C4B6590B-7EFB-4D77-8FAC-6644BFBF4D74}"/>
    <cellStyle name="Separador de milhares 2 2 17 3 2 3" xfId="18387" xr:uid="{EAD75C92-E1BA-415F-BD9D-380560B6A11E}"/>
    <cellStyle name="Separador de milhares 2 2 17 3 3" xfId="12575" xr:uid="{2B679FBD-1D8F-4EFF-BF8B-CFD61C00FED2}"/>
    <cellStyle name="Separador de milhares 2 2 17 3 3 2" xfId="17825" xr:uid="{2134B901-81A2-4564-93CD-0C5C8C5CF750}"/>
    <cellStyle name="Separador de milhares 2 2 17 30" xfId="10358" xr:uid="{D18410A1-2AE9-4E93-81E7-4CCBECCE1502}"/>
    <cellStyle name="Separador de milhares 2 2 17 30 2" xfId="13153" xr:uid="{74166596-E88A-4913-826A-F6083F38394A}"/>
    <cellStyle name="Separador de milhares 2 2 17 30 2 2" xfId="16041" xr:uid="{01D70998-3751-4F0E-A8CA-089273D414A9}"/>
    <cellStyle name="Separador de milhares 2 2 17 30 2 2 2" xfId="21263" xr:uid="{3AFC1FD4-2EB2-4688-AEF9-56768DD7CF8F}"/>
    <cellStyle name="Separador de milhares 2 2 17 30 2 3" xfId="18388" xr:uid="{77D50F9A-F8FA-4492-B853-B6383E817CF1}"/>
    <cellStyle name="Separador de milhares 2 2 17 30 3" xfId="12574" xr:uid="{FBD6FBAB-C21E-48BD-AE35-158908F5548F}"/>
    <cellStyle name="Separador de milhares 2 2 17 30 3 2" xfId="17824" xr:uid="{97CA7D3B-7A8C-44FC-AC4B-24D72C2E8FD7}"/>
    <cellStyle name="Separador de milhares 2 2 17 31" xfId="10359" xr:uid="{EA179757-C408-4D77-97C5-7F2A2EA60023}"/>
    <cellStyle name="Separador de milhares 2 2 17 31 2" xfId="13154" xr:uid="{B90A3FE6-0213-42CD-8C41-076776308195}"/>
    <cellStyle name="Separador de milhares 2 2 17 31 2 2" xfId="16042" xr:uid="{D991793C-8587-4FE2-941C-83FB52D5C476}"/>
    <cellStyle name="Separador de milhares 2 2 17 31 2 2 2" xfId="21264" xr:uid="{09995B34-B66F-4DDB-9C77-822E33323B57}"/>
    <cellStyle name="Separador de milhares 2 2 17 31 2 3" xfId="18389" xr:uid="{861E5B01-DA8A-450E-A45B-2DBA17F40B8B}"/>
    <cellStyle name="Separador de milhares 2 2 17 31 3" xfId="12573" xr:uid="{9D7F1612-54B1-411F-AE5A-B7996D78AE8F}"/>
    <cellStyle name="Separador de milhares 2 2 17 31 3 2" xfId="17823" xr:uid="{BE1F6681-6F0E-4468-B1F9-4AEF9F90AA27}"/>
    <cellStyle name="Separador de milhares 2 2 17 32" xfId="10360" xr:uid="{9DD74305-E3C5-4ADD-9A63-0F34A1CEF944}"/>
    <cellStyle name="Separador de milhares 2 2 17 32 2" xfId="13155" xr:uid="{EB09CD4C-6F97-41BE-83BD-BBCA3879C506}"/>
    <cellStyle name="Separador de milhares 2 2 17 32 2 2" xfId="16043" xr:uid="{28EBAFC9-D23F-47D1-8DB0-8257FE4D5FA0}"/>
    <cellStyle name="Separador de milhares 2 2 17 32 2 2 2" xfId="21265" xr:uid="{F2430D42-C50E-4B88-8283-B5AFB8FFE683}"/>
    <cellStyle name="Separador de milhares 2 2 17 32 2 3" xfId="18390" xr:uid="{4A35AC8F-DC46-4C7A-989E-890FF22F5BC0}"/>
    <cellStyle name="Separador de milhares 2 2 17 32 3" xfId="12572" xr:uid="{F554D59C-AF29-45CE-B41D-154D7D2522EA}"/>
    <cellStyle name="Separador de milhares 2 2 17 32 3 2" xfId="17822" xr:uid="{4C4EECD8-84BA-4081-A710-55954E5B7E66}"/>
    <cellStyle name="Separador de milhares 2 2 17 33" xfId="10361" xr:uid="{0E8FAD3B-7F2B-443A-8BE3-516FAAB4FBCC}"/>
    <cellStyle name="Separador de milhares 2 2 17 33 2" xfId="13156" xr:uid="{79EFFBB9-9204-4F42-AD0A-696A8F129B27}"/>
    <cellStyle name="Separador de milhares 2 2 17 33 2 2" xfId="16044" xr:uid="{7C7D263B-7153-483B-ADBF-BEF0346D7548}"/>
    <cellStyle name="Separador de milhares 2 2 17 33 2 2 2" xfId="21266" xr:uid="{5900F60A-2585-4750-AC55-F6FCFB45B89D}"/>
    <cellStyle name="Separador de milhares 2 2 17 33 2 3" xfId="18391" xr:uid="{E66F93D0-5699-4187-92D9-23BEA037DFE5}"/>
    <cellStyle name="Separador de milhares 2 2 17 33 3" xfId="12571" xr:uid="{A932EC2C-4695-433A-8B2F-1E19D337E5B6}"/>
    <cellStyle name="Separador de milhares 2 2 17 33 3 2" xfId="17821" xr:uid="{BE4BF9FE-F92D-427B-A9FB-5692195843F7}"/>
    <cellStyle name="Separador de milhares 2 2 17 34" xfId="10362" xr:uid="{1B4B3CA3-05A2-4EC4-8EF0-CB43ABA3DD48}"/>
    <cellStyle name="Separador de milhares 2 2 17 34 2" xfId="13157" xr:uid="{6177157E-4EE7-4F24-AB93-E09A4182241C}"/>
    <cellStyle name="Separador de milhares 2 2 17 34 2 2" xfId="16045" xr:uid="{C14BE00D-CF99-47D1-8B16-1B8483C1D6EE}"/>
    <cellStyle name="Separador de milhares 2 2 17 34 2 2 2" xfId="21267" xr:uid="{E5DD54E2-D390-4310-8F17-1B809A152215}"/>
    <cellStyle name="Separador de milhares 2 2 17 34 2 3" xfId="18392" xr:uid="{C33F3B13-04A4-41E1-88C4-271A0D0257B0}"/>
    <cellStyle name="Separador de milhares 2 2 17 34 3" xfId="12570" xr:uid="{374E5CC8-D2E2-450E-88CC-0DD3E65E7D0F}"/>
    <cellStyle name="Separador de milhares 2 2 17 34 3 2" xfId="17820" xr:uid="{711A1474-7CF0-45F6-8D33-71CD1010F9CC}"/>
    <cellStyle name="Separador de milhares 2 2 17 35" xfId="13130" xr:uid="{BF60F436-C748-42D0-B403-759EB4C7B9D6}"/>
    <cellStyle name="Separador de milhares 2 2 17 35 2" xfId="16018" xr:uid="{6276325E-847F-4D99-B518-ACB3333E7742}"/>
    <cellStyle name="Separador de milhares 2 2 17 35 2 2" xfId="21240" xr:uid="{FDA3036E-5212-471B-A2B3-7F8AE428444F}"/>
    <cellStyle name="Separador de milhares 2 2 17 35 3" xfId="18365" xr:uid="{7F2F1652-1746-4995-89AF-ED1E23BA73C7}"/>
    <cellStyle name="Separador de milhares 2 2 17 36" xfId="12597" xr:uid="{51C14B55-CBBD-4BAE-8A55-15D30E202A0C}"/>
    <cellStyle name="Separador de milhares 2 2 17 36 2" xfId="17847" xr:uid="{24DDE745-75EB-41A8-BD35-6FAE8A1636A3}"/>
    <cellStyle name="Separador de milhares 2 2 17 4" xfId="10363" xr:uid="{60079DB5-864E-4656-8246-964F2EC4E007}"/>
    <cellStyle name="Separador de milhares 2 2 17 4 2" xfId="13158" xr:uid="{43559704-C397-4A3A-B005-FE1A1A32BD4E}"/>
    <cellStyle name="Separador de milhares 2 2 17 4 2 2" xfId="16046" xr:uid="{84C13352-24C1-4937-9F97-39E54EA8AC07}"/>
    <cellStyle name="Separador de milhares 2 2 17 4 2 2 2" xfId="21268" xr:uid="{D51BC2FE-D5BF-4288-B9FA-CFBD69B1F4D9}"/>
    <cellStyle name="Separador de milhares 2 2 17 4 2 3" xfId="18393" xr:uid="{D190B9F7-42C5-41AC-A081-1D1DE7FA7EF2}"/>
    <cellStyle name="Separador de milhares 2 2 17 4 3" xfId="12569" xr:uid="{11E2ADD7-057E-45BF-9895-20F4C09DA7AA}"/>
    <cellStyle name="Separador de milhares 2 2 17 4 3 2" xfId="17819" xr:uid="{167DF517-52C4-4925-A989-E7C168E4F8B5}"/>
    <cellStyle name="Separador de milhares 2 2 17 5" xfId="10364" xr:uid="{2509EABB-1A5E-4F11-9672-062AAB00167F}"/>
    <cellStyle name="Separador de milhares 2 2 17 5 2" xfId="13159" xr:uid="{41AACAF8-1C39-47A9-8F67-2DFE3C5175D6}"/>
    <cellStyle name="Separador de milhares 2 2 17 5 2 2" xfId="16047" xr:uid="{F106F630-4CAE-44DC-8E50-4F91A28C871F}"/>
    <cellStyle name="Separador de milhares 2 2 17 5 2 2 2" xfId="21269" xr:uid="{5A08D16C-DC7F-4BC8-B86E-2A4E7B6AE4EA}"/>
    <cellStyle name="Separador de milhares 2 2 17 5 2 3" xfId="18394" xr:uid="{A1C8098E-5FB9-4456-9974-757AEB8575FC}"/>
    <cellStyle name="Separador de milhares 2 2 17 5 3" xfId="12568" xr:uid="{E99BC92F-6A03-4B53-8C06-B1E6D000E8A5}"/>
    <cellStyle name="Separador de milhares 2 2 17 5 3 2" xfId="17818" xr:uid="{1A7B9C90-7EC2-4A69-AA20-5339F0E955F6}"/>
    <cellStyle name="Separador de milhares 2 2 17 6" xfId="10365" xr:uid="{E2E47060-1561-4B30-A59F-3A3CE3349268}"/>
    <cellStyle name="Separador de milhares 2 2 17 6 2" xfId="13160" xr:uid="{777109A2-B1B1-47A6-BD57-2AD2AB2D9217}"/>
    <cellStyle name="Separador de milhares 2 2 17 6 2 2" xfId="16048" xr:uid="{DBBD62D6-6B8C-4CCD-AF69-0EE0835D9047}"/>
    <cellStyle name="Separador de milhares 2 2 17 6 2 2 2" xfId="21270" xr:uid="{49D5DC2B-74DF-447B-9467-B631A8097401}"/>
    <cellStyle name="Separador de milhares 2 2 17 6 2 3" xfId="18395" xr:uid="{00BE0777-273F-4B5B-A058-015D293EEF2F}"/>
    <cellStyle name="Separador de milhares 2 2 17 6 3" xfId="12567" xr:uid="{468EA681-7ADA-4204-8725-72F106416B91}"/>
    <cellStyle name="Separador de milhares 2 2 17 6 3 2" xfId="17817" xr:uid="{C7E3C350-33FA-4BA6-B73F-C9C0133F1976}"/>
    <cellStyle name="Separador de milhares 2 2 17 7" xfId="10366" xr:uid="{0146BEDC-1DDD-4147-889A-FC692E943D10}"/>
    <cellStyle name="Separador de milhares 2 2 17 7 2" xfId="13161" xr:uid="{07E16D6C-761F-44F1-9565-93696AC0CDCE}"/>
    <cellStyle name="Separador de milhares 2 2 17 7 2 2" xfId="16049" xr:uid="{C14AFA10-9517-4DD8-ADE9-B6BCBF5301E4}"/>
    <cellStyle name="Separador de milhares 2 2 17 7 2 2 2" xfId="21271" xr:uid="{9ED37DFA-3FEE-4501-86F7-50E557F76A92}"/>
    <cellStyle name="Separador de milhares 2 2 17 7 2 3" xfId="18396" xr:uid="{84B46E15-1AD6-4A6E-8DF9-0B298FFE5BFB}"/>
    <cellStyle name="Separador de milhares 2 2 17 7 3" xfId="12566" xr:uid="{B70845B7-9FDF-4CEB-9FE6-D250D5656C90}"/>
    <cellStyle name="Separador de milhares 2 2 17 7 3 2" xfId="17816" xr:uid="{11334A6E-ED09-42D4-A4EB-C841FF16CCAF}"/>
    <cellStyle name="Separador de milhares 2 2 17 8" xfId="10367" xr:uid="{F8100B82-56BC-43FB-980E-AD3462E2B6A8}"/>
    <cellStyle name="Separador de milhares 2 2 17 8 2" xfId="13162" xr:uid="{E7CCFCF7-F704-4A30-A4B7-72B03862EDB7}"/>
    <cellStyle name="Separador de milhares 2 2 17 8 2 2" xfId="16050" xr:uid="{BC8F1F0F-E1C8-45C9-885E-A1D852D7E1B3}"/>
    <cellStyle name="Separador de milhares 2 2 17 8 2 2 2" xfId="21272" xr:uid="{3E294C7F-00C5-453F-A794-0EE5C876A124}"/>
    <cellStyle name="Separador de milhares 2 2 17 8 2 3" xfId="18397" xr:uid="{8A4D90E9-DA90-4441-A0B4-4346A378488F}"/>
    <cellStyle name="Separador de milhares 2 2 17 8 3" xfId="12565" xr:uid="{DA13CAB5-6A12-4C29-B9F9-AECDC7D52CD6}"/>
    <cellStyle name="Separador de milhares 2 2 17 8 3 2" xfId="17815" xr:uid="{CAF9511C-8D0A-4F03-ACD9-90210F94EE1E}"/>
    <cellStyle name="Separador de milhares 2 2 17 9" xfId="10368" xr:uid="{8C7FDEB2-B8A3-4CD4-9218-CABB6C54FD66}"/>
    <cellStyle name="Separador de milhares 2 2 17 9 2" xfId="13163" xr:uid="{7697A315-EDD8-4D7C-9E98-99A6A6171F25}"/>
    <cellStyle name="Separador de milhares 2 2 17 9 2 2" xfId="16051" xr:uid="{7AD0EC5A-E1F8-4984-9ADA-BC06A3B78435}"/>
    <cellStyle name="Separador de milhares 2 2 17 9 2 2 2" xfId="21273" xr:uid="{CDB96C67-24DF-4EE7-AF0F-E8930EA35FA2}"/>
    <cellStyle name="Separador de milhares 2 2 17 9 2 3" xfId="18398" xr:uid="{32EBEF96-9D13-40CC-8353-3CB626CDA6BE}"/>
    <cellStyle name="Separador de milhares 2 2 17 9 3" xfId="12564" xr:uid="{5B9390EC-ECEC-4EBF-9C37-F6509B466E85}"/>
    <cellStyle name="Separador de milhares 2 2 17 9 3 2" xfId="17814" xr:uid="{37D3F013-9C2A-414E-94DC-5AA4041D9A81}"/>
    <cellStyle name="Separador de milhares 2 2 18" xfId="10369" xr:uid="{5647536D-32DD-4C74-AA66-892574F558FB}"/>
    <cellStyle name="Separador de milhares 2 2 18 10" xfId="10370" xr:uid="{A3705005-BCAF-42B4-BD00-194F0F5AC72B}"/>
    <cellStyle name="Separador de milhares 2 2 18 10 2" xfId="13165" xr:uid="{6AAFB876-FADB-4B3B-86C5-527355915E37}"/>
    <cellStyle name="Separador de milhares 2 2 18 10 2 2" xfId="16053" xr:uid="{CF430032-424E-4D26-A7C0-527F3890F038}"/>
    <cellStyle name="Separador de milhares 2 2 18 10 2 2 2" xfId="21275" xr:uid="{7BCA0696-7F10-476D-8D6D-E4A654E733DF}"/>
    <cellStyle name="Separador de milhares 2 2 18 10 2 3" xfId="18400" xr:uid="{60B93281-41C8-47D3-92A1-57365B7F59CA}"/>
    <cellStyle name="Separador de milhares 2 2 18 10 3" xfId="12562" xr:uid="{36EFC89A-2648-4010-B33C-D50163E8E6A2}"/>
    <cellStyle name="Separador de milhares 2 2 18 10 3 2" xfId="17812" xr:uid="{F4C2EC9B-F2FE-4C17-8B20-2F0EA93BD7D0}"/>
    <cellStyle name="Separador de milhares 2 2 18 11" xfId="10371" xr:uid="{CF4472DF-8F70-4A80-B977-420AD5958FCF}"/>
    <cellStyle name="Separador de milhares 2 2 18 11 2" xfId="13166" xr:uid="{CE33A269-6EB4-450C-A56A-8976F24672E3}"/>
    <cellStyle name="Separador de milhares 2 2 18 11 2 2" xfId="16054" xr:uid="{9C0B7216-0DE7-43B2-A01D-1AA992ABA555}"/>
    <cellStyle name="Separador de milhares 2 2 18 11 2 2 2" xfId="21276" xr:uid="{608220F4-17C0-4373-B962-3E883723D048}"/>
    <cellStyle name="Separador de milhares 2 2 18 11 2 3" xfId="18401" xr:uid="{1FAF7298-7205-4B0B-95B0-6D5B759E79CD}"/>
    <cellStyle name="Separador de milhares 2 2 18 11 3" xfId="12561" xr:uid="{27036F67-4A1E-4DBD-89B4-ECF7E338A34F}"/>
    <cellStyle name="Separador de milhares 2 2 18 11 3 2" xfId="17811" xr:uid="{97D963D1-45D8-4A84-9E77-D4BCDA3102CE}"/>
    <cellStyle name="Separador de milhares 2 2 18 12" xfId="10372" xr:uid="{947C5D98-52D9-46C5-BC9B-C408718919E2}"/>
    <cellStyle name="Separador de milhares 2 2 18 12 2" xfId="13167" xr:uid="{B23BEE60-BB22-47BB-8AC6-24422F50DE9C}"/>
    <cellStyle name="Separador de milhares 2 2 18 12 2 2" xfId="16055" xr:uid="{9340FF92-B253-4D53-A4F1-FD9945C30B45}"/>
    <cellStyle name="Separador de milhares 2 2 18 12 2 2 2" xfId="21277" xr:uid="{5F511E4C-4429-49C8-BAE0-AA633E8B2510}"/>
    <cellStyle name="Separador de milhares 2 2 18 12 2 3" xfId="18402" xr:uid="{631CCC6C-4030-4B9C-B4C9-397820860BD8}"/>
    <cellStyle name="Separador de milhares 2 2 18 12 3" xfId="12560" xr:uid="{0778C163-472F-4060-AF6D-082E65B27F9B}"/>
    <cellStyle name="Separador de milhares 2 2 18 12 3 2" xfId="17810" xr:uid="{343CA1B9-A756-4A95-85D1-57D1DCBE3635}"/>
    <cellStyle name="Separador de milhares 2 2 18 13" xfId="10373" xr:uid="{F101ACCA-09AB-4E8D-863A-26A88C110C7F}"/>
    <cellStyle name="Separador de milhares 2 2 18 13 2" xfId="13168" xr:uid="{1A16108F-1486-4F61-8C1C-C32054DA86D6}"/>
    <cellStyle name="Separador de milhares 2 2 18 13 2 2" xfId="16056" xr:uid="{E26C6320-C30B-4AA7-ACBA-43F764AF7E0D}"/>
    <cellStyle name="Separador de milhares 2 2 18 13 2 2 2" xfId="21278" xr:uid="{DD5D1DFA-4CFF-48B5-8970-58DAD4A7779E}"/>
    <cellStyle name="Separador de milhares 2 2 18 13 2 3" xfId="18403" xr:uid="{389EE215-F648-49B5-AAE4-B0F522D084D4}"/>
    <cellStyle name="Separador de milhares 2 2 18 13 3" xfId="12559" xr:uid="{C47F02E0-9651-4372-B2D4-0924FEDDCAC5}"/>
    <cellStyle name="Separador de milhares 2 2 18 13 3 2" xfId="17809" xr:uid="{E0869990-4DAE-4B95-8A66-9029B128801F}"/>
    <cellStyle name="Separador de milhares 2 2 18 14" xfId="10374" xr:uid="{A1C18ABA-3A12-4F0D-BA8D-41061A35886E}"/>
    <cellStyle name="Separador de milhares 2 2 18 14 2" xfId="13169" xr:uid="{6941CB74-4995-4E42-8B15-8D6EB94D0C19}"/>
    <cellStyle name="Separador de milhares 2 2 18 14 2 2" xfId="16057" xr:uid="{61FCA5F8-F2FD-432B-83F4-4793A924106D}"/>
    <cellStyle name="Separador de milhares 2 2 18 14 2 2 2" xfId="21279" xr:uid="{3D67A272-AEF4-4249-A0B5-C41E93F9BAF6}"/>
    <cellStyle name="Separador de milhares 2 2 18 14 2 3" xfId="18404" xr:uid="{43033840-E83D-4486-8263-BAFB2C82E8FA}"/>
    <cellStyle name="Separador de milhares 2 2 18 14 3" xfId="12558" xr:uid="{8B1B1F5B-27B3-4C09-BE69-04CFBD6F2C1A}"/>
    <cellStyle name="Separador de milhares 2 2 18 14 3 2" xfId="17808" xr:uid="{5921B369-9AE3-4642-8640-554AF6DCD671}"/>
    <cellStyle name="Separador de milhares 2 2 18 15" xfId="10375" xr:uid="{9EA391B2-827A-42E6-B6E3-F04D3DD821C5}"/>
    <cellStyle name="Separador de milhares 2 2 18 15 2" xfId="13170" xr:uid="{76A16E6C-6E1F-4563-B04E-258326673FAE}"/>
    <cellStyle name="Separador de milhares 2 2 18 15 2 2" xfId="16058" xr:uid="{25728E05-641C-4C75-B72C-D66C07C63B01}"/>
    <cellStyle name="Separador de milhares 2 2 18 15 2 2 2" xfId="21280" xr:uid="{0FD6C58D-2771-489D-A506-BB39792BB7F6}"/>
    <cellStyle name="Separador de milhares 2 2 18 15 2 3" xfId="18405" xr:uid="{E0F860AC-5C57-4A65-8323-DE2678699631}"/>
    <cellStyle name="Separador de milhares 2 2 18 15 3" xfId="12557" xr:uid="{9E502DF1-ED48-47C3-A182-09D3B5EF2B67}"/>
    <cellStyle name="Separador de milhares 2 2 18 15 3 2" xfId="17807" xr:uid="{D2DE7E24-E759-4D35-B641-BE6124442F71}"/>
    <cellStyle name="Separador de milhares 2 2 18 16" xfId="10376" xr:uid="{B833179A-2279-4365-B882-5137188F7721}"/>
    <cellStyle name="Separador de milhares 2 2 18 16 2" xfId="13171" xr:uid="{2033B470-1DED-4808-9515-C5DF3F659354}"/>
    <cellStyle name="Separador de milhares 2 2 18 16 2 2" xfId="16059" xr:uid="{ED3861AC-E633-46E7-8627-3B235DC60A47}"/>
    <cellStyle name="Separador de milhares 2 2 18 16 2 2 2" xfId="21281" xr:uid="{7098B55B-5CE9-4CB8-8AD3-87FB53F8F9BB}"/>
    <cellStyle name="Separador de milhares 2 2 18 16 2 3" xfId="18406" xr:uid="{A1ED2A51-3F8F-4910-87C4-4B5B39533311}"/>
    <cellStyle name="Separador de milhares 2 2 18 16 3" xfId="12556" xr:uid="{F0508569-838B-4C89-99B7-C1D72DCC6926}"/>
    <cellStyle name="Separador de milhares 2 2 18 16 3 2" xfId="17806" xr:uid="{05F8EE02-AB30-428A-9F59-CA27F7B73887}"/>
    <cellStyle name="Separador de milhares 2 2 18 17" xfId="10377" xr:uid="{CF5FB9B1-FF33-4FB2-958E-BA0B744ED8D2}"/>
    <cellStyle name="Separador de milhares 2 2 18 17 2" xfId="13172" xr:uid="{DC0DF67B-7BD0-4D6D-94C2-788C863B0C7D}"/>
    <cellStyle name="Separador de milhares 2 2 18 17 2 2" xfId="16060" xr:uid="{0336BBD7-9713-4F14-BFB8-F6161C08D4D2}"/>
    <cellStyle name="Separador de milhares 2 2 18 17 2 2 2" xfId="21282" xr:uid="{05C2978B-CA27-4816-A6A0-714368C50B6D}"/>
    <cellStyle name="Separador de milhares 2 2 18 17 2 3" xfId="18407" xr:uid="{48EDA9C1-EDEE-414D-9AE2-99C2DBFB8CA3}"/>
    <cellStyle name="Separador de milhares 2 2 18 17 3" xfId="12555" xr:uid="{82CE5230-2C16-4070-BEBC-1F8F88A4B149}"/>
    <cellStyle name="Separador de milhares 2 2 18 17 3 2" xfId="17805" xr:uid="{E79C4FCB-C26D-48B3-85C8-BC58AF1F7586}"/>
    <cellStyle name="Separador de milhares 2 2 18 18" xfId="10378" xr:uid="{A6AC4BB0-FDDF-4B79-A55F-CB4321D78A00}"/>
    <cellStyle name="Separador de milhares 2 2 18 18 2" xfId="13173" xr:uid="{BEB209BA-C23A-4929-AA8B-9DFB3FB2D7DF}"/>
    <cellStyle name="Separador de milhares 2 2 18 18 2 2" xfId="16061" xr:uid="{15E0C1BA-856D-42E8-B37C-A37A85898688}"/>
    <cellStyle name="Separador de milhares 2 2 18 18 2 2 2" xfId="21283" xr:uid="{C351356F-776E-46BF-AE99-C44991D4A55A}"/>
    <cellStyle name="Separador de milhares 2 2 18 18 2 3" xfId="18408" xr:uid="{89E9998B-40FC-4E3A-B677-91FB167516AB}"/>
    <cellStyle name="Separador de milhares 2 2 18 18 3" xfId="12554" xr:uid="{97804F1F-0166-4CF0-99CC-B30B831215AD}"/>
    <cellStyle name="Separador de milhares 2 2 18 18 3 2" xfId="17804" xr:uid="{34912819-3B0E-4B9B-BD41-E8503E0EB878}"/>
    <cellStyle name="Separador de milhares 2 2 18 19" xfId="10379" xr:uid="{90A4FAE7-1E6F-45ED-8772-43CD5E61BB0E}"/>
    <cellStyle name="Separador de milhares 2 2 18 19 2" xfId="13174" xr:uid="{81D486FD-3ED2-4BCA-8313-7EB1F29CDC97}"/>
    <cellStyle name="Separador de milhares 2 2 18 19 2 2" xfId="16062" xr:uid="{4047402F-CD48-4F7C-A6E0-DF56D9BC8159}"/>
    <cellStyle name="Separador de milhares 2 2 18 19 2 2 2" xfId="21284" xr:uid="{2B66D7D6-32DA-4E00-8DE2-D0E56363AEAC}"/>
    <cellStyle name="Separador de milhares 2 2 18 19 2 3" xfId="18409" xr:uid="{355D0062-14CD-43B5-B00C-55333322AFAF}"/>
    <cellStyle name="Separador de milhares 2 2 18 19 3" xfId="12553" xr:uid="{D87AF3CD-598A-402C-93A2-A86A46349C07}"/>
    <cellStyle name="Separador de milhares 2 2 18 19 3 2" xfId="17803" xr:uid="{5807B47F-D511-4FC2-9E4A-32CCA311C5DE}"/>
    <cellStyle name="Separador de milhares 2 2 18 2" xfId="10380" xr:uid="{EC473717-22DA-470E-B12B-76EE4FF90FCD}"/>
    <cellStyle name="Separador de milhares 2 2 18 2 2" xfId="13175" xr:uid="{6BD55790-6DCC-4EDA-B5D0-6D555EE37049}"/>
    <cellStyle name="Separador de milhares 2 2 18 2 2 2" xfId="16063" xr:uid="{D3352BF1-EDD9-4942-A85C-5F6BFDB90087}"/>
    <cellStyle name="Separador de milhares 2 2 18 2 2 2 2" xfId="21285" xr:uid="{218D7E2C-0A4B-490B-8880-9DE441DA6699}"/>
    <cellStyle name="Separador de milhares 2 2 18 2 2 3" xfId="18410" xr:uid="{35F75AE5-96E5-4949-A112-54056846A979}"/>
    <cellStyle name="Separador de milhares 2 2 18 2 3" xfId="12552" xr:uid="{CED3690B-B00D-47E2-9CEA-EC3D2E4ED235}"/>
    <cellStyle name="Separador de milhares 2 2 18 2 3 2" xfId="17802" xr:uid="{70E80F01-2D0D-40FC-8B5F-C77041D62A93}"/>
    <cellStyle name="Separador de milhares 2 2 18 20" xfId="10381" xr:uid="{7CD374FE-CB21-4132-A6A4-2F8710569B75}"/>
    <cellStyle name="Separador de milhares 2 2 18 20 2" xfId="13176" xr:uid="{9FF38678-B175-422F-8D45-328B6A25DF57}"/>
    <cellStyle name="Separador de milhares 2 2 18 20 2 2" xfId="16064" xr:uid="{97C4E6FD-7051-43D6-9379-CB35A470BB53}"/>
    <cellStyle name="Separador de milhares 2 2 18 20 2 2 2" xfId="21286" xr:uid="{6189CEFB-90AD-43BC-BDDC-28178A41A80A}"/>
    <cellStyle name="Separador de milhares 2 2 18 20 2 3" xfId="18411" xr:uid="{EF6289C7-F7F1-482D-8642-A01CE1B54BC4}"/>
    <cellStyle name="Separador de milhares 2 2 18 20 3" xfId="12551" xr:uid="{9C7ADAE4-9353-4E9F-8FC4-C6A3B5E0BA8E}"/>
    <cellStyle name="Separador de milhares 2 2 18 20 3 2" xfId="17801" xr:uid="{F887573A-A15E-47DD-B2B8-7793A257D55F}"/>
    <cellStyle name="Separador de milhares 2 2 18 21" xfId="10382" xr:uid="{1DB7A845-FC20-4742-BD85-6D104EF1CFC7}"/>
    <cellStyle name="Separador de milhares 2 2 18 21 2" xfId="13177" xr:uid="{0A5E21E9-1C6D-4705-A473-F2EDEF22CDC7}"/>
    <cellStyle name="Separador de milhares 2 2 18 21 2 2" xfId="16065" xr:uid="{7E26E2D3-742E-405F-A368-1BBA19D457E4}"/>
    <cellStyle name="Separador de milhares 2 2 18 21 2 2 2" xfId="21287" xr:uid="{316E460B-0D81-4678-BC93-F72AD0D02D1A}"/>
    <cellStyle name="Separador de milhares 2 2 18 21 2 3" xfId="18412" xr:uid="{A09F9438-552B-49CE-AF3A-5C7575027B6A}"/>
    <cellStyle name="Separador de milhares 2 2 18 21 3" xfId="12550" xr:uid="{47D03CFE-4E98-4C28-9627-A755C5E6222D}"/>
    <cellStyle name="Separador de milhares 2 2 18 21 3 2" xfId="17800" xr:uid="{F78A06A3-7E4B-498B-97E1-8CCF27FEBBA5}"/>
    <cellStyle name="Separador de milhares 2 2 18 22" xfId="10383" xr:uid="{730D5196-6FFC-4E0A-A258-A965AE2D05D7}"/>
    <cellStyle name="Separador de milhares 2 2 18 22 2" xfId="13178" xr:uid="{F794DA76-2DE2-4FB4-920D-8FCA282FD6DC}"/>
    <cellStyle name="Separador de milhares 2 2 18 22 2 2" xfId="16066" xr:uid="{0A87445C-8FC1-4996-AE2C-86DA1BF23C40}"/>
    <cellStyle name="Separador de milhares 2 2 18 22 2 2 2" xfId="21288" xr:uid="{3A076E8F-DBE9-4B68-8D48-4A6172EDFE58}"/>
    <cellStyle name="Separador de milhares 2 2 18 22 2 3" xfId="18413" xr:uid="{C5D4F8F1-EC31-4F7A-B951-0BB0690F42DD}"/>
    <cellStyle name="Separador de milhares 2 2 18 22 3" xfId="12549" xr:uid="{383F4090-1A16-49A9-BBF1-F040071F0123}"/>
    <cellStyle name="Separador de milhares 2 2 18 22 3 2" xfId="17799" xr:uid="{B6C06E08-8934-4F8B-BE5A-0996DE002A9A}"/>
    <cellStyle name="Separador de milhares 2 2 18 23" xfId="10384" xr:uid="{9F2605CE-AA0C-4965-A0C7-E3715289E420}"/>
    <cellStyle name="Separador de milhares 2 2 18 23 2" xfId="13179" xr:uid="{760B51AF-67F8-4043-BA8B-6880E7A19815}"/>
    <cellStyle name="Separador de milhares 2 2 18 23 2 2" xfId="16067" xr:uid="{96F98F6C-40D1-4496-8ADD-F940D8F14532}"/>
    <cellStyle name="Separador de milhares 2 2 18 23 2 2 2" xfId="21289" xr:uid="{A67CBCE5-5249-4233-B42C-2C1B9C738041}"/>
    <cellStyle name="Separador de milhares 2 2 18 23 2 3" xfId="18414" xr:uid="{2E90462A-AD19-44A4-A333-8A8F25840CBF}"/>
    <cellStyle name="Separador de milhares 2 2 18 23 3" xfId="12548" xr:uid="{AEEFDD12-361A-4919-82D8-A00D6BFF083D}"/>
    <cellStyle name="Separador de milhares 2 2 18 23 3 2" xfId="17798" xr:uid="{D557FD3D-8336-4ABB-A30F-319EF245E6FD}"/>
    <cellStyle name="Separador de milhares 2 2 18 24" xfId="10385" xr:uid="{F2A2AC3B-CC11-4EFE-B843-FD3F3BB09B17}"/>
    <cellStyle name="Separador de milhares 2 2 18 24 2" xfId="13180" xr:uid="{6588D55F-5576-48C8-B4A9-0EE3030FC12F}"/>
    <cellStyle name="Separador de milhares 2 2 18 24 2 2" xfId="16068" xr:uid="{0E9FF597-E5AD-441B-8C8C-3AC43AE21734}"/>
    <cellStyle name="Separador de milhares 2 2 18 24 2 2 2" xfId="21290" xr:uid="{0E610224-A004-4F6B-A988-F673355AD064}"/>
    <cellStyle name="Separador de milhares 2 2 18 24 2 3" xfId="18415" xr:uid="{836BE215-BD21-41B9-B902-1E259C4074F7}"/>
    <cellStyle name="Separador de milhares 2 2 18 24 3" xfId="12547" xr:uid="{7C1CD509-3240-4535-92DF-F499BA4928E9}"/>
    <cellStyle name="Separador de milhares 2 2 18 24 3 2" xfId="17797" xr:uid="{677DF232-E19C-46ED-A81C-0E97CFFD466D}"/>
    <cellStyle name="Separador de milhares 2 2 18 25" xfId="10386" xr:uid="{7755B993-431B-4BDD-80A6-ECDC8F76D51B}"/>
    <cellStyle name="Separador de milhares 2 2 18 25 2" xfId="13181" xr:uid="{618F60D5-158E-48F0-9903-9C75776A0169}"/>
    <cellStyle name="Separador de milhares 2 2 18 25 2 2" xfId="16069" xr:uid="{68DE60D4-D6CC-4092-9695-84C7657C4A4F}"/>
    <cellStyle name="Separador de milhares 2 2 18 25 2 2 2" xfId="21291" xr:uid="{0F01C495-EF99-4F36-9481-577F10687C09}"/>
    <cellStyle name="Separador de milhares 2 2 18 25 2 3" xfId="18416" xr:uid="{853665D9-6C30-4961-A1FE-8145D7F3EF5B}"/>
    <cellStyle name="Separador de milhares 2 2 18 25 3" xfId="12546" xr:uid="{486C1ACC-F6F4-4108-A71C-E73690FE60B6}"/>
    <cellStyle name="Separador de milhares 2 2 18 25 3 2" xfId="17796" xr:uid="{153AA266-F1E5-4306-8326-7D222F56CFFA}"/>
    <cellStyle name="Separador de milhares 2 2 18 26" xfId="10387" xr:uid="{029221CE-96AE-4171-AF35-D90EBA699EF9}"/>
    <cellStyle name="Separador de milhares 2 2 18 26 2" xfId="13182" xr:uid="{12BE40CD-8FB2-40FC-8B5A-38872215EF58}"/>
    <cellStyle name="Separador de milhares 2 2 18 26 2 2" xfId="16070" xr:uid="{8CEF99BB-4D55-4D58-B89F-3F08524843F4}"/>
    <cellStyle name="Separador de milhares 2 2 18 26 2 2 2" xfId="21292" xr:uid="{63FB31AD-000B-4629-B036-E5CF1449C16F}"/>
    <cellStyle name="Separador de milhares 2 2 18 26 2 3" xfId="18417" xr:uid="{AA0A1CE6-1265-4616-ACA3-B4FDBF705BAF}"/>
    <cellStyle name="Separador de milhares 2 2 18 26 3" xfId="12545" xr:uid="{32A66CEC-9129-49C2-87C2-0F1F1F061704}"/>
    <cellStyle name="Separador de milhares 2 2 18 26 3 2" xfId="17795" xr:uid="{DFFEE16B-99B2-4562-BA77-F57DA9BA04B7}"/>
    <cellStyle name="Separador de milhares 2 2 18 27" xfId="10388" xr:uid="{ED3ABB69-FBF7-48F2-A7E4-59E9F2E1792B}"/>
    <cellStyle name="Separador de milhares 2 2 18 27 2" xfId="13183" xr:uid="{60F509D3-7E2F-49C4-A0C4-886A440A8A77}"/>
    <cellStyle name="Separador de milhares 2 2 18 27 2 2" xfId="16071" xr:uid="{646E0800-A1F0-41CC-AC2C-68E535AF7FC0}"/>
    <cellStyle name="Separador de milhares 2 2 18 27 2 2 2" xfId="21293" xr:uid="{4FF8BA27-127A-434D-BA40-0B7E2A743418}"/>
    <cellStyle name="Separador de milhares 2 2 18 27 2 3" xfId="18418" xr:uid="{EBAE9ECB-71BF-4B28-BC8C-B1364A0BA012}"/>
    <cellStyle name="Separador de milhares 2 2 18 27 3" xfId="12544" xr:uid="{D6900D5C-AFCC-499D-9EA9-4294DC6FC257}"/>
    <cellStyle name="Separador de milhares 2 2 18 27 3 2" xfId="17794" xr:uid="{918F2C07-5FBD-424D-9FD2-FAF6F310BEF2}"/>
    <cellStyle name="Separador de milhares 2 2 18 28" xfId="10389" xr:uid="{98DD8495-715F-46D9-B77D-9057236E52B1}"/>
    <cellStyle name="Separador de milhares 2 2 18 28 2" xfId="13184" xr:uid="{446B896A-060A-4012-8605-6BC21416C3E1}"/>
    <cellStyle name="Separador de milhares 2 2 18 28 2 2" xfId="16072" xr:uid="{3C9145F1-3963-4EC6-9067-D2DF3D8840C5}"/>
    <cellStyle name="Separador de milhares 2 2 18 28 2 2 2" xfId="21294" xr:uid="{8061B5E8-E0FF-4B6D-ADBE-D5082F2822AC}"/>
    <cellStyle name="Separador de milhares 2 2 18 28 2 3" xfId="18419" xr:uid="{3CBF9ACA-4306-4A67-A6ED-45FAC9B445DB}"/>
    <cellStyle name="Separador de milhares 2 2 18 28 3" xfId="12543" xr:uid="{AE2F6845-2C1D-4C6A-B963-2096BAC93C80}"/>
    <cellStyle name="Separador de milhares 2 2 18 28 3 2" xfId="17793" xr:uid="{59B316A0-DB51-48BB-8396-D4405B9A6F7A}"/>
    <cellStyle name="Separador de milhares 2 2 18 29" xfId="10390" xr:uid="{0E52268F-64D6-48CC-90ED-FC89C1899EB5}"/>
    <cellStyle name="Separador de milhares 2 2 18 29 2" xfId="13185" xr:uid="{90D03B38-3D3B-4E35-B1B8-7F5EFFDC146D}"/>
    <cellStyle name="Separador de milhares 2 2 18 29 2 2" xfId="16073" xr:uid="{49503F49-C12B-451D-B9A2-74C22EC52F0C}"/>
    <cellStyle name="Separador de milhares 2 2 18 29 2 2 2" xfId="21295" xr:uid="{DA595CA5-23A2-4AB2-AAD0-BA38459A830E}"/>
    <cellStyle name="Separador de milhares 2 2 18 29 2 3" xfId="18420" xr:uid="{BCB4F362-57E6-4D42-AE6B-E5D9F0F83777}"/>
    <cellStyle name="Separador de milhares 2 2 18 29 3" xfId="12542" xr:uid="{93270614-C920-4B87-9D53-1E54F267EE31}"/>
    <cellStyle name="Separador de milhares 2 2 18 29 3 2" xfId="17792" xr:uid="{BCB8C226-982D-4537-AAFA-EDB44CB25B90}"/>
    <cellStyle name="Separador de milhares 2 2 18 3" xfId="10391" xr:uid="{C8BE12CC-C7BF-4F21-9365-2982E0CD115B}"/>
    <cellStyle name="Separador de milhares 2 2 18 3 2" xfId="13186" xr:uid="{AC5B9AE5-7ED2-4E0A-B318-2A6D8B2CE9E3}"/>
    <cellStyle name="Separador de milhares 2 2 18 3 2 2" xfId="16074" xr:uid="{A9D2DF58-2A0C-48B8-9D97-7C7178667586}"/>
    <cellStyle name="Separador de milhares 2 2 18 3 2 2 2" xfId="21296" xr:uid="{5A039E51-B344-4EF2-BE5C-930FBBAC28A6}"/>
    <cellStyle name="Separador de milhares 2 2 18 3 2 3" xfId="18421" xr:uid="{8EAD0104-FA07-4786-87AF-CCE4DD07BE97}"/>
    <cellStyle name="Separador de milhares 2 2 18 3 3" xfId="12541" xr:uid="{4D1D2966-3CF9-4BB3-8E23-26A8D90B60D6}"/>
    <cellStyle name="Separador de milhares 2 2 18 3 3 2" xfId="17791" xr:uid="{12016B4E-9D40-4B7C-91C5-0D9EE381A4F6}"/>
    <cellStyle name="Separador de milhares 2 2 18 30" xfId="10392" xr:uid="{14D60CB5-C6ED-4C96-A575-8A6341CBC000}"/>
    <cellStyle name="Separador de milhares 2 2 18 30 2" xfId="13187" xr:uid="{556360A7-5067-42E9-BFB3-3877DAB044F9}"/>
    <cellStyle name="Separador de milhares 2 2 18 30 2 2" xfId="16075" xr:uid="{1B3BA655-63D1-4613-9131-5DBEB9EE047E}"/>
    <cellStyle name="Separador de milhares 2 2 18 30 2 2 2" xfId="21297" xr:uid="{DB961E38-C099-4A0A-B565-CE5B0B5CD527}"/>
    <cellStyle name="Separador de milhares 2 2 18 30 2 3" xfId="18422" xr:uid="{33C72DCA-32D7-4316-B879-472F2294C7EE}"/>
    <cellStyle name="Separador de milhares 2 2 18 30 3" xfId="12540" xr:uid="{5BCA66F1-8ACB-4446-B9BD-5FF507EE61A0}"/>
    <cellStyle name="Separador de milhares 2 2 18 30 3 2" xfId="17790" xr:uid="{885545F6-8B5C-4B33-9A3C-58F2843208D6}"/>
    <cellStyle name="Separador de milhares 2 2 18 31" xfId="10393" xr:uid="{8B318EAF-1B5D-4E49-82E3-B35EB10F46BA}"/>
    <cellStyle name="Separador de milhares 2 2 18 31 2" xfId="13188" xr:uid="{79BEA57B-A223-48FA-937E-B733BF0CDB85}"/>
    <cellStyle name="Separador de milhares 2 2 18 31 2 2" xfId="16076" xr:uid="{75C8C98C-7646-4620-A08A-63076F6BC204}"/>
    <cellStyle name="Separador de milhares 2 2 18 31 2 2 2" xfId="21298" xr:uid="{1A5C96A4-F2CA-44F4-B779-873EB199BD1D}"/>
    <cellStyle name="Separador de milhares 2 2 18 31 2 3" xfId="18423" xr:uid="{442E5E25-DE3D-4958-8E08-CC7F54BC5E87}"/>
    <cellStyle name="Separador de milhares 2 2 18 31 3" xfId="12539" xr:uid="{A530F6E1-5B09-46B0-8E4A-DD865C98C3C7}"/>
    <cellStyle name="Separador de milhares 2 2 18 31 3 2" xfId="17789" xr:uid="{574BA9F6-9536-4011-A957-1DC53D8360F5}"/>
    <cellStyle name="Separador de milhares 2 2 18 32" xfId="10394" xr:uid="{3D161DA7-C67E-458B-B61F-A90FA3DB538B}"/>
    <cellStyle name="Separador de milhares 2 2 18 32 2" xfId="13189" xr:uid="{9E5C2279-CEB4-4202-9FFF-9374FDB5D4D9}"/>
    <cellStyle name="Separador de milhares 2 2 18 32 2 2" xfId="16077" xr:uid="{6CE55B57-6649-4955-909F-4D55659403D6}"/>
    <cellStyle name="Separador de milhares 2 2 18 32 2 2 2" xfId="21299" xr:uid="{282DD118-91D9-4255-92AB-A8AEC3703919}"/>
    <cellStyle name="Separador de milhares 2 2 18 32 2 3" xfId="18424" xr:uid="{BCA5FA0B-4225-4894-A54D-977D16FF3497}"/>
    <cellStyle name="Separador de milhares 2 2 18 32 3" xfId="12538" xr:uid="{2212F03F-C6F6-49F3-A4B3-5089F2F4330E}"/>
    <cellStyle name="Separador de milhares 2 2 18 32 3 2" xfId="17788" xr:uid="{2A5C30ED-7B0A-4950-8E86-652D82FDA160}"/>
    <cellStyle name="Separador de milhares 2 2 18 33" xfId="10395" xr:uid="{B958C5FF-DC92-4705-A9B1-2BE1C93A5106}"/>
    <cellStyle name="Separador de milhares 2 2 18 33 2" xfId="13190" xr:uid="{9A235F2F-8A6C-4EEB-A295-2BAB411DDC74}"/>
    <cellStyle name="Separador de milhares 2 2 18 33 2 2" xfId="16078" xr:uid="{48FCDCB3-7E4A-46C8-A172-8A93ABE8CE38}"/>
    <cellStyle name="Separador de milhares 2 2 18 33 2 2 2" xfId="21300" xr:uid="{8BBCB169-A5F1-4935-8040-D3363EF8DC49}"/>
    <cellStyle name="Separador de milhares 2 2 18 33 2 3" xfId="18425" xr:uid="{065AF082-A23C-49F4-9342-3A2021382739}"/>
    <cellStyle name="Separador de milhares 2 2 18 33 3" xfId="12537" xr:uid="{82334CAB-2BE8-40F8-8031-9A7923B6F6B6}"/>
    <cellStyle name="Separador de milhares 2 2 18 33 3 2" xfId="17787" xr:uid="{20FA5A3E-4B88-4D69-A8C4-5133D581DCA6}"/>
    <cellStyle name="Separador de milhares 2 2 18 34" xfId="10396" xr:uid="{17E53959-C315-4FD0-917B-8B577DDDFF60}"/>
    <cellStyle name="Separador de milhares 2 2 18 34 2" xfId="13191" xr:uid="{D5968B78-F4B0-42F9-A947-CBFB87B96AC1}"/>
    <cellStyle name="Separador de milhares 2 2 18 34 2 2" xfId="16079" xr:uid="{A544F8A6-CC05-4212-9F4A-B3C71088F30B}"/>
    <cellStyle name="Separador de milhares 2 2 18 34 2 2 2" xfId="21301" xr:uid="{BD295712-3B6B-4167-A081-9B1CAF7BD11E}"/>
    <cellStyle name="Separador de milhares 2 2 18 34 2 3" xfId="18426" xr:uid="{E8CC6CC0-AA01-437D-BE4C-376FA55DDF4C}"/>
    <cellStyle name="Separador de milhares 2 2 18 34 3" xfId="12536" xr:uid="{C5E458FE-4AA1-440A-91B2-A9BE245A3710}"/>
    <cellStyle name="Separador de milhares 2 2 18 34 3 2" xfId="17786" xr:uid="{367CBA5A-AB43-4489-9E76-D009DF4B8B30}"/>
    <cellStyle name="Separador de milhares 2 2 18 35" xfId="13164" xr:uid="{CDFEF1CC-A4B9-41A1-A545-005BA3474149}"/>
    <cellStyle name="Separador de milhares 2 2 18 35 2" xfId="16052" xr:uid="{2CF49CCC-EDF2-4F77-8F03-5FB16D95E9DD}"/>
    <cellStyle name="Separador de milhares 2 2 18 35 2 2" xfId="21274" xr:uid="{DE65D82F-B6A6-4EC3-9A6B-1EEE8AE3FBFE}"/>
    <cellStyle name="Separador de milhares 2 2 18 35 3" xfId="18399" xr:uid="{447DBC52-6357-441A-8260-F79582C01336}"/>
    <cellStyle name="Separador de milhares 2 2 18 36" xfId="12563" xr:uid="{D8C1114E-41DF-479A-B81B-F9906217EB28}"/>
    <cellStyle name="Separador de milhares 2 2 18 36 2" xfId="17813" xr:uid="{514BC80A-8F56-426E-B833-B70716E774A5}"/>
    <cellStyle name="Separador de milhares 2 2 18 4" xfId="10397" xr:uid="{6A386200-C35D-46DD-84F0-06B2EEBEEDA7}"/>
    <cellStyle name="Separador de milhares 2 2 18 4 2" xfId="13192" xr:uid="{0611FCFC-7DE3-46F1-8FA0-6C47F8EC4112}"/>
    <cellStyle name="Separador de milhares 2 2 18 4 2 2" xfId="16080" xr:uid="{17E6A71A-EB73-4D1F-BD3E-7933994E1D4F}"/>
    <cellStyle name="Separador de milhares 2 2 18 4 2 2 2" xfId="21302" xr:uid="{779BF3CF-F5FC-43FC-9353-B9BAE1AFBA15}"/>
    <cellStyle name="Separador de milhares 2 2 18 4 2 3" xfId="18427" xr:uid="{0B37C87E-E3F2-48FB-9EF0-648D11297677}"/>
    <cellStyle name="Separador de milhares 2 2 18 4 3" xfId="12535" xr:uid="{66D57BFC-361F-443A-A796-5FD41CAF5B7A}"/>
    <cellStyle name="Separador de milhares 2 2 18 4 3 2" xfId="17785" xr:uid="{B27BCC73-2B79-45D2-BEEB-1B7811C31AC6}"/>
    <cellStyle name="Separador de milhares 2 2 18 5" xfId="10398" xr:uid="{5854F907-F98E-4A57-9691-6AA8C1BB9A8E}"/>
    <cellStyle name="Separador de milhares 2 2 18 5 2" xfId="13193" xr:uid="{B84046F6-C06F-4630-8D3E-AF8E7668A10C}"/>
    <cellStyle name="Separador de milhares 2 2 18 5 2 2" xfId="16081" xr:uid="{4AA9524C-0BDF-4492-A460-0024532A3671}"/>
    <cellStyle name="Separador de milhares 2 2 18 5 2 2 2" xfId="21303" xr:uid="{5DEB91DB-137E-4EAB-A51E-1CE524B92929}"/>
    <cellStyle name="Separador de milhares 2 2 18 5 2 3" xfId="18428" xr:uid="{C382FCEB-57F0-4E33-B17C-C8E6C1E033BC}"/>
    <cellStyle name="Separador de milhares 2 2 18 5 3" xfId="12534" xr:uid="{0B27960B-5F11-4B99-9E1E-53322A794DA8}"/>
    <cellStyle name="Separador de milhares 2 2 18 5 3 2" xfId="17784" xr:uid="{14FC0BE8-B832-47B4-BB31-A00A7D016F94}"/>
    <cellStyle name="Separador de milhares 2 2 18 6" xfId="10399" xr:uid="{6AA6EB58-62E2-4066-8B6C-8F8907500951}"/>
    <cellStyle name="Separador de milhares 2 2 18 6 2" xfId="13194" xr:uid="{9FC2C565-C91B-4AB8-98DB-7430B1BAF9AE}"/>
    <cellStyle name="Separador de milhares 2 2 18 6 2 2" xfId="16082" xr:uid="{BD43B972-42C7-4B89-AB0A-A5644A3DD92C}"/>
    <cellStyle name="Separador de milhares 2 2 18 6 2 2 2" xfId="21304" xr:uid="{4BC0F30A-44B6-4D50-8594-4D9EACD425AE}"/>
    <cellStyle name="Separador de milhares 2 2 18 6 2 3" xfId="18429" xr:uid="{EBD1A007-CB4B-4069-9177-FED2DE82678A}"/>
    <cellStyle name="Separador de milhares 2 2 18 6 3" xfId="12533" xr:uid="{1877FEDA-8DAF-4C2E-93E8-D57DBC946DA5}"/>
    <cellStyle name="Separador de milhares 2 2 18 6 3 2" xfId="17783" xr:uid="{28819870-E16E-4276-BD88-40751F45A488}"/>
    <cellStyle name="Separador de milhares 2 2 18 7" xfId="10400" xr:uid="{1C5C05E9-DB10-482C-8F0B-BE825ECE6A5B}"/>
    <cellStyle name="Separador de milhares 2 2 18 7 2" xfId="13195" xr:uid="{AF8ECBF4-3C3E-4B90-B75B-AB1216694D0A}"/>
    <cellStyle name="Separador de milhares 2 2 18 7 2 2" xfId="16083" xr:uid="{DB8C6DC1-33D8-4A53-ABC6-1C8CCE07135C}"/>
    <cellStyle name="Separador de milhares 2 2 18 7 2 2 2" xfId="21305" xr:uid="{C99A421B-A7F0-46AD-94B5-45936C834955}"/>
    <cellStyle name="Separador de milhares 2 2 18 7 2 3" xfId="18430" xr:uid="{ACEF2FC9-C4FE-431A-B723-3045B2071C2D}"/>
    <cellStyle name="Separador de milhares 2 2 18 7 3" xfId="12532" xr:uid="{6C078FF0-6C72-435E-B2D3-C5850AD0DC39}"/>
    <cellStyle name="Separador de milhares 2 2 18 7 3 2" xfId="17782" xr:uid="{EF76FFA5-9D95-419C-8280-D926B12299C6}"/>
    <cellStyle name="Separador de milhares 2 2 18 8" xfId="10401" xr:uid="{048BCC5D-D20D-4208-9AA5-A702D88FEC23}"/>
    <cellStyle name="Separador de milhares 2 2 18 8 2" xfId="13196" xr:uid="{7F807C96-FB68-488D-B0A9-22E4CBA65C91}"/>
    <cellStyle name="Separador de milhares 2 2 18 8 2 2" xfId="16084" xr:uid="{E25C64A4-4F5D-4B30-989A-CF066D230A8C}"/>
    <cellStyle name="Separador de milhares 2 2 18 8 2 2 2" xfId="21306" xr:uid="{D5D6BE51-DE04-4ADE-8E85-61966CCF97AA}"/>
    <cellStyle name="Separador de milhares 2 2 18 8 2 3" xfId="18431" xr:uid="{CEE37418-07A0-4303-95F0-867CA63C6243}"/>
    <cellStyle name="Separador de milhares 2 2 18 8 3" xfId="12531" xr:uid="{151A0093-DAD6-421D-B128-449C7FC2DC91}"/>
    <cellStyle name="Separador de milhares 2 2 18 8 3 2" xfId="17781" xr:uid="{4D253662-D026-4DA2-A356-AF4F5288AB19}"/>
    <cellStyle name="Separador de milhares 2 2 18 9" xfId="10402" xr:uid="{28D9E099-0731-40AF-8A4B-B153C4748801}"/>
    <cellStyle name="Separador de milhares 2 2 18 9 2" xfId="13197" xr:uid="{A4746512-446B-4069-AE46-46451F99EB66}"/>
    <cellStyle name="Separador de milhares 2 2 18 9 2 2" xfId="16085" xr:uid="{CC4642CB-55CC-42D5-8441-21B8F27CEFC5}"/>
    <cellStyle name="Separador de milhares 2 2 18 9 2 2 2" xfId="21307" xr:uid="{E76C269E-3733-4373-8B74-14E9896138A7}"/>
    <cellStyle name="Separador de milhares 2 2 18 9 2 3" xfId="18432" xr:uid="{0D3FB4E2-AC7E-4A75-A86B-C6421F4B61E8}"/>
    <cellStyle name="Separador de milhares 2 2 18 9 3" xfId="12530" xr:uid="{CF2FC94A-A587-4490-B484-ADAE37D475D9}"/>
    <cellStyle name="Separador de milhares 2 2 18 9 3 2" xfId="17780" xr:uid="{C44FBBF0-A383-4A79-935D-EA444428FC1E}"/>
    <cellStyle name="Separador de milhares 2 2 19" xfId="10403" xr:uid="{9BA411C4-42CA-41BC-83B3-9BFA9CC006AF}"/>
    <cellStyle name="Separador de milhares 2 2 19 10" xfId="10404" xr:uid="{E1A4F281-0D26-481C-A476-19522F789CB8}"/>
    <cellStyle name="Separador de milhares 2 2 19 10 2" xfId="13199" xr:uid="{455F74E7-B328-40C9-A162-54C9BC6FE254}"/>
    <cellStyle name="Separador de milhares 2 2 19 10 2 2" xfId="16087" xr:uid="{BBEF4E46-211B-42E0-843B-FF89664276CE}"/>
    <cellStyle name="Separador de milhares 2 2 19 10 2 2 2" xfId="21309" xr:uid="{F4C9ED8C-9B4F-4B40-B0E6-951B6B3D3D94}"/>
    <cellStyle name="Separador de milhares 2 2 19 10 2 3" xfId="18434" xr:uid="{44FA3224-025D-4A8E-98C9-FE6274211C8E}"/>
    <cellStyle name="Separador de milhares 2 2 19 10 3" xfId="12528" xr:uid="{344EC531-853E-4819-BBFB-22B3D2CC32A4}"/>
    <cellStyle name="Separador de milhares 2 2 19 10 3 2" xfId="17778" xr:uid="{6B419AC6-69CD-4D17-BF1E-62C785B0620F}"/>
    <cellStyle name="Separador de milhares 2 2 19 11" xfId="10405" xr:uid="{223B048D-2FA2-48F0-B341-6F53A911A00E}"/>
    <cellStyle name="Separador de milhares 2 2 19 11 2" xfId="13200" xr:uid="{6E0C6A4F-0317-437C-8A48-7BAA01C70158}"/>
    <cellStyle name="Separador de milhares 2 2 19 11 2 2" xfId="16088" xr:uid="{62372BE9-926C-44AA-81D4-0B2C97E4531E}"/>
    <cellStyle name="Separador de milhares 2 2 19 11 2 2 2" xfId="21310" xr:uid="{03A4772B-64DC-4D41-8B3E-C03282ACDA19}"/>
    <cellStyle name="Separador de milhares 2 2 19 11 2 3" xfId="18435" xr:uid="{4A089DCA-DA4A-464A-A25A-76717E91EC4E}"/>
    <cellStyle name="Separador de milhares 2 2 19 11 3" xfId="12527" xr:uid="{4D3F7A6A-2C58-45FD-B45E-CDFA8872757F}"/>
    <cellStyle name="Separador de milhares 2 2 19 11 3 2" xfId="17777" xr:uid="{A30CAAAF-05A3-4A27-9F44-F16ECFCEED1E}"/>
    <cellStyle name="Separador de milhares 2 2 19 12" xfId="10406" xr:uid="{1C16CE47-4F10-4511-9167-AD60866A8CC1}"/>
    <cellStyle name="Separador de milhares 2 2 19 12 2" xfId="13201" xr:uid="{69E3E379-30E7-4C84-AB69-25049408BF4D}"/>
    <cellStyle name="Separador de milhares 2 2 19 12 2 2" xfId="16089" xr:uid="{71C024ED-1E19-4A85-ADD3-D677F8D48346}"/>
    <cellStyle name="Separador de milhares 2 2 19 12 2 2 2" xfId="21311" xr:uid="{D48E2A9F-51F4-483C-BF20-2B51626C1052}"/>
    <cellStyle name="Separador de milhares 2 2 19 12 2 3" xfId="18436" xr:uid="{CA75C0F2-FCAB-4A4B-82C9-9AD2EF9741AF}"/>
    <cellStyle name="Separador de milhares 2 2 19 12 3" xfId="12526" xr:uid="{C407A0CA-4700-4A90-8C3E-8B1EF1193F5D}"/>
    <cellStyle name="Separador de milhares 2 2 19 12 3 2" xfId="17776" xr:uid="{FCBEC19E-8DFD-4590-88A0-1E45BE5C11F6}"/>
    <cellStyle name="Separador de milhares 2 2 19 13" xfId="10407" xr:uid="{9E19C8A2-EB98-48B9-9203-F7F21AEDD5ED}"/>
    <cellStyle name="Separador de milhares 2 2 19 13 2" xfId="13202" xr:uid="{6C1C4FFC-2236-4AA3-958E-C20A1B3A761D}"/>
    <cellStyle name="Separador de milhares 2 2 19 13 2 2" xfId="16090" xr:uid="{C112895F-0FA3-4C10-935A-919A84D64D53}"/>
    <cellStyle name="Separador de milhares 2 2 19 13 2 2 2" xfId="21312" xr:uid="{366A902C-C3F6-42E3-905F-CD565F0128D2}"/>
    <cellStyle name="Separador de milhares 2 2 19 13 2 3" xfId="18437" xr:uid="{1C9A8A0B-51FB-4AD0-8E4F-F56DB7C8D4B6}"/>
    <cellStyle name="Separador de milhares 2 2 19 13 3" xfId="12525" xr:uid="{162621DC-E595-4392-9F66-365DE08112E9}"/>
    <cellStyle name="Separador de milhares 2 2 19 13 3 2" xfId="17775" xr:uid="{AC9DC1A6-D78F-4E6B-8767-1E7EF8E6D62D}"/>
    <cellStyle name="Separador de milhares 2 2 19 14" xfId="10408" xr:uid="{55A2B906-A876-43B2-AE1D-133AE1D5B03E}"/>
    <cellStyle name="Separador de milhares 2 2 19 14 2" xfId="13203" xr:uid="{2AE58964-62C0-4387-AF9B-3613397F3175}"/>
    <cellStyle name="Separador de milhares 2 2 19 14 2 2" xfId="16091" xr:uid="{124D45B4-F8C7-4298-97F3-A99DD6BA377C}"/>
    <cellStyle name="Separador de milhares 2 2 19 14 2 2 2" xfId="21313" xr:uid="{D350044B-E970-46DF-8A17-C81216B873AD}"/>
    <cellStyle name="Separador de milhares 2 2 19 14 2 3" xfId="18438" xr:uid="{9F2B862F-8370-47F5-912B-958F5F252B28}"/>
    <cellStyle name="Separador de milhares 2 2 19 14 3" xfId="12524" xr:uid="{787ECD73-8A1C-4F22-93D9-87837BE37B74}"/>
    <cellStyle name="Separador de milhares 2 2 19 14 3 2" xfId="17774" xr:uid="{7CD28E48-B785-439C-8C71-828ECEAB6C2B}"/>
    <cellStyle name="Separador de milhares 2 2 19 15" xfId="10409" xr:uid="{1A82ED79-9B34-480A-A81D-7F613692E2EF}"/>
    <cellStyle name="Separador de milhares 2 2 19 15 2" xfId="13204" xr:uid="{5F4EFAA5-4973-4D51-97C7-570388BF851B}"/>
    <cellStyle name="Separador de milhares 2 2 19 15 2 2" xfId="16092" xr:uid="{7BA61F7B-9760-41CB-BFF1-BEE223246FBB}"/>
    <cellStyle name="Separador de milhares 2 2 19 15 2 2 2" xfId="21314" xr:uid="{D076F815-E1EC-4152-91D5-17EA535B1D94}"/>
    <cellStyle name="Separador de milhares 2 2 19 15 2 3" xfId="18439" xr:uid="{255B5BD3-5D20-41B6-A960-E86D17E015CF}"/>
    <cellStyle name="Separador de milhares 2 2 19 15 3" xfId="12523" xr:uid="{AE9E68BD-224C-48F0-A0CA-9916ED521BAE}"/>
    <cellStyle name="Separador de milhares 2 2 19 15 3 2" xfId="17773" xr:uid="{6B76A122-71B0-40CA-BF90-BFFF0DFECDBE}"/>
    <cellStyle name="Separador de milhares 2 2 19 16" xfId="10410" xr:uid="{2093C4ED-B7CD-4C79-B06A-9362FB463DD6}"/>
    <cellStyle name="Separador de milhares 2 2 19 16 2" xfId="13205" xr:uid="{3903DFB3-3B7E-4F3E-A765-B4C34B625D5B}"/>
    <cellStyle name="Separador de milhares 2 2 19 16 2 2" xfId="16093" xr:uid="{0CA3D3B3-6E6D-494F-8AD5-784C5243E640}"/>
    <cellStyle name="Separador de milhares 2 2 19 16 2 2 2" xfId="21315" xr:uid="{97F9BE84-4FB3-4D85-A53F-A92C6ADA0930}"/>
    <cellStyle name="Separador de milhares 2 2 19 16 2 3" xfId="18440" xr:uid="{A0BD252D-5E0E-4312-B1D6-F5C9CB67E222}"/>
    <cellStyle name="Separador de milhares 2 2 19 16 3" xfId="12522" xr:uid="{922B2A0C-8B6F-4B8F-ADDA-32423A2818AC}"/>
    <cellStyle name="Separador de milhares 2 2 19 16 3 2" xfId="17772" xr:uid="{C7D5AD99-AF1E-410E-AFC2-16D6DFBF33AE}"/>
    <cellStyle name="Separador de milhares 2 2 19 17" xfId="10411" xr:uid="{939F294C-CA0A-4F26-8034-4CF2E8C8D96B}"/>
    <cellStyle name="Separador de milhares 2 2 19 17 2" xfId="13206" xr:uid="{009C607C-5117-4625-ACDB-558B0F2DEED6}"/>
    <cellStyle name="Separador de milhares 2 2 19 17 2 2" xfId="16094" xr:uid="{C26037CB-DEB4-4237-86C0-465EE34B7B10}"/>
    <cellStyle name="Separador de milhares 2 2 19 17 2 2 2" xfId="21316" xr:uid="{2FD3B4CA-0989-45C0-A273-934ADFFF7A62}"/>
    <cellStyle name="Separador de milhares 2 2 19 17 2 3" xfId="18441" xr:uid="{ED28821E-2C38-4DB9-9317-B5B5131F167B}"/>
    <cellStyle name="Separador de milhares 2 2 19 17 3" xfId="12521" xr:uid="{7CD80BB2-D6A7-4775-AFE8-8EAFDB504D31}"/>
    <cellStyle name="Separador de milhares 2 2 19 17 3 2" xfId="17771" xr:uid="{3901D212-9266-48DF-8890-1B9CA9FB5992}"/>
    <cellStyle name="Separador de milhares 2 2 19 18" xfId="10412" xr:uid="{2144242D-FCD4-4413-8D46-62DB854785E9}"/>
    <cellStyle name="Separador de milhares 2 2 19 18 2" xfId="13207" xr:uid="{9A4C6EF7-CE48-4888-A2C8-C42A9DF9479C}"/>
    <cellStyle name="Separador de milhares 2 2 19 18 2 2" xfId="16095" xr:uid="{0295960D-1043-47A8-8481-D1D238C37912}"/>
    <cellStyle name="Separador de milhares 2 2 19 18 2 2 2" xfId="21317" xr:uid="{36EE0E86-C520-466B-9D0C-0980B9BEBF4F}"/>
    <cellStyle name="Separador de milhares 2 2 19 18 2 3" xfId="18442" xr:uid="{66D62B14-DAD8-481B-AF78-6DBCA026ED0D}"/>
    <cellStyle name="Separador de milhares 2 2 19 18 3" xfId="12520" xr:uid="{58F83169-7C87-4DD6-AEB0-E4DF1B1DE5FE}"/>
    <cellStyle name="Separador de milhares 2 2 19 18 3 2" xfId="17770" xr:uid="{4EBC3D6B-F103-4172-8C64-9B8A61487971}"/>
    <cellStyle name="Separador de milhares 2 2 19 19" xfId="10413" xr:uid="{536D0261-8F9A-4C21-BC31-C1862A78FF53}"/>
    <cellStyle name="Separador de milhares 2 2 19 19 2" xfId="13208" xr:uid="{4B4157D0-87E6-4342-8839-7D85658E429C}"/>
    <cellStyle name="Separador de milhares 2 2 19 19 2 2" xfId="16096" xr:uid="{D187C24C-EE4A-42A8-99F8-C67FC625E703}"/>
    <cellStyle name="Separador de milhares 2 2 19 19 2 2 2" xfId="21318" xr:uid="{75ED429C-4750-4F20-815D-4B34C4BF031A}"/>
    <cellStyle name="Separador de milhares 2 2 19 19 2 3" xfId="18443" xr:uid="{EBD24DA5-5A31-4DF0-BCB0-CA2DF3D3DC71}"/>
    <cellStyle name="Separador de milhares 2 2 19 19 3" xfId="12519" xr:uid="{80108CB0-DBBA-4771-AA32-1E59A2A59F79}"/>
    <cellStyle name="Separador de milhares 2 2 19 19 3 2" xfId="17769" xr:uid="{1C7E814A-0513-41E2-9FD7-37698D1A2CF5}"/>
    <cellStyle name="Separador de milhares 2 2 19 2" xfId="10414" xr:uid="{9960C87E-D02B-4A33-B25B-D1C16E5AE413}"/>
    <cellStyle name="Separador de milhares 2 2 19 2 2" xfId="13209" xr:uid="{90A2FF91-5523-4511-84E7-129C4ADC29E8}"/>
    <cellStyle name="Separador de milhares 2 2 19 2 2 2" xfId="16097" xr:uid="{321EB59C-AC8F-4BC6-85B5-B5848F682CCC}"/>
    <cellStyle name="Separador de milhares 2 2 19 2 2 2 2" xfId="21319" xr:uid="{6AD2DF90-2F26-48E4-85D4-3C5F15972CDB}"/>
    <cellStyle name="Separador de milhares 2 2 19 2 2 3" xfId="18444" xr:uid="{081342EB-10B8-47A5-8EFA-E808529856C7}"/>
    <cellStyle name="Separador de milhares 2 2 19 2 3" xfId="12518" xr:uid="{B3765541-CAC4-4760-8D34-3A0FA369E13B}"/>
    <cellStyle name="Separador de milhares 2 2 19 2 3 2" xfId="17768" xr:uid="{96E3098F-19F2-4FC3-9950-C9E672270584}"/>
    <cellStyle name="Separador de milhares 2 2 19 20" xfId="10415" xr:uid="{3757414B-D136-4A5D-A1E5-45FC8AEC4125}"/>
    <cellStyle name="Separador de milhares 2 2 19 20 2" xfId="13210" xr:uid="{50A97E77-421C-4E6A-918D-4065EF87D084}"/>
    <cellStyle name="Separador de milhares 2 2 19 20 2 2" xfId="16098" xr:uid="{1507C5AE-8547-41BC-98A8-A7F3E36AD5BD}"/>
    <cellStyle name="Separador de milhares 2 2 19 20 2 2 2" xfId="21320" xr:uid="{6D5A4C59-2614-4BAC-9FDA-EEBC0AD77EC9}"/>
    <cellStyle name="Separador de milhares 2 2 19 20 2 3" xfId="18445" xr:uid="{50123099-9B2B-472F-9D75-AE825D6524C8}"/>
    <cellStyle name="Separador de milhares 2 2 19 20 3" xfId="12517" xr:uid="{E639862B-ADF8-4031-ACDE-8FA42802A75D}"/>
    <cellStyle name="Separador de milhares 2 2 19 20 3 2" xfId="17767" xr:uid="{FF075CDF-CCE4-46AF-8CCB-9528F391498D}"/>
    <cellStyle name="Separador de milhares 2 2 19 21" xfId="10416" xr:uid="{D23478F3-FD45-4DFB-9076-D7AC84A62CB1}"/>
    <cellStyle name="Separador de milhares 2 2 19 21 2" xfId="13211" xr:uid="{2A262785-551A-4D76-AEBD-D0024EC9DC3C}"/>
    <cellStyle name="Separador de milhares 2 2 19 21 2 2" xfId="16099" xr:uid="{C187E93C-E3A8-442D-9487-92F4F8A4C7E5}"/>
    <cellStyle name="Separador de milhares 2 2 19 21 2 2 2" xfId="21321" xr:uid="{2C789E32-72EF-486C-82D3-E23E4AD97561}"/>
    <cellStyle name="Separador de milhares 2 2 19 21 2 3" xfId="18446" xr:uid="{459B7C27-D0B0-44AC-875F-073D731EBAD5}"/>
    <cellStyle name="Separador de milhares 2 2 19 21 3" xfId="12516" xr:uid="{F99DF60F-DA85-41DC-85BF-1B23C8A144C7}"/>
    <cellStyle name="Separador de milhares 2 2 19 21 3 2" xfId="17766" xr:uid="{D6DB4BAA-1587-4798-B57E-7B15EE135D19}"/>
    <cellStyle name="Separador de milhares 2 2 19 22" xfId="10417" xr:uid="{B490FA73-8D07-423D-8B81-27F00EA57351}"/>
    <cellStyle name="Separador de milhares 2 2 19 22 2" xfId="13212" xr:uid="{A4B44B4D-FD97-44B9-BF75-56E3D2EA9BC1}"/>
    <cellStyle name="Separador de milhares 2 2 19 22 2 2" xfId="16100" xr:uid="{C9E5FDD7-FE5B-45CD-AC37-984CE130FF5F}"/>
    <cellStyle name="Separador de milhares 2 2 19 22 2 2 2" xfId="21322" xr:uid="{9B604E08-9D8C-4037-A9BD-E788EC6DA04F}"/>
    <cellStyle name="Separador de milhares 2 2 19 22 2 3" xfId="18447" xr:uid="{1ECF8E44-3AFE-41E1-896D-F227D2B403B3}"/>
    <cellStyle name="Separador de milhares 2 2 19 22 3" xfId="12515" xr:uid="{8591FEDF-BEAE-4282-B153-8D9EB05982C8}"/>
    <cellStyle name="Separador de milhares 2 2 19 22 3 2" xfId="17765" xr:uid="{86A5EE21-3B5D-4A5D-AE35-17608D0696A1}"/>
    <cellStyle name="Separador de milhares 2 2 19 23" xfId="10418" xr:uid="{DECE6ED9-A45B-40DC-A6A8-F679DE7DE3A5}"/>
    <cellStyle name="Separador de milhares 2 2 19 23 2" xfId="13213" xr:uid="{5C8361F6-CA73-45C6-9F2C-C5F0FEFBB6A2}"/>
    <cellStyle name="Separador de milhares 2 2 19 23 2 2" xfId="16101" xr:uid="{2C2C6F69-BC0B-4192-AD99-8E311E259968}"/>
    <cellStyle name="Separador de milhares 2 2 19 23 2 2 2" xfId="21323" xr:uid="{ADE372A3-10C2-4332-AD25-A58BFD91DF23}"/>
    <cellStyle name="Separador de milhares 2 2 19 23 2 3" xfId="18448" xr:uid="{D58248A5-F18A-4220-944E-B5A8D1D7ED67}"/>
    <cellStyle name="Separador de milhares 2 2 19 23 3" xfId="12514" xr:uid="{2D85F6F5-56BE-4434-925A-AEC78A6F60FE}"/>
    <cellStyle name="Separador de milhares 2 2 19 23 3 2" xfId="17764" xr:uid="{C1EF5558-D99F-4194-82B3-AD5870ADAD1B}"/>
    <cellStyle name="Separador de milhares 2 2 19 24" xfId="10419" xr:uid="{EEFC1C53-7945-4E67-A673-030623B797D1}"/>
    <cellStyle name="Separador de milhares 2 2 19 24 2" xfId="13214" xr:uid="{50752E80-C336-4648-B649-CCFF3843960B}"/>
    <cellStyle name="Separador de milhares 2 2 19 24 2 2" xfId="16102" xr:uid="{A99A02A1-402C-4CD0-8F83-9323B2604118}"/>
    <cellStyle name="Separador de milhares 2 2 19 24 2 2 2" xfId="21324" xr:uid="{D81407E8-0DBF-47DE-AE20-C5924875C96B}"/>
    <cellStyle name="Separador de milhares 2 2 19 24 2 3" xfId="18449" xr:uid="{43789709-D466-47C7-AFCA-61A801F107CB}"/>
    <cellStyle name="Separador de milhares 2 2 19 24 3" xfId="12513" xr:uid="{6B436C96-6A5C-4FDF-AF93-E1A6D4946648}"/>
    <cellStyle name="Separador de milhares 2 2 19 24 3 2" xfId="17763" xr:uid="{51E0B3E4-8D71-4B01-97A3-10BBA3DE2744}"/>
    <cellStyle name="Separador de milhares 2 2 19 25" xfId="10420" xr:uid="{D26423F5-019D-45D8-B37B-6E4CF0D147F4}"/>
    <cellStyle name="Separador de milhares 2 2 19 25 2" xfId="13215" xr:uid="{10268C40-A528-4E4F-91A4-8891BB2B072E}"/>
    <cellStyle name="Separador de milhares 2 2 19 25 2 2" xfId="16103" xr:uid="{3915553A-5C59-4A55-BAC4-2E9DA078B532}"/>
    <cellStyle name="Separador de milhares 2 2 19 25 2 2 2" xfId="21325" xr:uid="{B89059BF-ACF5-4330-893E-43FE4DF94A70}"/>
    <cellStyle name="Separador de milhares 2 2 19 25 2 3" xfId="18450" xr:uid="{A629C876-B81E-44B4-AC19-38220CAE21E0}"/>
    <cellStyle name="Separador de milhares 2 2 19 25 3" xfId="12512" xr:uid="{EE18EA41-F572-4D99-926B-6EFBF7E54B28}"/>
    <cellStyle name="Separador de milhares 2 2 19 25 3 2" xfId="17762" xr:uid="{A3AE7A99-A7A2-49D2-BD91-2F9866EFA99C}"/>
    <cellStyle name="Separador de milhares 2 2 19 26" xfId="10421" xr:uid="{2903B448-2E38-4947-ACF3-2FD7A1712850}"/>
    <cellStyle name="Separador de milhares 2 2 19 26 2" xfId="13216" xr:uid="{37A765D9-2E06-4723-B918-42DD1370C189}"/>
    <cellStyle name="Separador de milhares 2 2 19 26 2 2" xfId="16104" xr:uid="{DC478C32-A227-4CE6-BB86-DACDE6110928}"/>
    <cellStyle name="Separador de milhares 2 2 19 26 2 2 2" xfId="21326" xr:uid="{FAAADEB5-304B-4A1C-B4E5-9D3C423ABF6B}"/>
    <cellStyle name="Separador de milhares 2 2 19 26 2 3" xfId="18451" xr:uid="{94D8B2B3-4E2B-4288-A1E2-16E6B8CC7F13}"/>
    <cellStyle name="Separador de milhares 2 2 19 26 3" xfId="12511" xr:uid="{5308F330-4F0D-4B98-9DA8-30B61E9BCFE9}"/>
    <cellStyle name="Separador de milhares 2 2 19 26 3 2" xfId="17761" xr:uid="{FB460979-BE28-433A-95C7-7278DEB1E9D9}"/>
    <cellStyle name="Separador de milhares 2 2 19 27" xfId="10422" xr:uid="{D47CB59B-C223-443D-A752-BC11913A9CAB}"/>
    <cellStyle name="Separador de milhares 2 2 19 27 2" xfId="13217" xr:uid="{500D327E-C624-41BD-82AC-4F343B602537}"/>
    <cellStyle name="Separador de milhares 2 2 19 27 2 2" xfId="16105" xr:uid="{A9211664-6F7D-4FF8-8641-9E92A0C9C9A7}"/>
    <cellStyle name="Separador de milhares 2 2 19 27 2 2 2" xfId="21327" xr:uid="{436BE145-A5BE-4DFD-B93E-05F6E90E5FCC}"/>
    <cellStyle name="Separador de milhares 2 2 19 27 2 3" xfId="18452" xr:uid="{2B8F9EB8-91AF-4AA0-A594-403A42B7D865}"/>
    <cellStyle name="Separador de milhares 2 2 19 27 3" xfId="12510" xr:uid="{25BF1599-35BB-471D-AD24-2D7486E6BA6C}"/>
    <cellStyle name="Separador de milhares 2 2 19 27 3 2" xfId="17760" xr:uid="{0F7CD9C4-0DFF-4DBB-A6C9-1E35538DE610}"/>
    <cellStyle name="Separador de milhares 2 2 19 28" xfId="10423" xr:uid="{CEB0D26A-4D5E-4986-9463-2A7D58598E35}"/>
    <cellStyle name="Separador de milhares 2 2 19 28 2" xfId="13218" xr:uid="{6B945C03-C86D-4229-975C-492098A2671D}"/>
    <cellStyle name="Separador de milhares 2 2 19 28 2 2" xfId="16106" xr:uid="{98AF476E-DBB7-4F71-A536-FB887923A74F}"/>
    <cellStyle name="Separador de milhares 2 2 19 28 2 2 2" xfId="21328" xr:uid="{20EF60A3-4AF0-401B-855B-D3FDDFBC3CA4}"/>
    <cellStyle name="Separador de milhares 2 2 19 28 2 3" xfId="18453" xr:uid="{CB470064-D893-4D3F-A061-6FD521B92650}"/>
    <cellStyle name="Separador de milhares 2 2 19 28 3" xfId="12509" xr:uid="{839EB2AA-9D99-4C1A-9E4E-9D5F554FC20F}"/>
    <cellStyle name="Separador de milhares 2 2 19 28 3 2" xfId="17759" xr:uid="{F7442C16-9BB2-4FBD-8DE4-890DF30EFFB3}"/>
    <cellStyle name="Separador de milhares 2 2 19 29" xfId="10424" xr:uid="{DC78AEAE-8C2C-41B7-9EAC-ADDF94F5AA94}"/>
    <cellStyle name="Separador de milhares 2 2 19 29 2" xfId="13219" xr:uid="{12437214-A289-4C34-9A1C-5F972B1B69F8}"/>
    <cellStyle name="Separador de milhares 2 2 19 29 2 2" xfId="16107" xr:uid="{719EEBF8-4B7E-4E67-955A-744885DF965C}"/>
    <cellStyle name="Separador de milhares 2 2 19 29 2 2 2" xfId="21329" xr:uid="{FE55E65C-9994-4218-9550-C8014E2062A4}"/>
    <cellStyle name="Separador de milhares 2 2 19 29 2 3" xfId="18454" xr:uid="{9C6D02C0-C2E1-4B37-882B-45C233C0E443}"/>
    <cellStyle name="Separador de milhares 2 2 19 29 3" xfId="12508" xr:uid="{312D86AF-D51E-440E-9B69-214E652ED0E5}"/>
    <cellStyle name="Separador de milhares 2 2 19 29 3 2" xfId="17758" xr:uid="{0A0DDEAA-40E9-41BC-B8E6-EB9EC9C143BC}"/>
    <cellStyle name="Separador de milhares 2 2 19 3" xfId="10425" xr:uid="{33532FAE-B071-45CD-BA1F-FE9E2E20097E}"/>
    <cellStyle name="Separador de milhares 2 2 19 3 2" xfId="13220" xr:uid="{AE26BE97-60A5-42BB-AE33-C8EFA20C79BA}"/>
    <cellStyle name="Separador de milhares 2 2 19 3 2 2" xfId="16108" xr:uid="{145DBABC-02E3-4F80-8CC0-7C7542A1FBE4}"/>
    <cellStyle name="Separador de milhares 2 2 19 3 2 2 2" xfId="21330" xr:uid="{AAFBB057-54CF-4688-B476-C55ACC964CE7}"/>
    <cellStyle name="Separador de milhares 2 2 19 3 2 3" xfId="18455" xr:uid="{4526FDA6-7E6D-4828-A425-2DA9E73344C4}"/>
    <cellStyle name="Separador de milhares 2 2 19 3 3" xfId="12507" xr:uid="{841C8211-36B3-4C9E-A68A-19D22B07F468}"/>
    <cellStyle name="Separador de milhares 2 2 19 3 3 2" xfId="17757" xr:uid="{7470C11E-681D-4E42-A308-B6FDF5551A56}"/>
    <cellStyle name="Separador de milhares 2 2 19 30" xfId="10426" xr:uid="{A1C642BD-CA00-4D82-AF0E-D1A81D87CA1C}"/>
    <cellStyle name="Separador de milhares 2 2 19 30 2" xfId="13221" xr:uid="{C571455A-F77D-4B47-85CD-2A7949D3E397}"/>
    <cellStyle name="Separador de milhares 2 2 19 30 2 2" xfId="16109" xr:uid="{35A48410-F2FE-4081-BA6C-92C2EAE81963}"/>
    <cellStyle name="Separador de milhares 2 2 19 30 2 2 2" xfId="21331" xr:uid="{67705C46-029E-4799-8FD2-E9BAF29BD809}"/>
    <cellStyle name="Separador de milhares 2 2 19 30 2 3" xfId="18456" xr:uid="{4F798624-B973-4DCA-AFCA-D4A35F801BD8}"/>
    <cellStyle name="Separador de milhares 2 2 19 30 3" xfId="12506" xr:uid="{503D752F-3B3C-408D-9720-15102B93D35B}"/>
    <cellStyle name="Separador de milhares 2 2 19 30 3 2" xfId="17756" xr:uid="{7CE7E917-27C5-449C-BB7B-8A7D7DA5E5AD}"/>
    <cellStyle name="Separador de milhares 2 2 19 31" xfId="10427" xr:uid="{B5168522-44D1-4866-85A5-18FED0B8D209}"/>
    <cellStyle name="Separador de milhares 2 2 19 31 2" xfId="13222" xr:uid="{D40738EA-F773-440E-A3EC-63E69DCA67B3}"/>
    <cellStyle name="Separador de milhares 2 2 19 31 2 2" xfId="16110" xr:uid="{8747EF50-78E8-48DF-95F7-1A0D984D9C7B}"/>
    <cellStyle name="Separador de milhares 2 2 19 31 2 2 2" xfId="21332" xr:uid="{14D45831-7D05-4356-9CF6-905B483AC8D1}"/>
    <cellStyle name="Separador de milhares 2 2 19 31 2 3" xfId="18457" xr:uid="{C8A9F39E-C344-4BB9-9603-C23F75C674C1}"/>
    <cellStyle name="Separador de milhares 2 2 19 31 3" xfId="12505" xr:uid="{9252EA19-A2A3-4519-9C95-C7ABBB6E7AAA}"/>
    <cellStyle name="Separador de milhares 2 2 19 31 3 2" xfId="17755" xr:uid="{626F643A-38B8-417F-B231-E8BF2D882035}"/>
    <cellStyle name="Separador de milhares 2 2 19 32" xfId="10428" xr:uid="{D62D6F25-23E0-4233-8EDD-8B4866F7DB30}"/>
    <cellStyle name="Separador de milhares 2 2 19 32 2" xfId="13223" xr:uid="{47AF766B-ED2E-4E9A-A0CD-919FD04A2130}"/>
    <cellStyle name="Separador de milhares 2 2 19 32 2 2" xfId="16111" xr:uid="{E52CF52C-E59B-46B4-8F84-8C3C06DA7956}"/>
    <cellStyle name="Separador de milhares 2 2 19 32 2 2 2" xfId="21333" xr:uid="{16B2C1A8-9B15-4892-8949-F22618A8AD85}"/>
    <cellStyle name="Separador de milhares 2 2 19 32 2 3" xfId="18458" xr:uid="{54C40CD1-7106-4A51-ABA8-4D3A3D8E89CE}"/>
    <cellStyle name="Separador de milhares 2 2 19 32 3" xfId="15755" xr:uid="{90A917AE-352C-4C77-8440-7DD8ABBD9A79}"/>
    <cellStyle name="Separador de milhares 2 2 19 32 3 2" xfId="20978" xr:uid="{DFB78E28-D213-46AB-9E87-76BC479AFA02}"/>
    <cellStyle name="Separador de milhares 2 2 19 33" xfId="10429" xr:uid="{5ED406B6-96C1-47D6-B539-AB3B91215C70}"/>
    <cellStyle name="Separador de milhares 2 2 19 33 2" xfId="13224" xr:uid="{258225EA-9170-4F5F-BE0C-28EAB2A1AA25}"/>
    <cellStyle name="Separador de milhares 2 2 19 33 2 2" xfId="16112" xr:uid="{F0BBCC0F-CB15-4DD6-A338-AF09D0B8A0C0}"/>
    <cellStyle name="Separador de milhares 2 2 19 33 2 2 2" xfId="21334" xr:uid="{51DBABD2-BBAA-4578-8702-0E820215366C}"/>
    <cellStyle name="Separador de milhares 2 2 19 33 2 3" xfId="18459" xr:uid="{A21001B0-A5E3-42CD-AC61-F2B3FF366B22}"/>
    <cellStyle name="Separador de milhares 2 2 19 33 3" xfId="12504" xr:uid="{BD375874-2B10-4EF5-9C2C-40DC43DD41D9}"/>
    <cellStyle name="Separador de milhares 2 2 19 33 3 2" xfId="17754" xr:uid="{50CC3D13-262B-41D9-86A3-F5E6E8D119B4}"/>
    <cellStyle name="Separador de milhares 2 2 19 34" xfId="10430" xr:uid="{58441612-DC48-48C6-927F-81270839C55A}"/>
    <cellStyle name="Separador de milhares 2 2 19 34 2" xfId="13225" xr:uid="{D77BE751-42F3-455E-A446-9E2B4002FD28}"/>
    <cellStyle name="Separador de milhares 2 2 19 34 2 2" xfId="16113" xr:uid="{DBA5DA41-C04D-4957-BFB2-4E05604E1AF1}"/>
    <cellStyle name="Separador de milhares 2 2 19 34 2 2 2" xfId="21335" xr:uid="{8BB169E7-018B-4B15-9EDF-6DEF491A78D9}"/>
    <cellStyle name="Separador de milhares 2 2 19 34 2 3" xfId="18460" xr:uid="{24ED61CA-53E9-43C0-AB9F-67FF765D0825}"/>
    <cellStyle name="Separador de milhares 2 2 19 34 3" xfId="12503" xr:uid="{62E4547D-B959-4FB9-B9D3-5783A9A4B1E8}"/>
    <cellStyle name="Separador de milhares 2 2 19 34 3 2" xfId="17753" xr:uid="{30130E1A-BA6F-4BE3-AB85-97DB6E35BB6C}"/>
    <cellStyle name="Separador de milhares 2 2 19 35" xfId="13198" xr:uid="{B1BA0C4A-CA71-4096-A4A8-D95C70BB5BAA}"/>
    <cellStyle name="Separador de milhares 2 2 19 35 2" xfId="16086" xr:uid="{1881F35B-8FD1-4BD7-B86E-C2B7AE464435}"/>
    <cellStyle name="Separador de milhares 2 2 19 35 2 2" xfId="21308" xr:uid="{5B5D9183-01E3-47C1-878B-A8B7EC059C2C}"/>
    <cellStyle name="Separador de milhares 2 2 19 35 3" xfId="18433" xr:uid="{E4460C10-A227-47C1-950B-1C186381BCA0}"/>
    <cellStyle name="Separador de milhares 2 2 19 36" xfId="12529" xr:uid="{1A4379F3-014D-4694-A58B-311DFA9D1019}"/>
    <cellStyle name="Separador de milhares 2 2 19 36 2" xfId="17779" xr:uid="{72AC6253-4E63-4FB4-A737-7605CAEB3F6E}"/>
    <cellStyle name="Separador de milhares 2 2 19 4" xfId="10431" xr:uid="{2601A052-8DCB-4ADD-B034-EDDA8CF37703}"/>
    <cellStyle name="Separador de milhares 2 2 19 4 2" xfId="13226" xr:uid="{2BFF7727-9287-4221-9E16-6F008D6063AA}"/>
    <cellStyle name="Separador de milhares 2 2 19 4 2 2" xfId="16114" xr:uid="{40905085-B148-4DCE-89CC-FE0214F99D3C}"/>
    <cellStyle name="Separador de milhares 2 2 19 4 2 2 2" xfId="21336" xr:uid="{6AD8FEAA-68BC-4B4C-ACB4-933930DB38B8}"/>
    <cellStyle name="Separador de milhares 2 2 19 4 2 3" xfId="18461" xr:uid="{59537ED5-EF3A-4346-B916-25AD39588CDF}"/>
    <cellStyle name="Separador de milhares 2 2 19 4 3" xfId="12502" xr:uid="{FFE78ACB-B93D-482C-B9DF-6852A26C3084}"/>
    <cellStyle name="Separador de milhares 2 2 19 4 3 2" xfId="17752" xr:uid="{A07A6968-DA7D-4DCA-A065-D7480867ACA2}"/>
    <cellStyle name="Separador de milhares 2 2 19 5" xfId="10432" xr:uid="{0CAFADCE-77EF-473F-85EB-2128B68C2A01}"/>
    <cellStyle name="Separador de milhares 2 2 19 5 2" xfId="13227" xr:uid="{DA47A86E-E05C-4070-8D44-0A8AEE79A872}"/>
    <cellStyle name="Separador de milhares 2 2 19 5 2 2" xfId="16115" xr:uid="{F6958948-9A0D-4A07-9F20-95ECA343BFB8}"/>
    <cellStyle name="Separador de milhares 2 2 19 5 2 2 2" xfId="21337" xr:uid="{4554DBC5-287D-4055-8326-CC5FE266CBDB}"/>
    <cellStyle name="Separador de milhares 2 2 19 5 2 3" xfId="18462" xr:uid="{F5338E21-8E3D-489B-8EBF-D27DCB9DBEC7}"/>
    <cellStyle name="Separador de milhares 2 2 19 5 3" xfId="12501" xr:uid="{42D70971-8A70-4CC1-AEAE-34A33CEC7CB7}"/>
    <cellStyle name="Separador de milhares 2 2 19 5 3 2" xfId="17751" xr:uid="{7BFE1959-4B16-4846-A6C2-59FB07202229}"/>
    <cellStyle name="Separador de milhares 2 2 19 6" xfId="10433" xr:uid="{6D656614-BF67-4D03-88BC-D97148DB8359}"/>
    <cellStyle name="Separador de milhares 2 2 19 6 2" xfId="13228" xr:uid="{52C3AC80-299B-4AC3-AEE7-563BB1DE4E48}"/>
    <cellStyle name="Separador de milhares 2 2 19 6 2 2" xfId="16116" xr:uid="{508DB231-08D5-43B2-A4C2-CBDB317C2552}"/>
    <cellStyle name="Separador de milhares 2 2 19 6 2 2 2" xfId="21338" xr:uid="{4B00CADC-56E7-4C5E-A9AD-03D71D79623A}"/>
    <cellStyle name="Separador de milhares 2 2 19 6 2 3" xfId="18463" xr:uid="{F620C103-E20E-458F-AE4F-9F1750EB1732}"/>
    <cellStyle name="Separador de milhares 2 2 19 6 3" xfId="12500" xr:uid="{EAFB274D-D4A6-4CE7-B7D2-66C6F2F959D2}"/>
    <cellStyle name="Separador de milhares 2 2 19 6 3 2" xfId="17750" xr:uid="{422119F5-DB89-4BB7-A32F-FB8241110941}"/>
    <cellStyle name="Separador de milhares 2 2 19 7" xfId="10434" xr:uid="{E564E2FD-1DED-414B-8351-7356492F8C0F}"/>
    <cellStyle name="Separador de milhares 2 2 19 7 2" xfId="13229" xr:uid="{1DEBB46B-5A76-4969-B602-8BD7B13DD477}"/>
    <cellStyle name="Separador de milhares 2 2 19 7 2 2" xfId="16117" xr:uid="{F179F048-A639-4417-AE41-14D514B80670}"/>
    <cellStyle name="Separador de milhares 2 2 19 7 2 2 2" xfId="21339" xr:uid="{8424DD1B-FDB2-43AF-89D6-08FF7AB6DF09}"/>
    <cellStyle name="Separador de milhares 2 2 19 7 2 3" xfId="18464" xr:uid="{3808DC61-2A22-4AE6-9B28-F46D7CDFCF7E}"/>
    <cellStyle name="Separador de milhares 2 2 19 7 3" xfId="12499" xr:uid="{86D8A428-13AC-4F41-96AD-809AD4441002}"/>
    <cellStyle name="Separador de milhares 2 2 19 7 3 2" xfId="17749" xr:uid="{9067B8C0-C31E-4B85-BE16-AD7BF5A8DD41}"/>
    <cellStyle name="Separador de milhares 2 2 19 8" xfId="10435" xr:uid="{63907781-DEC0-475F-A126-B50AB1183423}"/>
    <cellStyle name="Separador de milhares 2 2 19 8 2" xfId="13230" xr:uid="{A388B984-D307-4365-8DE1-E7DE34B9C791}"/>
    <cellStyle name="Separador de milhares 2 2 19 8 2 2" xfId="16118" xr:uid="{2246AFD3-38F0-42AF-BD02-3AAD69897B2E}"/>
    <cellStyle name="Separador de milhares 2 2 19 8 2 2 2" xfId="21340" xr:uid="{0DDB0C81-208B-4AD4-BCEF-E9DAE258E490}"/>
    <cellStyle name="Separador de milhares 2 2 19 8 2 3" xfId="18465" xr:uid="{AE34693A-7981-408C-B122-9AF1E2137DB7}"/>
    <cellStyle name="Separador de milhares 2 2 19 8 3" xfId="12498" xr:uid="{49024432-7910-4339-986F-891FE8662221}"/>
    <cellStyle name="Separador de milhares 2 2 19 8 3 2" xfId="17748" xr:uid="{7A3CE886-F6D7-4B2F-BF27-74C3FBCCC2AA}"/>
    <cellStyle name="Separador de milhares 2 2 19 9" xfId="10436" xr:uid="{51965E01-0D47-4AE6-AB0E-C142831EF55A}"/>
    <cellStyle name="Separador de milhares 2 2 19 9 2" xfId="13231" xr:uid="{540AD5E4-E7B3-480C-90A9-EB497E91C597}"/>
    <cellStyle name="Separador de milhares 2 2 19 9 2 2" xfId="16119" xr:uid="{F1FC9FE0-8263-4406-977F-A704686BC603}"/>
    <cellStyle name="Separador de milhares 2 2 19 9 2 2 2" xfId="21341" xr:uid="{840ACB92-C36C-4735-BEBC-096F008C1841}"/>
    <cellStyle name="Separador de milhares 2 2 19 9 2 3" xfId="18466" xr:uid="{ABCC7E04-3586-4CE1-8990-91BA5F55A502}"/>
    <cellStyle name="Separador de milhares 2 2 19 9 3" xfId="12497" xr:uid="{1C8071D7-97A3-49B0-BA85-18378FAAB75D}"/>
    <cellStyle name="Separador de milhares 2 2 19 9 3 2" xfId="17747" xr:uid="{672FF15F-22C4-4A4C-A6D4-9844AA6ED024}"/>
    <cellStyle name="Separador de milhares 2 2 2" xfId="355" xr:uid="{4B3E376D-118B-4B77-8CA5-DFABF409D706}"/>
    <cellStyle name="Separador de milhares 2 2 2 10" xfId="10437" xr:uid="{16ECEA8B-1608-4351-BB97-061289CFBC43}"/>
    <cellStyle name="Separador de milhares 2 2 2 10 10" xfId="10438" xr:uid="{82184B53-F5C4-423D-9424-FE8B3F307574}"/>
    <cellStyle name="Separador de milhares 2 2 2 10 10 2" xfId="13234" xr:uid="{9DAC5234-9FCD-4EBF-967D-B2505390920B}"/>
    <cellStyle name="Separador de milhares 2 2 2 10 10 2 2" xfId="16122" xr:uid="{92B0BB2E-6FA6-4DAB-8351-9C21E0F7854B}"/>
    <cellStyle name="Separador de milhares 2 2 2 10 10 2 2 2" xfId="21344" xr:uid="{D65AA065-1475-4AE6-9D94-D49B2AB4226B}"/>
    <cellStyle name="Separador de milhares 2 2 2 10 10 2 3" xfId="18469" xr:uid="{D4C0899F-A35F-47FB-BED1-6AD19C3425D2}"/>
    <cellStyle name="Separador de milhares 2 2 2 10 10 3" xfId="12494" xr:uid="{F24D5DB3-1FC4-4A63-B0D1-5C3F417F2CD4}"/>
    <cellStyle name="Separador de milhares 2 2 2 10 10 3 2" xfId="17744" xr:uid="{432CFEA7-5562-4CAE-BC15-A304BFF540ED}"/>
    <cellStyle name="Separador de milhares 2 2 2 10 11" xfId="10439" xr:uid="{68B12BAE-C88D-4BE1-9B98-6CE858FBD7A1}"/>
    <cellStyle name="Separador de milhares 2 2 2 10 11 2" xfId="13235" xr:uid="{52844D75-9476-408A-81FE-D9EBF1DEC5A7}"/>
    <cellStyle name="Separador de milhares 2 2 2 10 11 2 2" xfId="16123" xr:uid="{0EA7D74D-E93C-421F-9961-C04B15DD119E}"/>
    <cellStyle name="Separador de milhares 2 2 2 10 11 2 2 2" xfId="21345" xr:uid="{1CF5E4CA-FBC2-4578-9E62-9789E5FBF622}"/>
    <cellStyle name="Separador de milhares 2 2 2 10 11 2 3" xfId="18470" xr:uid="{BE6A69D6-400E-48B7-85AD-A391457F17EA}"/>
    <cellStyle name="Separador de milhares 2 2 2 10 11 3" xfId="12493" xr:uid="{7E6C5AAE-042C-4BE2-81DE-3BCD34A1C12B}"/>
    <cellStyle name="Separador de milhares 2 2 2 10 11 3 2" xfId="17743" xr:uid="{B48BDC92-91A2-4C2E-811D-0293B37B70A8}"/>
    <cellStyle name="Separador de milhares 2 2 2 10 12" xfId="10440" xr:uid="{BA65ED3A-145A-4D00-99EF-6DA38EB99808}"/>
    <cellStyle name="Separador de milhares 2 2 2 10 12 2" xfId="13236" xr:uid="{48B71A8E-B71F-40D4-A92E-27B8A041F6D2}"/>
    <cellStyle name="Separador de milhares 2 2 2 10 12 2 2" xfId="16124" xr:uid="{D51AF762-85D2-4455-8D48-E1BB7EE7E66A}"/>
    <cellStyle name="Separador de milhares 2 2 2 10 12 2 2 2" xfId="21346" xr:uid="{A2CC2E4D-F833-431C-B126-BE7F781AD60B}"/>
    <cellStyle name="Separador de milhares 2 2 2 10 12 2 3" xfId="18471" xr:uid="{9D0862B5-285A-4541-B89B-8B6058DAF3CF}"/>
    <cellStyle name="Separador de milhares 2 2 2 10 12 3" xfId="12492" xr:uid="{62D5181A-ABE2-46C0-B2A6-A83CC4D684ED}"/>
    <cellStyle name="Separador de milhares 2 2 2 10 12 3 2" xfId="17742" xr:uid="{383C1463-250C-48D2-801E-CD5503364234}"/>
    <cellStyle name="Separador de milhares 2 2 2 10 13" xfId="10441" xr:uid="{0C56DEB3-BC5E-45B5-A140-85695AE91F8B}"/>
    <cellStyle name="Separador de milhares 2 2 2 10 13 2" xfId="13237" xr:uid="{EAFD7864-5CEC-45B1-BF55-39C42A922C34}"/>
    <cellStyle name="Separador de milhares 2 2 2 10 13 2 2" xfId="16125" xr:uid="{4F18C5FB-A90F-4F7B-A46A-981AE4702BC9}"/>
    <cellStyle name="Separador de milhares 2 2 2 10 13 2 2 2" xfId="21347" xr:uid="{8B2055E9-C6E3-4348-9D4F-4EC937A66A5B}"/>
    <cellStyle name="Separador de milhares 2 2 2 10 13 2 3" xfId="18472" xr:uid="{7043B3B4-7BA0-4E39-A56D-E2793358E51E}"/>
    <cellStyle name="Separador de milhares 2 2 2 10 13 3" xfId="12491" xr:uid="{CEDE2000-FB56-4629-B361-3F4DDC36FEB0}"/>
    <cellStyle name="Separador de milhares 2 2 2 10 13 3 2" xfId="17741" xr:uid="{8D81E4C4-3C58-48E8-B41C-A670381DB1B2}"/>
    <cellStyle name="Separador de milhares 2 2 2 10 14" xfId="10442" xr:uid="{3F0F10BD-8129-452C-803E-14AFE41B983F}"/>
    <cellStyle name="Separador de milhares 2 2 2 10 14 2" xfId="13238" xr:uid="{0E166ECE-55A1-4980-9106-6798415C59C3}"/>
    <cellStyle name="Separador de milhares 2 2 2 10 14 2 2" xfId="16126" xr:uid="{FE9C1843-161A-44F1-9EA1-E483E92BCC55}"/>
    <cellStyle name="Separador de milhares 2 2 2 10 14 2 2 2" xfId="21348" xr:uid="{E2B0F851-5927-484E-8B76-C03C85D84166}"/>
    <cellStyle name="Separador de milhares 2 2 2 10 14 2 3" xfId="18473" xr:uid="{3088C2BA-3F22-4FEC-B2D2-514A3BC3FA67}"/>
    <cellStyle name="Separador de milhares 2 2 2 10 14 3" xfId="12490" xr:uid="{7F99D71B-04D2-4010-AB1E-4EC203EA73AA}"/>
    <cellStyle name="Separador de milhares 2 2 2 10 14 3 2" xfId="17740" xr:uid="{02237D3D-EDAD-46D5-A22C-7F2DF41F762E}"/>
    <cellStyle name="Separador de milhares 2 2 2 10 15" xfId="10443" xr:uid="{F171F761-7C6B-4756-8769-DF10A72BAAF2}"/>
    <cellStyle name="Separador de milhares 2 2 2 10 15 2" xfId="13239" xr:uid="{C9EDE095-E617-46CD-9B6F-DDC78B3027E1}"/>
    <cellStyle name="Separador de milhares 2 2 2 10 15 2 2" xfId="16127" xr:uid="{3A62041D-6CAC-4A6E-8810-BA62DB061633}"/>
    <cellStyle name="Separador de milhares 2 2 2 10 15 2 2 2" xfId="21349" xr:uid="{06DC6BF8-CED9-4640-83A2-982AB1CDBA9B}"/>
    <cellStyle name="Separador de milhares 2 2 2 10 15 2 3" xfId="18474" xr:uid="{62DA7931-236E-466F-A9EA-9E205FFF33E5}"/>
    <cellStyle name="Separador de milhares 2 2 2 10 15 3" xfId="12489" xr:uid="{7AD94FA0-522E-4CEB-ACCF-BF0D7B008F0E}"/>
    <cellStyle name="Separador de milhares 2 2 2 10 15 3 2" xfId="17739" xr:uid="{31F700E7-4077-46EB-A92D-A1B0ACF34978}"/>
    <cellStyle name="Separador de milhares 2 2 2 10 16" xfId="13233" xr:uid="{96F39D57-A79E-4F51-91E9-42814CB703B8}"/>
    <cellStyle name="Separador de milhares 2 2 2 10 16 2" xfId="16121" xr:uid="{D905BFF6-9EC9-4548-9458-3FD91F852A7C}"/>
    <cellStyle name="Separador de milhares 2 2 2 10 16 2 2" xfId="21343" xr:uid="{ABBEEBA3-18D5-43ED-B9C2-91720D0B2A3C}"/>
    <cellStyle name="Separador de milhares 2 2 2 10 16 3" xfId="18468" xr:uid="{A864E5EF-8601-4186-8CE5-CBDFBCF67E80}"/>
    <cellStyle name="Separador de milhares 2 2 2 10 17" xfId="12495" xr:uid="{802D899C-A377-437A-AB75-1ECDBE013B6B}"/>
    <cellStyle name="Separador de milhares 2 2 2 10 17 2" xfId="17745" xr:uid="{0F8BD769-7588-4E41-B42A-512B7F9E8D5D}"/>
    <cellStyle name="Separador de milhares 2 2 2 10 2" xfId="10444" xr:uid="{582321F2-9FC7-46E0-9C63-4F2AA99E3EA0}"/>
    <cellStyle name="Separador de milhares 2 2 2 10 2 2" xfId="13240" xr:uid="{379AB788-22E5-4DF9-89D7-6E6FD0E3CFE4}"/>
    <cellStyle name="Separador de milhares 2 2 2 10 2 2 2" xfId="16128" xr:uid="{8A42CF91-FDC8-4D27-94B0-13BE0A193A67}"/>
    <cellStyle name="Separador de milhares 2 2 2 10 2 2 2 2" xfId="21350" xr:uid="{77C6ABE8-4242-4605-ACE3-993538E48B85}"/>
    <cellStyle name="Separador de milhares 2 2 2 10 2 2 3" xfId="18475" xr:uid="{A98435E5-A7EC-4E46-A82A-439B9736C342}"/>
    <cellStyle name="Separador de milhares 2 2 2 10 2 3" xfId="12488" xr:uid="{575B7C5C-2CF3-4606-950F-64AFA36E76B2}"/>
    <cellStyle name="Separador de milhares 2 2 2 10 2 3 2" xfId="17738" xr:uid="{E3798BC6-A7CB-46E4-B1D3-ED60B5EEE4F3}"/>
    <cellStyle name="Separador de milhares 2 2 2 10 3" xfId="10445" xr:uid="{4A4604FB-09DA-4413-98BD-91C438B695F4}"/>
    <cellStyle name="Separador de milhares 2 2 2 10 3 2" xfId="13241" xr:uid="{62C90876-6387-4059-A83A-ED835FF860EE}"/>
    <cellStyle name="Separador de milhares 2 2 2 10 3 2 2" xfId="16129" xr:uid="{63E4EE31-1A2C-4013-9CEC-4CD45D06C5B1}"/>
    <cellStyle name="Separador de milhares 2 2 2 10 3 2 2 2" xfId="21351" xr:uid="{2A39FDF9-2460-4E2F-AB3E-832C393DE83B}"/>
    <cellStyle name="Separador de milhares 2 2 2 10 3 2 3" xfId="18476" xr:uid="{0A517B5E-5585-40DD-A473-E58073C7DFC1}"/>
    <cellStyle name="Separador de milhares 2 2 2 10 3 3" xfId="12487" xr:uid="{E0F80F19-AA62-40C9-8F68-01034CFBF4E4}"/>
    <cellStyle name="Separador de milhares 2 2 2 10 3 3 2" xfId="17737" xr:uid="{E37CB206-F640-429D-AE36-F013A0665AAF}"/>
    <cellStyle name="Separador de milhares 2 2 2 10 4" xfId="10446" xr:uid="{C25FE826-C2B8-43CC-B390-10604DC7FD88}"/>
    <cellStyle name="Separador de milhares 2 2 2 10 4 2" xfId="13242" xr:uid="{40776ED6-1979-45F3-8AA6-6E5405379E71}"/>
    <cellStyle name="Separador de milhares 2 2 2 10 4 2 2" xfId="16130" xr:uid="{0BA814F1-03F8-4018-98F5-924A14459947}"/>
    <cellStyle name="Separador de milhares 2 2 2 10 4 2 2 2" xfId="21352" xr:uid="{7551BF6B-5E11-44A5-A2A9-99A8009B7A9B}"/>
    <cellStyle name="Separador de milhares 2 2 2 10 4 2 3" xfId="18477" xr:uid="{E37A8E46-400A-41F0-8B5C-BDFB86B1EEAD}"/>
    <cellStyle name="Separador de milhares 2 2 2 10 4 3" xfId="12486" xr:uid="{C24AF0F7-C3A0-422E-AB30-CC6887D11892}"/>
    <cellStyle name="Separador de milhares 2 2 2 10 4 3 2" xfId="17736" xr:uid="{FB23EEF3-0FBD-4CC6-A894-81C3A2529DB7}"/>
    <cellStyle name="Separador de milhares 2 2 2 10 5" xfId="10447" xr:uid="{C7478F0C-A0A0-4221-B8C2-D846944077E1}"/>
    <cellStyle name="Separador de milhares 2 2 2 10 5 2" xfId="13243" xr:uid="{B4749C6B-88B9-4C5E-A8C5-AC7B194EA54A}"/>
    <cellStyle name="Separador de milhares 2 2 2 10 5 2 2" xfId="16131" xr:uid="{CF456157-FDE8-475C-AE92-FB914F5E44D0}"/>
    <cellStyle name="Separador de milhares 2 2 2 10 5 2 2 2" xfId="21353" xr:uid="{FC08D1D4-0B81-4634-BB33-DA5793FF660A}"/>
    <cellStyle name="Separador de milhares 2 2 2 10 5 2 3" xfId="18478" xr:uid="{021F09A9-37F3-4F65-94AF-EC8E93F51E71}"/>
    <cellStyle name="Separador de milhares 2 2 2 10 5 3" xfId="12485" xr:uid="{2BDD0309-3E2C-41AE-A732-33592694AA78}"/>
    <cellStyle name="Separador de milhares 2 2 2 10 5 3 2" xfId="17735" xr:uid="{3FDAE119-C59F-496F-BA0C-B58AF1A23DC8}"/>
    <cellStyle name="Separador de milhares 2 2 2 10 6" xfId="10448" xr:uid="{2A64BF87-F26A-4902-9BE8-704D4DF99114}"/>
    <cellStyle name="Separador de milhares 2 2 2 10 6 2" xfId="13244" xr:uid="{BFCE90D1-E6F4-453D-A02B-63074D46E9FF}"/>
    <cellStyle name="Separador de milhares 2 2 2 10 6 2 2" xfId="16132" xr:uid="{3244E8AE-C11B-41B1-9DAB-78C9DC94C64B}"/>
    <cellStyle name="Separador de milhares 2 2 2 10 6 2 2 2" xfId="21354" xr:uid="{2438A2FF-6873-4482-9B02-7EC2971A9C6A}"/>
    <cellStyle name="Separador de milhares 2 2 2 10 6 2 3" xfId="18479" xr:uid="{DCEBFE4D-9A21-44D2-8E3B-967FC70B2C4E}"/>
    <cellStyle name="Separador de milhares 2 2 2 10 6 3" xfId="12484" xr:uid="{4BA292C1-C536-451B-92EB-C6297AD8D3DB}"/>
    <cellStyle name="Separador de milhares 2 2 2 10 6 3 2" xfId="17734" xr:uid="{75F03553-3CA7-4B15-866E-CFCD31BEBC78}"/>
    <cellStyle name="Separador de milhares 2 2 2 10 7" xfId="10449" xr:uid="{40AAA3F5-BB8A-4B77-95F5-EE9540D0CE39}"/>
    <cellStyle name="Separador de milhares 2 2 2 10 7 2" xfId="13245" xr:uid="{3BC82B3B-C524-4DD2-8A3D-BCB505B42B18}"/>
    <cellStyle name="Separador de milhares 2 2 2 10 7 2 2" xfId="16133" xr:uid="{CE0932FF-0D9E-42A6-BCDD-32F48FAA6E01}"/>
    <cellStyle name="Separador de milhares 2 2 2 10 7 2 2 2" xfId="21355" xr:uid="{AFD17B82-7B15-4EA2-8EAB-BA61625029FB}"/>
    <cellStyle name="Separador de milhares 2 2 2 10 7 2 3" xfId="18480" xr:uid="{F700B488-6EC0-4A8C-90A3-F8408328EE85}"/>
    <cellStyle name="Separador de milhares 2 2 2 10 7 3" xfId="12483" xr:uid="{6003064B-69AD-41D5-A5B5-D92D96B49D96}"/>
    <cellStyle name="Separador de milhares 2 2 2 10 7 3 2" xfId="17733" xr:uid="{956EEAA3-8F6E-4E23-A704-CCF050DD7CE5}"/>
    <cellStyle name="Separador de milhares 2 2 2 10 8" xfId="10450" xr:uid="{2905E753-9566-4EF1-B81D-9AB5504D937F}"/>
    <cellStyle name="Separador de milhares 2 2 2 10 8 2" xfId="13246" xr:uid="{FB44594D-0173-40B5-95F8-AC59092ECC4B}"/>
    <cellStyle name="Separador de milhares 2 2 2 10 8 2 2" xfId="16134" xr:uid="{633E8C29-3813-4FBE-A756-A1110399D147}"/>
    <cellStyle name="Separador de milhares 2 2 2 10 8 2 2 2" xfId="21356" xr:uid="{F7BDB38E-ED2D-4A3E-8983-36430844A614}"/>
    <cellStyle name="Separador de milhares 2 2 2 10 8 2 3" xfId="18481" xr:uid="{06372D7F-1E39-482D-8870-B9CDB68A2250}"/>
    <cellStyle name="Separador de milhares 2 2 2 10 8 3" xfId="12482" xr:uid="{D73B30D8-9050-41AE-8CBF-E3B43934F21A}"/>
    <cellStyle name="Separador de milhares 2 2 2 10 8 3 2" xfId="17732" xr:uid="{DC83863F-BD5F-4560-9731-F518377F8B7D}"/>
    <cellStyle name="Separador de milhares 2 2 2 10 9" xfId="10451" xr:uid="{FD15178F-916D-4C5D-A140-26427E332A12}"/>
    <cellStyle name="Separador de milhares 2 2 2 10 9 2" xfId="13247" xr:uid="{389DBC17-4D73-4E1C-9DAB-A74A3A71320E}"/>
    <cellStyle name="Separador de milhares 2 2 2 10 9 2 2" xfId="16135" xr:uid="{FCBA8977-7524-4865-91F1-809BDC13A52A}"/>
    <cellStyle name="Separador de milhares 2 2 2 10 9 2 2 2" xfId="21357" xr:uid="{8C9BA939-742E-41A0-8AD4-8B151A3D424E}"/>
    <cellStyle name="Separador de milhares 2 2 2 10 9 2 3" xfId="18482" xr:uid="{993BB0DA-DF5C-4D0D-855B-8B5D73B79E80}"/>
    <cellStyle name="Separador de milhares 2 2 2 10 9 3" xfId="12481" xr:uid="{2D5AE43A-2B30-43D0-BC10-5697D3B96C54}"/>
    <cellStyle name="Separador de milhares 2 2 2 10 9 3 2" xfId="17731" xr:uid="{3B1623A8-76C1-4B78-A02E-20B1F1A6F34A}"/>
    <cellStyle name="Separador de milhares 2 2 2 11" xfId="10452" xr:uid="{796F0837-EF96-40C6-9AC5-CB498CCDCAB0}"/>
    <cellStyle name="Separador de milhares 2 2 2 11 10" xfId="10453" xr:uid="{12AEAA83-DA54-49C6-88A4-F4D1AD697DDF}"/>
    <cellStyle name="Separador de milhares 2 2 2 11 10 2" xfId="13249" xr:uid="{B37C6641-8A7F-407A-A49F-3C9E0ACBE0B2}"/>
    <cellStyle name="Separador de milhares 2 2 2 11 10 2 2" xfId="16137" xr:uid="{0AF379AE-8B8A-4796-BF56-E265FE60F103}"/>
    <cellStyle name="Separador de milhares 2 2 2 11 10 2 2 2" xfId="21359" xr:uid="{976CF52B-07EE-4E1B-831F-C5C9A33C6436}"/>
    <cellStyle name="Separador de milhares 2 2 2 11 10 2 3" xfId="18484" xr:uid="{D5D03370-2E3A-43DF-8941-5C25FCCCDB39}"/>
    <cellStyle name="Separador de milhares 2 2 2 11 10 3" xfId="12479" xr:uid="{75C73F26-3A0A-4108-BECD-826A6D9844D8}"/>
    <cellStyle name="Separador de milhares 2 2 2 11 10 3 2" xfId="17729" xr:uid="{6BBDEB42-E2F1-444E-AD54-91823B64D419}"/>
    <cellStyle name="Separador de milhares 2 2 2 11 11" xfId="10454" xr:uid="{41ADE566-992B-4E88-BC99-E0BF442BF124}"/>
    <cellStyle name="Separador de milhares 2 2 2 11 11 2" xfId="13250" xr:uid="{1908C2DF-940E-47F1-A4A8-550B7D515FDD}"/>
    <cellStyle name="Separador de milhares 2 2 2 11 11 2 2" xfId="16138" xr:uid="{6872D4A7-E614-473B-BD84-3879315457D8}"/>
    <cellStyle name="Separador de milhares 2 2 2 11 11 2 2 2" xfId="21360" xr:uid="{03A10257-EF69-479D-A1B0-C91ADEEF5115}"/>
    <cellStyle name="Separador de milhares 2 2 2 11 11 2 3" xfId="18485" xr:uid="{1087ED4E-C320-46B1-AD18-85BED9E76EA7}"/>
    <cellStyle name="Separador de milhares 2 2 2 11 11 3" xfId="12478" xr:uid="{562EA547-895F-430F-A301-600B6478E391}"/>
    <cellStyle name="Separador de milhares 2 2 2 11 11 3 2" xfId="17728" xr:uid="{2EF5BEC7-2E8D-4C48-9C84-E92A2CACAFD9}"/>
    <cellStyle name="Separador de milhares 2 2 2 11 12" xfId="10455" xr:uid="{3CD88A3D-05D5-4721-AB91-04B4E28BB1D4}"/>
    <cellStyle name="Separador de milhares 2 2 2 11 12 2" xfId="13251" xr:uid="{B158B466-8D7F-4727-8533-338B3BB678AD}"/>
    <cellStyle name="Separador de milhares 2 2 2 11 12 2 2" xfId="16139" xr:uid="{2BC25FFA-5871-44B3-86BC-F1A3AAC1295D}"/>
    <cellStyle name="Separador de milhares 2 2 2 11 12 2 2 2" xfId="21361" xr:uid="{0F2B34BE-9575-4D54-BE98-817DA90F511C}"/>
    <cellStyle name="Separador de milhares 2 2 2 11 12 2 3" xfId="18486" xr:uid="{14645494-6928-4D6C-AFD1-833AE490CE7F}"/>
    <cellStyle name="Separador de milhares 2 2 2 11 12 3" xfId="12477" xr:uid="{FF04D958-483D-49B8-91AA-352AAD39C409}"/>
    <cellStyle name="Separador de milhares 2 2 2 11 12 3 2" xfId="17727" xr:uid="{C58F0F8A-B98E-4444-B466-E347194BFAB8}"/>
    <cellStyle name="Separador de milhares 2 2 2 11 13" xfId="10456" xr:uid="{B7E9A22E-2AA9-4015-B7E8-AF9918A7DD04}"/>
    <cellStyle name="Separador de milhares 2 2 2 11 13 2" xfId="13252" xr:uid="{6BAC4A82-EB72-4B80-88D6-C27F4D2F0435}"/>
    <cellStyle name="Separador de milhares 2 2 2 11 13 2 2" xfId="16140" xr:uid="{23C63413-5291-4BD5-9EA1-9CA452ECAF22}"/>
    <cellStyle name="Separador de milhares 2 2 2 11 13 2 2 2" xfId="21362" xr:uid="{94E58995-486C-41BD-A356-E4A84E1FE8F5}"/>
    <cellStyle name="Separador de milhares 2 2 2 11 13 2 3" xfId="18487" xr:uid="{0CEF366F-375B-4E63-954C-035A2010A9FC}"/>
    <cellStyle name="Separador de milhares 2 2 2 11 13 3" xfId="12476" xr:uid="{00D3F3CD-F0D4-40D0-B730-A0F1515A5511}"/>
    <cellStyle name="Separador de milhares 2 2 2 11 13 3 2" xfId="17726" xr:uid="{CDE60887-F9DB-4DC9-8C94-BAE62100DFB9}"/>
    <cellStyle name="Separador de milhares 2 2 2 11 14" xfId="10457" xr:uid="{33DFF128-5459-4F24-8E5E-0747D759983A}"/>
    <cellStyle name="Separador de milhares 2 2 2 11 14 2" xfId="13253" xr:uid="{00AA5F36-BC6C-47FA-AA62-A00D9ABD6A74}"/>
    <cellStyle name="Separador de milhares 2 2 2 11 14 2 2" xfId="16141" xr:uid="{4D3C034E-A66C-42F0-87E5-E8874642CC8E}"/>
    <cellStyle name="Separador de milhares 2 2 2 11 14 2 2 2" xfId="21363" xr:uid="{E5F4D8C2-0CD0-4EE6-ABCC-6D0DF83C227C}"/>
    <cellStyle name="Separador de milhares 2 2 2 11 14 2 3" xfId="18488" xr:uid="{34B50FB6-D85B-4B80-87FA-E8E6EBA56690}"/>
    <cellStyle name="Separador de milhares 2 2 2 11 14 3" xfId="12475" xr:uid="{A6F20486-F179-46A8-B8A9-5EBC792C5C22}"/>
    <cellStyle name="Separador de milhares 2 2 2 11 14 3 2" xfId="17725" xr:uid="{2A08F272-41AA-4011-9AF1-64CE770E0BC1}"/>
    <cellStyle name="Separador de milhares 2 2 2 11 15" xfId="13248" xr:uid="{DF61B64B-9DD3-4C03-A7D5-0D35AE61E924}"/>
    <cellStyle name="Separador de milhares 2 2 2 11 15 2" xfId="16136" xr:uid="{1B4BD4FA-136E-4E8D-8D1E-169D066F59C2}"/>
    <cellStyle name="Separador de milhares 2 2 2 11 15 2 2" xfId="21358" xr:uid="{9CD0881C-4B54-436F-B7CE-B8D61544F84A}"/>
    <cellStyle name="Separador de milhares 2 2 2 11 15 3" xfId="18483" xr:uid="{A7373077-417E-4751-B311-E7E3E6E4DA51}"/>
    <cellStyle name="Separador de milhares 2 2 2 11 16" xfId="12480" xr:uid="{9727B50B-6E0C-487A-BD26-E22C626B163D}"/>
    <cellStyle name="Separador de milhares 2 2 2 11 16 2" xfId="17730" xr:uid="{468EF4CF-2640-4D85-9A5B-306C3381468A}"/>
    <cellStyle name="Separador de milhares 2 2 2 11 2" xfId="10458" xr:uid="{CD258A89-727F-420D-92DE-44782F7BC62E}"/>
    <cellStyle name="Separador de milhares 2 2 2 11 2 2" xfId="13254" xr:uid="{1B9F0A54-10DB-44B0-AE29-F5DF3FABE7EF}"/>
    <cellStyle name="Separador de milhares 2 2 2 11 2 2 2" xfId="16142" xr:uid="{C2445BF2-5104-4B23-BD76-DF5AB3F5890B}"/>
    <cellStyle name="Separador de milhares 2 2 2 11 2 2 2 2" xfId="21364" xr:uid="{F5A65ADD-36B5-469C-A1BB-5985E5B28691}"/>
    <cellStyle name="Separador de milhares 2 2 2 11 2 2 3" xfId="18489" xr:uid="{1BF93491-EB8A-4F85-8F85-D4AD7D33F3E5}"/>
    <cellStyle name="Separador de milhares 2 2 2 11 2 3" xfId="12474" xr:uid="{289F1E5A-097B-46C3-8A07-006113700AAA}"/>
    <cellStyle name="Separador de milhares 2 2 2 11 2 3 2" xfId="17724" xr:uid="{AD06AB4A-9C06-4C00-AA24-3E7659F15AB6}"/>
    <cellStyle name="Separador de milhares 2 2 2 11 3" xfId="10459" xr:uid="{BD7051BF-8707-43AD-8C25-F7CEAC140A53}"/>
    <cellStyle name="Separador de milhares 2 2 2 11 3 2" xfId="13255" xr:uid="{7DF754EA-54AD-4A41-B01B-51F143B81C19}"/>
    <cellStyle name="Separador de milhares 2 2 2 11 3 2 2" xfId="16143" xr:uid="{089AF154-C37D-41A1-8D2E-1F372BE3282A}"/>
    <cellStyle name="Separador de milhares 2 2 2 11 3 2 2 2" xfId="21365" xr:uid="{1D267DBD-8CF0-4D94-A569-E43912A39F6F}"/>
    <cellStyle name="Separador de milhares 2 2 2 11 3 2 3" xfId="18490" xr:uid="{AF06E86C-3E00-4D94-BF27-FD384634BC64}"/>
    <cellStyle name="Separador de milhares 2 2 2 11 3 3" xfId="12473" xr:uid="{AC23232D-999C-4AC5-A3C9-C3FC1E57AC2B}"/>
    <cellStyle name="Separador de milhares 2 2 2 11 3 3 2" xfId="17723" xr:uid="{7CB7467C-7934-43C2-AFF2-CC63BAAFDF91}"/>
    <cellStyle name="Separador de milhares 2 2 2 11 4" xfId="10460" xr:uid="{9E328B11-E9D3-415A-AB03-896A0C6BE03F}"/>
    <cellStyle name="Separador de milhares 2 2 2 11 4 2" xfId="13256" xr:uid="{45342D55-9DA7-42E7-862B-460D63F86157}"/>
    <cellStyle name="Separador de milhares 2 2 2 11 4 2 2" xfId="16144" xr:uid="{F956736B-92C7-478E-980D-F6519327BE9A}"/>
    <cellStyle name="Separador de milhares 2 2 2 11 4 2 2 2" xfId="21366" xr:uid="{AF3CBED3-CA20-4170-94F5-CD44B731CFEE}"/>
    <cellStyle name="Separador de milhares 2 2 2 11 4 2 3" xfId="18491" xr:uid="{CBB9ADA5-90FE-4EF9-A1D9-F4D52FA13D07}"/>
    <cellStyle name="Separador de milhares 2 2 2 11 4 3" xfId="12472" xr:uid="{722D2A4B-334F-4DC7-884D-214FDB97F7D5}"/>
    <cellStyle name="Separador de milhares 2 2 2 11 4 3 2" xfId="17722" xr:uid="{B0B13F45-3B08-4D51-9B04-8C938458F1CE}"/>
    <cellStyle name="Separador de milhares 2 2 2 11 5" xfId="10461" xr:uid="{3D9369C7-8DD3-435F-9B93-F1AB1D061830}"/>
    <cellStyle name="Separador de milhares 2 2 2 11 5 2" xfId="13257" xr:uid="{9C114E55-BC75-45F0-A52C-F59945165FAE}"/>
    <cellStyle name="Separador de milhares 2 2 2 11 5 2 2" xfId="16145" xr:uid="{57FB2F6C-D286-4D68-9C47-67C223F3CCEE}"/>
    <cellStyle name="Separador de milhares 2 2 2 11 5 2 2 2" xfId="21367" xr:uid="{756AF691-728A-4C30-BE7D-3D79A3C62E9A}"/>
    <cellStyle name="Separador de milhares 2 2 2 11 5 2 3" xfId="18492" xr:uid="{2AD55853-A56B-4424-BA22-8947CF3AEEA9}"/>
    <cellStyle name="Separador de milhares 2 2 2 11 5 3" xfId="12471" xr:uid="{78310D2C-A14C-4270-B7B2-2A7A40A8C96B}"/>
    <cellStyle name="Separador de milhares 2 2 2 11 5 3 2" xfId="17721" xr:uid="{AFA42E12-5FE6-45D3-8BE7-B5F510D57B47}"/>
    <cellStyle name="Separador de milhares 2 2 2 11 6" xfId="10462" xr:uid="{B5267ABC-3361-4209-940E-CF7C2F7CEFB6}"/>
    <cellStyle name="Separador de milhares 2 2 2 11 6 2" xfId="13258" xr:uid="{E2BE395F-9A5C-420F-85BB-12AFCB1D7AF0}"/>
    <cellStyle name="Separador de milhares 2 2 2 11 6 2 2" xfId="16146" xr:uid="{0ABBCF3C-1CF3-4526-B891-6B0AD92C0801}"/>
    <cellStyle name="Separador de milhares 2 2 2 11 6 2 2 2" xfId="21368" xr:uid="{FE20E810-A4B4-4DAB-8F64-3E896FF55286}"/>
    <cellStyle name="Separador de milhares 2 2 2 11 6 2 3" xfId="18493" xr:uid="{55C3E455-5541-462E-9ADB-E019D789D5C2}"/>
    <cellStyle name="Separador de milhares 2 2 2 11 6 3" xfId="12470" xr:uid="{D45EAC9A-56F3-4867-ACA7-0E2BBF50CA87}"/>
    <cellStyle name="Separador de milhares 2 2 2 11 6 3 2" xfId="17720" xr:uid="{38A479B8-0B74-404E-8693-DB8C6638135E}"/>
    <cellStyle name="Separador de milhares 2 2 2 11 7" xfId="10463" xr:uid="{BBFCBE8A-1C2D-4BE3-81E8-563E79CE55F4}"/>
    <cellStyle name="Separador de milhares 2 2 2 11 7 2" xfId="13259" xr:uid="{CB152763-C2F2-4F27-B22C-8E753455EADD}"/>
    <cellStyle name="Separador de milhares 2 2 2 11 7 2 2" xfId="16147" xr:uid="{ECC71FFC-B505-4730-A87A-4722EC49494F}"/>
    <cellStyle name="Separador de milhares 2 2 2 11 7 2 2 2" xfId="21369" xr:uid="{2867DEE4-0E24-431D-A10B-1300DD1EA23E}"/>
    <cellStyle name="Separador de milhares 2 2 2 11 7 2 3" xfId="18494" xr:uid="{38DADFAC-D4A8-472F-A8DF-34550B9B066B}"/>
    <cellStyle name="Separador de milhares 2 2 2 11 7 3" xfId="12469" xr:uid="{D5072BF7-61AB-44F7-9726-778F22D5EB80}"/>
    <cellStyle name="Separador de milhares 2 2 2 11 7 3 2" xfId="17719" xr:uid="{4FCCF1F5-74B1-49B5-A87D-59C3DAED4B19}"/>
    <cellStyle name="Separador de milhares 2 2 2 11 8" xfId="10464" xr:uid="{B1E60CA1-EA14-465C-9E5D-669AD617E6FB}"/>
    <cellStyle name="Separador de milhares 2 2 2 11 8 2" xfId="13260" xr:uid="{13A13347-EADE-484A-A051-5C2FBABA54A7}"/>
    <cellStyle name="Separador de milhares 2 2 2 11 8 2 2" xfId="16148" xr:uid="{50FDA4E9-F107-4391-82EC-5AF6730E6E95}"/>
    <cellStyle name="Separador de milhares 2 2 2 11 8 2 2 2" xfId="21370" xr:uid="{727070B5-5CA1-446D-ADBD-FD4E9F3488CF}"/>
    <cellStyle name="Separador de milhares 2 2 2 11 8 2 3" xfId="18495" xr:uid="{253F6CF7-12CB-4F68-80D4-82795507BB4A}"/>
    <cellStyle name="Separador de milhares 2 2 2 11 8 3" xfId="12468" xr:uid="{9ABFCD52-BB11-4194-8DBC-68C5EF89DD17}"/>
    <cellStyle name="Separador de milhares 2 2 2 11 8 3 2" xfId="17718" xr:uid="{6459EE0F-9DFC-4BB0-9DD2-5D090426DB54}"/>
    <cellStyle name="Separador de milhares 2 2 2 11 9" xfId="10465" xr:uid="{F7014890-53FD-4153-A3A2-1E53ACD7381E}"/>
    <cellStyle name="Separador de milhares 2 2 2 11 9 2" xfId="13261" xr:uid="{DDC55AA7-3AC0-4653-AF75-E7007F153C14}"/>
    <cellStyle name="Separador de milhares 2 2 2 11 9 2 2" xfId="16149" xr:uid="{F83E2E3D-1B1F-473D-A18E-DA9D07A76C9D}"/>
    <cellStyle name="Separador de milhares 2 2 2 11 9 2 2 2" xfId="21371" xr:uid="{60CB16CE-2A97-4D7B-B70C-A9BE4C7AD58C}"/>
    <cellStyle name="Separador de milhares 2 2 2 11 9 2 3" xfId="18496" xr:uid="{9528D3A9-AEE1-42C4-8D06-537F2D1C9551}"/>
    <cellStyle name="Separador de milhares 2 2 2 11 9 3" xfId="12467" xr:uid="{BEA8183D-DAAE-4575-8C8A-F4FBA1C372EA}"/>
    <cellStyle name="Separador de milhares 2 2 2 11 9 3 2" xfId="17717" xr:uid="{CCE66ADC-32A0-4AA6-B9E5-49582A7B0201}"/>
    <cellStyle name="Separador de milhares 2 2 2 12" xfId="10466" xr:uid="{515B2B2C-6440-4568-88A0-F2369D95FE7F}"/>
    <cellStyle name="Separador de milhares 2 2 2 12 10" xfId="10467" xr:uid="{3B3DA92F-E2B9-414A-BB50-C82947CF104B}"/>
    <cellStyle name="Separador de milhares 2 2 2 12 10 2" xfId="13263" xr:uid="{806EFA20-D3E1-4168-AAFF-74E4B10A907C}"/>
    <cellStyle name="Separador de milhares 2 2 2 12 10 2 2" xfId="16151" xr:uid="{B9B0B04B-8E33-4637-AC3A-CABD1D188B53}"/>
    <cellStyle name="Separador de milhares 2 2 2 12 10 2 2 2" xfId="21373" xr:uid="{6F2C9E26-F4C1-41AE-94A7-A8A2E9436A4C}"/>
    <cellStyle name="Separador de milhares 2 2 2 12 10 2 3" xfId="18498" xr:uid="{DA0B6849-A04D-4583-8732-9D356CB18D25}"/>
    <cellStyle name="Separador de milhares 2 2 2 12 10 3" xfId="12465" xr:uid="{A41DD766-1FE3-40E5-9296-514BA0FE297F}"/>
    <cellStyle name="Separador de milhares 2 2 2 12 10 3 2" xfId="17715" xr:uid="{44259C1C-A614-4D4E-9657-D8A954DFE218}"/>
    <cellStyle name="Separador de milhares 2 2 2 12 11" xfId="10468" xr:uid="{0D09255B-F303-4D7E-8BD1-AFDDF9E6477A}"/>
    <cellStyle name="Separador de milhares 2 2 2 12 11 2" xfId="13264" xr:uid="{450808D1-D60A-47FF-8D23-E0A65A44E3A4}"/>
    <cellStyle name="Separador de milhares 2 2 2 12 11 2 2" xfId="16152" xr:uid="{794F94C4-C678-4AA2-B4C1-8CC3106EAE26}"/>
    <cellStyle name="Separador de milhares 2 2 2 12 11 2 2 2" xfId="21374" xr:uid="{565C075C-545E-44DA-B1FC-B9FD50B1DDF3}"/>
    <cellStyle name="Separador de milhares 2 2 2 12 11 2 3" xfId="18499" xr:uid="{2F51D2A3-5BB2-4DE9-B094-68BC3F847E51}"/>
    <cellStyle name="Separador de milhares 2 2 2 12 11 3" xfId="12464" xr:uid="{3DA11396-5A63-4E28-9040-5366F6CC6772}"/>
    <cellStyle name="Separador de milhares 2 2 2 12 11 3 2" xfId="17714" xr:uid="{2CF318C5-2405-425A-BB0E-E778D034B34F}"/>
    <cellStyle name="Separador de milhares 2 2 2 12 12" xfId="10469" xr:uid="{0A9DAAC8-3292-4A46-9E88-EE4B30FBDB4B}"/>
    <cellStyle name="Separador de milhares 2 2 2 12 12 2" xfId="13265" xr:uid="{952ADAB4-2D0A-4B6B-ADAE-E169137967CE}"/>
    <cellStyle name="Separador de milhares 2 2 2 12 12 2 2" xfId="16153" xr:uid="{927C5681-3EDB-4F70-B910-CC687019D2F2}"/>
    <cellStyle name="Separador de milhares 2 2 2 12 12 2 2 2" xfId="21375" xr:uid="{ABF682ED-8084-41A5-A957-B8214E0D61EA}"/>
    <cellStyle name="Separador de milhares 2 2 2 12 12 2 3" xfId="18500" xr:uid="{8EFD241C-1CF8-49B3-A9B3-D8882201CAF9}"/>
    <cellStyle name="Separador de milhares 2 2 2 12 12 3" xfId="12463" xr:uid="{B51B2D62-A8A1-4368-BBD8-7623C77999C2}"/>
    <cellStyle name="Separador de milhares 2 2 2 12 12 3 2" xfId="17713" xr:uid="{015099E5-4C73-41E9-90C4-EB6EF3861E0B}"/>
    <cellStyle name="Separador de milhares 2 2 2 12 13" xfId="10470" xr:uid="{A8EFA076-9E2E-4C30-8441-F999C3C9D987}"/>
    <cellStyle name="Separador de milhares 2 2 2 12 13 2" xfId="13266" xr:uid="{E8EE563C-647E-4631-AF56-71DA8059AD64}"/>
    <cellStyle name="Separador de milhares 2 2 2 12 13 2 2" xfId="16154" xr:uid="{E7835A87-67C0-40BD-9802-FFC12CA79AF4}"/>
    <cellStyle name="Separador de milhares 2 2 2 12 13 2 2 2" xfId="21376" xr:uid="{DEB117E5-BD91-4979-99EE-B099B1CFF28B}"/>
    <cellStyle name="Separador de milhares 2 2 2 12 13 2 3" xfId="18501" xr:uid="{F96D074C-87C3-4D06-A0AE-36D4E177057C}"/>
    <cellStyle name="Separador de milhares 2 2 2 12 13 3" xfId="12462" xr:uid="{CAE021D6-443B-4089-8A77-08E3490B6F57}"/>
    <cellStyle name="Separador de milhares 2 2 2 12 13 3 2" xfId="17712" xr:uid="{6F346828-A7EC-4615-B28C-05AD0E12DA37}"/>
    <cellStyle name="Separador de milhares 2 2 2 12 14" xfId="13262" xr:uid="{A0FD0C2E-6D89-4CDF-B8A6-0E924CD5517E}"/>
    <cellStyle name="Separador de milhares 2 2 2 12 14 2" xfId="16150" xr:uid="{1BE8A4DC-DC03-404F-8291-3FF1B70075B3}"/>
    <cellStyle name="Separador de milhares 2 2 2 12 14 2 2" xfId="21372" xr:uid="{6384BFB3-BF78-4E46-838F-290DB9ED23F2}"/>
    <cellStyle name="Separador de milhares 2 2 2 12 14 3" xfId="18497" xr:uid="{739147FF-D7C7-4289-AF99-BF0C7CB1FEC8}"/>
    <cellStyle name="Separador de milhares 2 2 2 12 15" xfId="12466" xr:uid="{4F007B05-DDD5-41AC-8ACA-0B2D318607E2}"/>
    <cellStyle name="Separador de milhares 2 2 2 12 15 2" xfId="17716" xr:uid="{F009DE16-9574-4D9E-9302-85E3BE6864C2}"/>
    <cellStyle name="Separador de milhares 2 2 2 12 2" xfId="10471" xr:uid="{669964E7-9CF6-41AC-B037-4F5DF86CC759}"/>
    <cellStyle name="Separador de milhares 2 2 2 12 2 2" xfId="13267" xr:uid="{7FF88B6C-22AB-4AB7-B52F-B05E2AC44D4A}"/>
    <cellStyle name="Separador de milhares 2 2 2 12 2 2 2" xfId="16155" xr:uid="{21F3C2BF-C8E8-4608-A9A1-A55DB04DDBAB}"/>
    <cellStyle name="Separador de milhares 2 2 2 12 2 2 2 2" xfId="21377" xr:uid="{3F7069B0-8745-4C04-8003-088A9058AAAC}"/>
    <cellStyle name="Separador de milhares 2 2 2 12 2 2 3" xfId="18502" xr:uid="{F13997B4-D8EA-40AE-B8DC-4324C79EC314}"/>
    <cellStyle name="Separador de milhares 2 2 2 12 2 3" xfId="12461" xr:uid="{74A0EA9B-52FA-4CF5-9DD8-84D973ED3EB9}"/>
    <cellStyle name="Separador de milhares 2 2 2 12 2 3 2" xfId="17711" xr:uid="{373CC872-12B2-407E-9F6A-25E38674F5D4}"/>
    <cellStyle name="Separador de milhares 2 2 2 12 3" xfId="10472" xr:uid="{4782661C-417D-4CB9-B2F0-9BD02F194F73}"/>
    <cellStyle name="Separador de milhares 2 2 2 12 3 2" xfId="13268" xr:uid="{5FCE6CCE-6D90-4AC2-835E-20C16B6E0074}"/>
    <cellStyle name="Separador de milhares 2 2 2 12 3 2 2" xfId="16156" xr:uid="{FF1111C8-219F-4BEF-983D-CF79A844F682}"/>
    <cellStyle name="Separador de milhares 2 2 2 12 3 2 2 2" xfId="21378" xr:uid="{877D2D22-C57C-4987-9C1B-144078B93F12}"/>
    <cellStyle name="Separador de milhares 2 2 2 12 3 2 3" xfId="18503" xr:uid="{F491EE81-AE94-41F8-9A74-D1BEEE48A9D8}"/>
    <cellStyle name="Separador de milhares 2 2 2 12 3 3" xfId="12460" xr:uid="{05153F64-6002-41EE-9279-CC36EC2E4F12}"/>
    <cellStyle name="Separador de milhares 2 2 2 12 3 3 2" xfId="17710" xr:uid="{B42AB3C0-1409-47CD-8B2C-712E5EE1DA40}"/>
    <cellStyle name="Separador de milhares 2 2 2 12 4" xfId="10473" xr:uid="{6716D83D-5526-48F2-A7C6-02E8A7B859DF}"/>
    <cellStyle name="Separador de milhares 2 2 2 12 4 2" xfId="13269" xr:uid="{FB3A0A42-F7F4-420A-A1B3-A24457AEF856}"/>
    <cellStyle name="Separador de milhares 2 2 2 12 4 2 2" xfId="16157" xr:uid="{F10112D9-C059-45D8-B15C-2D68D0039849}"/>
    <cellStyle name="Separador de milhares 2 2 2 12 4 2 2 2" xfId="21379" xr:uid="{ECCECFF3-3D7A-44AE-9585-95C567CBB9B9}"/>
    <cellStyle name="Separador de milhares 2 2 2 12 4 2 3" xfId="18504" xr:uid="{2420BA80-1310-4691-8B9F-0F3E1C6432D6}"/>
    <cellStyle name="Separador de milhares 2 2 2 12 4 3" xfId="12459" xr:uid="{A7A8FC12-EC76-4307-9754-D984DA68C0E8}"/>
    <cellStyle name="Separador de milhares 2 2 2 12 4 3 2" xfId="17709" xr:uid="{E361034B-3B03-4479-804C-5079897C67A0}"/>
    <cellStyle name="Separador de milhares 2 2 2 12 5" xfId="10474" xr:uid="{E4666DB0-5F7F-47D0-BC8C-A54D1F92D670}"/>
    <cellStyle name="Separador de milhares 2 2 2 12 5 2" xfId="13270" xr:uid="{58CCCB1D-62A8-4F9D-A7FF-E58DF39CCBA6}"/>
    <cellStyle name="Separador de milhares 2 2 2 12 5 2 2" xfId="16158" xr:uid="{B788E53C-9520-41F1-9F67-4E4D3413E349}"/>
    <cellStyle name="Separador de milhares 2 2 2 12 5 2 2 2" xfId="21380" xr:uid="{45AF5CB5-F4E1-40C6-8D77-4B2F846A5D5C}"/>
    <cellStyle name="Separador de milhares 2 2 2 12 5 2 3" xfId="18505" xr:uid="{E6B3DF27-955B-4599-B4B5-685166A6C1D7}"/>
    <cellStyle name="Separador de milhares 2 2 2 12 5 3" xfId="12458" xr:uid="{1BEFB916-7076-45EE-9613-0667E408CE35}"/>
    <cellStyle name="Separador de milhares 2 2 2 12 5 3 2" xfId="17708" xr:uid="{626051DB-A5C2-484C-9645-5406342FF663}"/>
    <cellStyle name="Separador de milhares 2 2 2 12 6" xfId="10475" xr:uid="{4DCF1EE9-2E66-4D1A-B93F-2BD6EDBBA257}"/>
    <cellStyle name="Separador de milhares 2 2 2 12 6 2" xfId="13271" xr:uid="{82640D2E-2CDD-496B-8E67-EF35419860BE}"/>
    <cellStyle name="Separador de milhares 2 2 2 12 6 2 2" xfId="16159" xr:uid="{3BA726DA-B922-4D9D-934E-F20F7CA2C32A}"/>
    <cellStyle name="Separador de milhares 2 2 2 12 6 2 2 2" xfId="21381" xr:uid="{6B0640A6-9CE0-4570-8A93-D2803B2711EA}"/>
    <cellStyle name="Separador de milhares 2 2 2 12 6 2 3" xfId="18506" xr:uid="{249E5B22-9389-445E-9930-2DE703169F63}"/>
    <cellStyle name="Separador de milhares 2 2 2 12 6 3" xfId="12457" xr:uid="{C50E9688-E508-452D-B4B3-2C2AF71A86D3}"/>
    <cellStyle name="Separador de milhares 2 2 2 12 6 3 2" xfId="17707" xr:uid="{4E90AABD-6DB7-4881-8EDC-269D7261CA4B}"/>
    <cellStyle name="Separador de milhares 2 2 2 12 7" xfId="10476" xr:uid="{39D2F02D-6D1E-4512-BBF3-91B4C1974AE7}"/>
    <cellStyle name="Separador de milhares 2 2 2 12 7 2" xfId="13272" xr:uid="{A326260C-245F-492A-9265-FA0CF4758503}"/>
    <cellStyle name="Separador de milhares 2 2 2 12 7 2 2" xfId="16160" xr:uid="{BFA6347A-C9EF-4477-B51C-D070C7CB58E5}"/>
    <cellStyle name="Separador de milhares 2 2 2 12 7 2 2 2" xfId="21382" xr:uid="{B21E8EA1-34FB-4CB1-98D7-4DB594D516F7}"/>
    <cellStyle name="Separador de milhares 2 2 2 12 7 2 3" xfId="18507" xr:uid="{98B32971-D987-4EDE-9EE5-CA1A84C2229B}"/>
    <cellStyle name="Separador de milhares 2 2 2 12 7 3" xfId="12456" xr:uid="{42BCCF95-B7D6-4F6D-AB4C-A48499D0E220}"/>
    <cellStyle name="Separador de milhares 2 2 2 12 7 3 2" xfId="17706" xr:uid="{F0EE22D5-048F-4DE7-8E1B-49B571176764}"/>
    <cellStyle name="Separador de milhares 2 2 2 12 8" xfId="10477" xr:uid="{F491BC98-22C7-4158-ACE5-95ED17EC4996}"/>
    <cellStyle name="Separador de milhares 2 2 2 12 8 2" xfId="13273" xr:uid="{2B84C816-70B4-4750-9F48-E15097BF95D5}"/>
    <cellStyle name="Separador de milhares 2 2 2 12 8 2 2" xfId="16161" xr:uid="{3067FA26-2F90-4A28-9B9C-2D0285444502}"/>
    <cellStyle name="Separador de milhares 2 2 2 12 8 2 2 2" xfId="21383" xr:uid="{BFDBDFA4-9AD5-497A-BEEB-5231F810F813}"/>
    <cellStyle name="Separador de milhares 2 2 2 12 8 2 3" xfId="18508" xr:uid="{65F0A0E2-266C-4AB4-AFF2-52C7D5ABA7C8}"/>
    <cellStyle name="Separador de milhares 2 2 2 12 8 3" xfId="12455" xr:uid="{9308B467-F3A2-4FEE-B423-0E0F7985EC25}"/>
    <cellStyle name="Separador de milhares 2 2 2 12 8 3 2" xfId="17705" xr:uid="{07CA4110-2439-4B08-8A15-749535009C37}"/>
    <cellStyle name="Separador de milhares 2 2 2 12 9" xfId="10478" xr:uid="{B0811925-A406-4C85-8C38-3DAFD82CB0BF}"/>
    <cellStyle name="Separador de milhares 2 2 2 12 9 2" xfId="13274" xr:uid="{3A009DAA-A1A2-47DB-85D9-0E3D2C47FCCA}"/>
    <cellStyle name="Separador de milhares 2 2 2 12 9 2 2" xfId="16162" xr:uid="{82DC94BA-0E82-4BD2-91DB-119FCA63F412}"/>
    <cellStyle name="Separador de milhares 2 2 2 12 9 2 2 2" xfId="21384" xr:uid="{B291A311-FC07-4061-9023-C89C482FC71F}"/>
    <cellStyle name="Separador de milhares 2 2 2 12 9 2 3" xfId="18509" xr:uid="{B06A3FBB-D789-4690-B297-554FEB99D695}"/>
    <cellStyle name="Separador de milhares 2 2 2 12 9 3" xfId="12454" xr:uid="{71E452F0-0941-4C66-BCA1-06CEE5E305D7}"/>
    <cellStyle name="Separador de milhares 2 2 2 12 9 3 2" xfId="17704" xr:uid="{80949156-C7B8-4E1D-878B-D93CA3C20DF1}"/>
    <cellStyle name="Separador de milhares 2 2 2 13" xfId="10479" xr:uid="{9B9E0C60-3FCE-4D3E-94BD-F32B63D202BE}"/>
    <cellStyle name="Separador de milhares 2 2 2 13 10" xfId="10480" xr:uid="{BA6BD6DC-D9D1-4880-B8C8-95F291804367}"/>
    <cellStyle name="Separador de milhares 2 2 2 13 10 2" xfId="13276" xr:uid="{DA5E2A62-3EAC-42AF-BE07-087A7B7ED6D6}"/>
    <cellStyle name="Separador de milhares 2 2 2 13 10 2 2" xfId="16164" xr:uid="{37D61F18-4D07-45D8-8BC9-CE45312D728D}"/>
    <cellStyle name="Separador de milhares 2 2 2 13 10 2 2 2" xfId="21386" xr:uid="{6FB294E9-B89C-471C-A9E4-0B9DF4F69977}"/>
    <cellStyle name="Separador de milhares 2 2 2 13 10 2 3" xfId="18511" xr:uid="{B81E8256-AE05-4164-99E5-D5DD852B3F86}"/>
    <cellStyle name="Separador de milhares 2 2 2 13 10 3" xfId="12452" xr:uid="{3BC79E17-013A-4D79-BC05-F186B0A75D4D}"/>
    <cellStyle name="Separador de milhares 2 2 2 13 10 3 2" xfId="17702" xr:uid="{C5E3AF78-32C9-4963-B7A0-FC088EF6A855}"/>
    <cellStyle name="Separador de milhares 2 2 2 13 11" xfId="10481" xr:uid="{5DE2555C-2BFE-4EC5-AD99-A013E67641E8}"/>
    <cellStyle name="Separador de milhares 2 2 2 13 11 2" xfId="13277" xr:uid="{F1C127A9-627E-4FD1-96E2-398644283E93}"/>
    <cellStyle name="Separador de milhares 2 2 2 13 11 2 2" xfId="16165" xr:uid="{A0F18F31-A927-44C6-A164-DEA71DE04865}"/>
    <cellStyle name="Separador de milhares 2 2 2 13 11 2 2 2" xfId="21387" xr:uid="{11FAF3F5-DEDE-4088-9A75-3B791C3B4843}"/>
    <cellStyle name="Separador de milhares 2 2 2 13 11 2 3" xfId="18512" xr:uid="{5F68DE21-BC11-402B-A6E5-718BDD2BCEA5}"/>
    <cellStyle name="Separador de milhares 2 2 2 13 11 3" xfId="12451" xr:uid="{58E8E4E6-5CBA-4C9C-B54A-C287C4FCF516}"/>
    <cellStyle name="Separador de milhares 2 2 2 13 11 3 2" xfId="17701" xr:uid="{F661803E-1A0F-4935-888D-287E15DB85D4}"/>
    <cellStyle name="Separador de milhares 2 2 2 13 12" xfId="10482" xr:uid="{A55553E7-EF2C-460A-98AC-E8A4CD88D48F}"/>
    <cellStyle name="Separador de milhares 2 2 2 13 12 2" xfId="13278" xr:uid="{43DF1EA9-F949-4E9B-BA1A-9F6A6C32AEE8}"/>
    <cellStyle name="Separador de milhares 2 2 2 13 12 2 2" xfId="16166" xr:uid="{329E27F6-EDC7-406A-8ABC-9819605B95B9}"/>
    <cellStyle name="Separador de milhares 2 2 2 13 12 2 2 2" xfId="21388" xr:uid="{200C65AE-6C12-485D-A600-B49BA589D7D2}"/>
    <cellStyle name="Separador de milhares 2 2 2 13 12 2 3" xfId="18513" xr:uid="{51F0D504-79A9-4390-AE77-896CD0273D2B}"/>
    <cellStyle name="Separador de milhares 2 2 2 13 12 3" xfId="12450" xr:uid="{93E96A3B-CB0B-4DCE-85A4-6C5A625B1ACF}"/>
    <cellStyle name="Separador de milhares 2 2 2 13 12 3 2" xfId="17700" xr:uid="{1007D848-9918-413C-85C6-10F1A06F5A49}"/>
    <cellStyle name="Separador de milhares 2 2 2 13 13" xfId="13275" xr:uid="{2F7F181A-0823-481F-9191-CCF832664D18}"/>
    <cellStyle name="Separador de milhares 2 2 2 13 13 2" xfId="16163" xr:uid="{2A86DADA-88E7-4552-83D1-C38B63350352}"/>
    <cellStyle name="Separador de milhares 2 2 2 13 13 2 2" xfId="21385" xr:uid="{836465E3-373D-4283-BC68-9B42080FAD2D}"/>
    <cellStyle name="Separador de milhares 2 2 2 13 13 3" xfId="18510" xr:uid="{FBE226B0-BB23-454B-AFFE-E49B71A80F11}"/>
    <cellStyle name="Separador de milhares 2 2 2 13 14" xfId="12453" xr:uid="{9348F542-32B2-40A9-A6C9-465F6B71E342}"/>
    <cellStyle name="Separador de milhares 2 2 2 13 14 2" xfId="17703" xr:uid="{72B7621B-A8BB-4B38-AC20-5591DF8A1431}"/>
    <cellStyle name="Separador de milhares 2 2 2 13 2" xfId="10483" xr:uid="{C026F660-677A-4985-B318-D186AF3BD88F}"/>
    <cellStyle name="Separador de milhares 2 2 2 13 2 2" xfId="13279" xr:uid="{F1FD22B5-B62F-4616-A8A8-236D9D5ED55C}"/>
    <cellStyle name="Separador de milhares 2 2 2 13 2 2 2" xfId="16167" xr:uid="{348CB427-87B6-4BF7-B2B4-A37CF2ED767F}"/>
    <cellStyle name="Separador de milhares 2 2 2 13 2 2 2 2" xfId="21389" xr:uid="{CEA47287-BB16-49B0-AA99-64F3FBFD132D}"/>
    <cellStyle name="Separador de milhares 2 2 2 13 2 2 3" xfId="18514" xr:uid="{D86EE4E7-1129-4746-BD3B-D7A93FEC909E}"/>
    <cellStyle name="Separador de milhares 2 2 2 13 2 3" xfId="12449" xr:uid="{5B9D1DC9-2789-486A-B8E6-6D1F705D6DA4}"/>
    <cellStyle name="Separador de milhares 2 2 2 13 2 3 2" xfId="17699" xr:uid="{DD5B38A5-A003-46AC-85EE-77B5C520AD4C}"/>
    <cellStyle name="Separador de milhares 2 2 2 13 3" xfId="10484" xr:uid="{A2A5C385-7160-42B8-B2BF-96A448C823F2}"/>
    <cellStyle name="Separador de milhares 2 2 2 13 3 2" xfId="13280" xr:uid="{C2ED31FB-B8D5-4587-907C-8E3FCAA5DBA6}"/>
    <cellStyle name="Separador de milhares 2 2 2 13 3 2 2" xfId="16168" xr:uid="{DB9260A5-7496-4621-9C04-6ACBBF847177}"/>
    <cellStyle name="Separador de milhares 2 2 2 13 3 2 2 2" xfId="21390" xr:uid="{0EA2715F-6110-4355-9718-7EB34D18BB5F}"/>
    <cellStyle name="Separador de milhares 2 2 2 13 3 2 3" xfId="18515" xr:uid="{B00EE61B-A1FA-4C2C-A609-F30D823C6AFC}"/>
    <cellStyle name="Separador de milhares 2 2 2 13 3 3" xfId="12448" xr:uid="{496EB113-9894-4E3E-A0B1-BBE3FD0F8865}"/>
    <cellStyle name="Separador de milhares 2 2 2 13 3 3 2" xfId="17698" xr:uid="{381509A4-FA9E-4ED7-9403-9CE70A35E7E4}"/>
    <cellStyle name="Separador de milhares 2 2 2 13 4" xfId="10485" xr:uid="{C791E87B-069F-4DB8-BAD7-33B1D60F61C2}"/>
    <cellStyle name="Separador de milhares 2 2 2 13 4 2" xfId="13281" xr:uid="{2CD07E01-F130-4967-B830-023981255F78}"/>
    <cellStyle name="Separador de milhares 2 2 2 13 4 2 2" xfId="16169" xr:uid="{BEA180D7-BC22-42D7-BF70-295E327A4D8C}"/>
    <cellStyle name="Separador de milhares 2 2 2 13 4 2 2 2" xfId="21391" xr:uid="{AADC7BB0-00C4-4C03-8111-6CADF0048BCF}"/>
    <cellStyle name="Separador de milhares 2 2 2 13 4 2 3" xfId="18516" xr:uid="{E3C0A97F-71D5-47EE-AEDE-795FC36BFF3C}"/>
    <cellStyle name="Separador de milhares 2 2 2 13 4 3" xfId="12447" xr:uid="{06D3B227-1878-44A2-9718-93C7356C56B6}"/>
    <cellStyle name="Separador de milhares 2 2 2 13 4 3 2" xfId="17697" xr:uid="{5D939455-CEBA-486D-9B5A-175D0C21FB14}"/>
    <cellStyle name="Separador de milhares 2 2 2 13 5" xfId="10486" xr:uid="{CEE49CDD-9F6C-4D42-A297-B1FF099F14F0}"/>
    <cellStyle name="Separador de milhares 2 2 2 13 5 2" xfId="13282" xr:uid="{6C7A6E60-1C14-43F4-AE1F-D30646E613C9}"/>
    <cellStyle name="Separador de milhares 2 2 2 13 5 2 2" xfId="16170" xr:uid="{32647222-574D-4EA5-A487-0E6B5F41B482}"/>
    <cellStyle name="Separador de milhares 2 2 2 13 5 2 2 2" xfId="21392" xr:uid="{3A296CB1-62CA-4839-BBDB-4B3154CCD44F}"/>
    <cellStyle name="Separador de milhares 2 2 2 13 5 2 3" xfId="18517" xr:uid="{5F71E946-D181-4CA4-937C-820855E58B5C}"/>
    <cellStyle name="Separador de milhares 2 2 2 13 5 3" xfId="12446" xr:uid="{EFB23F89-77A5-4F91-92FD-F859DFFC945D}"/>
    <cellStyle name="Separador de milhares 2 2 2 13 5 3 2" xfId="17696" xr:uid="{C0DBF153-FEFB-4944-831F-3159EB0A709D}"/>
    <cellStyle name="Separador de milhares 2 2 2 13 6" xfId="10487" xr:uid="{88C8F815-3183-4E57-BA26-3AF453E1180B}"/>
    <cellStyle name="Separador de milhares 2 2 2 13 6 2" xfId="13283" xr:uid="{6DD7F732-9138-41DD-A4F4-15CCBF9C00F3}"/>
    <cellStyle name="Separador de milhares 2 2 2 13 6 2 2" xfId="16171" xr:uid="{8BDFC813-49E6-49A6-BDC5-DDA7E3090FA6}"/>
    <cellStyle name="Separador de milhares 2 2 2 13 6 2 2 2" xfId="21393" xr:uid="{5D584205-E262-45C4-9076-78606F09280F}"/>
    <cellStyle name="Separador de milhares 2 2 2 13 6 2 3" xfId="18518" xr:uid="{86A747E7-D4BF-4DAB-BE7B-A7E267A3B8A0}"/>
    <cellStyle name="Separador de milhares 2 2 2 13 6 3" xfId="12445" xr:uid="{F3B069BE-EE31-4B3F-B95B-065E00E75E2C}"/>
    <cellStyle name="Separador de milhares 2 2 2 13 6 3 2" xfId="17695" xr:uid="{FD8BD9E1-FBD7-4B58-8C28-29B8E09B6D7C}"/>
    <cellStyle name="Separador de milhares 2 2 2 13 7" xfId="10488" xr:uid="{323CC641-3048-4A78-8F07-CBA7A14A1FF0}"/>
    <cellStyle name="Separador de milhares 2 2 2 13 7 2" xfId="13284" xr:uid="{47189F3C-3347-4FB2-819D-EEF0E3CF4665}"/>
    <cellStyle name="Separador de milhares 2 2 2 13 7 2 2" xfId="16172" xr:uid="{B5789A76-1063-4A7C-B618-EAA02F99E4FA}"/>
    <cellStyle name="Separador de milhares 2 2 2 13 7 2 2 2" xfId="21394" xr:uid="{76DCDD00-4D45-4F6B-9865-CEFEC182E1DD}"/>
    <cellStyle name="Separador de milhares 2 2 2 13 7 2 3" xfId="18519" xr:uid="{8AC36466-1E9C-4489-A589-0BCCEC3007AF}"/>
    <cellStyle name="Separador de milhares 2 2 2 13 7 3" xfId="12444" xr:uid="{7ECCE734-7B01-4FA0-A50C-7E98A237CAC2}"/>
    <cellStyle name="Separador de milhares 2 2 2 13 7 3 2" xfId="17694" xr:uid="{4A8C1B08-EBE5-4BB7-B428-64907A6851C5}"/>
    <cellStyle name="Separador de milhares 2 2 2 13 8" xfId="10489" xr:uid="{EAE73FD9-474E-4CCE-A250-5F45583F9842}"/>
    <cellStyle name="Separador de milhares 2 2 2 13 8 2" xfId="13285" xr:uid="{8A4FB991-653A-4D01-ADAC-D9604053E027}"/>
    <cellStyle name="Separador de milhares 2 2 2 13 8 2 2" xfId="16173" xr:uid="{C777EF6B-8030-49CA-880A-44AD2759CE76}"/>
    <cellStyle name="Separador de milhares 2 2 2 13 8 2 2 2" xfId="21395" xr:uid="{343EAB3A-6028-447D-A301-76B1DFC058D9}"/>
    <cellStyle name="Separador de milhares 2 2 2 13 8 2 3" xfId="18520" xr:uid="{5946B7D5-5CCB-40F3-8358-E8D30CA1F777}"/>
    <cellStyle name="Separador de milhares 2 2 2 13 8 3" xfId="12443" xr:uid="{7690F563-61E8-4487-BDFF-D74CD770C521}"/>
    <cellStyle name="Separador de milhares 2 2 2 13 8 3 2" xfId="17693" xr:uid="{62C1E79E-189F-43FD-8252-D7912D310075}"/>
    <cellStyle name="Separador de milhares 2 2 2 13 9" xfId="10490" xr:uid="{98630A19-7A82-4A29-AF98-AF00C8DDF1DA}"/>
    <cellStyle name="Separador de milhares 2 2 2 13 9 2" xfId="13286" xr:uid="{E17EFA13-6030-4312-BF15-9A6D804D1291}"/>
    <cellStyle name="Separador de milhares 2 2 2 13 9 2 2" xfId="16174" xr:uid="{1958B878-4AE7-48B4-9B40-DE6973E1E8B1}"/>
    <cellStyle name="Separador de milhares 2 2 2 13 9 2 2 2" xfId="21396" xr:uid="{1718F014-6D71-4F0B-BFDD-CA9154C14E3D}"/>
    <cellStyle name="Separador de milhares 2 2 2 13 9 2 3" xfId="18521" xr:uid="{A13A7A44-B116-417B-8FED-CB516FAD7F95}"/>
    <cellStyle name="Separador de milhares 2 2 2 13 9 3" xfId="12442" xr:uid="{AB94441F-1071-4800-9849-A6887D5D70A0}"/>
    <cellStyle name="Separador de milhares 2 2 2 13 9 3 2" xfId="17692" xr:uid="{C167D0AC-971D-4F40-AEE3-E3AB389F9D9A}"/>
    <cellStyle name="Separador de milhares 2 2 2 14" xfId="10491" xr:uid="{70106721-D990-463A-A54D-D353119C75AC}"/>
    <cellStyle name="Separador de milhares 2 2 2 14 10" xfId="10492" xr:uid="{82B1919C-CEEE-4621-BD95-E4CA61CBA31A}"/>
    <cellStyle name="Separador de milhares 2 2 2 14 10 2" xfId="13288" xr:uid="{F1C17965-E4DF-44F5-B6E2-414F40B81972}"/>
    <cellStyle name="Separador de milhares 2 2 2 14 10 2 2" xfId="16176" xr:uid="{F8D35B12-B6B2-44EA-B50B-CC9B9C5BF7C0}"/>
    <cellStyle name="Separador de milhares 2 2 2 14 10 2 2 2" xfId="21398" xr:uid="{D88FCAF3-3ADE-4E03-8661-E159AFA00581}"/>
    <cellStyle name="Separador de milhares 2 2 2 14 10 2 3" xfId="18523" xr:uid="{8EDC6BE3-1F9E-4BA7-A91C-A17509F48355}"/>
    <cellStyle name="Separador de milhares 2 2 2 14 10 3" xfId="12440" xr:uid="{95A2921F-2172-4C29-9BCB-DE37475EA340}"/>
    <cellStyle name="Separador de milhares 2 2 2 14 10 3 2" xfId="17690" xr:uid="{7E3167C8-621B-435A-8A15-B39ABFEB8F19}"/>
    <cellStyle name="Separador de milhares 2 2 2 14 11" xfId="10493" xr:uid="{70A6127C-A9D5-4FCE-BA6E-2438DD2C05CC}"/>
    <cellStyle name="Separador de milhares 2 2 2 14 11 2" xfId="13289" xr:uid="{79A07937-7B69-4122-BBFE-B0123B83E6A6}"/>
    <cellStyle name="Separador de milhares 2 2 2 14 11 2 2" xfId="16177" xr:uid="{B8D21CD2-840A-4BB9-8085-5FC20EAE9E0C}"/>
    <cellStyle name="Separador de milhares 2 2 2 14 11 2 2 2" xfId="21399" xr:uid="{C5299CC2-131A-4E81-97F1-F0DF47941425}"/>
    <cellStyle name="Separador de milhares 2 2 2 14 11 2 3" xfId="18524" xr:uid="{971EA4D5-9783-4F36-9145-3830F3E18DEB}"/>
    <cellStyle name="Separador de milhares 2 2 2 14 11 3" xfId="12439" xr:uid="{52E53FB0-4892-458B-B78C-0C32B8944C19}"/>
    <cellStyle name="Separador de milhares 2 2 2 14 11 3 2" xfId="17689" xr:uid="{6D443C39-D583-4764-995C-A0DDE368B572}"/>
    <cellStyle name="Separador de milhares 2 2 2 14 12" xfId="13287" xr:uid="{4409B35D-D58D-443B-9AF2-BE1371387168}"/>
    <cellStyle name="Separador de milhares 2 2 2 14 12 2" xfId="16175" xr:uid="{F06DD506-2CC8-4BB9-901A-816BDD2F778F}"/>
    <cellStyle name="Separador de milhares 2 2 2 14 12 2 2" xfId="21397" xr:uid="{1E9B794A-048E-4FA4-88A4-92AFCE1B38A2}"/>
    <cellStyle name="Separador de milhares 2 2 2 14 12 3" xfId="18522" xr:uid="{3302E4B5-259D-4E3B-A4F7-15C8AB0F4C4B}"/>
    <cellStyle name="Separador de milhares 2 2 2 14 13" xfId="12441" xr:uid="{9247DC01-3DE0-4A0A-B79D-37C71813A5E4}"/>
    <cellStyle name="Separador de milhares 2 2 2 14 13 2" xfId="17691" xr:uid="{A28A7A84-E024-45BA-B2DD-B2A39B5503A7}"/>
    <cellStyle name="Separador de milhares 2 2 2 14 2" xfId="10494" xr:uid="{539FBEAB-C05C-4BE1-A8F1-AC48AED58BCA}"/>
    <cellStyle name="Separador de milhares 2 2 2 14 2 2" xfId="13290" xr:uid="{B6451FD6-3F1A-4D66-9AA6-1676D60551A7}"/>
    <cellStyle name="Separador de milhares 2 2 2 14 2 2 2" xfId="16178" xr:uid="{17C91127-7058-4D7F-ABE2-72BC927200A9}"/>
    <cellStyle name="Separador de milhares 2 2 2 14 2 2 2 2" xfId="21400" xr:uid="{3B6B131A-6012-4A06-A754-EF31C06B49B3}"/>
    <cellStyle name="Separador de milhares 2 2 2 14 2 2 3" xfId="18525" xr:uid="{AEC80692-2D36-45DD-B783-DE16CDAEAD58}"/>
    <cellStyle name="Separador de milhares 2 2 2 14 2 3" xfId="12438" xr:uid="{994D3DD4-4BBF-4726-81FD-B1E31F9B91BC}"/>
    <cellStyle name="Separador de milhares 2 2 2 14 2 3 2" xfId="17688" xr:uid="{BF2A6822-AED8-47FD-9457-3415EF800CD6}"/>
    <cellStyle name="Separador de milhares 2 2 2 14 3" xfId="10495" xr:uid="{CE54369B-0837-424A-844E-C85488209C68}"/>
    <cellStyle name="Separador de milhares 2 2 2 14 3 2" xfId="13291" xr:uid="{60FA1974-7F3B-4132-8A92-49987BEB628E}"/>
    <cellStyle name="Separador de milhares 2 2 2 14 3 2 2" xfId="16179" xr:uid="{B468313C-8C3B-417D-9E64-C5AC8A6CD498}"/>
    <cellStyle name="Separador de milhares 2 2 2 14 3 2 2 2" xfId="21401" xr:uid="{1A5EB7FA-363C-4BD4-9AD8-5A051F5E4C44}"/>
    <cellStyle name="Separador de milhares 2 2 2 14 3 2 3" xfId="18526" xr:uid="{9F572200-AC96-4BDA-8E3F-74F97B23E7F9}"/>
    <cellStyle name="Separador de milhares 2 2 2 14 3 3" xfId="12437" xr:uid="{18ED6777-6168-49FC-8A35-3ABDF4A8ADAD}"/>
    <cellStyle name="Separador de milhares 2 2 2 14 3 3 2" xfId="17687" xr:uid="{5574CFF4-9F77-453C-BFC9-E3AF7655CF69}"/>
    <cellStyle name="Separador de milhares 2 2 2 14 4" xfId="10496" xr:uid="{9A9293C7-8AF9-40EE-BB6B-A957A5DAC706}"/>
    <cellStyle name="Separador de milhares 2 2 2 14 4 2" xfId="13292" xr:uid="{4676FBA9-477C-4030-97DF-9C827ED02A1D}"/>
    <cellStyle name="Separador de milhares 2 2 2 14 4 2 2" xfId="16180" xr:uid="{ABBFCC0F-1829-49A4-BF50-35AF98156A1C}"/>
    <cellStyle name="Separador de milhares 2 2 2 14 4 2 2 2" xfId="21402" xr:uid="{7ADFC617-7657-4892-A78B-BAB29A89EA65}"/>
    <cellStyle name="Separador de milhares 2 2 2 14 4 2 3" xfId="18527" xr:uid="{3ADA34F5-B670-40F4-B6F0-AA0B00C8BC72}"/>
    <cellStyle name="Separador de milhares 2 2 2 14 4 3" xfId="12436" xr:uid="{26148BA1-FD0E-432C-9E67-4D071EFACDAD}"/>
    <cellStyle name="Separador de milhares 2 2 2 14 4 3 2" xfId="17686" xr:uid="{5BA3CBA2-FB1F-4BE2-B8E0-1D3718452734}"/>
    <cellStyle name="Separador de milhares 2 2 2 14 5" xfId="10497" xr:uid="{639102B1-9D2C-4E57-ADAA-4D5EE099D096}"/>
    <cellStyle name="Separador de milhares 2 2 2 14 5 2" xfId="13293" xr:uid="{B6BC9D6B-1403-44E4-B1EC-7D28A3E865E1}"/>
    <cellStyle name="Separador de milhares 2 2 2 14 5 2 2" xfId="16181" xr:uid="{F2016CAA-3CF4-4D62-BA15-7979481F48B1}"/>
    <cellStyle name="Separador de milhares 2 2 2 14 5 2 2 2" xfId="21403" xr:uid="{933E0B87-578C-412F-9446-20FD738EB9B5}"/>
    <cellStyle name="Separador de milhares 2 2 2 14 5 2 3" xfId="18528" xr:uid="{A0F7D7D1-0480-4D0F-9F37-F914810FC509}"/>
    <cellStyle name="Separador de milhares 2 2 2 14 5 3" xfId="12435" xr:uid="{3CD2956D-7C81-473E-9AA3-7A637BB37759}"/>
    <cellStyle name="Separador de milhares 2 2 2 14 5 3 2" xfId="17685" xr:uid="{10D8A48E-1B26-41D4-9C10-8CCA4CBAFFF2}"/>
    <cellStyle name="Separador de milhares 2 2 2 14 6" xfId="10498" xr:uid="{CC5FAD03-B0D7-4829-A23D-E57391E15F94}"/>
    <cellStyle name="Separador de milhares 2 2 2 14 6 2" xfId="13294" xr:uid="{20674965-5AD7-40EC-845F-D194712EA51F}"/>
    <cellStyle name="Separador de milhares 2 2 2 14 6 2 2" xfId="16182" xr:uid="{9955E8FC-2AF7-4354-8B9A-C9CB07C211C2}"/>
    <cellStyle name="Separador de milhares 2 2 2 14 6 2 2 2" xfId="21404" xr:uid="{69F08757-E31A-49A2-AE94-36EE8F733EA3}"/>
    <cellStyle name="Separador de milhares 2 2 2 14 6 2 3" xfId="18529" xr:uid="{5CAFD20F-0D6C-4AD5-B8BD-410B66500875}"/>
    <cellStyle name="Separador de milhares 2 2 2 14 6 3" xfId="12434" xr:uid="{653A5F01-D2C2-46D4-B804-403A2E7DD179}"/>
    <cellStyle name="Separador de milhares 2 2 2 14 6 3 2" xfId="17684" xr:uid="{9570AB72-0847-4655-98DE-C2CF35400E94}"/>
    <cellStyle name="Separador de milhares 2 2 2 14 7" xfId="10499" xr:uid="{A141AD68-377E-45AF-9AD1-76934F52A2B6}"/>
    <cellStyle name="Separador de milhares 2 2 2 14 7 2" xfId="13295" xr:uid="{7B4885DA-B2A6-4333-A725-C40A27F04584}"/>
    <cellStyle name="Separador de milhares 2 2 2 14 7 2 2" xfId="16183" xr:uid="{42819E56-A15F-4554-A571-DB3F1E7735FF}"/>
    <cellStyle name="Separador de milhares 2 2 2 14 7 2 2 2" xfId="21405" xr:uid="{2D6B2CB7-E205-4E36-BA37-1758D8E36B3B}"/>
    <cellStyle name="Separador de milhares 2 2 2 14 7 2 3" xfId="18530" xr:uid="{2AA55596-0CDA-46AA-891E-574AED54D388}"/>
    <cellStyle name="Separador de milhares 2 2 2 14 7 3" xfId="12433" xr:uid="{3B1D48A4-5D9B-4716-93FF-2CB8F686C4A2}"/>
    <cellStyle name="Separador de milhares 2 2 2 14 7 3 2" xfId="17683" xr:uid="{87802F6A-36F7-459D-9B9C-3AE3A763B308}"/>
    <cellStyle name="Separador de milhares 2 2 2 14 8" xfId="10500" xr:uid="{FC007CB3-844B-4478-9E6C-6BEEAA359688}"/>
    <cellStyle name="Separador de milhares 2 2 2 14 8 2" xfId="13296" xr:uid="{583A7878-36E2-4B50-807E-342C5031C9CC}"/>
    <cellStyle name="Separador de milhares 2 2 2 14 8 2 2" xfId="16184" xr:uid="{DD3F714A-E02C-4A9D-B935-B30EE34A9135}"/>
    <cellStyle name="Separador de milhares 2 2 2 14 8 2 2 2" xfId="21406" xr:uid="{C866B01B-A67C-4528-90AB-D71AC6810462}"/>
    <cellStyle name="Separador de milhares 2 2 2 14 8 2 3" xfId="18531" xr:uid="{2881D0A7-2739-479E-AC94-D9F9E19B91A6}"/>
    <cellStyle name="Separador de milhares 2 2 2 14 8 3" xfId="12432" xr:uid="{A57E6A32-6DB7-496E-826B-9E7EEDBAE538}"/>
    <cellStyle name="Separador de milhares 2 2 2 14 8 3 2" xfId="17682" xr:uid="{7AC0ECD6-E98C-4559-81B2-418581703471}"/>
    <cellStyle name="Separador de milhares 2 2 2 14 9" xfId="10501" xr:uid="{9D3E85EE-17CD-4EAD-B0AF-A98DBE1CE2B2}"/>
    <cellStyle name="Separador de milhares 2 2 2 14 9 2" xfId="13297" xr:uid="{B1EDAF59-28B7-4C7D-9227-62E0BC136DDA}"/>
    <cellStyle name="Separador de milhares 2 2 2 14 9 2 2" xfId="16185" xr:uid="{CF1EE568-651F-4832-984B-527306497014}"/>
    <cellStyle name="Separador de milhares 2 2 2 14 9 2 2 2" xfId="21407" xr:uid="{EF341FBE-B84A-4CB8-B8D5-9545B6ADB575}"/>
    <cellStyle name="Separador de milhares 2 2 2 14 9 2 3" xfId="18532" xr:uid="{EF1F461F-78E3-4B06-B99D-FF2FAD16732D}"/>
    <cellStyle name="Separador de milhares 2 2 2 14 9 3" xfId="12431" xr:uid="{DDDD986F-790E-4C66-8AB0-16D7B1AA7264}"/>
    <cellStyle name="Separador de milhares 2 2 2 14 9 3 2" xfId="17681" xr:uid="{595F6B81-D1D7-40EC-A183-B1639125FE0A}"/>
    <cellStyle name="Separador de milhares 2 2 2 15" xfId="10502" xr:uid="{6B9C4CA0-0B87-491E-A89B-AF795117E212}"/>
    <cellStyle name="Separador de milhares 2 2 2 15 10" xfId="10503" xr:uid="{7393738B-2256-40BA-8321-F4F73F541310}"/>
    <cellStyle name="Separador de milhares 2 2 2 15 10 2" xfId="13299" xr:uid="{F64244A3-E3A5-4AE4-9B91-82BFD2B43DBF}"/>
    <cellStyle name="Separador de milhares 2 2 2 15 10 2 2" xfId="16187" xr:uid="{DC621C6A-9613-44FA-8F8D-866909C9EFD0}"/>
    <cellStyle name="Separador de milhares 2 2 2 15 10 2 2 2" xfId="21409" xr:uid="{6373BA38-DF01-4ED3-91C2-003C065A0E85}"/>
    <cellStyle name="Separador de milhares 2 2 2 15 10 2 3" xfId="18534" xr:uid="{417902C0-5C6C-425A-A68B-95733EAAE24A}"/>
    <cellStyle name="Separador de milhares 2 2 2 15 10 3" xfId="12429" xr:uid="{F89DD76E-EEF8-45D6-B18D-18013ACD9D23}"/>
    <cellStyle name="Separador de milhares 2 2 2 15 10 3 2" xfId="17679" xr:uid="{6CB116D3-83E8-4845-A525-90D05C742C43}"/>
    <cellStyle name="Separador de milhares 2 2 2 15 11" xfId="13298" xr:uid="{302C79EC-E62D-4D97-8EB0-06293FF4A260}"/>
    <cellStyle name="Separador de milhares 2 2 2 15 11 2" xfId="16186" xr:uid="{E62B086F-06BD-4BD9-8D5B-2F5160C1BDB3}"/>
    <cellStyle name="Separador de milhares 2 2 2 15 11 2 2" xfId="21408" xr:uid="{29F30343-572D-4129-8248-DFBEF9D22B33}"/>
    <cellStyle name="Separador de milhares 2 2 2 15 11 3" xfId="18533" xr:uid="{159AECE1-4FBE-4F31-8B37-12C506A56C5B}"/>
    <cellStyle name="Separador de milhares 2 2 2 15 12" xfId="12430" xr:uid="{30B7981C-F036-4120-A3F9-AF20B9C13244}"/>
    <cellStyle name="Separador de milhares 2 2 2 15 12 2" xfId="17680" xr:uid="{555B6369-F532-4412-B17A-791C040F7052}"/>
    <cellStyle name="Separador de milhares 2 2 2 15 2" xfId="10504" xr:uid="{6785E950-CCEB-4E1C-AD1D-25B45988BE49}"/>
    <cellStyle name="Separador de milhares 2 2 2 15 2 2" xfId="13300" xr:uid="{5260EF16-425D-4D80-B7E6-4F9CF5F56076}"/>
    <cellStyle name="Separador de milhares 2 2 2 15 2 2 2" xfId="16188" xr:uid="{024E63A7-D213-419A-BA01-A6DEE8A037C0}"/>
    <cellStyle name="Separador de milhares 2 2 2 15 2 2 2 2" xfId="21410" xr:uid="{EEF64BC0-AFCA-48FB-BAFF-A5B419EF97CA}"/>
    <cellStyle name="Separador de milhares 2 2 2 15 2 2 3" xfId="18535" xr:uid="{0F84162C-168D-4040-A27F-1251FAD3B65A}"/>
    <cellStyle name="Separador de milhares 2 2 2 15 2 3" xfId="12428" xr:uid="{C6453148-A521-47DA-A247-EE94F8D0E87C}"/>
    <cellStyle name="Separador de milhares 2 2 2 15 2 3 2" xfId="17678" xr:uid="{C1003F81-31C6-4FF2-BA7E-E61C9BE4CDAF}"/>
    <cellStyle name="Separador de milhares 2 2 2 15 3" xfId="10505" xr:uid="{8F760D4D-2444-42B8-9795-C1E9FD674BA8}"/>
    <cellStyle name="Separador de milhares 2 2 2 15 3 2" xfId="13301" xr:uid="{4A92AE46-5CE2-4C55-A811-006440FE73A3}"/>
    <cellStyle name="Separador de milhares 2 2 2 15 3 2 2" xfId="16189" xr:uid="{38DBD7C6-0392-443E-829E-E6BE08E7B435}"/>
    <cellStyle name="Separador de milhares 2 2 2 15 3 2 2 2" xfId="21411" xr:uid="{7E82148A-423E-470E-83F9-5646DFD4AC30}"/>
    <cellStyle name="Separador de milhares 2 2 2 15 3 2 3" xfId="18536" xr:uid="{F602A875-90D7-4942-8B8D-5A23C0535C3F}"/>
    <cellStyle name="Separador de milhares 2 2 2 15 3 3" xfId="12427" xr:uid="{842E9D54-0F92-499E-ABAE-ECF1399C9CD7}"/>
    <cellStyle name="Separador de milhares 2 2 2 15 3 3 2" xfId="17677" xr:uid="{BAABFD14-79F7-4040-814E-D1A4BA68F2F6}"/>
    <cellStyle name="Separador de milhares 2 2 2 15 4" xfId="10506" xr:uid="{601AD525-F1D8-40B2-8FF1-37504D28FFC9}"/>
    <cellStyle name="Separador de milhares 2 2 2 15 4 2" xfId="13302" xr:uid="{CEAFA5C1-0B30-40DA-BB0A-24AE9A6B0E7F}"/>
    <cellStyle name="Separador de milhares 2 2 2 15 4 2 2" xfId="16190" xr:uid="{D289B6D9-6768-44CF-A79D-A129BBD41055}"/>
    <cellStyle name="Separador de milhares 2 2 2 15 4 2 2 2" xfId="21412" xr:uid="{0380B25C-17AF-4896-907B-ED60E2DF9B2F}"/>
    <cellStyle name="Separador de milhares 2 2 2 15 4 2 3" xfId="18537" xr:uid="{2ED217C7-5099-43CE-8182-3302CCBEC32D}"/>
    <cellStyle name="Separador de milhares 2 2 2 15 4 3" xfId="12426" xr:uid="{B98F3823-BE9F-4DA6-B8B3-56E1D8C2EABC}"/>
    <cellStyle name="Separador de milhares 2 2 2 15 4 3 2" xfId="17676" xr:uid="{00582933-D1BB-4757-918D-DCF2010285A1}"/>
    <cellStyle name="Separador de milhares 2 2 2 15 5" xfId="10507" xr:uid="{528D50D3-A341-46C5-A02B-6C3F2534581C}"/>
    <cellStyle name="Separador de milhares 2 2 2 15 5 2" xfId="13303" xr:uid="{52D4FD14-8B42-4F49-8DA8-03C61D0EED7C}"/>
    <cellStyle name="Separador de milhares 2 2 2 15 5 2 2" xfId="16191" xr:uid="{C479B829-0E53-4A46-B009-B8AEB50160C2}"/>
    <cellStyle name="Separador de milhares 2 2 2 15 5 2 2 2" xfId="21413" xr:uid="{D5E0AE19-70DF-41AA-BD58-F8D33D95ACF1}"/>
    <cellStyle name="Separador de milhares 2 2 2 15 5 2 3" xfId="18538" xr:uid="{8E290349-AA69-4255-8104-826FB31E6557}"/>
    <cellStyle name="Separador de milhares 2 2 2 15 5 3" xfId="12425" xr:uid="{5E53F0A7-25D8-47C5-B587-C237027FC8C2}"/>
    <cellStyle name="Separador de milhares 2 2 2 15 5 3 2" xfId="17675" xr:uid="{65373AF2-4619-466C-9F92-83D53EB6744B}"/>
    <cellStyle name="Separador de milhares 2 2 2 15 6" xfId="10508" xr:uid="{FD995B18-27C6-4B79-9F96-638899584222}"/>
    <cellStyle name="Separador de milhares 2 2 2 15 6 2" xfId="13304" xr:uid="{D5F5DC07-2519-4256-ABCD-6AE5031C929E}"/>
    <cellStyle name="Separador de milhares 2 2 2 15 6 2 2" xfId="16192" xr:uid="{9D161CF5-D699-4E37-BD7F-3363BA49EBD2}"/>
    <cellStyle name="Separador de milhares 2 2 2 15 6 2 2 2" xfId="21414" xr:uid="{CF5E674B-4A79-4E84-8951-65CCB2CBF5E1}"/>
    <cellStyle name="Separador de milhares 2 2 2 15 6 2 3" xfId="18539" xr:uid="{BED69701-E403-4611-B7D9-A06E0B5C056F}"/>
    <cellStyle name="Separador de milhares 2 2 2 15 6 3" xfId="12424" xr:uid="{AAF93CB6-CFEF-46C3-827B-E37EA51DDC3C}"/>
    <cellStyle name="Separador de milhares 2 2 2 15 6 3 2" xfId="17674" xr:uid="{954874AB-E265-4A25-A727-30111530F124}"/>
    <cellStyle name="Separador de milhares 2 2 2 15 7" xfId="10509" xr:uid="{B129C8F9-F3A6-46F5-BA96-A644AEFC1C33}"/>
    <cellStyle name="Separador de milhares 2 2 2 15 7 2" xfId="13305" xr:uid="{0881A5ED-2CEC-4CC7-B722-400F6A764EA8}"/>
    <cellStyle name="Separador de milhares 2 2 2 15 7 2 2" xfId="16193" xr:uid="{7948D727-3B57-424C-B12D-6F8789C7FA9D}"/>
    <cellStyle name="Separador de milhares 2 2 2 15 7 2 2 2" xfId="21415" xr:uid="{D4CAE20D-B3F9-41E9-BE24-D5BA1B4CF1ED}"/>
    <cellStyle name="Separador de milhares 2 2 2 15 7 2 3" xfId="18540" xr:uid="{C02F2998-CEB5-48B8-91CF-09E83CB7EFCE}"/>
    <cellStyle name="Separador de milhares 2 2 2 15 7 3" xfId="12423" xr:uid="{2889D192-8D4C-4AFA-A744-CD78318453E2}"/>
    <cellStyle name="Separador de milhares 2 2 2 15 7 3 2" xfId="17673" xr:uid="{D331B59C-ED7C-4FE7-9867-1F00B95B7864}"/>
    <cellStyle name="Separador de milhares 2 2 2 15 8" xfId="10510" xr:uid="{F106A0C0-F8FC-4BB5-9640-245247A27648}"/>
    <cellStyle name="Separador de milhares 2 2 2 15 8 2" xfId="13306" xr:uid="{EA98958B-F880-4ACA-97C6-D8A4C1CD9BEA}"/>
    <cellStyle name="Separador de milhares 2 2 2 15 8 2 2" xfId="16194" xr:uid="{00A0085E-6B86-4ABD-A2D3-93FFF3AEC5D1}"/>
    <cellStyle name="Separador de milhares 2 2 2 15 8 2 2 2" xfId="21416" xr:uid="{C192B774-2584-44A8-B1E7-DEE91542B0C9}"/>
    <cellStyle name="Separador de milhares 2 2 2 15 8 2 3" xfId="18541" xr:uid="{A10DF1A5-5BE2-4530-AE31-B4FAB9738F01}"/>
    <cellStyle name="Separador de milhares 2 2 2 15 8 3" xfId="12422" xr:uid="{321FEBCF-2528-4BE7-9DBE-DAB99F2C84E0}"/>
    <cellStyle name="Separador de milhares 2 2 2 15 8 3 2" xfId="17672" xr:uid="{3BC15A12-B361-4814-80C1-E09A121066AF}"/>
    <cellStyle name="Separador de milhares 2 2 2 15 9" xfId="10511" xr:uid="{A0A9134D-507B-44FB-9303-1F6D8207FDDD}"/>
    <cellStyle name="Separador de milhares 2 2 2 15 9 2" xfId="13307" xr:uid="{C267958D-622B-4843-9F67-31766116E995}"/>
    <cellStyle name="Separador de milhares 2 2 2 15 9 2 2" xfId="16195" xr:uid="{E8221352-77D2-49A8-8A8E-A1D646BD0EA1}"/>
    <cellStyle name="Separador de milhares 2 2 2 15 9 2 2 2" xfId="21417" xr:uid="{E45E2FF1-43CD-49D4-9FCE-AC5A7719D891}"/>
    <cellStyle name="Separador de milhares 2 2 2 15 9 2 3" xfId="18542" xr:uid="{C6EC03A2-EC79-48FA-8B64-1C04335A0C06}"/>
    <cellStyle name="Separador de milhares 2 2 2 15 9 3" xfId="12421" xr:uid="{40438ECA-0EF4-4EFF-BB65-3FC2AD6CBCDB}"/>
    <cellStyle name="Separador de milhares 2 2 2 15 9 3 2" xfId="17671" xr:uid="{7927D26F-C2EE-461A-A56D-314C26711A34}"/>
    <cellStyle name="Separador de milhares 2 2 2 16" xfId="10512" xr:uid="{E1FF38B8-853C-4602-8479-8DB51A07C7ED}"/>
    <cellStyle name="Separador de milhares 2 2 2 16 10" xfId="13308" xr:uid="{7607BA0C-2B66-4474-9356-DF61640B9379}"/>
    <cellStyle name="Separador de milhares 2 2 2 16 10 2" xfId="16196" xr:uid="{AA68B288-82E8-4F80-9F7A-A139D0704B1A}"/>
    <cellStyle name="Separador de milhares 2 2 2 16 10 2 2" xfId="21418" xr:uid="{0C524A3F-2173-4303-9BF4-1692C68ED44C}"/>
    <cellStyle name="Separador de milhares 2 2 2 16 10 3" xfId="18543" xr:uid="{30EE83AF-3D9F-422E-87F5-A3E4173D09C5}"/>
    <cellStyle name="Separador de milhares 2 2 2 16 11" xfId="12420" xr:uid="{2B1AFE4A-793A-49F3-835E-B22A0B1E05BA}"/>
    <cellStyle name="Separador de milhares 2 2 2 16 11 2" xfId="17670" xr:uid="{3F03EE8E-4064-49D0-8D25-7B46F4F838A7}"/>
    <cellStyle name="Separador de milhares 2 2 2 16 2" xfId="10513" xr:uid="{EB4EA258-5B25-4261-BDBD-9D3CF2C6C9C3}"/>
    <cellStyle name="Separador de milhares 2 2 2 16 2 2" xfId="13309" xr:uid="{1A584539-01C8-46AD-8B92-0D5221683C31}"/>
    <cellStyle name="Separador de milhares 2 2 2 16 2 2 2" xfId="16197" xr:uid="{2F3ABD5D-2626-4B74-8282-6DEAF59EF48F}"/>
    <cellStyle name="Separador de milhares 2 2 2 16 2 2 2 2" xfId="21419" xr:uid="{30F2D8B0-DDD9-4C09-BE6C-12C74ED2B5CB}"/>
    <cellStyle name="Separador de milhares 2 2 2 16 2 2 3" xfId="18544" xr:uid="{458BDFC7-F6C5-401D-843A-CF20DAE0B4B7}"/>
    <cellStyle name="Separador de milhares 2 2 2 16 2 3" xfId="12419" xr:uid="{8D8F5C90-6925-492B-AA29-0E8F995EE515}"/>
    <cellStyle name="Separador de milhares 2 2 2 16 2 3 2" xfId="17669" xr:uid="{FF5576B6-F8FB-40F8-9CBF-64141925C6FE}"/>
    <cellStyle name="Separador de milhares 2 2 2 16 3" xfId="10514" xr:uid="{42E8DEA0-7FEB-4BAC-8962-437D820984AC}"/>
    <cellStyle name="Separador de milhares 2 2 2 16 3 2" xfId="13310" xr:uid="{7B67BE4B-21A3-4CC4-87BE-4B0736A526AD}"/>
    <cellStyle name="Separador de milhares 2 2 2 16 3 2 2" xfId="16198" xr:uid="{3D698414-4450-4427-99C8-6E40128F3D6D}"/>
    <cellStyle name="Separador de milhares 2 2 2 16 3 2 2 2" xfId="21420" xr:uid="{29EDF636-F304-4DA0-AF25-96FC805FF7B9}"/>
    <cellStyle name="Separador de milhares 2 2 2 16 3 2 3" xfId="18545" xr:uid="{F12EAE89-507F-43DB-9A09-574776AE425E}"/>
    <cellStyle name="Separador de milhares 2 2 2 16 3 3" xfId="12418" xr:uid="{6E2FB84E-B6D8-4A64-8B83-B566999702C8}"/>
    <cellStyle name="Separador de milhares 2 2 2 16 3 3 2" xfId="17668" xr:uid="{1EFC3FB3-FF78-48FE-AF88-C3F6E622FBA4}"/>
    <cellStyle name="Separador de milhares 2 2 2 16 4" xfId="10515" xr:uid="{7E26F655-EC9F-406A-B8AC-81E0B6BE8EE5}"/>
    <cellStyle name="Separador de milhares 2 2 2 16 4 2" xfId="13311" xr:uid="{5EDCF03B-A31F-4DFB-903B-CE13E3612CB9}"/>
    <cellStyle name="Separador de milhares 2 2 2 16 4 2 2" xfId="16199" xr:uid="{861A3597-D99A-441F-83DD-A0A3A25E28FB}"/>
    <cellStyle name="Separador de milhares 2 2 2 16 4 2 2 2" xfId="21421" xr:uid="{232A8653-134F-4D91-8FBA-CC778ABB5CC9}"/>
    <cellStyle name="Separador de milhares 2 2 2 16 4 2 3" xfId="18546" xr:uid="{877FEA6B-C77F-43EB-B61A-FE12CD690A59}"/>
    <cellStyle name="Separador de milhares 2 2 2 16 4 3" xfId="12417" xr:uid="{6F3703F0-AC53-4581-B41A-22941525D9F3}"/>
    <cellStyle name="Separador de milhares 2 2 2 16 4 3 2" xfId="17667" xr:uid="{F056ACEE-3008-4278-9C4D-E23709AFBFB5}"/>
    <cellStyle name="Separador de milhares 2 2 2 16 5" xfId="10516" xr:uid="{5AE32A42-19A4-437F-816F-EFEC9009660B}"/>
    <cellStyle name="Separador de milhares 2 2 2 16 5 2" xfId="13312" xr:uid="{EDE77AEF-CBBC-4EA6-9AAF-9138BDA32DF5}"/>
    <cellStyle name="Separador de milhares 2 2 2 16 5 2 2" xfId="16200" xr:uid="{08FBA98F-417F-45D8-926C-8734E13A024B}"/>
    <cellStyle name="Separador de milhares 2 2 2 16 5 2 2 2" xfId="21422" xr:uid="{CD092287-48A5-4B97-A031-651DC882BB35}"/>
    <cellStyle name="Separador de milhares 2 2 2 16 5 2 3" xfId="18547" xr:uid="{803F0D17-12FA-442F-90CB-62881663A423}"/>
    <cellStyle name="Separador de milhares 2 2 2 16 5 3" xfId="12416" xr:uid="{FB7528EB-2F70-4C80-AF50-D5B6928F267D}"/>
    <cellStyle name="Separador de milhares 2 2 2 16 5 3 2" xfId="17666" xr:uid="{30D275E4-2A7D-4424-B100-934BEB61B2FA}"/>
    <cellStyle name="Separador de milhares 2 2 2 16 6" xfId="10517" xr:uid="{FB65300F-2D6C-498D-81F6-5CE7EF4FB886}"/>
    <cellStyle name="Separador de milhares 2 2 2 16 6 2" xfId="13313" xr:uid="{ECCCA205-279D-49B6-AC50-C523C3562FBF}"/>
    <cellStyle name="Separador de milhares 2 2 2 16 6 2 2" xfId="16201" xr:uid="{87014067-BBE4-40D4-9B35-942515872920}"/>
    <cellStyle name="Separador de milhares 2 2 2 16 6 2 2 2" xfId="21423" xr:uid="{53165572-F49C-400E-A6C2-EBB290F367D8}"/>
    <cellStyle name="Separador de milhares 2 2 2 16 6 2 3" xfId="18548" xr:uid="{D10F75D4-3F6A-434A-9EF1-2EE5E21BB99D}"/>
    <cellStyle name="Separador de milhares 2 2 2 16 6 3" xfId="12415" xr:uid="{39AF8C82-182D-4E42-AAB4-0E1BD133419B}"/>
    <cellStyle name="Separador de milhares 2 2 2 16 6 3 2" xfId="17665" xr:uid="{58DA5D6A-5DC1-40FC-9262-D76BDAD5C873}"/>
    <cellStyle name="Separador de milhares 2 2 2 16 7" xfId="10518" xr:uid="{85C859B2-B6D6-49E9-968E-38F2152D82F9}"/>
    <cellStyle name="Separador de milhares 2 2 2 16 7 2" xfId="13314" xr:uid="{56858318-A8D4-4E76-95D2-FE33ED32A9E5}"/>
    <cellStyle name="Separador de milhares 2 2 2 16 7 2 2" xfId="16202" xr:uid="{D9868499-45BF-445C-A890-BB47F492A8E0}"/>
    <cellStyle name="Separador de milhares 2 2 2 16 7 2 2 2" xfId="21424" xr:uid="{C639C20A-F396-4D3E-804E-A5A4430A4810}"/>
    <cellStyle name="Separador de milhares 2 2 2 16 7 2 3" xfId="18549" xr:uid="{340E12B6-CEAE-4009-8E58-899D5D2C4BF6}"/>
    <cellStyle name="Separador de milhares 2 2 2 16 7 3" xfId="12414" xr:uid="{1E15C7E7-932E-4611-BC8B-B08BAF4AD5C2}"/>
    <cellStyle name="Separador de milhares 2 2 2 16 7 3 2" xfId="17664" xr:uid="{CD63B116-8F0E-41EC-A4E3-9C5950A288C4}"/>
    <cellStyle name="Separador de milhares 2 2 2 16 8" xfId="10519" xr:uid="{8D685BDC-2056-4CC9-AFAC-5C171E10F9FC}"/>
    <cellStyle name="Separador de milhares 2 2 2 16 8 2" xfId="13315" xr:uid="{609146CD-3028-4D6B-9729-5CB89D4BD01F}"/>
    <cellStyle name="Separador de milhares 2 2 2 16 8 2 2" xfId="16203" xr:uid="{02EDBB92-C49C-4D10-BD3E-8852BE3913C8}"/>
    <cellStyle name="Separador de milhares 2 2 2 16 8 2 2 2" xfId="21425" xr:uid="{C861832F-BA58-4553-A243-60239151CA8A}"/>
    <cellStyle name="Separador de milhares 2 2 2 16 8 2 3" xfId="18550" xr:uid="{07E543E6-3918-4BF8-8EEB-F14518ABDC77}"/>
    <cellStyle name="Separador de milhares 2 2 2 16 8 3" xfId="12413" xr:uid="{29CE92DC-C5F4-42D1-9C14-3AA507FA10B4}"/>
    <cellStyle name="Separador de milhares 2 2 2 16 8 3 2" xfId="17663" xr:uid="{25883D29-025D-4C96-95B1-E163F76A80AB}"/>
    <cellStyle name="Separador de milhares 2 2 2 16 9" xfId="10520" xr:uid="{534B252F-3E51-44EA-85B8-2C97C4B742E6}"/>
    <cellStyle name="Separador de milhares 2 2 2 16 9 2" xfId="13316" xr:uid="{73141A98-5C6F-41AE-9111-203223286D9F}"/>
    <cellStyle name="Separador de milhares 2 2 2 16 9 2 2" xfId="16204" xr:uid="{8EEB022D-CE72-4CCB-BC9F-BE5362B48240}"/>
    <cellStyle name="Separador de milhares 2 2 2 16 9 2 2 2" xfId="21426" xr:uid="{F62D1F63-88E7-4BC0-B04E-D509CFC97AC8}"/>
    <cellStyle name="Separador de milhares 2 2 2 16 9 2 3" xfId="18551" xr:uid="{FCE786E3-40C5-4722-A7F6-486C80658D2F}"/>
    <cellStyle name="Separador de milhares 2 2 2 16 9 3" xfId="12412" xr:uid="{427223C1-E69F-4C9E-8B8B-A9F869B75799}"/>
    <cellStyle name="Separador de milhares 2 2 2 16 9 3 2" xfId="17662" xr:uid="{639C23F4-13A9-4438-8149-91AB293B1D65}"/>
    <cellStyle name="Separador de milhares 2 2 2 17" xfId="10521" xr:uid="{7D76E347-4666-4A65-9072-8684E0691DE4}"/>
    <cellStyle name="Separador de milhares 2 2 2 17 10" xfId="12411" xr:uid="{07C05106-474A-449B-8814-09F3D3ECF5F3}"/>
    <cellStyle name="Separador de milhares 2 2 2 17 10 2" xfId="17661" xr:uid="{30CE6740-CADD-42AA-913E-566304D5BA94}"/>
    <cellStyle name="Separador de milhares 2 2 2 17 2" xfId="10522" xr:uid="{348881E9-9279-4BA6-91F1-D6C52A8895C8}"/>
    <cellStyle name="Separador de milhares 2 2 2 17 2 2" xfId="13318" xr:uid="{9E12425C-853E-471C-A36E-15D206D240E9}"/>
    <cellStyle name="Separador de milhares 2 2 2 17 2 2 2" xfId="16206" xr:uid="{A9305685-8035-4871-84EA-A23EF1801620}"/>
    <cellStyle name="Separador de milhares 2 2 2 17 2 2 2 2" xfId="21428" xr:uid="{628B7502-438E-4D7E-88BA-31819B336EF8}"/>
    <cellStyle name="Separador de milhares 2 2 2 17 2 2 3" xfId="18553" xr:uid="{3DA912B5-8A95-4970-9CB6-B6734B4D450F}"/>
    <cellStyle name="Separador de milhares 2 2 2 17 2 3" xfId="12410" xr:uid="{2BB0FBC3-DA0A-453E-B5E2-A18328658A85}"/>
    <cellStyle name="Separador de milhares 2 2 2 17 2 3 2" xfId="17660" xr:uid="{92004A2D-D051-46BA-9886-9EE993975643}"/>
    <cellStyle name="Separador de milhares 2 2 2 17 3" xfId="10523" xr:uid="{40D3F445-0A2B-4AE6-ACE6-249268D61DF4}"/>
    <cellStyle name="Separador de milhares 2 2 2 17 3 2" xfId="13319" xr:uid="{6477EE63-025E-446A-AF97-02F550EAABDD}"/>
    <cellStyle name="Separador de milhares 2 2 2 17 3 2 2" xfId="16207" xr:uid="{2CD75779-3C40-487E-B34A-4E683CAC0276}"/>
    <cellStyle name="Separador de milhares 2 2 2 17 3 2 2 2" xfId="21429" xr:uid="{E967B28D-F81A-49F9-91A1-E4A78C54C506}"/>
    <cellStyle name="Separador de milhares 2 2 2 17 3 2 3" xfId="18554" xr:uid="{ED46483C-7599-4BF1-A31F-1390C64BB730}"/>
    <cellStyle name="Separador de milhares 2 2 2 17 3 3" xfId="12409" xr:uid="{19E080DC-7E37-4C67-AA56-7AF3AB6BF366}"/>
    <cellStyle name="Separador de milhares 2 2 2 17 3 3 2" xfId="17659" xr:uid="{3730A065-93BD-4021-A8A3-B2A789E09472}"/>
    <cellStyle name="Separador de milhares 2 2 2 17 4" xfId="10524" xr:uid="{6F9F352E-BF75-47FE-B132-181C629CA235}"/>
    <cellStyle name="Separador de milhares 2 2 2 17 4 2" xfId="13320" xr:uid="{D9BB4A17-B63A-4664-8C5A-A5F1E39C9D99}"/>
    <cellStyle name="Separador de milhares 2 2 2 17 4 2 2" xfId="16208" xr:uid="{1BC85363-850C-4179-B5C5-FCC92578EA78}"/>
    <cellStyle name="Separador de milhares 2 2 2 17 4 2 2 2" xfId="21430" xr:uid="{56751452-AE54-4BE7-8D95-656853100CCD}"/>
    <cellStyle name="Separador de milhares 2 2 2 17 4 2 3" xfId="18555" xr:uid="{1FB2B800-5180-429B-B8E9-E9FA794D7A64}"/>
    <cellStyle name="Separador de milhares 2 2 2 17 4 3" xfId="12408" xr:uid="{956CEDC6-DDE1-41D1-883B-651429E0A70E}"/>
    <cellStyle name="Separador de milhares 2 2 2 17 4 3 2" xfId="17658" xr:uid="{FE6AA6AA-8E5E-47C5-9DC8-DEF2EDBA7C14}"/>
    <cellStyle name="Separador de milhares 2 2 2 17 5" xfId="10525" xr:uid="{E5707790-C5E3-4722-B3F0-A66D4BC7B74C}"/>
    <cellStyle name="Separador de milhares 2 2 2 17 5 2" xfId="13321" xr:uid="{8B388FDA-A734-41F8-8C53-BA20E7F00525}"/>
    <cellStyle name="Separador de milhares 2 2 2 17 5 2 2" xfId="16209" xr:uid="{D02E56D0-06A4-4158-861D-7191B1E54CBC}"/>
    <cellStyle name="Separador de milhares 2 2 2 17 5 2 2 2" xfId="21431" xr:uid="{B8432C26-54EC-4D89-B05A-64E75D39B508}"/>
    <cellStyle name="Separador de milhares 2 2 2 17 5 2 3" xfId="18556" xr:uid="{82A5F3A1-2110-4E63-BBE1-2AC8755D1615}"/>
    <cellStyle name="Separador de milhares 2 2 2 17 5 3" xfId="12407" xr:uid="{14954F6D-86DC-461F-993B-87F06B480FA2}"/>
    <cellStyle name="Separador de milhares 2 2 2 17 5 3 2" xfId="17657" xr:uid="{279C3B7F-DDE3-4F25-A041-9B08D4DC907C}"/>
    <cellStyle name="Separador de milhares 2 2 2 17 6" xfId="10526" xr:uid="{9BC632F4-58E3-4B0C-A277-8F62F9F9237F}"/>
    <cellStyle name="Separador de milhares 2 2 2 17 6 2" xfId="13322" xr:uid="{3D7A7EBA-7694-4A77-A2C7-7B87F9372DBE}"/>
    <cellStyle name="Separador de milhares 2 2 2 17 6 2 2" xfId="16210" xr:uid="{B86B3787-E39E-47CA-B095-10B7D32B41B4}"/>
    <cellStyle name="Separador de milhares 2 2 2 17 6 2 2 2" xfId="21432" xr:uid="{0349C60D-B129-4B2F-84A1-BED4A1334162}"/>
    <cellStyle name="Separador de milhares 2 2 2 17 6 2 3" xfId="18557" xr:uid="{CF555E5A-0227-4A4E-99E6-EC9F45CA60E5}"/>
    <cellStyle name="Separador de milhares 2 2 2 17 6 3" xfId="12406" xr:uid="{754786E4-90FE-4B50-A860-13FF443C715A}"/>
    <cellStyle name="Separador de milhares 2 2 2 17 6 3 2" xfId="17656" xr:uid="{73A74515-74B5-492B-9154-1232FDAA007D}"/>
    <cellStyle name="Separador de milhares 2 2 2 17 7" xfId="10527" xr:uid="{CE538114-6C9F-4FCD-A3D8-20BDACE7DBC9}"/>
    <cellStyle name="Separador de milhares 2 2 2 17 7 2" xfId="13323" xr:uid="{D05E194B-DACF-42E0-BBC5-A48F937E213D}"/>
    <cellStyle name="Separador de milhares 2 2 2 17 7 2 2" xfId="16211" xr:uid="{916B9AD3-8620-4B01-BC21-D893BE0A1D6D}"/>
    <cellStyle name="Separador de milhares 2 2 2 17 7 2 2 2" xfId="21433" xr:uid="{CE2A40B7-8169-4F14-BD95-A7E89D519FC3}"/>
    <cellStyle name="Separador de milhares 2 2 2 17 7 2 3" xfId="18558" xr:uid="{6D00C00F-AE96-4592-A256-1EEE6B74338B}"/>
    <cellStyle name="Separador de milhares 2 2 2 17 7 3" xfId="12405" xr:uid="{52C87371-F2C0-4F02-BC08-4BD0AC84BCED}"/>
    <cellStyle name="Separador de milhares 2 2 2 17 7 3 2" xfId="17655" xr:uid="{6EF810AD-C295-4BD9-A52A-2C8A095A0E7F}"/>
    <cellStyle name="Separador de milhares 2 2 2 17 8" xfId="10528" xr:uid="{CC423C0F-8415-4EA3-889D-FC9BDD7AF6B5}"/>
    <cellStyle name="Separador de milhares 2 2 2 17 8 2" xfId="13324" xr:uid="{203EC21E-D9B7-496E-BAC2-CA2D4CBECD55}"/>
    <cellStyle name="Separador de milhares 2 2 2 17 8 2 2" xfId="16212" xr:uid="{8E48196E-AF3E-40B4-9BAD-93A25412340D}"/>
    <cellStyle name="Separador de milhares 2 2 2 17 8 2 2 2" xfId="21434" xr:uid="{39592B7C-2661-4B78-91DA-87F838AB11BB}"/>
    <cellStyle name="Separador de milhares 2 2 2 17 8 2 3" xfId="18559" xr:uid="{B6FF7F2A-2352-468F-B480-C107E982A341}"/>
    <cellStyle name="Separador de milhares 2 2 2 17 8 3" xfId="12404" xr:uid="{7E30A446-E439-40D8-90B0-356852BC6DA4}"/>
    <cellStyle name="Separador de milhares 2 2 2 17 8 3 2" xfId="17654" xr:uid="{AB5510D4-719B-4497-86FF-C7C9BC75FFA3}"/>
    <cellStyle name="Separador de milhares 2 2 2 17 9" xfId="13317" xr:uid="{A1447F33-BFD4-4ED7-9A1E-1D8A5CF0068A}"/>
    <cellStyle name="Separador de milhares 2 2 2 17 9 2" xfId="16205" xr:uid="{52AB8272-879A-41A4-87BB-00C37EB896D8}"/>
    <cellStyle name="Separador de milhares 2 2 2 17 9 2 2" xfId="21427" xr:uid="{9054EDDC-18D2-4196-8D48-FAA33C068EB9}"/>
    <cellStyle name="Separador de milhares 2 2 2 17 9 3" xfId="18552" xr:uid="{EC6C7A93-087A-4131-B120-ADD2EADA17F6}"/>
    <cellStyle name="Separador de milhares 2 2 2 18" xfId="10529" xr:uid="{211FA63B-FAB2-4E07-B2B8-33DF06408F0B}"/>
    <cellStyle name="Separador de milhares 2 2 2 18 2" xfId="10530" xr:uid="{E3DC449B-624E-4C3F-9170-F7AC9753683A}"/>
    <cellStyle name="Separador de milhares 2 2 2 18 2 2" xfId="13326" xr:uid="{8E4DC22D-0E4D-420E-80FF-52A371856841}"/>
    <cellStyle name="Separador de milhares 2 2 2 18 2 2 2" xfId="16214" xr:uid="{42AE78EB-1CF4-462A-B63F-4A2F93CB8A04}"/>
    <cellStyle name="Separador de milhares 2 2 2 18 2 2 2 2" xfId="21436" xr:uid="{6AFFEE50-419F-4C34-A178-EE835820717B}"/>
    <cellStyle name="Separador de milhares 2 2 2 18 2 2 3" xfId="18561" xr:uid="{2230F349-606C-4D63-B807-413548D62AC1}"/>
    <cellStyle name="Separador de milhares 2 2 2 18 2 3" xfId="12402" xr:uid="{C40C16AF-4D0C-4378-ADBB-020768CB1F03}"/>
    <cellStyle name="Separador de milhares 2 2 2 18 2 3 2" xfId="17652" xr:uid="{83CA4D1B-2AF8-4E5C-A94D-7AB9C8D36F29}"/>
    <cellStyle name="Separador de milhares 2 2 2 18 3" xfId="10531" xr:uid="{D7C07702-01CB-4AE8-B060-EC95AC291006}"/>
    <cellStyle name="Separador de milhares 2 2 2 18 3 2" xfId="13327" xr:uid="{9D1E9AD3-0CC3-41AB-8E90-AEBC2AC90F14}"/>
    <cellStyle name="Separador de milhares 2 2 2 18 3 2 2" xfId="16215" xr:uid="{AB57D6DC-4C83-447A-9A6D-BC196B64C3F3}"/>
    <cellStyle name="Separador de milhares 2 2 2 18 3 2 2 2" xfId="21437" xr:uid="{8E9EE92F-39AE-403F-9773-F829F1100DFB}"/>
    <cellStyle name="Separador de milhares 2 2 2 18 3 2 3" xfId="18562" xr:uid="{5C7189D1-42C3-4810-8110-BC3D997DB6C1}"/>
    <cellStyle name="Separador de milhares 2 2 2 18 3 3" xfId="12401" xr:uid="{9E5D5552-D3D7-4B8A-A7CC-B36F6FA1F948}"/>
    <cellStyle name="Separador de milhares 2 2 2 18 3 3 2" xfId="17651" xr:uid="{460827FE-3F0E-4D9B-9B34-8D8288B89F58}"/>
    <cellStyle name="Separador de milhares 2 2 2 18 4" xfId="10532" xr:uid="{E7F7B27C-F096-49D2-BFBC-0A7B7574B72A}"/>
    <cellStyle name="Separador de milhares 2 2 2 18 4 2" xfId="13328" xr:uid="{CC8D88DA-4CC2-45E0-A937-8ADFE44748B8}"/>
    <cellStyle name="Separador de milhares 2 2 2 18 4 2 2" xfId="16216" xr:uid="{6B460E25-9D40-425B-8445-7B74B6B0EAD7}"/>
    <cellStyle name="Separador de milhares 2 2 2 18 4 2 2 2" xfId="21438" xr:uid="{2D871169-8813-4350-AE6D-39452540A5AB}"/>
    <cellStyle name="Separador de milhares 2 2 2 18 4 2 3" xfId="18563" xr:uid="{21EF1682-9B5F-46A0-8B3A-8AAC403BD9B6}"/>
    <cellStyle name="Separador de milhares 2 2 2 18 4 3" xfId="12400" xr:uid="{16CDEF6A-C21B-415F-B760-67E08FC51B59}"/>
    <cellStyle name="Separador de milhares 2 2 2 18 4 3 2" xfId="17650" xr:uid="{5F9C077F-6281-4F26-A025-F4B7491BCC52}"/>
    <cellStyle name="Separador de milhares 2 2 2 18 5" xfId="10533" xr:uid="{BB5F5A2E-F24A-4096-8480-0FFE3368650A}"/>
    <cellStyle name="Separador de milhares 2 2 2 18 5 2" xfId="13329" xr:uid="{D46FF388-CCB5-49D1-AB86-CA8FBDB640CC}"/>
    <cellStyle name="Separador de milhares 2 2 2 18 5 2 2" xfId="16217" xr:uid="{A5F2A00C-D5CE-4339-A59E-A41339245932}"/>
    <cellStyle name="Separador de milhares 2 2 2 18 5 2 2 2" xfId="21439" xr:uid="{63B43FC0-C886-41B4-9869-F0B83273AE53}"/>
    <cellStyle name="Separador de milhares 2 2 2 18 5 2 3" xfId="18564" xr:uid="{3F481402-4A1C-45DE-A8CF-9F54A1FF5D1A}"/>
    <cellStyle name="Separador de milhares 2 2 2 18 5 3" xfId="12399" xr:uid="{10E1FF5D-F766-4EE1-AF18-4C0D533BE4F5}"/>
    <cellStyle name="Separador de milhares 2 2 2 18 5 3 2" xfId="17649" xr:uid="{A919A8BD-4F82-4664-8CA9-CC3E2CCD1AE3}"/>
    <cellStyle name="Separador de milhares 2 2 2 18 6" xfId="10534" xr:uid="{14B89198-4357-4E81-8AA9-B4C13C2A6FDD}"/>
    <cellStyle name="Separador de milhares 2 2 2 18 6 2" xfId="13330" xr:uid="{928382D3-CEFC-40A2-9138-18E1E97E8609}"/>
    <cellStyle name="Separador de milhares 2 2 2 18 6 2 2" xfId="16218" xr:uid="{68541F80-0463-4B04-9B7F-64ED9B33DFAC}"/>
    <cellStyle name="Separador de milhares 2 2 2 18 6 2 2 2" xfId="21440" xr:uid="{9F22E5E3-2710-417F-AC89-C60EA53B7619}"/>
    <cellStyle name="Separador de milhares 2 2 2 18 6 2 3" xfId="18565" xr:uid="{F80D7F5B-5FE9-4722-A659-009765035BE5}"/>
    <cellStyle name="Separador de milhares 2 2 2 18 6 3" xfId="12398" xr:uid="{F0697A59-A411-47C0-8A33-EC8209CFD28A}"/>
    <cellStyle name="Separador de milhares 2 2 2 18 6 3 2" xfId="17648" xr:uid="{74B35E99-9FB5-4A1A-97B4-F61D36AD4390}"/>
    <cellStyle name="Separador de milhares 2 2 2 18 7" xfId="10535" xr:uid="{B4CD8CD4-1BF4-4FA1-9FD8-B23AF73080B8}"/>
    <cellStyle name="Separador de milhares 2 2 2 18 7 2" xfId="13331" xr:uid="{1A37968D-3321-4206-89A5-6299CC9CD419}"/>
    <cellStyle name="Separador de milhares 2 2 2 18 7 2 2" xfId="16219" xr:uid="{5639D664-ED38-4FE9-BFDB-39DE3CB83F20}"/>
    <cellStyle name="Separador de milhares 2 2 2 18 7 2 2 2" xfId="21441" xr:uid="{FC29F5AB-6E02-4502-A708-4EEB2894B266}"/>
    <cellStyle name="Separador de milhares 2 2 2 18 7 2 3" xfId="18566" xr:uid="{DCEB6BB7-6615-4F2A-B48F-A72B410ACE99}"/>
    <cellStyle name="Separador de milhares 2 2 2 18 7 3" xfId="12397" xr:uid="{ECB8FE01-609D-47D6-A088-7EFAE46F66D8}"/>
    <cellStyle name="Separador de milhares 2 2 2 18 7 3 2" xfId="17647" xr:uid="{941A941B-AA61-4C00-8802-D8FED58A7897}"/>
    <cellStyle name="Separador de milhares 2 2 2 18 8" xfId="13325" xr:uid="{89030FAE-BD2F-4DC3-B519-B7A7B93C28B9}"/>
    <cellStyle name="Separador de milhares 2 2 2 18 8 2" xfId="16213" xr:uid="{B5AC8A09-C758-4357-B137-12273B8C570D}"/>
    <cellStyle name="Separador de milhares 2 2 2 18 8 2 2" xfId="21435" xr:uid="{7668FA63-7BB7-40AF-A8C9-C7D02605CBBA}"/>
    <cellStyle name="Separador de milhares 2 2 2 18 8 3" xfId="18560" xr:uid="{1CB7A6E5-9476-4DFC-B2DE-8C93790FBCBA}"/>
    <cellStyle name="Separador de milhares 2 2 2 18 9" xfId="12403" xr:uid="{282A3D5A-7FC5-4C15-97E4-138B460871D3}"/>
    <cellStyle name="Separador de milhares 2 2 2 18 9 2" xfId="17653" xr:uid="{812378BD-181B-4A5A-84FA-396EEC65C1FB}"/>
    <cellStyle name="Separador de milhares 2 2 2 19" xfId="10536" xr:uid="{33745578-C936-48FE-BA9E-FC4EBDE07F05}"/>
    <cellStyle name="Separador de milhares 2 2 2 19 2" xfId="10537" xr:uid="{0689F120-FAAA-46AD-9433-B143D3E1AD99}"/>
    <cellStyle name="Separador de milhares 2 2 2 19 2 2" xfId="13333" xr:uid="{EF54996F-8671-435C-840F-5D80FB28ADEB}"/>
    <cellStyle name="Separador de milhares 2 2 2 19 2 2 2" xfId="16221" xr:uid="{D963E291-54FF-4825-A4E9-B98014E75ECA}"/>
    <cellStyle name="Separador de milhares 2 2 2 19 2 2 2 2" xfId="21443" xr:uid="{1878ABA0-1C2F-4C74-93E6-22349FABEAAC}"/>
    <cellStyle name="Separador de milhares 2 2 2 19 2 2 3" xfId="18568" xr:uid="{0BDC0238-DEEC-431A-8F3A-05FC861245BC}"/>
    <cellStyle name="Separador de milhares 2 2 2 19 2 3" xfId="12395" xr:uid="{3177610B-D814-4E95-A687-85BD2BDB4DB7}"/>
    <cellStyle name="Separador de milhares 2 2 2 19 2 3 2" xfId="17645" xr:uid="{3E899768-F861-4E6B-ADAD-251ABFBF81DD}"/>
    <cellStyle name="Separador de milhares 2 2 2 19 3" xfId="10538" xr:uid="{BD0C0F84-6D42-4D26-BE05-3EBA814F1177}"/>
    <cellStyle name="Separador de milhares 2 2 2 19 3 2" xfId="13334" xr:uid="{F16314AC-66CE-4B4C-AEAE-A5BE3FDF49BB}"/>
    <cellStyle name="Separador de milhares 2 2 2 19 3 2 2" xfId="16222" xr:uid="{74F22158-24A8-4997-B446-8F4F777E8E81}"/>
    <cellStyle name="Separador de milhares 2 2 2 19 3 2 2 2" xfId="21444" xr:uid="{E666D4EF-4808-48DC-83FA-A629A7637AB4}"/>
    <cellStyle name="Separador de milhares 2 2 2 19 3 2 3" xfId="18569" xr:uid="{78903778-E313-4361-9223-04AA543C9173}"/>
    <cellStyle name="Separador de milhares 2 2 2 19 3 3" xfId="12394" xr:uid="{0B116CDF-A26C-4E77-9376-EAA9E61B822D}"/>
    <cellStyle name="Separador de milhares 2 2 2 19 3 3 2" xfId="17644" xr:uid="{C5763AA9-E05F-43FE-8A63-EB3249825CA3}"/>
    <cellStyle name="Separador de milhares 2 2 2 19 4" xfId="10539" xr:uid="{C1F2CB18-6F9A-47D4-A36E-9FF3F0774627}"/>
    <cellStyle name="Separador de milhares 2 2 2 19 4 2" xfId="13335" xr:uid="{FD0D769B-4D42-4B11-8E5A-86E3081468B5}"/>
    <cellStyle name="Separador de milhares 2 2 2 19 4 2 2" xfId="16223" xr:uid="{E5623F38-6169-42EA-9AA8-CD239440A92C}"/>
    <cellStyle name="Separador de milhares 2 2 2 19 4 2 2 2" xfId="21445" xr:uid="{44D7A91F-9017-493C-B06A-DF7843C562DB}"/>
    <cellStyle name="Separador de milhares 2 2 2 19 4 2 3" xfId="18570" xr:uid="{B38A327A-F53B-4DB8-B8A7-D8B7061E323C}"/>
    <cellStyle name="Separador de milhares 2 2 2 19 4 3" xfId="12393" xr:uid="{DACF44C3-674E-4CB0-9F48-7345E0C2B646}"/>
    <cellStyle name="Separador de milhares 2 2 2 19 4 3 2" xfId="17643" xr:uid="{BA4D02EB-205E-458F-9612-292DC95E51AF}"/>
    <cellStyle name="Separador de milhares 2 2 2 19 5" xfId="10540" xr:uid="{712A2254-B70F-47B2-889D-B0635D470B70}"/>
    <cellStyle name="Separador de milhares 2 2 2 19 5 2" xfId="13336" xr:uid="{92DD3C33-7B7A-43D2-B8D9-C7DA6C2FA80A}"/>
    <cellStyle name="Separador de milhares 2 2 2 19 5 2 2" xfId="16224" xr:uid="{6552BD7C-5E60-4348-8DC0-03AC974BB58A}"/>
    <cellStyle name="Separador de milhares 2 2 2 19 5 2 2 2" xfId="21446" xr:uid="{0A15F829-E707-43A8-A5AA-4CFDC603905E}"/>
    <cellStyle name="Separador de milhares 2 2 2 19 5 2 3" xfId="18571" xr:uid="{63F45A97-6631-4F76-B4C9-A6DE6446E736}"/>
    <cellStyle name="Separador de milhares 2 2 2 19 5 3" xfId="12392" xr:uid="{AFF7B4E7-307A-415D-81D9-992881D12D7D}"/>
    <cellStyle name="Separador de milhares 2 2 2 19 5 3 2" xfId="17642" xr:uid="{344A9604-7580-47D3-B37E-C4F2BE37B1CC}"/>
    <cellStyle name="Separador de milhares 2 2 2 19 6" xfId="10541" xr:uid="{EDC39370-3D4F-4845-A742-02601D7FD184}"/>
    <cellStyle name="Separador de milhares 2 2 2 19 6 2" xfId="13337" xr:uid="{26BA178C-CD6B-4EE4-A7E7-814461704E24}"/>
    <cellStyle name="Separador de milhares 2 2 2 19 6 2 2" xfId="16225" xr:uid="{684AC7AD-7357-4F11-AC10-54460C5660C7}"/>
    <cellStyle name="Separador de milhares 2 2 2 19 6 2 2 2" xfId="21447" xr:uid="{76EDD78E-9A57-4308-BEE7-471C6CAA6FF9}"/>
    <cellStyle name="Separador de milhares 2 2 2 19 6 2 3" xfId="18572" xr:uid="{6299D864-0AE8-4CD1-9F68-E4BEA428D1D9}"/>
    <cellStyle name="Separador de milhares 2 2 2 19 6 3" xfId="12391" xr:uid="{65B5CDF0-3ED3-4744-9C68-BB7A6E559082}"/>
    <cellStyle name="Separador de milhares 2 2 2 19 6 3 2" xfId="17641" xr:uid="{D85FC6E4-F68F-4E74-B458-87CB9826C5AC}"/>
    <cellStyle name="Separador de milhares 2 2 2 19 7" xfId="13332" xr:uid="{A1608DCA-55CB-44F6-AE09-C77B018AB91C}"/>
    <cellStyle name="Separador de milhares 2 2 2 19 7 2" xfId="16220" xr:uid="{FD9E36C5-DBAE-48D9-9C82-1DE521903BEB}"/>
    <cellStyle name="Separador de milhares 2 2 2 19 7 2 2" xfId="21442" xr:uid="{711181EE-D05F-421A-A950-C84E7F1F7E08}"/>
    <cellStyle name="Separador de milhares 2 2 2 19 7 3" xfId="18567" xr:uid="{F799CEE1-8E8F-4762-BA1D-3A9B516FD70E}"/>
    <cellStyle name="Separador de milhares 2 2 2 19 8" xfId="12396" xr:uid="{C0877EC0-4255-4E80-8609-27D966C3CED8}"/>
    <cellStyle name="Separador de milhares 2 2 2 19 8 2" xfId="17646" xr:uid="{017EFFAE-8567-4341-9142-3C60D6E338C8}"/>
    <cellStyle name="Separador de milhares 2 2 2 2" xfId="1283" xr:uid="{C9EFFE15-E022-4327-8EB6-67D93459C6A6}"/>
    <cellStyle name="Separador de milhares 2 2 2 2 10" xfId="10543" xr:uid="{1F35EAF7-99CE-4BD1-8673-712C03E7F894}"/>
    <cellStyle name="Separador de milhares 2 2 2 2 10 10" xfId="10544" xr:uid="{FE7B767F-F6DA-44AB-BFD3-0FF90D63EDAE}"/>
    <cellStyle name="Separador de milhares 2 2 2 2 10 10 2" xfId="13340" xr:uid="{0B27B846-FC95-48F9-8E6B-86029AFA4B55}"/>
    <cellStyle name="Separador de milhares 2 2 2 2 10 10 2 2" xfId="16228" xr:uid="{643E8577-27E3-42A7-8D5C-E5DE1C5DDBAF}"/>
    <cellStyle name="Separador de milhares 2 2 2 2 10 10 2 2 2" xfId="21450" xr:uid="{66C45BD2-BEA9-47ED-9AC8-E8BF3F8F3954}"/>
    <cellStyle name="Separador de milhares 2 2 2 2 10 10 2 3" xfId="18575" xr:uid="{E41F02EA-441A-4588-9310-B710122AA9F9}"/>
    <cellStyle name="Separador de milhares 2 2 2 2 10 10 3" xfId="12388" xr:uid="{873CD8B0-D7D8-4AFF-8F9E-F4FC606D6661}"/>
    <cellStyle name="Separador de milhares 2 2 2 2 10 10 3 2" xfId="17638" xr:uid="{3EDA741A-EDB5-40B2-A37E-AB6675F836D6}"/>
    <cellStyle name="Separador de milhares 2 2 2 2 10 11" xfId="10545" xr:uid="{43582E9D-8F60-44D3-B460-5F16F55F5D13}"/>
    <cellStyle name="Separador de milhares 2 2 2 2 10 11 2" xfId="13341" xr:uid="{5D56E4FB-40B4-4651-AF6E-09E055A0C266}"/>
    <cellStyle name="Separador de milhares 2 2 2 2 10 11 2 2" xfId="16229" xr:uid="{17ACE430-60CD-4A56-836B-CA12D3F90C47}"/>
    <cellStyle name="Separador de milhares 2 2 2 2 10 11 2 2 2" xfId="21451" xr:uid="{66DFBD31-91FF-4686-8F92-AEDB3AFD8DE6}"/>
    <cellStyle name="Separador de milhares 2 2 2 2 10 11 2 3" xfId="18576" xr:uid="{810BB073-11F2-46C3-B9FB-3DD78606D412}"/>
    <cellStyle name="Separador de milhares 2 2 2 2 10 11 3" xfId="12387" xr:uid="{685B9B1B-8978-4903-A526-92BE6EEF1275}"/>
    <cellStyle name="Separador de milhares 2 2 2 2 10 11 3 2" xfId="17637" xr:uid="{5ADBB3A8-169A-459D-9618-FA4C13834F4E}"/>
    <cellStyle name="Separador de milhares 2 2 2 2 10 12" xfId="10546" xr:uid="{F5304FF6-89CB-453C-9B99-A030996E5614}"/>
    <cellStyle name="Separador de milhares 2 2 2 2 10 12 2" xfId="13342" xr:uid="{BBB8EF2E-2D34-4E5E-9997-49515740710E}"/>
    <cellStyle name="Separador de milhares 2 2 2 2 10 12 2 2" xfId="16230" xr:uid="{CEB49F94-4089-4D2C-B90C-7162769CDF3D}"/>
    <cellStyle name="Separador de milhares 2 2 2 2 10 12 2 2 2" xfId="21452" xr:uid="{28FAD7B3-E99B-4993-BC5B-CF76D7BBE249}"/>
    <cellStyle name="Separador de milhares 2 2 2 2 10 12 2 3" xfId="18577" xr:uid="{18190E92-5796-4F2B-A847-1B1A275975F0}"/>
    <cellStyle name="Separador de milhares 2 2 2 2 10 12 3" xfId="12386" xr:uid="{7CBF1B7F-2AB6-4E07-A9EC-058D7E09A047}"/>
    <cellStyle name="Separador de milhares 2 2 2 2 10 12 3 2" xfId="17636" xr:uid="{64FCE678-57A4-488B-A738-9030B5B692D9}"/>
    <cellStyle name="Separador de milhares 2 2 2 2 10 13" xfId="10547" xr:uid="{819D387D-1A28-41C5-9778-10AA75BBEAF1}"/>
    <cellStyle name="Separador de milhares 2 2 2 2 10 13 2" xfId="13343" xr:uid="{AEEC80F3-7E69-4028-B6BC-9AA2781C7955}"/>
    <cellStyle name="Separador de milhares 2 2 2 2 10 13 2 2" xfId="16231" xr:uid="{720ECF7E-E447-43B8-94D9-FD95F1F5C59E}"/>
    <cellStyle name="Separador de milhares 2 2 2 2 10 13 2 2 2" xfId="21453" xr:uid="{A5516E6D-94EE-439B-B9C8-768ECFB861FB}"/>
    <cellStyle name="Separador de milhares 2 2 2 2 10 13 2 3" xfId="18578" xr:uid="{2679EFB9-2CF8-4466-865D-8797037D1D91}"/>
    <cellStyle name="Separador de milhares 2 2 2 2 10 13 3" xfId="12385" xr:uid="{89F06513-665A-4A10-8B8B-FA0924C360A1}"/>
    <cellStyle name="Separador de milhares 2 2 2 2 10 13 3 2" xfId="17635" xr:uid="{F06318FA-239B-4A93-87AE-FF046231780A}"/>
    <cellStyle name="Separador de milhares 2 2 2 2 10 14" xfId="10548" xr:uid="{ED97340F-A126-4976-B6B9-43400D8F8AB0}"/>
    <cellStyle name="Separador de milhares 2 2 2 2 10 14 2" xfId="13344" xr:uid="{A6F8331A-78AB-4C0A-8D8C-43ED2A644403}"/>
    <cellStyle name="Separador de milhares 2 2 2 2 10 14 2 2" xfId="16232" xr:uid="{724EAA4F-6634-47FB-B4E8-2ADF5FE6BAEB}"/>
    <cellStyle name="Separador de milhares 2 2 2 2 10 14 2 2 2" xfId="21454" xr:uid="{C08EB327-C5A6-4A7C-B0D3-01E512A77376}"/>
    <cellStyle name="Separador de milhares 2 2 2 2 10 14 2 3" xfId="18579" xr:uid="{B5C6EA7D-EB28-4066-ADE9-895136AFB559}"/>
    <cellStyle name="Separador de milhares 2 2 2 2 10 14 3" xfId="12384" xr:uid="{3E7D5B1B-8E98-4F0B-BA64-B3089B1965A0}"/>
    <cellStyle name="Separador de milhares 2 2 2 2 10 14 3 2" xfId="17634" xr:uid="{B39895FD-0164-42AA-B860-04D1C122CCA7}"/>
    <cellStyle name="Separador de milhares 2 2 2 2 10 15" xfId="10549" xr:uid="{7116C32F-4928-4FF1-985E-5FE4351CEBD5}"/>
    <cellStyle name="Separador de milhares 2 2 2 2 10 15 2" xfId="13345" xr:uid="{6185C0A7-5B55-459A-8847-157AA506C515}"/>
    <cellStyle name="Separador de milhares 2 2 2 2 10 15 2 2" xfId="16233" xr:uid="{9E806F58-E97F-401A-8B86-7516D0F57EC1}"/>
    <cellStyle name="Separador de milhares 2 2 2 2 10 15 2 2 2" xfId="21455" xr:uid="{30351D0F-164E-4A93-B69B-BB42F7C78699}"/>
    <cellStyle name="Separador de milhares 2 2 2 2 10 15 2 3" xfId="18580" xr:uid="{E74BE9D9-D831-4B30-8F60-1339BA90641E}"/>
    <cellStyle name="Separador de milhares 2 2 2 2 10 15 3" xfId="12383" xr:uid="{EC53B349-68DC-47E3-9983-DFA1B95C45AB}"/>
    <cellStyle name="Separador de milhares 2 2 2 2 10 15 3 2" xfId="17633" xr:uid="{37222301-3D01-4CF4-ACE5-E5AF3C53929F}"/>
    <cellStyle name="Separador de milhares 2 2 2 2 10 16" xfId="13339" xr:uid="{5700328F-19E5-49FB-B52F-33535BA92062}"/>
    <cellStyle name="Separador de milhares 2 2 2 2 10 16 2" xfId="16227" xr:uid="{C79DCC03-F50B-4AA3-B2FE-CBB0AF4AD135}"/>
    <cellStyle name="Separador de milhares 2 2 2 2 10 16 2 2" xfId="21449" xr:uid="{54BA984A-11AD-479C-899B-C8B04BD74D95}"/>
    <cellStyle name="Separador de milhares 2 2 2 2 10 16 3" xfId="18574" xr:uid="{62A6C3AD-D098-400D-B93B-DCB72065998B}"/>
    <cellStyle name="Separador de milhares 2 2 2 2 10 17" xfId="12389" xr:uid="{A2B357D0-69A6-4F8A-AD3F-1B49BABEA1A5}"/>
    <cellStyle name="Separador de milhares 2 2 2 2 10 17 2" xfId="17639" xr:uid="{96568C56-B4F8-4549-A012-1A3A56A607E6}"/>
    <cellStyle name="Separador de milhares 2 2 2 2 10 2" xfId="10550" xr:uid="{AFAF0F55-2EAB-4C4E-A0C8-A4351928F271}"/>
    <cellStyle name="Separador de milhares 2 2 2 2 10 2 2" xfId="13346" xr:uid="{5E69D8B7-ECAA-474E-B8DE-633BAE96E42E}"/>
    <cellStyle name="Separador de milhares 2 2 2 2 10 2 2 2" xfId="16234" xr:uid="{8EA1DD9F-26EE-4A0B-B3CE-4E389D16F344}"/>
    <cellStyle name="Separador de milhares 2 2 2 2 10 2 2 2 2" xfId="21456" xr:uid="{25056BE7-2D4F-4538-9FB5-2D18CAF20719}"/>
    <cellStyle name="Separador de milhares 2 2 2 2 10 2 2 3" xfId="18581" xr:uid="{D3FCCEBF-4ADB-4D94-8BDE-3A603E88A507}"/>
    <cellStyle name="Separador de milhares 2 2 2 2 10 2 3" xfId="12382" xr:uid="{2254C1A6-6C55-454E-BD44-7B527F9761C4}"/>
    <cellStyle name="Separador de milhares 2 2 2 2 10 2 3 2" xfId="17632" xr:uid="{4EB0F916-2439-4891-AF2A-81A61EEEF4B7}"/>
    <cellStyle name="Separador de milhares 2 2 2 2 10 3" xfId="10551" xr:uid="{6BC285B8-9A7E-41E3-AA56-802E0C7675D8}"/>
    <cellStyle name="Separador de milhares 2 2 2 2 10 3 2" xfId="13347" xr:uid="{93898B0A-BF93-4B6E-BCE6-0C4339F8F495}"/>
    <cellStyle name="Separador de milhares 2 2 2 2 10 3 2 2" xfId="16235" xr:uid="{F5801F0D-FEE0-432B-B3BF-C0CFA516BCEC}"/>
    <cellStyle name="Separador de milhares 2 2 2 2 10 3 2 2 2" xfId="21457" xr:uid="{36AB6C12-B6CC-4B2F-95D0-F04BEEF45450}"/>
    <cellStyle name="Separador de milhares 2 2 2 2 10 3 2 3" xfId="18582" xr:uid="{53AF5B05-1BEC-416C-9A97-9F0D97588C3E}"/>
    <cellStyle name="Separador de milhares 2 2 2 2 10 3 3" xfId="12381" xr:uid="{5088982E-1183-4F2D-92C8-B8B71323B863}"/>
    <cellStyle name="Separador de milhares 2 2 2 2 10 3 3 2" xfId="17631" xr:uid="{B88E6325-8E9A-450B-9213-36D82F5A48B9}"/>
    <cellStyle name="Separador de milhares 2 2 2 2 10 4" xfId="10552" xr:uid="{C0ACB5D9-B07D-4E72-AEE8-7D373F0B1052}"/>
    <cellStyle name="Separador de milhares 2 2 2 2 10 4 2" xfId="13348" xr:uid="{3FC85FBF-2A34-4E4D-AEBE-A2385D14946A}"/>
    <cellStyle name="Separador de milhares 2 2 2 2 10 4 2 2" xfId="16236" xr:uid="{4FA16223-75B4-47E9-B025-4D23ECC7BD06}"/>
    <cellStyle name="Separador de milhares 2 2 2 2 10 4 2 2 2" xfId="21458" xr:uid="{8A597C6C-4355-4BD1-9D46-59D4DF1ECA3F}"/>
    <cellStyle name="Separador de milhares 2 2 2 2 10 4 2 3" xfId="18583" xr:uid="{92236298-2A50-474F-BA83-150B773376B6}"/>
    <cellStyle name="Separador de milhares 2 2 2 2 10 4 3" xfId="12380" xr:uid="{BDCA5A26-716B-49C1-B951-DCD21B1325DA}"/>
    <cellStyle name="Separador de milhares 2 2 2 2 10 4 3 2" xfId="17630" xr:uid="{2724C460-C9D4-4BB0-AB82-52B57A60399D}"/>
    <cellStyle name="Separador de milhares 2 2 2 2 10 5" xfId="10553" xr:uid="{CB7291CB-2191-416C-B34D-A57B45EEBEC2}"/>
    <cellStyle name="Separador de milhares 2 2 2 2 10 5 2" xfId="13349" xr:uid="{58A2E7B6-5B79-4488-8E15-22C4D884B1B3}"/>
    <cellStyle name="Separador de milhares 2 2 2 2 10 5 2 2" xfId="16237" xr:uid="{66C888EF-FBC5-438D-B292-58CB32C9A71C}"/>
    <cellStyle name="Separador de milhares 2 2 2 2 10 5 2 2 2" xfId="21459" xr:uid="{330DDA66-CC3D-4274-AEBD-E2ACAE375550}"/>
    <cellStyle name="Separador de milhares 2 2 2 2 10 5 2 3" xfId="18584" xr:uid="{BA51449C-B1B9-4CC7-A991-064E36DF0C63}"/>
    <cellStyle name="Separador de milhares 2 2 2 2 10 5 3" xfId="12379" xr:uid="{A8204BE8-762B-4E75-AF75-EDC1382751CB}"/>
    <cellStyle name="Separador de milhares 2 2 2 2 10 5 3 2" xfId="17629" xr:uid="{13600119-451D-4354-B57C-254D36C105A7}"/>
    <cellStyle name="Separador de milhares 2 2 2 2 10 6" xfId="10554" xr:uid="{FE75FA5D-5C09-4F82-98DA-D10D74D3DC80}"/>
    <cellStyle name="Separador de milhares 2 2 2 2 10 6 2" xfId="13350" xr:uid="{4D38D6B1-E38B-46AE-8717-682EE4238533}"/>
    <cellStyle name="Separador de milhares 2 2 2 2 10 6 2 2" xfId="16238" xr:uid="{1153E48C-1BE2-4E71-A5CF-1542A6B3D788}"/>
    <cellStyle name="Separador de milhares 2 2 2 2 10 6 2 2 2" xfId="21460" xr:uid="{FD17266E-5742-41A3-B318-638549FFE8B9}"/>
    <cellStyle name="Separador de milhares 2 2 2 2 10 6 2 3" xfId="18585" xr:uid="{8AF66CB0-B78F-46A6-ACB4-7A83E18B4F8B}"/>
    <cellStyle name="Separador de milhares 2 2 2 2 10 6 3" xfId="12378" xr:uid="{273E3BA2-3FC2-42AA-8074-083DD2ECD442}"/>
    <cellStyle name="Separador de milhares 2 2 2 2 10 6 3 2" xfId="17628" xr:uid="{6999ED4F-7D01-4E6C-AD23-1FA37F861EF7}"/>
    <cellStyle name="Separador de milhares 2 2 2 2 10 7" xfId="10555" xr:uid="{2A20D224-0B72-4EB0-B8DC-B01F5369F4B2}"/>
    <cellStyle name="Separador de milhares 2 2 2 2 10 7 2" xfId="13351" xr:uid="{7AF805B5-02AE-42DA-BEA6-10755EF5F46B}"/>
    <cellStyle name="Separador de milhares 2 2 2 2 10 7 2 2" xfId="16239" xr:uid="{6D354CBC-C5C2-4D11-887E-1A2D444A672B}"/>
    <cellStyle name="Separador de milhares 2 2 2 2 10 7 2 2 2" xfId="21461" xr:uid="{0F568345-4C60-4DB6-9262-0DFE6EF15DA6}"/>
    <cellStyle name="Separador de milhares 2 2 2 2 10 7 2 3" xfId="18586" xr:uid="{E652299D-BB5D-4FCE-A719-7F5498F53E45}"/>
    <cellStyle name="Separador de milhares 2 2 2 2 10 7 3" xfId="12377" xr:uid="{F8109963-46D0-4552-ADE2-3C9F2A242EB0}"/>
    <cellStyle name="Separador de milhares 2 2 2 2 10 7 3 2" xfId="17627" xr:uid="{11B5C1C9-4DA1-413F-8933-D34574CDE124}"/>
    <cellStyle name="Separador de milhares 2 2 2 2 10 8" xfId="10556" xr:uid="{5757C3F0-50BF-4643-9F1A-44DB18E158B7}"/>
    <cellStyle name="Separador de milhares 2 2 2 2 10 8 2" xfId="13352" xr:uid="{200E02B5-F019-4A72-8D34-DA6D63155309}"/>
    <cellStyle name="Separador de milhares 2 2 2 2 10 8 2 2" xfId="16240" xr:uid="{21FF369A-A427-4928-90BC-93F2552062AB}"/>
    <cellStyle name="Separador de milhares 2 2 2 2 10 8 2 2 2" xfId="21462" xr:uid="{C2650E46-F9DD-4D1E-AEF0-CCE0ABA86145}"/>
    <cellStyle name="Separador de milhares 2 2 2 2 10 8 2 3" xfId="18587" xr:uid="{A6EDE938-166F-4051-BD96-D02AA4D19846}"/>
    <cellStyle name="Separador de milhares 2 2 2 2 10 8 3" xfId="12376" xr:uid="{EBEDF85E-030A-484C-802C-B4311510B5A9}"/>
    <cellStyle name="Separador de milhares 2 2 2 2 10 8 3 2" xfId="17626" xr:uid="{D3923A69-9FF8-43AE-87AB-0F3DD054EFEC}"/>
    <cellStyle name="Separador de milhares 2 2 2 2 10 9" xfId="10557" xr:uid="{D0419B7E-8BDC-4EAE-9F2D-78F5E76C4D89}"/>
    <cellStyle name="Separador de milhares 2 2 2 2 10 9 2" xfId="13353" xr:uid="{EFB20881-1658-4A5C-81A1-4ACD61091426}"/>
    <cellStyle name="Separador de milhares 2 2 2 2 10 9 2 2" xfId="16241" xr:uid="{1CF5152E-D02F-496E-8FC3-71989DFF77D4}"/>
    <cellStyle name="Separador de milhares 2 2 2 2 10 9 2 2 2" xfId="21463" xr:uid="{3325F3B0-79EC-44BE-B2CE-79E00133B3F0}"/>
    <cellStyle name="Separador de milhares 2 2 2 2 10 9 2 3" xfId="18588" xr:uid="{3808295E-5916-480A-AD42-D08B9E6060F6}"/>
    <cellStyle name="Separador de milhares 2 2 2 2 10 9 3" xfId="12375" xr:uid="{091E1102-94BD-4270-AB30-DBF59CD6AA3E}"/>
    <cellStyle name="Separador de milhares 2 2 2 2 10 9 3 2" xfId="17625" xr:uid="{2F4E0774-B36D-4F5D-A982-F132EEF9A515}"/>
    <cellStyle name="Separador de milhares 2 2 2 2 11" xfId="10558" xr:uid="{1330A29E-B7AD-4A50-ADA5-BE61AFA79BA5}"/>
    <cellStyle name="Separador de milhares 2 2 2 2 11 10" xfId="10559" xr:uid="{89F946B5-B602-4FE2-AD5E-36B21C33B69D}"/>
    <cellStyle name="Separador de milhares 2 2 2 2 11 10 2" xfId="13355" xr:uid="{F84154CF-F960-46A4-B751-70A73394E5A4}"/>
    <cellStyle name="Separador de milhares 2 2 2 2 11 10 2 2" xfId="16243" xr:uid="{6C672B62-C487-4567-AED7-F6EC370893B2}"/>
    <cellStyle name="Separador de milhares 2 2 2 2 11 10 2 2 2" xfId="21465" xr:uid="{04FC8ACE-D4D5-4379-A31C-3C5ECCF5CE87}"/>
    <cellStyle name="Separador de milhares 2 2 2 2 11 10 2 3" xfId="18590" xr:uid="{C2DA0163-E2B9-472E-BA56-30C592E34F8C}"/>
    <cellStyle name="Separador de milhares 2 2 2 2 11 10 3" xfId="12373" xr:uid="{154BD535-0DF7-4FB8-914C-5865CC218BA1}"/>
    <cellStyle name="Separador de milhares 2 2 2 2 11 10 3 2" xfId="17623" xr:uid="{F31602E5-8267-45A7-A956-3A872F527A4E}"/>
    <cellStyle name="Separador de milhares 2 2 2 2 11 11" xfId="10560" xr:uid="{6AFBA354-E184-4011-82A4-E5CA956EEB16}"/>
    <cellStyle name="Separador de milhares 2 2 2 2 11 11 2" xfId="13356" xr:uid="{A245BA2B-1029-4CB2-A4D3-8F6D9957BBA2}"/>
    <cellStyle name="Separador de milhares 2 2 2 2 11 11 2 2" xfId="16244" xr:uid="{F35B7C3A-7567-4AF3-B09F-3CF293641362}"/>
    <cellStyle name="Separador de milhares 2 2 2 2 11 11 2 2 2" xfId="21466" xr:uid="{9DA27BF5-EA88-4E8C-BAB9-7EFBD336AB9B}"/>
    <cellStyle name="Separador de milhares 2 2 2 2 11 11 2 3" xfId="18591" xr:uid="{607A47F2-82C8-4826-923C-A057016323F9}"/>
    <cellStyle name="Separador de milhares 2 2 2 2 11 11 3" xfId="12372" xr:uid="{5F5C4034-3466-4D34-9703-1DE301DAA125}"/>
    <cellStyle name="Separador de milhares 2 2 2 2 11 11 3 2" xfId="17622" xr:uid="{A49DF66F-E342-4C25-AC3C-BCF4BC4ED940}"/>
    <cellStyle name="Separador de milhares 2 2 2 2 11 12" xfId="10561" xr:uid="{60134B73-B8A2-41AF-866D-EFDF853DB2F8}"/>
    <cellStyle name="Separador de milhares 2 2 2 2 11 12 2" xfId="13357" xr:uid="{54462586-B3A5-4FFA-9080-EA44B70AB4D9}"/>
    <cellStyle name="Separador de milhares 2 2 2 2 11 12 2 2" xfId="16245" xr:uid="{AFDEA835-0352-4A26-BFF6-E06B9F3CC2E2}"/>
    <cellStyle name="Separador de milhares 2 2 2 2 11 12 2 2 2" xfId="21467" xr:uid="{D1D85B08-B073-4B66-BA85-3A0490292F1F}"/>
    <cellStyle name="Separador de milhares 2 2 2 2 11 12 2 3" xfId="18592" xr:uid="{2D235A2A-449E-48DB-B40C-24D1794010A4}"/>
    <cellStyle name="Separador de milhares 2 2 2 2 11 12 3" xfId="12371" xr:uid="{1876D032-2619-46B9-9ABE-16960865B3B2}"/>
    <cellStyle name="Separador de milhares 2 2 2 2 11 12 3 2" xfId="17621" xr:uid="{C4438CFC-50FF-4F3A-8142-F8CD8AE9EA0D}"/>
    <cellStyle name="Separador de milhares 2 2 2 2 11 13" xfId="10562" xr:uid="{EAE0938A-45FB-4B73-93FC-2D3AABEBB6F6}"/>
    <cellStyle name="Separador de milhares 2 2 2 2 11 13 2" xfId="13358" xr:uid="{0473E929-B8CB-4079-BF99-3513E079639C}"/>
    <cellStyle name="Separador de milhares 2 2 2 2 11 13 2 2" xfId="16246" xr:uid="{AE64853F-D826-4DD0-97FE-3490CD2E899D}"/>
    <cellStyle name="Separador de milhares 2 2 2 2 11 13 2 2 2" xfId="21468" xr:uid="{66EB70C6-4413-4989-9FCC-BBAAF5BE1DE3}"/>
    <cellStyle name="Separador de milhares 2 2 2 2 11 13 2 3" xfId="18593" xr:uid="{75C584FB-DF80-43BE-B961-331FAF709425}"/>
    <cellStyle name="Separador de milhares 2 2 2 2 11 13 3" xfId="12370" xr:uid="{51D99F7B-6092-49CA-B670-5627AC149FAB}"/>
    <cellStyle name="Separador de milhares 2 2 2 2 11 13 3 2" xfId="17620" xr:uid="{E0CE1468-BCB2-4476-83FD-1D1727E1C7DC}"/>
    <cellStyle name="Separador de milhares 2 2 2 2 11 14" xfId="10563" xr:uid="{30BB0F98-4873-4F0F-B0EE-0EA0BA544E64}"/>
    <cellStyle name="Separador de milhares 2 2 2 2 11 14 2" xfId="13359" xr:uid="{5411BDE4-D2A0-46CD-8829-D4D2EC4110FA}"/>
    <cellStyle name="Separador de milhares 2 2 2 2 11 14 2 2" xfId="16247" xr:uid="{6975DED7-9AB4-455D-805D-C89D32E25BE1}"/>
    <cellStyle name="Separador de milhares 2 2 2 2 11 14 2 2 2" xfId="21469" xr:uid="{80EF861A-24CF-4B9B-94A6-4B2D1B1E5D19}"/>
    <cellStyle name="Separador de milhares 2 2 2 2 11 14 2 3" xfId="18594" xr:uid="{2BC3B610-2715-4295-8596-6BA4D56FD1E2}"/>
    <cellStyle name="Separador de milhares 2 2 2 2 11 14 3" xfId="12369" xr:uid="{FA1CE37D-CA83-4C12-A250-61AAAB1FBAD6}"/>
    <cellStyle name="Separador de milhares 2 2 2 2 11 14 3 2" xfId="17619" xr:uid="{79802985-D066-4FD7-A58E-0FA345EEAB2F}"/>
    <cellStyle name="Separador de milhares 2 2 2 2 11 15" xfId="13354" xr:uid="{F4DE0392-F9F3-4D88-B510-74BE86FA07A7}"/>
    <cellStyle name="Separador de milhares 2 2 2 2 11 15 2" xfId="16242" xr:uid="{141A2CAF-30ED-45CD-8F44-6D61065793C7}"/>
    <cellStyle name="Separador de milhares 2 2 2 2 11 15 2 2" xfId="21464" xr:uid="{60355817-B9E2-4BA1-AE2A-A25C4EE0D43A}"/>
    <cellStyle name="Separador de milhares 2 2 2 2 11 15 3" xfId="18589" xr:uid="{C1629BC6-CDD7-4681-B65E-9FF2991335F0}"/>
    <cellStyle name="Separador de milhares 2 2 2 2 11 16" xfId="12374" xr:uid="{E8381DCA-A451-4AED-B4F1-43DFB146B646}"/>
    <cellStyle name="Separador de milhares 2 2 2 2 11 16 2" xfId="17624" xr:uid="{0185D2B8-545A-4446-BC8B-DA973C27A553}"/>
    <cellStyle name="Separador de milhares 2 2 2 2 11 2" xfId="10564" xr:uid="{D3D1156E-EE25-4087-A2BA-E909EB9F1936}"/>
    <cellStyle name="Separador de milhares 2 2 2 2 11 2 2" xfId="13360" xr:uid="{C53E90B6-4F2E-4590-9347-09DA594753D7}"/>
    <cellStyle name="Separador de milhares 2 2 2 2 11 2 2 2" xfId="16248" xr:uid="{A930C46F-6A7C-4199-852E-71BE50AF60EE}"/>
    <cellStyle name="Separador de milhares 2 2 2 2 11 2 2 2 2" xfId="21470" xr:uid="{BA77FD69-09B8-4994-B0CC-023FF18D8899}"/>
    <cellStyle name="Separador de milhares 2 2 2 2 11 2 2 3" xfId="18595" xr:uid="{B6843B79-6AD5-471E-87A3-FDB75C7B45FC}"/>
    <cellStyle name="Separador de milhares 2 2 2 2 11 2 3" xfId="12368" xr:uid="{3D3024CC-69E4-496E-A65A-79C34A686292}"/>
    <cellStyle name="Separador de milhares 2 2 2 2 11 2 3 2" xfId="17618" xr:uid="{12DD6B3A-60D2-49C2-859F-229A992A9A3C}"/>
    <cellStyle name="Separador de milhares 2 2 2 2 11 3" xfId="10565" xr:uid="{2D90CD5D-617B-46AD-A75C-E125C3B5E6AE}"/>
    <cellStyle name="Separador de milhares 2 2 2 2 11 3 2" xfId="13361" xr:uid="{8D21E678-F52D-475D-B8F0-FF61284487B2}"/>
    <cellStyle name="Separador de milhares 2 2 2 2 11 3 2 2" xfId="16249" xr:uid="{45E9048D-8E11-4FCF-9447-312F43B56DA6}"/>
    <cellStyle name="Separador de milhares 2 2 2 2 11 3 2 2 2" xfId="21471" xr:uid="{8C5C165B-569F-4594-B239-6A1C4ABC966C}"/>
    <cellStyle name="Separador de milhares 2 2 2 2 11 3 2 3" xfId="18596" xr:uid="{EEE7DFB8-1342-457A-AA5E-5DA41CDBF1C6}"/>
    <cellStyle name="Separador de milhares 2 2 2 2 11 3 3" xfId="12367" xr:uid="{2363E0BF-1B0E-4522-B8CB-3EEDC8E7F71C}"/>
    <cellStyle name="Separador de milhares 2 2 2 2 11 3 3 2" xfId="17617" xr:uid="{04ED4154-75F3-4F99-AEEF-CF0F7E185F01}"/>
    <cellStyle name="Separador de milhares 2 2 2 2 11 4" xfId="10566" xr:uid="{E9ACB82E-F5F8-4466-9342-EC4250A7894C}"/>
    <cellStyle name="Separador de milhares 2 2 2 2 11 4 2" xfId="13362" xr:uid="{199B6101-B184-4FBD-B55F-5AE67C034C56}"/>
    <cellStyle name="Separador de milhares 2 2 2 2 11 4 2 2" xfId="16250" xr:uid="{21BAE825-52A5-4C7F-85B8-17E89FD8A3AA}"/>
    <cellStyle name="Separador de milhares 2 2 2 2 11 4 2 2 2" xfId="21472" xr:uid="{22CA0461-4278-44B5-89C6-751DB057F487}"/>
    <cellStyle name="Separador de milhares 2 2 2 2 11 4 2 3" xfId="18597" xr:uid="{20EAC9AA-7A8F-454D-9A4D-E1D21264869A}"/>
    <cellStyle name="Separador de milhares 2 2 2 2 11 4 3" xfId="12366" xr:uid="{E6E272EE-8C3A-4A3D-AD19-C9245E1A5AD5}"/>
    <cellStyle name="Separador de milhares 2 2 2 2 11 4 3 2" xfId="17616" xr:uid="{1D0CD167-DF9C-43A6-B849-1681FFB2CBDA}"/>
    <cellStyle name="Separador de milhares 2 2 2 2 11 5" xfId="10567" xr:uid="{F794C2B2-9DA2-4137-8574-1BBCCB9E6D62}"/>
    <cellStyle name="Separador de milhares 2 2 2 2 11 5 2" xfId="13363" xr:uid="{EEA3E697-A5D0-41AA-BF66-63611A61E961}"/>
    <cellStyle name="Separador de milhares 2 2 2 2 11 5 2 2" xfId="16251" xr:uid="{B9325369-C837-472D-B708-DA6E0585F1C9}"/>
    <cellStyle name="Separador de milhares 2 2 2 2 11 5 2 2 2" xfId="21473" xr:uid="{1FD3E1FE-6CB8-4B2F-8EEA-2E0400A49F3A}"/>
    <cellStyle name="Separador de milhares 2 2 2 2 11 5 2 3" xfId="18598" xr:uid="{FF6715D6-B529-4A48-93AA-62CE107B22B5}"/>
    <cellStyle name="Separador de milhares 2 2 2 2 11 5 3" xfId="12365" xr:uid="{66945D65-DF0B-4E24-AF0A-AD307C40003B}"/>
    <cellStyle name="Separador de milhares 2 2 2 2 11 5 3 2" xfId="17615" xr:uid="{3AC30CBF-6403-4561-B8EF-AB86C205F23A}"/>
    <cellStyle name="Separador de milhares 2 2 2 2 11 6" xfId="10568" xr:uid="{51E47F05-78A7-447D-AD1A-C1104883C285}"/>
    <cellStyle name="Separador de milhares 2 2 2 2 11 6 2" xfId="13364" xr:uid="{2476BFC9-7148-4872-B1A3-380F4D50D1EA}"/>
    <cellStyle name="Separador de milhares 2 2 2 2 11 6 2 2" xfId="16252" xr:uid="{C510BBB0-7B61-4502-A2C1-50F435648B66}"/>
    <cellStyle name="Separador de milhares 2 2 2 2 11 6 2 2 2" xfId="21474" xr:uid="{F9584FB8-6495-4F41-8338-63FE1DE90244}"/>
    <cellStyle name="Separador de milhares 2 2 2 2 11 6 2 3" xfId="18599" xr:uid="{73CA7BA4-3459-498C-A2F9-628D1AD16CBB}"/>
    <cellStyle name="Separador de milhares 2 2 2 2 11 6 3" xfId="12364" xr:uid="{234F9D25-71C3-49BB-8D04-5BF477900400}"/>
    <cellStyle name="Separador de milhares 2 2 2 2 11 6 3 2" xfId="17614" xr:uid="{144E97C6-AAEA-40EF-A53C-1C4FADD06482}"/>
    <cellStyle name="Separador de milhares 2 2 2 2 11 7" xfId="10569" xr:uid="{676179EC-EB91-46D6-A312-694809F0B674}"/>
    <cellStyle name="Separador de milhares 2 2 2 2 11 7 2" xfId="13365" xr:uid="{C323AAC6-BC4F-4A7E-A7D7-22B40C547912}"/>
    <cellStyle name="Separador de milhares 2 2 2 2 11 7 2 2" xfId="16253" xr:uid="{EF58937D-CCD0-4E10-8968-4382CFB867AC}"/>
    <cellStyle name="Separador de milhares 2 2 2 2 11 7 2 2 2" xfId="21475" xr:uid="{8E049E23-AD6D-4CDB-A7CC-7E4B1D8751A7}"/>
    <cellStyle name="Separador de milhares 2 2 2 2 11 7 2 3" xfId="18600" xr:uid="{43F44DDE-815B-4073-A546-45D3A479AB7F}"/>
    <cellStyle name="Separador de milhares 2 2 2 2 11 7 3" xfId="12232" xr:uid="{F8F43D0B-28C2-4941-A795-3A5C4400FA1C}"/>
    <cellStyle name="Separador de milhares 2 2 2 2 11 7 3 2" xfId="17501" xr:uid="{0E926559-7FCD-4074-9DC1-9F0781897780}"/>
    <cellStyle name="Separador de milhares 2 2 2 2 11 8" xfId="10570" xr:uid="{661A5B2E-D640-469D-965C-A4B4DE345669}"/>
    <cellStyle name="Separador de milhares 2 2 2 2 11 8 2" xfId="13366" xr:uid="{6F31DE57-BD21-4290-B610-BE19CEFE0C4A}"/>
    <cellStyle name="Separador de milhares 2 2 2 2 11 8 2 2" xfId="16254" xr:uid="{88F3AFD7-0583-48CE-944D-4522FC127BB5}"/>
    <cellStyle name="Separador de milhares 2 2 2 2 11 8 2 2 2" xfId="21476" xr:uid="{6664E2B9-7368-4B42-BCB5-F9BB61D30EB1}"/>
    <cellStyle name="Separador de milhares 2 2 2 2 11 8 2 3" xfId="18601" xr:uid="{9728ABEA-E3A7-46B1-8DE3-F133697543F6}"/>
    <cellStyle name="Separador de milhares 2 2 2 2 11 8 3" xfId="12363" xr:uid="{DEF5DCD1-B281-4A2E-89C7-BC577FD1366B}"/>
    <cellStyle name="Separador de milhares 2 2 2 2 11 8 3 2" xfId="17613" xr:uid="{7A156CFE-854D-41BF-B3B1-97486E0C433E}"/>
    <cellStyle name="Separador de milhares 2 2 2 2 11 9" xfId="10571" xr:uid="{C1267CB3-BBA3-4EEE-AE11-A214BA8CCA59}"/>
    <cellStyle name="Separador de milhares 2 2 2 2 11 9 2" xfId="13367" xr:uid="{170AE4CE-6E52-4B60-87A3-4E05359C9158}"/>
    <cellStyle name="Separador de milhares 2 2 2 2 11 9 2 2" xfId="16255" xr:uid="{70F94EA2-6DCD-418E-BFD4-C816A0CFE26E}"/>
    <cellStyle name="Separador de milhares 2 2 2 2 11 9 2 2 2" xfId="21477" xr:uid="{42EA07C4-8074-40BC-83C1-9EC472EAF589}"/>
    <cellStyle name="Separador de milhares 2 2 2 2 11 9 2 3" xfId="18602" xr:uid="{D4DFEED9-D86C-48A9-83CA-06D874CDE6F2}"/>
    <cellStyle name="Separador de milhares 2 2 2 2 11 9 3" xfId="12362" xr:uid="{53E061A0-F152-4728-BE78-2736EF85A60C}"/>
    <cellStyle name="Separador de milhares 2 2 2 2 11 9 3 2" xfId="17612" xr:uid="{43BBC5FD-25BB-4A96-B0E8-BAB4788CE6E2}"/>
    <cellStyle name="Separador de milhares 2 2 2 2 12" xfId="10572" xr:uid="{BC1631BF-3404-4C7D-8D74-E9E52EE9C067}"/>
    <cellStyle name="Separador de milhares 2 2 2 2 12 10" xfId="10573" xr:uid="{5DD16269-3509-4128-9ED7-60B53E06A486}"/>
    <cellStyle name="Separador de milhares 2 2 2 2 12 10 2" xfId="13369" xr:uid="{BC0042EB-DD2F-4788-A102-AE9EE4CDA887}"/>
    <cellStyle name="Separador de milhares 2 2 2 2 12 10 2 2" xfId="16257" xr:uid="{9666C2A4-C605-4260-B06D-62FE5A123B54}"/>
    <cellStyle name="Separador de milhares 2 2 2 2 12 10 2 2 2" xfId="21479" xr:uid="{C9B1EDA0-F621-4119-863F-F8C0EB5CA4B2}"/>
    <cellStyle name="Separador de milhares 2 2 2 2 12 10 2 3" xfId="18604" xr:uid="{BF4736F7-78AE-480F-A7DA-00123FFCC4FD}"/>
    <cellStyle name="Separador de milhares 2 2 2 2 12 10 3" xfId="12360" xr:uid="{62396047-6A75-404B-A73A-81A4354E9C71}"/>
    <cellStyle name="Separador de milhares 2 2 2 2 12 10 3 2" xfId="17610" xr:uid="{5A3A6442-3933-4AC2-98AB-374DE5452912}"/>
    <cellStyle name="Separador de milhares 2 2 2 2 12 11" xfId="10574" xr:uid="{BA095739-4EFC-48B5-91CB-CD58DF8E0ECD}"/>
    <cellStyle name="Separador de milhares 2 2 2 2 12 11 2" xfId="13370" xr:uid="{9EF724AF-BFD9-4AD3-BB65-572478945D41}"/>
    <cellStyle name="Separador de milhares 2 2 2 2 12 11 2 2" xfId="16258" xr:uid="{24949AD2-2570-43FD-9F25-772814A42AE9}"/>
    <cellStyle name="Separador de milhares 2 2 2 2 12 11 2 2 2" xfId="21480" xr:uid="{9E634A66-99E5-432C-B853-1154FEC8484A}"/>
    <cellStyle name="Separador de milhares 2 2 2 2 12 11 2 3" xfId="18605" xr:uid="{11861E88-CAB9-4A08-9579-5A39EFFAAE0B}"/>
    <cellStyle name="Separador de milhares 2 2 2 2 12 11 3" xfId="12359" xr:uid="{D105FA1F-EFD2-4C96-8024-410ED251AF9B}"/>
    <cellStyle name="Separador de milhares 2 2 2 2 12 11 3 2" xfId="17609" xr:uid="{3DB4C1C2-944B-470E-BFD5-72CF5F643D81}"/>
    <cellStyle name="Separador de milhares 2 2 2 2 12 12" xfId="10575" xr:uid="{A81E29EF-AEE4-4E22-8904-6916037990E5}"/>
    <cellStyle name="Separador de milhares 2 2 2 2 12 12 2" xfId="13371" xr:uid="{D39C9589-72FE-4312-9A3D-46D1657EA840}"/>
    <cellStyle name="Separador de milhares 2 2 2 2 12 12 2 2" xfId="16259" xr:uid="{C7504F05-5461-4F53-87F0-AF2C32F45D64}"/>
    <cellStyle name="Separador de milhares 2 2 2 2 12 12 2 2 2" xfId="21481" xr:uid="{8ED3273A-4AC1-4852-A78B-B466A417CB8F}"/>
    <cellStyle name="Separador de milhares 2 2 2 2 12 12 2 3" xfId="18606" xr:uid="{FAE25C79-E19B-4AB6-8DAA-2C140096AB0D}"/>
    <cellStyle name="Separador de milhares 2 2 2 2 12 12 3" xfId="12358" xr:uid="{9A042361-22C0-49C3-8FBD-7F418165AD7B}"/>
    <cellStyle name="Separador de milhares 2 2 2 2 12 12 3 2" xfId="17608" xr:uid="{3110B9E0-A73E-434C-933C-AE0F036343E6}"/>
    <cellStyle name="Separador de milhares 2 2 2 2 12 13" xfId="10576" xr:uid="{A53F6EFC-64B2-4A32-996A-F54BA42E3BF0}"/>
    <cellStyle name="Separador de milhares 2 2 2 2 12 13 2" xfId="13372" xr:uid="{2D1E4814-0B51-4658-B449-55BA8D0805E4}"/>
    <cellStyle name="Separador de milhares 2 2 2 2 12 13 2 2" xfId="16260" xr:uid="{C2CCABE5-33B9-4CB3-9649-F230B0124B4B}"/>
    <cellStyle name="Separador de milhares 2 2 2 2 12 13 2 2 2" xfId="21482" xr:uid="{3909A2E9-D715-4F11-B3E8-C5279CF70317}"/>
    <cellStyle name="Separador de milhares 2 2 2 2 12 13 2 3" xfId="18607" xr:uid="{DDE114A8-88CE-4A19-843C-4FA2911B904A}"/>
    <cellStyle name="Separador de milhares 2 2 2 2 12 13 3" xfId="12357" xr:uid="{9489FACE-A1DF-49C8-A046-3497CDA75A11}"/>
    <cellStyle name="Separador de milhares 2 2 2 2 12 13 3 2" xfId="17607" xr:uid="{87DD0E9B-0F48-426E-9E85-1DCC43D06221}"/>
    <cellStyle name="Separador de milhares 2 2 2 2 12 14" xfId="13368" xr:uid="{B0BE454A-E754-40BC-A864-6B41108EE8FE}"/>
    <cellStyle name="Separador de milhares 2 2 2 2 12 14 2" xfId="16256" xr:uid="{54B02D31-9AF3-472A-AA53-E89421612884}"/>
    <cellStyle name="Separador de milhares 2 2 2 2 12 14 2 2" xfId="21478" xr:uid="{1CA5130C-9083-4421-810F-10534ADF8CD2}"/>
    <cellStyle name="Separador de milhares 2 2 2 2 12 14 3" xfId="18603" xr:uid="{EA15D3F4-0C65-496B-976E-3518FB4072FA}"/>
    <cellStyle name="Separador de milhares 2 2 2 2 12 15" xfId="12361" xr:uid="{E2C01E5F-71BF-44F1-B1A0-5E17E75A8840}"/>
    <cellStyle name="Separador de milhares 2 2 2 2 12 15 2" xfId="17611" xr:uid="{DDCE44FF-DC7C-4B34-B80A-45BA54E9779A}"/>
    <cellStyle name="Separador de milhares 2 2 2 2 12 2" xfId="10577" xr:uid="{15BE5B85-E7D0-4AC8-BA35-DE5EC871D481}"/>
    <cellStyle name="Separador de milhares 2 2 2 2 12 2 2" xfId="13373" xr:uid="{C4A117A0-D273-42DC-9832-AB042C73AC42}"/>
    <cellStyle name="Separador de milhares 2 2 2 2 12 2 2 2" xfId="16261" xr:uid="{22CAB2B1-51AE-48C7-95BB-967D46F79FFA}"/>
    <cellStyle name="Separador de milhares 2 2 2 2 12 2 2 2 2" xfId="21483" xr:uid="{A4D62952-AD80-4975-BBCA-43DCEE68ADB0}"/>
    <cellStyle name="Separador de milhares 2 2 2 2 12 2 2 3" xfId="18608" xr:uid="{8324BBC3-FF49-4E85-8ACC-28DB368AE315}"/>
    <cellStyle name="Separador de milhares 2 2 2 2 12 2 3" xfId="12356" xr:uid="{79AF2B14-1F39-417F-ACF4-1C136F915175}"/>
    <cellStyle name="Separador de milhares 2 2 2 2 12 2 3 2" xfId="17606" xr:uid="{2EBEC166-D900-493A-BBAA-183B600DD6E6}"/>
    <cellStyle name="Separador de milhares 2 2 2 2 12 3" xfId="10578" xr:uid="{F13B7FD0-97D3-46C6-8E5D-59F7B3DC8297}"/>
    <cellStyle name="Separador de milhares 2 2 2 2 12 3 2" xfId="13374" xr:uid="{6E56F415-ED18-4250-AF7E-F4CE9E1FFC2A}"/>
    <cellStyle name="Separador de milhares 2 2 2 2 12 3 2 2" xfId="16262" xr:uid="{2399167F-8A2D-484C-9369-CBE05310F992}"/>
    <cellStyle name="Separador de milhares 2 2 2 2 12 3 2 2 2" xfId="21484" xr:uid="{DE5D131C-CA39-47CD-8A54-49DA2D9EECC3}"/>
    <cellStyle name="Separador de milhares 2 2 2 2 12 3 2 3" xfId="18609" xr:uid="{F0F49FCC-CC94-440D-BE09-2F85263C4A9A}"/>
    <cellStyle name="Separador de milhares 2 2 2 2 12 3 3" xfId="12355" xr:uid="{57D4EDB2-CB12-4743-AB9F-BF418C82CF22}"/>
    <cellStyle name="Separador de milhares 2 2 2 2 12 3 3 2" xfId="17605" xr:uid="{00821C69-5E70-47FC-B513-25AB3F596A3B}"/>
    <cellStyle name="Separador de milhares 2 2 2 2 12 4" xfId="10579" xr:uid="{9835035B-049D-48C1-9C8B-CAE74BF1E819}"/>
    <cellStyle name="Separador de milhares 2 2 2 2 12 4 2" xfId="13375" xr:uid="{EE3AB872-3CC2-46D7-8F1F-A131940004FE}"/>
    <cellStyle name="Separador de milhares 2 2 2 2 12 4 2 2" xfId="16263" xr:uid="{58A84CC5-BD93-4C63-A43E-FA7217CDC3EB}"/>
    <cellStyle name="Separador de milhares 2 2 2 2 12 4 2 2 2" xfId="21485" xr:uid="{9BD78605-AE35-4820-9879-0EEB301FBC02}"/>
    <cellStyle name="Separador de milhares 2 2 2 2 12 4 2 3" xfId="18610" xr:uid="{2C15A832-A0CE-4C84-B041-D9308F4CD29D}"/>
    <cellStyle name="Separador de milhares 2 2 2 2 12 4 3" xfId="12354" xr:uid="{B386C904-AF01-47EC-A1EA-6455BC142F36}"/>
    <cellStyle name="Separador de milhares 2 2 2 2 12 4 3 2" xfId="17604" xr:uid="{B2ED3542-5411-456D-B2E5-98C5A11C1FED}"/>
    <cellStyle name="Separador de milhares 2 2 2 2 12 5" xfId="10580" xr:uid="{B095E7F9-920B-45DF-A063-2F30A2681FA5}"/>
    <cellStyle name="Separador de milhares 2 2 2 2 12 5 2" xfId="13376" xr:uid="{C0AE178E-7BEF-455E-A0C3-C41927AD1C6B}"/>
    <cellStyle name="Separador de milhares 2 2 2 2 12 5 2 2" xfId="16264" xr:uid="{6EC02904-808B-4F05-BC2F-73B4BC4C4E1D}"/>
    <cellStyle name="Separador de milhares 2 2 2 2 12 5 2 2 2" xfId="21486" xr:uid="{78B6673E-BB2B-4698-853B-1C2329504A83}"/>
    <cellStyle name="Separador de milhares 2 2 2 2 12 5 2 3" xfId="18611" xr:uid="{35DAB4F1-0C72-4200-B558-1935AAA1740C}"/>
    <cellStyle name="Separador de milhares 2 2 2 2 12 5 3" xfId="12353" xr:uid="{99D5AA6C-A05B-47AC-B5CF-A70379751137}"/>
    <cellStyle name="Separador de milhares 2 2 2 2 12 5 3 2" xfId="17603" xr:uid="{689EBE4F-4A33-41E0-8518-F796288781A5}"/>
    <cellStyle name="Separador de milhares 2 2 2 2 12 6" xfId="10581" xr:uid="{FC59B2D2-095E-42BB-A19D-A2762A3623DD}"/>
    <cellStyle name="Separador de milhares 2 2 2 2 12 6 2" xfId="13377" xr:uid="{20456BEF-A861-4D0F-9565-9867EF468B63}"/>
    <cellStyle name="Separador de milhares 2 2 2 2 12 6 2 2" xfId="16265" xr:uid="{81136630-D9D5-46B8-A9C3-DD87CAA830CD}"/>
    <cellStyle name="Separador de milhares 2 2 2 2 12 6 2 2 2" xfId="21487" xr:uid="{04CBF132-FA3E-44BF-9253-C84FA2B2E9F8}"/>
    <cellStyle name="Separador de milhares 2 2 2 2 12 6 2 3" xfId="18612" xr:uid="{3212E966-02DA-4C7D-A7BD-78A7DD7784B7}"/>
    <cellStyle name="Separador de milhares 2 2 2 2 12 6 3" xfId="12352" xr:uid="{27C83AD4-0466-4936-979C-D33C960F7037}"/>
    <cellStyle name="Separador de milhares 2 2 2 2 12 6 3 2" xfId="17602" xr:uid="{8085B206-F742-451C-AEE2-421ED9458D1C}"/>
    <cellStyle name="Separador de milhares 2 2 2 2 12 7" xfId="10582" xr:uid="{FA4660CC-7AAE-4126-AC19-D63AA843DFB5}"/>
    <cellStyle name="Separador de milhares 2 2 2 2 12 7 2" xfId="13378" xr:uid="{54A9BF09-FF98-41F6-BC11-A4F055CAAA0D}"/>
    <cellStyle name="Separador de milhares 2 2 2 2 12 7 2 2" xfId="16266" xr:uid="{1800F5A6-C23C-4B32-8220-D44E3145C803}"/>
    <cellStyle name="Separador de milhares 2 2 2 2 12 7 2 2 2" xfId="21488" xr:uid="{92EECDD0-9ADE-4AF4-9848-0344A42E959C}"/>
    <cellStyle name="Separador de milhares 2 2 2 2 12 7 2 3" xfId="18613" xr:uid="{27F4D72D-45B8-48F4-8149-0E8366DAB384}"/>
    <cellStyle name="Separador de milhares 2 2 2 2 12 7 3" xfId="12351" xr:uid="{BB0579FB-2F94-4193-90CB-4CC842B9508E}"/>
    <cellStyle name="Separador de milhares 2 2 2 2 12 7 3 2" xfId="17601" xr:uid="{DA8EE7E4-E2B8-413A-9AE9-1C04244BC055}"/>
    <cellStyle name="Separador de milhares 2 2 2 2 12 8" xfId="10583" xr:uid="{B16D108C-DCDB-4FD1-991E-997BE8E4670F}"/>
    <cellStyle name="Separador de milhares 2 2 2 2 12 8 2" xfId="13379" xr:uid="{77F684AF-7CF6-4639-9116-526925F97940}"/>
    <cellStyle name="Separador de milhares 2 2 2 2 12 8 2 2" xfId="16267" xr:uid="{C399C69A-DA94-4F60-B102-50264271D7CB}"/>
    <cellStyle name="Separador de milhares 2 2 2 2 12 8 2 2 2" xfId="21489" xr:uid="{B7121AF2-BBA2-40BE-B13F-A8EBD8FCD38A}"/>
    <cellStyle name="Separador de milhares 2 2 2 2 12 8 2 3" xfId="18614" xr:uid="{996AD50A-FD43-45C7-B20F-631F36DFD480}"/>
    <cellStyle name="Separador de milhares 2 2 2 2 12 8 3" xfId="12350" xr:uid="{550BC951-AD4D-465C-A7A2-60B79BD9E392}"/>
    <cellStyle name="Separador de milhares 2 2 2 2 12 8 3 2" xfId="17600" xr:uid="{9A24C45D-04B3-402C-989D-6981BA7EA35A}"/>
    <cellStyle name="Separador de milhares 2 2 2 2 12 9" xfId="10584" xr:uid="{515577C5-BAA6-4B8A-812F-358372E970BF}"/>
    <cellStyle name="Separador de milhares 2 2 2 2 12 9 2" xfId="13380" xr:uid="{ACBA5A96-8A74-4736-9C6C-580A22EEA7E3}"/>
    <cellStyle name="Separador de milhares 2 2 2 2 12 9 2 2" xfId="16268" xr:uid="{FFF1ABF7-910D-48A6-9ACA-6739F61AF063}"/>
    <cellStyle name="Separador de milhares 2 2 2 2 12 9 2 2 2" xfId="21490" xr:uid="{E73DB72A-5E9C-4671-B6D5-8BD351B63876}"/>
    <cellStyle name="Separador de milhares 2 2 2 2 12 9 2 3" xfId="18615" xr:uid="{3DF82EA4-0D68-4BCB-84E3-D7EC9531F414}"/>
    <cellStyle name="Separador de milhares 2 2 2 2 12 9 3" xfId="12349" xr:uid="{9158DA12-992B-4BAF-B536-7B329DAD5959}"/>
    <cellStyle name="Separador de milhares 2 2 2 2 12 9 3 2" xfId="17599" xr:uid="{A27810D3-C851-4D96-AE79-3F7DC3C5900C}"/>
    <cellStyle name="Separador de milhares 2 2 2 2 13" xfId="10585" xr:uid="{07BE5775-774C-402C-8795-12C95BCF684B}"/>
    <cellStyle name="Separador de milhares 2 2 2 2 13 10" xfId="10586" xr:uid="{1566BA68-8217-405D-AEBD-7081363F110E}"/>
    <cellStyle name="Separador de milhares 2 2 2 2 13 10 2" xfId="13382" xr:uid="{E70B8D6E-E7AF-429F-991C-B2E743839F38}"/>
    <cellStyle name="Separador de milhares 2 2 2 2 13 10 2 2" xfId="16270" xr:uid="{3C52F25C-AD46-4430-AC54-5EEAFE83EFBD}"/>
    <cellStyle name="Separador de milhares 2 2 2 2 13 10 2 2 2" xfId="21492" xr:uid="{82A4008D-00AF-45CF-9188-A3DF1B755135}"/>
    <cellStyle name="Separador de milhares 2 2 2 2 13 10 2 3" xfId="18617" xr:uid="{CC4933C3-0096-4822-9039-50B0BE2506CF}"/>
    <cellStyle name="Separador de milhares 2 2 2 2 13 10 3" xfId="12347" xr:uid="{D951240D-3FE9-444F-B6C6-CC0528B89A1D}"/>
    <cellStyle name="Separador de milhares 2 2 2 2 13 10 3 2" xfId="17597" xr:uid="{363B35BE-C115-45B5-A965-2ABE44875E26}"/>
    <cellStyle name="Separador de milhares 2 2 2 2 13 11" xfId="10587" xr:uid="{4DE24EE8-441C-44C4-A46C-B69EDD56BF01}"/>
    <cellStyle name="Separador de milhares 2 2 2 2 13 11 2" xfId="13383" xr:uid="{8B691189-0FA7-4442-98C3-BC5221FD686D}"/>
    <cellStyle name="Separador de milhares 2 2 2 2 13 11 2 2" xfId="16271" xr:uid="{6C50ADCD-0C77-4917-9FA4-A1FD29632C9E}"/>
    <cellStyle name="Separador de milhares 2 2 2 2 13 11 2 2 2" xfId="21493" xr:uid="{D9E65982-7C3D-4831-A217-E1283B4927AE}"/>
    <cellStyle name="Separador de milhares 2 2 2 2 13 11 2 3" xfId="18618" xr:uid="{3DDD0F3D-793C-4A8C-BDA1-5CA47A175BE5}"/>
    <cellStyle name="Separador de milhares 2 2 2 2 13 11 3" xfId="12346" xr:uid="{CD66410F-070C-4A5E-B97A-2924C2CDBFAD}"/>
    <cellStyle name="Separador de milhares 2 2 2 2 13 11 3 2" xfId="17596" xr:uid="{0B956B94-29B3-429E-9F35-3BA51A1FB9BA}"/>
    <cellStyle name="Separador de milhares 2 2 2 2 13 12" xfId="10588" xr:uid="{225B2D6F-FF97-4160-862F-1436917CABBC}"/>
    <cellStyle name="Separador de milhares 2 2 2 2 13 12 2" xfId="13384" xr:uid="{25AC796C-8F99-4DD5-BD70-573FC7F51F94}"/>
    <cellStyle name="Separador de milhares 2 2 2 2 13 12 2 2" xfId="16272" xr:uid="{825BD462-B72A-417E-9F11-657EC6D8A8B6}"/>
    <cellStyle name="Separador de milhares 2 2 2 2 13 12 2 2 2" xfId="21494" xr:uid="{F5CB9B92-274D-4AC2-BE22-AEC2E728000A}"/>
    <cellStyle name="Separador de milhares 2 2 2 2 13 12 2 3" xfId="18619" xr:uid="{488221B3-584C-4F06-AFCD-73756ECF0C10}"/>
    <cellStyle name="Separador de milhares 2 2 2 2 13 12 3" xfId="12345" xr:uid="{8C521C2D-1C3F-4926-8393-BDDC06B42885}"/>
    <cellStyle name="Separador de milhares 2 2 2 2 13 12 3 2" xfId="17595" xr:uid="{22052E58-F5B6-46E5-A5E8-30A45338BC9D}"/>
    <cellStyle name="Separador de milhares 2 2 2 2 13 13" xfId="13381" xr:uid="{54281760-E2A0-4C18-AEFC-D14446761C1B}"/>
    <cellStyle name="Separador de milhares 2 2 2 2 13 13 2" xfId="16269" xr:uid="{7BAB1168-E555-44F0-9054-3DA4DB76255C}"/>
    <cellStyle name="Separador de milhares 2 2 2 2 13 13 2 2" xfId="21491" xr:uid="{0CF9ACFE-6C28-4073-A4DB-A3BC39CD115C}"/>
    <cellStyle name="Separador de milhares 2 2 2 2 13 13 3" xfId="18616" xr:uid="{0B44A7EB-7D0B-4769-B386-0A0E86A9F87C}"/>
    <cellStyle name="Separador de milhares 2 2 2 2 13 14" xfId="12348" xr:uid="{38879531-489F-4D74-9F85-8CB88D6CBCA8}"/>
    <cellStyle name="Separador de milhares 2 2 2 2 13 14 2" xfId="17598" xr:uid="{EA04F127-5D4D-4BF2-B87C-977AAD814C38}"/>
    <cellStyle name="Separador de milhares 2 2 2 2 13 2" xfId="10589" xr:uid="{D595820B-C790-42FE-98CF-4CABAA52C452}"/>
    <cellStyle name="Separador de milhares 2 2 2 2 13 2 2" xfId="13385" xr:uid="{CC645F26-04B2-49E8-AA0A-AF57D08C1560}"/>
    <cellStyle name="Separador de milhares 2 2 2 2 13 2 2 2" xfId="16273" xr:uid="{97896B61-E020-48AE-B089-F1F99A351161}"/>
    <cellStyle name="Separador de milhares 2 2 2 2 13 2 2 2 2" xfId="21495" xr:uid="{F71C41E3-CEC2-475F-9D13-BB01BC714BD7}"/>
    <cellStyle name="Separador de milhares 2 2 2 2 13 2 2 3" xfId="18620" xr:uid="{8AE3268C-7149-43E4-9B66-25612B9F9D8E}"/>
    <cellStyle name="Separador de milhares 2 2 2 2 13 2 3" xfId="12344" xr:uid="{6D732386-7A2C-41AE-B0EF-76C071A889E3}"/>
    <cellStyle name="Separador de milhares 2 2 2 2 13 2 3 2" xfId="17594" xr:uid="{CC0445D5-AEF6-45DD-B0FF-5B86E3DBF710}"/>
    <cellStyle name="Separador de milhares 2 2 2 2 13 3" xfId="10590" xr:uid="{04CD61FC-F05E-4734-870D-5D6E560EE782}"/>
    <cellStyle name="Separador de milhares 2 2 2 2 13 3 2" xfId="13386" xr:uid="{9B55DC55-AAD8-4CE3-B600-2575EEA479D3}"/>
    <cellStyle name="Separador de milhares 2 2 2 2 13 3 2 2" xfId="16274" xr:uid="{737682F2-8AB6-404D-8C84-0639C54D287E}"/>
    <cellStyle name="Separador de milhares 2 2 2 2 13 3 2 2 2" xfId="21496" xr:uid="{8B2A8D80-AC9C-438B-8F2A-68F27091B114}"/>
    <cellStyle name="Separador de milhares 2 2 2 2 13 3 2 3" xfId="18621" xr:uid="{F1D6121B-0DDD-4BF1-84B5-2B896DACF7B7}"/>
    <cellStyle name="Separador de milhares 2 2 2 2 13 3 3" xfId="12343" xr:uid="{471E1957-1961-458D-9C2C-2D183E2DBD2D}"/>
    <cellStyle name="Separador de milhares 2 2 2 2 13 3 3 2" xfId="17593" xr:uid="{5F96D939-D386-4123-AE83-ED6147B1FF47}"/>
    <cellStyle name="Separador de milhares 2 2 2 2 13 4" xfId="10591" xr:uid="{D5A10488-A184-44AF-A99C-9CE7FBF808C5}"/>
    <cellStyle name="Separador de milhares 2 2 2 2 13 4 2" xfId="13387" xr:uid="{DD2D99F0-E7AF-4FE3-BFDF-4C43192F6B63}"/>
    <cellStyle name="Separador de milhares 2 2 2 2 13 4 2 2" xfId="16275" xr:uid="{810C3336-F560-4142-AC39-DD78ABE8AD63}"/>
    <cellStyle name="Separador de milhares 2 2 2 2 13 4 2 2 2" xfId="21497" xr:uid="{5A2C3890-4BCB-4099-B816-95FB384BCD23}"/>
    <cellStyle name="Separador de milhares 2 2 2 2 13 4 2 3" xfId="18622" xr:uid="{8CB49E26-4079-4C6A-B98F-1B4686477F8A}"/>
    <cellStyle name="Separador de milhares 2 2 2 2 13 4 3" xfId="12342" xr:uid="{0130150A-99FB-45B8-A9F1-55D2FF0222E7}"/>
    <cellStyle name="Separador de milhares 2 2 2 2 13 4 3 2" xfId="17592" xr:uid="{A4EBF2E6-9093-4447-8A83-1F2177F26661}"/>
    <cellStyle name="Separador de milhares 2 2 2 2 13 5" xfId="10592" xr:uid="{E1973D57-54B7-4F77-815F-71BABD4C3408}"/>
    <cellStyle name="Separador de milhares 2 2 2 2 13 5 2" xfId="13388" xr:uid="{8F1056E7-7AD1-4951-AD00-5F494E18F9FB}"/>
    <cellStyle name="Separador de milhares 2 2 2 2 13 5 2 2" xfId="16276" xr:uid="{E6295D53-6776-4A95-9489-152F9C5A74F1}"/>
    <cellStyle name="Separador de milhares 2 2 2 2 13 5 2 2 2" xfId="21498" xr:uid="{7DB2B3C8-658D-4B0C-92CB-685491805EA6}"/>
    <cellStyle name="Separador de milhares 2 2 2 2 13 5 2 3" xfId="18623" xr:uid="{CAEF15CE-D3C2-4401-8685-C4A2645995C5}"/>
    <cellStyle name="Separador de milhares 2 2 2 2 13 5 3" xfId="12341" xr:uid="{58594FEB-2313-4BE2-9E25-4C0EA18DAE0E}"/>
    <cellStyle name="Separador de milhares 2 2 2 2 13 5 3 2" xfId="17591" xr:uid="{83FFECA1-E14A-4EB9-B9B0-9F51BFD13879}"/>
    <cellStyle name="Separador de milhares 2 2 2 2 13 6" xfId="10593" xr:uid="{05AE1326-AF4F-4487-A321-2B9C1A748ABB}"/>
    <cellStyle name="Separador de milhares 2 2 2 2 13 6 2" xfId="13389" xr:uid="{98308C33-53C1-4FD4-BD15-F2854E411DF3}"/>
    <cellStyle name="Separador de milhares 2 2 2 2 13 6 2 2" xfId="16277" xr:uid="{52562687-52FC-4BD0-A557-644EF9D44FFD}"/>
    <cellStyle name="Separador de milhares 2 2 2 2 13 6 2 2 2" xfId="21499" xr:uid="{99DC8E91-19B7-43EF-BEAA-95D0D7DA3FAD}"/>
    <cellStyle name="Separador de milhares 2 2 2 2 13 6 2 3" xfId="18624" xr:uid="{BC4F05C6-6562-4853-AB0A-8C2CB23870FD}"/>
    <cellStyle name="Separador de milhares 2 2 2 2 13 6 3" xfId="12340" xr:uid="{A61B9EB9-09C0-4C18-8B47-E9DDF92126D0}"/>
    <cellStyle name="Separador de milhares 2 2 2 2 13 6 3 2" xfId="17590" xr:uid="{57666970-78A6-4772-B459-2D6586483113}"/>
    <cellStyle name="Separador de milhares 2 2 2 2 13 7" xfId="10594" xr:uid="{CA2EFD8E-3270-40C3-8A58-9D2F373CF2AE}"/>
    <cellStyle name="Separador de milhares 2 2 2 2 13 7 2" xfId="13390" xr:uid="{14310C8D-C7B1-4628-A404-805D6EDFA5A3}"/>
    <cellStyle name="Separador de milhares 2 2 2 2 13 7 2 2" xfId="16278" xr:uid="{13D315B7-8A3D-4E9C-AB5E-842C2E4BB8C0}"/>
    <cellStyle name="Separador de milhares 2 2 2 2 13 7 2 2 2" xfId="21500" xr:uid="{7C2B9423-AA5C-402F-9EE7-460715FCB296}"/>
    <cellStyle name="Separador de milhares 2 2 2 2 13 7 2 3" xfId="18625" xr:uid="{49D1AFF6-E250-4377-811F-89A720D32992}"/>
    <cellStyle name="Separador de milhares 2 2 2 2 13 7 3" xfId="12339" xr:uid="{0004BDDA-A3EB-40D1-9C93-4FD75ECEB514}"/>
    <cellStyle name="Separador de milhares 2 2 2 2 13 7 3 2" xfId="17589" xr:uid="{31C48F62-F987-4DB0-8041-63C2B7B1D332}"/>
    <cellStyle name="Separador de milhares 2 2 2 2 13 8" xfId="10595" xr:uid="{9C6E071A-71F7-4E4E-8DE9-7BFD44507EA5}"/>
    <cellStyle name="Separador de milhares 2 2 2 2 13 8 2" xfId="13391" xr:uid="{A5AA59AB-114A-48C8-B1BA-3CAFDC98866F}"/>
    <cellStyle name="Separador de milhares 2 2 2 2 13 8 2 2" xfId="16279" xr:uid="{E301FE44-A512-4CFB-9D1A-4D87FA9C65DD}"/>
    <cellStyle name="Separador de milhares 2 2 2 2 13 8 2 2 2" xfId="21501" xr:uid="{2069AC19-6382-4834-933E-E67138143B14}"/>
    <cellStyle name="Separador de milhares 2 2 2 2 13 8 2 3" xfId="18626" xr:uid="{F98F93BB-F707-4C26-83D3-105C436A0CC2}"/>
    <cellStyle name="Separador de milhares 2 2 2 2 13 8 3" xfId="12338" xr:uid="{2936019C-84A9-46CD-8D16-F304532328C0}"/>
    <cellStyle name="Separador de milhares 2 2 2 2 13 8 3 2" xfId="17588" xr:uid="{9E192796-B0DF-4AD1-AEB5-144268179FF0}"/>
    <cellStyle name="Separador de milhares 2 2 2 2 13 9" xfId="10596" xr:uid="{01440F19-F330-43C5-979F-84DCCA9BF8D7}"/>
    <cellStyle name="Separador de milhares 2 2 2 2 13 9 2" xfId="13392" xr:uid="{96F04CC2-1579-4512-92F5-6AA76A5C56ED}"/>
    <cellStyle name="Separador de milhares 2 2 2 2 13 9 2 2" xfId="16280" xr:uid="{D14F29BB-6E72-4349-B666-9A71DD4CA542}"/>
    <cellStyle name="Separador de milhares 2 2 2 2 13 9 2 2 2" xfId="21502" xr:uid="{A8AD747A-B78A-4955-8CE6-2A9A64A3AB54}"/>
    <cellStyle name="Separador de milhares 2 2 2 2 13 9 2 3" xfId="18627" xr:uid="{3C404C93-8E40-4315-9C86-84B347D66D52}"/>
    <cellStyle name="Separador de milhares 2 2 2 2 13 9 3" xfId="12337" xr:uid="{1ADF3555-1C49-4967-BB8E-3A2CA182E995}"/>
    <cellStyle name="Separador de milhares 2 2 2 2 13 9 3 2" xfId="17587" xr:uid="{1933422B-1EC8-432E-9744-417C706CD072}"/>
    <cellStyle name="Separador de milhares 2 2 2 2 14" xfId="10597" xr:uid="{D967E4BC-6115-4F4A-8389-285F79B98B5F}"/>
    <cellStyle name="Separador de milhares 2 2 2 2 14 10" xfId="10598" xr:uid="{8360ED7C-909F-499F-ABB8-3B0D50386723}"/>
    <cellStyle name="Separador de milhares 2 2 2 2 14 10 2" xfId="13394" xr:uid="{9D11EB6E-5662-4F6F-9AB0-C3DA03E30FBB}"/>
    <cellStyle name="Separador de milhares 2 2 2 2 14 10 2 2" xfId="16282" xr:uid="{FD9B19F4-6B03-4053-8649-BFFAF8599ABF}"/>
    <cellStyle name="Separador de milhares 2 2 2 2 14 10 2 2 2" xfId="21504" xr:uid="{5E588D6A-13BC-4BE3-AC70-3D6EA9394519}"/>
    <cellStyle name="Separador de milhares 2 2 2 2 14 10 2 3" xfId="18629" xr:uid="{D1B2DD34-B935-4DB5-BD84-04CF211A802D}"/>
    <cellStyle name="Separador de milhares 2 2 2 2 14 10 3" xfId="12335" xr:uid="{7C3E60D9-B5C5-40FB-AF71-309B119FBD5E}"/>
    <cellStyle name="Separador de milhares 2 2 2 2 14 10 3 2" xfId="17585" xr:uid="{FD9C2BDC-634B-4047-8B0F-6AD6713D45F1}"/>
    <cellStyle name="Separador de milhares 2 2 2 2 14 11" xfId="10599" xr:uid="{63C0EC93-2DF4-410F-81DF-B8640D2AB036}"/>
    <cellStyle name="Separador de milhares 2 2 2 2 14 11 2" xfId="13395" xr:uid="{6A4A05EC-397D-4C4D-96C2-67E153FF1D33}"/>
    <cellStyle name="Separador de milhares 2 2 2 2 14 11 2 2" xfId="16283" xr:uid="{345B7A19-2F6F-416B-814D-E06DFF16E40C}"/>
    <cellStyle name="Separador de milhares 2 2 2 2 14 11 2 2 2" xfId="21505" xr:uid="{C361A475-D2C4-45C7-895D-9B7690BF99BE}"/>
    <cellStyle name="Separador de milhares 2 2 2 2 14 11 2 3" xfId="18630" xr:uid="{3D2D5E36-ADD7-4B06-8598-51B689C0EE1E}"/>
    <cellStyle name="Separador de milhares 2 2 2 2 14 11 3" xfId="12334" xr:uid="{FE0DEBE2-37AC-4455-87A3-2DFF7E484B2E}"/>
    <cellStyle name="Separador de milhares 2 2 2 2 14 11 3 2" xfId="17584" xr:uid="{C64810F5-B7D0-4F7B-894E-1E9A7B8ACF97}"/>
    <cellStyle name="Separador de milhares 2 2 2 2 14 12" xfId="13393" xr:uid="{A9BDE2CB-50DA-4D32-844A-992521DAF787}"/>
    <cellStyle name="Separador de milhares 2 2 2 2 14 12 2" xfId="16281" xr:uid="{B5C64E53-3DD7-46BD-B5A1-3B511CADA9D7}"/>
    <cellStyle name="Separador de milhares 2 2 2 2 14 12 2 2" xfId="21503" xr:uid="{AFC519B2-F3AE-43D9-B3B8-7FF783196792}"/>
    <cellStyle name="Separador de milhares 2 2 2 2 14 12 3" xfId="18628" xr:uid="{1D76A84D-32F0-4F1E-BE9C-97F3E99AABA4}"/>
    <cellStyle name="Separador de milhares 2 2 2 2 14 13" xfId="12336" xr:uid="{EEDAD0A1-BAB8-4657-AEFD-44DA69753AD2}"/>
    <cellStyle name="Separador de milhares 2 2 2 2 14 13 2" xfId="17586" xr:uid="{12FF3978-1B2B-4F12-9700-1B6B6FB0C329}"/>
    <cellStyle name="Separador de milhares 2 2 2 2 14 2" xfId="10600" xr:uid="{5E7D45F9-6752-43DE-A89B-67CA63400411}"/>
    <cellStyle name="Separador de milhares 2 2 2 2 14 2 2" xfId="13396" xr:uid="{58078175-2F88-4CBB-AF3F-D8A5CE11E4C9}"/>
    <cellStyle name="Separador de milhares 2 2 2 2 14 2 2 2" xfId="16284" xr:uid="{FA5BE989-FDE4-437B-8604-38E9ACAD94A0}"/>
    <cellStyle name="Separador de milhares 2 2 2 2 14 2 2 2 2" xfId="21506" xr:uid="{D77C6C80-7E38-40DC-B1A0-5B715E11BC26}"/>
    <cellStyle name="Separador de milhares 2 2 2 2 14 2 2 3" xfId="18631" xr:uid="{24195BFD-D0DF-465B-B0E8-1A42C0604D0E}"/>
    <cellStyle name="Separador de milhares 2 2 2 2 14 2 3" xfId="12333" xr:uid="{D447274C-8507-4519-BC65-206C18709F5F}"/>
    <cellStyle name="Separador de milhares 2 2 2 2 14 2 3 2" xfId="17583" xr:uid="{98F9E17D-F945-4224-8E54-5E27D191F9E7}"/>
    <cellStyle name="Separador de milhares 2 2 2 2 14 3" xfId="10601" xr:uid="{81FC87C3-2160-4833-B80B-EDADCA5E9AD6}"/>
    <cellStyle name="Separador de milhares 2 2 2 2 14 3 2" xfId="13397" xr:uid="{D27CB9A3-38F1-4921-97F4-CF619265E3B5}"/>
    <cellStyle name="Separador de milhares 2 2 2 2 14 3 2 2" xfId="16285" xr:uid="{91CB6F8D-8EDE-4D77-A6FB-84646CC4C21B}"/>
    <cellStyle name="Separador de milhares 2 2 2 2 14 3 2 2 2" xfId="21507" xr:uid="{91BC80E4-0A55-4CD3-AC03-4BC09A01248B}"/>
    <cellStyle name="Separador de milhares 2 2 2 2 14 3 2 3" xfId="18632" xr:uid="{0A44ACE1-01E8-43C6-8B7A-A76289A347F0}"/>
    <cellStyle name="Separador de milhares 2 2 2 2 14 3 3" xfId="12332" xr:uid="{CE4FFBDC-5514-450E-8B00-BD3F917F8C6B}"/>
    <cellStyle name="Separador de milhares 2 2 2 2 14 3 3 2" xfId="17582" xr:uid="{5833D1D3-5D39-4F52-AC61-923DF3E6B205}"/>
    <cellStyle name="Separador de milhares 2 2 2 2 14 4" xfId="10602" xr:uid="{4F0C3A19-48FC-413D-A2D1-4FF9B8AEC919}"/>
    <cellStyle name="Separador de milhares 2 2 2 2 14 4 2" xfId="13398" xr:uid="{E5D856A9-E56E-45F9-B3A1-6AF3DF385E2D}"/>
    <cellStyle name="Separador de milhares 2 2 2 2 14 4 2 2" xfId="16286" xr:uid="{654B44BF-B648-4E7F-AD25-42A64977B557}"/>
    <cellStyle name="Separador de milhares 2 2 2 2 14 4 2 2 2" xfId="21508" xr:uid="{064E9A99-92FB-4F6F-BAA6-D7DE9259D144}"/>
    <cellStyle name="Separador de milhares 2 2 2 2 14 4 2 3" xfId="18633" xr:uid="{31D161C6-A2E7-4C44-845A-F1301E7E6896}"/>
    <cellStyle name="Separador de milhares 2 2 2 2 14 4 3" xfId="12331" xr:uid="{170D7040-FB23-489F-A39F-9CBDC2F744A1}"/>
    <cellStyle name="Separador de milhares 2 2 2 2 14 4 3 2" xfId="17581" xr:uid="{A1D9DB63-540E-47C3-BEFC-86EA7D5C3EC8}"/>
    <cellStyle name="Separador de milhares 2 2 2 2 14 5" xfId="10603" xr:uid="{F102C233-2BC6-488D-8148-57DCF35BFC3A}"/>
    <cellStyle name="Separador de milhares 2 2 2 2 14 5 2" xfId="13399" xr:uid="{9983DD99-7F85-4CB5-9FB9-F0E0DA98456F}"/>
    <cellStyle name="Separador de milhares 2 2 2 2 14 5 2 2" xfId="16287" xr:uid="{95654533-8308-4882-8581-82128DA91F8E}"/>
    <cellStyle name="Separador de milhares 2 2 2 2 14 5 2 2 2" xfId="21509" xr:uid="{702CC60C-3FCE-415E-903C-42A90C2BB890}"/>
    <cellStyle name="Separador de milhares 2 2 2 2 14 5 2 3" xfId="18634" xr:uid="{94CE07F5-B334-4746-885E-4B1DD61EE199}"/>
    <cellStyle name="Separador de milhares 2 2 2 2 14 5 3" xfId="12330" xr:uid="{038BBD80-487D-47AB-9E53-0CF3EC86AE46}"/>
    <cellStyle name="Separador de milhares 2 2 2 2 14 5 3 2" xfId="17580" xr:uid="{3D3E76D4-9162-4189-A7ED-498D6E7684A5}"/>
    <cellStyle name="Separador de milhares 2 2 2 2 14 6" xfId="10604" xr:uid="{0BBD84C8-4748-485E-9655-C3B594600193}"/>
    <cellStyle name="Separador de milhares 2 2 2 2 14 6 2" xfId="13400" xr:uid="{4099ED4E-374E-4066-BC56-1238A4E303E7}"/>
    <cellStyle name="Separador de milhares 2 2 2 2 14 6 2 2" xfId="16288" xr:uid="{456042CF-C797-4BD3-AF5A-7B52AD90A4C2}"/>
    <cellStyle name="Separador de milhares 2 2 2 2 14 6 2 2 2" xfId="21510" xr:uid="{EDD1E3B7-D8F6-4D7F-BAD5-C302395B16A3}"/>
    <cellStyle name="Separador de milhares 2 2 2 2 14 6 2 3" xfId="18635" xr:uid="{45892AAF-0F1F-486B-BD36-BA5DC54388AD}"/>
    <cellStyle name="Separador de milhares 2 2 2 2 14 6 3" xfId="12329" xr:uid="{B99CF1D1-D787-4262-87DE-0274A22B22C2}"/>
    <cellStyle name="Separador de milhares 2 2 2 2 14 6 3 2" xfId="17579" xr:uid="{A05088D8-AC6C-4C53-BD18-36BE372B761F}"/>
    <cellStyle name="Separador de milhares 2 2 2 2 14 7" xfId="10605" xr:uid="{C2B71D8E-FE4E-49BA-9FA3-BCC3AF8E259C}"/>
    <cellStyle name="Separador de milhares 2 2 2 2 14 7 2" xfId="13401" xr:uid="{E3A929EF-BE37-41F1-A1C6-10E4FF84ADA1}"/>
    <cellStyle name="Separador de milhares 2 2 2 2 14 7 2 2" xfId="16289" xr:uid="{E5C2A247-3257-471C-8184-D51074EB8C1D}"/>
    <cellStyle name="Separador de milhares 2 2 2 2 14 7 2 2 2" xfId="21511" xr:uid="{3F53E236-7D82-40CD-8687-D59F1C2F8F7C}"/>
    <cellStyle name="Separador de milhares 2 2 2 2 14 7 2 3" xfId="18636" xr:uid="{9D99F590-F01E-4453-98A3-A7127084182B}"/>
    <cellStyle name="Separador de milhares 2 2 2 2 14 7 3" xfId="12328" xr:uid="{3976B462-71E7-416E-8988-69634BF8EB29}"/>
    <cellStyle name="Separador de milhares 2 2 2 2 14 7 3 2" xfId="17578" xr:uid="{CE1674F8-57DB-45F8-AE2F-04C230767AFE}"/>
    <cellStyle name="Separador de milhares 2 2 2 2 14 8" xfId="10606" xr:uid="{29481685-20D4-4E1F-A853-16EE00C51ADD}"/>
    <cellStyle name="Separador de milhares 2 2 2 2 14 8 2" xfId="13402" xr:uid="{119DEA83-6A2D-4F08-B880-A5319D2460AC}"/>
    <cellStyle name="Separador de milhares 2 2 2 2 14 8 2 2" xfId="16290" xr:uid="{057757CA-82FD-45AE-B8B0-669B85B6EBDC}"/>
    <cellStyle name="Separador de milhares 2 2 2 2 14 8 2 2 2" xfId="21512" xr:uid="{A9A2C3E6-0668-4E5F-9927-FE53B3CEC2AD}"/>
    <cellStyle name="Separador de milhares 2 2 2 2 14 8 2 3" xfId="18637" xr:uid="{0CE4528D-4EFC-49AE-BB6B-9609834EE0D4}"/>
    <cellStyle name="Separador de milhares 2 2 2 2 14 8 3" xfId="12327" xr:uid="{84381F6A-4271-4FCD-8D06-78F8781C8BCB}"/>
    <cellStyle name="Separador de milhares 2 2 2 2 14 8 3 2" xfId="17577" xr:uid="{996B89F5-5C6D-4C3D-8AA8-077470454C79}"/>
    <cellStyle name="Separador de milhares 2 2 2 2 14 9" xfId="10607" xr:uid="{BA3C0DED-FA9F-4A8C-A750-1077070031B4}"/>
    <cellStyle name="Separador de milhares 2 2 2 2 14 9 2" xfId="13403" xr:uid="{7C26732F-42B5-4CC5-8BF7-7DC1267B564A}"/>
    <cellStyle name="Separador de milhares 2 2 2 2 14 9 2 2" xfId="16291" xr:uid="{B80251D7-38CC-4E20-A266-28562C2391BA}"/>
    <cellStyle name="Separador de milhares 2 2 2 2 14 9 2 2 2" xfId="21513" xr:uid="{E6C9F66B-F740-4DF6-B14C-0947392B5F0B}"/>
    <cellStyle name="Separador de milhares 2 2 2 2 14 9 2 3" xfId="18638" xr:uid="{05D2C5BA-FC82-4E0B-A9B4-7142FDC7063F}"/>
    <cellStyle name="Separador de milhares 2 2 2 2 14 9 3" xfId="12326" xr:uid="{5318C6F0-C90E-4523-995D-564168DD6D37}"/>
    <cellStyle name="Separador de milhares 2 2 2 2 14 9 3 2" xfId="17576" xr:uid="{A5C92429-774B-4AB1-A1C3-B18A8A59C0A8}"/>
    <cellStyle name="Separador de milhares 2 2 2 2 15" xfId="10608" xr:uid="{81F59C21-9849-4F0C-8DB0-AF8F82215FF6}"/>
    <cellStyle name="Separador de milhares 2 2 2 2 15 10" xfId="10609" xr:uid="{5E25D5AD-59D9-4FC8-AFA2-24537A313D0E}"/>
    <cellStyle name="Separador de milhares 2 2 2 2 15 10 2" xfId="13405" xr:uid="{BADE4FC5-311A-4D46-A83E-DA1B874EF932}"/>
    <cellStyle name="Separador de milhares 2 2 2 2 15 10 2 2" xfId="16293" xr:uid="{D0A36F73-412A-45C7-A85C-8BEE7961FB78}"/>
    <cellStyle name="Separador de milhares 2 2 2 2 15 10 2 2 2" xfId="21515" xr:uid="{BA044E80-4F61-4D85-BF84-56A27424857C}"/>
    <cellStyle name="Separador de milhares 2 2 2 2 15 10 2 3" xfId="18640" xr:uid="{B339410D-3F3D-4BF4-922F-F3C0E5156CD4}"/>
    <cellStyle name="Separador de milhares 2 2 2 2 15 10 3" xfId="12324" xr:uid="{B96E1DF0-F598-4E14-A7DC-D715BB993D90}"/>
    <cellStyle name="Separador de milhares 2 2 2 2 15 10 3 2" xfId="17574" xr:uid="{BAD1A0AD-6EF9-43F8-A360-EFB8794858F5}"/>
    <cellStyle name="Separador de milhares 2 2 2 2 15 11" xfId="13404" xr:uid="{7D837085-F702-4F68-B21B-189B08B67520}"/>
    <cellStyle name="Separador de milhares 2 2 2 2 15 11 2" xfId="16292" xr:uid="{DB919333-EFF1-4495-94E1-8DC4B09D96C6}"/>
    <cellStyle name="Separador de milhares 2 2 2 2 15 11 2 2" xfId="21514" xr:uid="{E8066869-ACB3-4DB8-AE11-F7602529BFC8}"/>
    <cellStyle name="Separador de milhares 2 2 2 2 15 11 3" xfId="18639" xr:uid="{61165196-E417-49D0-85A0-4F07F348C3CD}"/>
    <cellStyle name="Separador de milhares 2 2 2 2 15 12" xfId="12325" xr:uid="{FF6CF959-0C07-47B7-BA07-F5818CF25825}"/>
    <cellStyle name="Separador de milhares 2 2 2 2 15 12 2" xfId="17575" xr:uid="{01F09D2C-864C-4349-886F-F91E73528974}"/>
    <cellStyle name="Separador de milhares 2 2 2 2 15 2" xfId="10610" xr:uid="{43B0CABA-175A-482A-AA47-DDD5FC28A44C}"/>
    <cellStyle name="Separador de milhares 2 2 2 2 15 2 2" xfId="13406" xr:uid="{E32B965B-A825-4260-91E0-FAB3A56B2791}"/>
    <cellStyle name="Separador de milhares 2 2 2 2 15 2 2 2" xfId="16294" xr:uid="{AA098045-2FCD-45A2-AC6F-7721D049CEEF}"/>
    <cellStyle name="Separador de milhares 2 2 2 2 15 2 2 2 2" xfId="21516" xr:uid="{39BCF262-000C-4BFC-AFE9-A99573980665}"/>
    <cellStyle name="Separador de milhares 2 2 2 2 15 2 2 3" xfId="18641" xr:uid="{3E2ED773-A961-4390-A44B-8AB00AB82F82}"/>
    <cellStyle name="Separador de milhares 2 2 2 2 15 2 3" xfId="12323" xr:uid="{D4B985A6-3486-4BF6-B9AA-B42931C82005}"/>
    <cellStyle name="Separador de milhares 2 2 2 2 15 2 3 2" xfId="17573" xr:uid="{F00EF836-8352-46C3-B74C-0BAF16E60ECB}"/>
    <cellStyle name="Separador de milhares 2 2 2 2 15 3" xfId="10611" xr:uid="{264D19A1-184D-4593-9977-7B6774AC531C}"/>
    <cellStyle name="Separador de milhares 2 2 2 2 15 3 2" xfId="13407" xr:uid="{3709F41E-8D5D-4011-A495-3559B90D2EC2}"/>
    <cellStyle name="Separador de milhares 2 2 2 2 15 3 2 2" xfId="16295" xr:uid="{473708A2-A953-4963-866B-F3819B973DEB}"/>
    <cellStyle name="Separador de milhares 2 2 2 2 15 3 2 2 2" xfId="21517" xr:uid="{C05B0DD8-E8D9-47CA-9571-C2E092312ED2}"/>
    <cellStyle name="Separador de milhares 2 2 2 2 15 3 2 3" xfId="18642" xr:uid="{D1F50B66-6512-4B94-971B-D1F1231DC544}"/>
    <cellStyle name="Separador de milhares 2 2 2 2 15 3 3" xfId="12322" xr:uid="{A3A666BB-DB97-4F32-B38F-5621C8C7A02A}"/>
    <cellStyle name="Separador de milhares 2 2 2 2 15 3 3 2" xfId="17572" xr:uid="{FC039167-DFD2-4286-B07C-9D703F13B3C2}"/>
    <cellStyle name="Separador de milhares 2 2 2 2 15 4" xfId="10612" xr:uid="{9E98E0E9-A94C-4D91-905E-34EE149A13BA}"/>
    <cellStyle name="Separador de milhares 2 2 2 2 15 4 2" xfId="13408" xr:uid="{9C851533-898A-4B3A-84B1-5C8DD3367F08}"/>
    <cellStyle name="Separador de milhares 2 2 2 2 15 4 2 2" xfId="16296" xr:uid="{017F7CFE-8B22-489B-8DDC-533DD85E99C8}"/>
    <cellStyle name="Separador de milhares 2 2 2 2 15 4 2 2 2" xfId="21518" xr:uid="{84A43E89-9C34-4E39-A64D-7AC145C6B013}"/>
    <cellStyle name="Separador de milhares 2 2 2 2 15 4 2 3" xfId="18643" xr:uid="{DB48DB3E-F932-4CBE-904F-A31432C707AA}"/>
    <cellStyle name="Separador de milhares 2 2 2 2 15 4 3" xfId="12321" xr:uid="{FDA084DD-D58F-4442-AA72-A385C2BEBF7A}"/>
    <cellStyle name="Separador de milhares 2 2 2 2 15 4 3 2" xfId="17571" xr:uid="{44FE299E-8E00-4268-A2B3-947F926C3E7E}"/>
    <cellStyle name="Separador de milhares 2 2 2 2 15 5" xfId="10613" xr:uid="{AC8173E1-EBA5-4488-9E75-4F143C8A33D6}"/>
    <cellStyle name="Separador de milhares 2 2 2 2 15 5 2" xfId="13409" xr:uid="{24A96165-A6E7-45F8-A0F7-14D91D8E9F2D}"/>
    <cellStyle name="Separador de milhares 2 2 2 2 15 5 2 2" xfId="16297" xr:uid="{A20C07D9-1AA2-4668-BBEC-893BA61F912D}"/>
    <cellStyle name="Separador de milhares 2 2 2 2 15 5 2 2 2" xfId="21519" xr:uid="{906F41BA-0E0A-4189-96EC-966DC3896A34}"/>
    <cellStyle name="Separador de milhares 2 2 2 2 15 5 2 3" xfId="18644" xr:uid="{5EF96D44-B043-447C-97C1-AEFD66D26560}"/>
    <cellStyle name="Separador de milhares 2 2 2 2 15 5 3" xfId="12320" xr:uid="{73E41DFD-8D15-45E4-A452-AF3761986E39}"/>
    <cellStyle name="Separador de milhares 2 2 2 2 15 5 3 2" xfId="17570" xr:uid="{36C90576-D452-4F05-BED4-C228E43EEBB1}"/>
    <cellStyle name="Separador de milhares 2 2 2 2 15 6" xfId="10614" xr:uid="{835C9628-1767-4ED1-8203-0B9A33F3FFB6}"/>
    <cellStyle name="Separador de milhares 2 2 2 2 15 6 2" xfId="13410" xr:uid="{90BC29B9-24F9-4BAE-8D65-37D344EB80BD}"/>
    <cellStyle name="Separador de milhares 2 2 2 2 15 6 2 2" xfId="16298" xr:uid="{8B742092-9987-4C49-AD76-DCF9DA8CADA4}"/>
    <cellStyle name="Separador de milhares 2 2 2 2 15 6 2 2 2" xfId="21520" xr:uid="{63D26C50-4AB4-4713-82C1-CF91F0F1B1F8}"/>
    <cellStyle name="Separador de milhares 2 2 2 2 15 6 2 3" xfId="18645" xr:uid="{14D53E06-EAB8-4661-A2DA-AA8CAE3BF99E}"/>
    <cellStyle name="Separador de milhares 2 2 2 2 15 6 3" xfId="12319" xr:uid="{5C756DBF-9131-42A9-9C10-D23DA649B493}"/>
    <cellStyle name="Separador de milhares 2 2 2 2 15 6 3 2" xfId="17569" xr:uid="{9373F331-A5F8-415F-B619-1E08D11BDA06}"/>
    <cellStyle name="Separador de milhares 2 2 2 2 15 7" xfId="10615" xr:uid="{E514BC4D-1271-426D-87CB-7D3BF49FCBE2}"/>
    <cellStyle name="Separador de milhares 2 2 2 2 15 7 2" xfId="13411" xr:uid="{D1D076F1-C9B9-48A3-975E-35FBDE8FCB9F}"/>
    <cellStyle name="Separador de milhares 2 2 2 2 15 7 2 2" xfId="16299" xr:uid="{98E09FCA-DEDE-4D95-814A-673217EF4093}"/>
    <cellStyle name="Separador de milhares 2 2 2 2 15 7 2 2 2" xfId="21521" xr:uid="{0F2A88CA-9021-4E08-A8AA-83839F6A546F}"/>
    <cellStyle name="Separador de milhares 2 2 2 2 15 7 2 3" xfId="18646" xr:uid="{CBC82D9B-FB8B-4B58-8634-B1AD7645C456}"/>
    <cellStyle name="Separador de milhares 2 2 2 2 15 7 3" xfId="12318" xr:uid="{277F03B5-A380-4A55-9E35-6109D02A7AE5}"/>
    <cellStyle name="Separador de milhares 2 2 2 2 15 7 3 2" xfId="17568" xr:uid="{E0EEA675-62C5-4F1C-AD5D-884FE4FF8CA6}"/>
    <cellStyle name="Separador de milhares 2 2 2 2 15 8" xfId="10616" xr:uid="{5FEE067E-2A0B-4ED3-A21C-E09F068E21F4}"/>
    <cellStyle name="Separador de milhares 2 2 2 2 15 8 2" xfId="13412" xr:uid="{C6E3B3FD-0C73-4619-96A6-E04540360B55}"/>
    <cellStyle name="Separador de milhares 2 2 2 2 15 8 2 2" xfId="16300" xr:uid="{34FE27C5-7050-4AC8-B067-6924733693D7}"/>
    <cellStyle name="Separador de milhares 2 2 2 2 15 8 2 2 2" xfId="21522" xr:uid="{4599156B-AFF5-4ED7-A73A-C469BF314ECC}"/>
    <cellStyle name="Separador de milhares 2 2 2 2 15 8 2 3" xfId="18647" xr:uid="{EED9E528-3B85-4743-9DAA-59E6FE5BC5C6}"/>
    <cellStyle name="Separador de milhares 2 2 2 2 15 8 3" xfId="12317" xr:uid="{83C32BF1-19EF-4128-99DB-A05DDC8F74C1}"/>
    <cellStyle name="Separador de milhares 2 2 2 2 15 8 3 2" xfId="17567" xr:uid="{8D4F8255-C007-404C-BDFF-CF82986FB1CA}"/>
    <cellStyle name="Separador de milhares 2 2 2 2 15 9" xfId="10617" xr:uid="{ECECB2F3-6C91-408A-B7CC-461C4364B7F9}"/>
    <cellStyle name="Separador de milhares 2 2 2 2 15 9 2" xfId="13413" xr:uid="{A389A188-1A2B-453F-8482-ABB02F457AAD}"/>
    <cellStyle name="Separador de milhares 2 2 2 2 15 9 2 2" xfId="16301" xr:uid="{99B3CD83-865E-4D76-9834-F554838A1DC5}"/>
    <cellStyle name="Separador de milhares 2 2 2 2 15 9 2 2 2" xfId="21523" xr:uid="{D310F3E9-B3C5-4BA1-995B-DB5C12DBB402}"/>
    <cellStyle name="Separador de milhares 2 2 2 2 15 9 2 3" xfId="18648" xr:uid="{A260F06B-2278-40D0-A274-1C742486EDB4}"/>
    <cellStyle name="Separador de milhares 2 2 2 2 15 9 3" xfId="12316" xr:uid="{30D72461-B160-4554-99BF-3AAE09A009A5}"/>
    <cellStyle name="Separador de milhares 2 2 2 2 15 9 3 2" xfId="17566" xr:uid="{B6498A29-99A5-4934-B624-12DF6DE286C8}"/>
    <cellStyle name="Separador de milhares 2 2 2 2 16" xfId="10618" xr:uid="{D5A3890A-7B1D-4FAE-9A5A-4A960263C098}"/>
    <cellStyle name="Separador de milhares 2 2 2 2 16 10" xfId="13414" xr:uid="{1B6D36C9-8E72-499F-878C-C470E4F92959}"/>
    <cellStyle name="Separador de milhares 2 2 2 2 16 10 2" xfId="16302" xr:uid="{5559CE75-12FA-48EF-83A7-E6DEF7DC0A4C}"/>
    <cellStyle name="Separador de milhares 2 2 2 2 16 10 2 2" xfId="21524" xr:uid="{0DEE200C-95A2-4391-A54F-7CE893D34ACD}"/>
    <cellStyle name="Separador de milhares 2 2 2 2 16 10 3" xfId="18649" xr:uid="{C1FF46D8-78EE-4E9A-9316-2E33FB16BF70}"/>
    <cellStyle name="Separador de milhares 2 2 2 2 16 11" xfId="12315" xr:uid="{AD524810-8BE0-41D5-875A-9A6C33516DBD}"/>
    <cellStyle name="Separador de milhares 2 2 2 2 16 11 2" xfId="17565" xr:uid="{8829D3A4-9C4A-4132-8782-3789184EE9A6}"/>
    <cellStyle name="Separador de milhares 2 2 2 2 16 2" xfId="10619" xr:uid="{8A5B5EA6-FAF8-46DB-B7E8-93A65E9AA32E}"/>
    <cellStyle name="Separador de milhares 2 2 2 2 16 2 2" xfId="13415" xr:uid="{56FE0572-BC83-43EA-AB1F-F26CCC4DC1A9}"/>
    <cellStyle name="Separador de milhares 2 2 2 2 16 2 2 2" xfId="16303" xr:uid="{CA7B9F1A-6479-4E23-9752-E55A5163B4CE}"/>
    <cellStyle name="Separador de milhares 2 2 2 2 16 2 2 2 2" xfId="21525" xr:uid="{FCF285D5-FD87-467B-BCC6-04E0169BAA1D}"/>
    <cellStyle name="Separador de milhares 2 2 2 2 16 2 2 3" xfId="18650" xr:uid="{0892D827-ECF1-47FF-8E8C-8E58D1829754}"/>
    <cellStyle name="Separador de milhares 2 2 2 2 16 2 3" xfId="12314" xr:uid="{B731851B-CDF8-4558-9706-9A2A1B50EE99}"/>
    <cellStyle name="Separador de milhares 2 2 2 2 16 2 3 2" xfId="17564" xr:uid="{37A13EA4-B052-45F2-95BC-253AFABEFB62}"/>
    <cellStyle name="Separador de milhares 2 2 2 2 16 3" xfId="10620" xr:uid="{9EDE1333-B376-4882-8752-D42937B511E5}"/>
    <cellStyle name="Separador de milhares 2 2 2 2 16 3 2" xfId="13416" xr:uid="{F7D45418-70D7-4CA5-BF23-3168CDFD8C6B}"/>
    <cellStyle name="Separador de milhares 2 2 2 2 16 3 2 2" xfId="16304" xr:uid="{4DD411C5-1798-4750-9388-BDEBD52F70C4}"/>
    <cellStyle name="Separador de milhares 2 2 2 2 16 3 2 2 2" xfId="21526" xr:uid="{DE9B1A06-9E6A-4677-8B3C-B7E54A82D2CF}"/>
    <cellStyle name="Separador de milhares 2 2 2 2 16 3 2 3" xfId="18651" xr:uid="{B02DAC29-C1A3-4648-BA5B-0E9A479584A6}"/>
    <cellStyle name="Separador de milhares 2 2 2 2 16 3 3" xfId="12313" xr:uid="{778F7FE9-D90E-4E9F-8EFA-9F972C5570EA}"/>
    <cellStyle name="Separador de milhares 2 2 2 2 16 3 3 2" xfId="17563" xr:uid="{58E91C1C-E3E9-42FE-B5FC-99F80646A752}"/>
    <cellStyle name="Separador de milhares 2 2 2 2 16 4" xfId="10621" xr:uid="{F16697B4-C9BA-45C7-9881-4DF3A4098D99}"/>
    <cellStyle name="Separador de milhares 2 2 2 2 16 4 2" xfId="13417" xr:uid="{0FCA8CB1-A3A6-482C-8B87-F74F261C49AB}"/>
    <cellStyle name="Separador de milhares 2 2 2 2 16 4 2 2" xfId="16305" xr:uid="{EDD59386-0BB0-4258-88B1-B5E5814DAF4A}"/>
    <cellStyle name="Separador de milhares 2 2 2 2 16 4 2 2 2" xfId="21527" xr:uid="{3CE90A93-FD5D-4303-BF16-FFE28A682DD0}"/>
    <cellStyle name="Separador de milhares 2 2 2 2 16 4 2 3" xfId="18652" xr:uid="{0FF64D4E-7167-45D2-B1AF-EDD870C3D257}"/>
    <cellStyle name="Separador de milhares 2 2 2 2 16 4 3" xfId="12312" xr:uid="{CBC68175-C622-42FF-B633-8C4BAE692884}"/>
    <cellStyle name="Separador de milhares 2 2 2 2 16 4 3 2" xfId="17562" xr:uid="{EEE96C2F-6626-43F9-AC15-508C0C2382D0}"/>
    <cellStyle name="Separador de milhares 2 2 2 2 16 5" xfId="10622" xr:uid="{10771A45-CDB0-48FE-A138-C21770C0FC3F}"/>
    <cellStyle name="Separador de milhares 2 2 2 2 16 5 2" xfId="13418" xr:uid="{C817820C-5F23-4892-8A1C-9DD2403C3DCA}"/>
    <cellStyle name="Separador de milhares 2 2 2 2 16 5 2 2" xfId="16306" xr:uid="{70081A43-2E74-4D95-AECF-ECC11DE7748C}"/>
    <cellStyle name="Separador de milhares 2 2 2 2 16 5 2 2 2" xfId="21528" xr:uid="{567E5918-EDB8-4A27-9D1D-1E9987A7DB58}"/>
    <cellStyle name="Separador de milhares 2 2 2 2 16 5 2 3" xfId="18653" xr:uid="{DA99DA02-7F36-40CF-9802-5379A614752E}"/>
    <cellStyle name="Separador de milhares 2 2 2 2 16 5 3" xfId="12311" xr:uid="{9CF0737E-02C6-48CF-849D-49EB1FEADD25}"/>
    <cellStyle name="Separador de milhares 2 2 2 2 16 5 3 2" xfId="17561" xr:uid="{81D7FA5C-2460-4E27-85A0-CAE24054241B}"/>
    <cellStyle name="Separador de milhares 2 2 2 2 16 6" xfId="10623" xr:uid="{DE58120F-0764-4CFD-8EA9-30A66D16BB76}"/>
    <cellStyle name="Separador de milhares 2 2 2 2 16 6 2" xfId="13419" xr:uid="{F56EC6F1-98AE-4F3E-8B77-C1262B3F3A30}"/>
    <cellStyle name="Separador de milhares 2 2 2 2 16 6 2 2" xfId="16307" xr:uid="{FF07731E-1895-43CA-8B3A-E02CE29640AC}"/>
    <cellStyle name="Separador de milhares 2 2 2 2 16 6 2 2 2" xfId="21529" xr:uid="{37C96FB8-89AC-419C-AB58-1C3EB802D36B}"/>
    <cellStyle name="Separador de milhares 2 2 2 2 16 6 2 3" xfId="18654" xr:uid="{48A90B4C-F912-4522-869B-DA85534C2CC5}"/>
    <cellStyle name="Separador de milhares 2 2 2 2 16 6 3" xfId="12310" xr:uid="{20909EFA-789D-43A6-83AC-60F741E164B6}"/>
    <cellStyle name="Separador de milhares 2 2 2 2 16 6 3 2" xfId="17560" xr:uid="{1534FCC9-79F5-4987-AD8C-E3FDB61AE9EC}"/>
    <cellStyle name="Separador de milhares 2 2 2 2 16 7" xfId="10624" xr:uid="{59D05819-BFDD-4394-A146-ADD0A56BB1CD}"/>
    <cellStyle name="Separador de milhares 2 2 2 2 16 7 2" xfId="13420" xr:uid="{878B9BF0-9B99-4654-8992-D10F96F93F6C}"/>
    <cellStyle name="Separador de milhares 2 2 2 2 16 7 2 2" xfId="16308" xr:uid="{7DCC41ED-969C-4074-8BC2-1892FF006C2A}"/>
    <cellStyle name="Separador de milhares 2 2 2 2 16 7 2 2 2" xfId="21530" xr:uid="{EF392431-B1C5-462D-8FEA-6EB373B7B049}"/>
    <cellStyle name="Separador de milhares 2 2 2 2 16 7 2 3" xfId="18655" xr:uid="{F7501537-218A-425C-8D80-08FA29C98865}"/>
    <cellStyle name="Separador de milhares 2 2 2 2 16 7 3" xfId="12309" xr:uid="{4E7869E4-BA1F-458C-A192-AC5F7477D892}"/>
    <cellStyle name="Separador de milhares 2 2 2 2 16 7 3 2" xfId="17559" xr:uid="{4BD01170-62FA-45C3-B2CD-860D8BB86EE0}"/>
    <cellStyle name="Separador de milhares 2 2 2 2 16 8" xfId="10625" xr:uid="{666E8F01-AA0A-438C-BE02-66D1A588F492}"/>
    <cellStyle name="Separador de milhares 2 2 2 2 16 8 2" xfId="13421" xr:uid="{BDC8AF5B-C7F4-407B-BA87-E9C0898A4256}"/>
    <cellStyle name="Separador de milhares 2 2 2 2 16 8 2 2" xfId="16309" xr:uid="{D2CE240A-99EE-4674-9392-E3E7251ADEED}"/>
    <cellStyle name="Separador de milhares 2 2 2 2 16 8 2 2 2" xfId="21531" xr:uid="{83880C6E-0175-4B13-A350-E32C7949CDDF}"/>
    <cellStyle name="Separador de milhares 2 2 2 2 16 8 2 3" xfId="18656" xr:uid="{56FA838C-8581-4D16-B1A1-4AFD98401613}"/>
    <cellStyle name="Separador de milhares 2 2 2 2 16 8 3" xfId="12308" xr:uid="{A2BC2302-2C5D-4337-BEF5-6873A8FAEC97}"/>
    <cellStyle name="Separador de milhares 2 2 2 2 16 8 3 2" xfId="17558" xr:uid="{D0D3BE29-40FE-49F5-9602-375DD9074B95}"/>
    <cellStyle name="Separador de milhares 2 2 2 2 16 9" xfId="10626" xr:uid="{463852BB-AF7B-42E5-8864-28EA64903CCC}"/>
    <cellStyle name="Separador de milhares 2 2 2 2 16 9 2" xfId="13422" xr:uid="{4E1CCD46-20A5-47AF-B423-A248CBBEC4D4}"/>
    <cellStyle name="Separador de milhares 2 2 2 2 16 9 2 2" xfId="16310" xr:uid="{37947719-4B67-42BB-B910-462FC54B6427}"/>
    <cellStyle name="Separador de milhares 2 2 2 2 16 9 2 2 2" xfId="21532" xr:uid="{2ECA4B52-AA42-46C5-9FCE-A86A34B0260C}"/>
    <cellStyle name="Separador de milhares 2 2 2 2 16 9 2 3" xfId="18657" xr:uid="{08BCA8E5-2E20-4B99-B742-9B0D478302A8}"/>
    <cellStyle name="Separador de milhares 2 2 2 2 16 9 3" xfId="12307" xr:uid="{FC066884-296B-4542-AC74-EAA995CDA669}"/>
    <cellStyle name="Separador de milhares 2 2 2 2 16 9 3 2" xfId="17557" xr:uid="{C1B395FF-1812-4D5A-BD9D-00D1785AA4B3}"/>
    <cellStyle name="Separador de milhares 2 2 2 2 17" xfId="10627" xr:uid="{9247DD2C-0C97-4565-B44F-0587F544723F}"/>
    <cellStyle name="Separador de milhares 2 2 2 2 17 10" xfId="12306" xr:uid="{49C65CE0-9541-4A14-BF04-85EC4472F27F}"/>
    <cellStyle name="Separador de milhares 2 2 2 2 17 10 2" xfId="17556" xr:uid="{766E7A4E-A228-4C97-B558-140BD5AD3935}"/>
    <cellStyle name="Separador de milhares 2 2 2 2 17 2" xfId="10628" xr:uid="{263B8ABB-8E23-4536-A320-F98C1ED8E40F}"/>
    <cellStyle name="Separador de milhares 2 2 2 2 17 2 2" xfId="13424" xr:uid="{E4F6B425-CFA7-4D73-BA39-2D6CC10043DA}"/>
    <cellStyle name="Separador de milhares 2 2 2 2 17 2 2 2" xfId="16312" xr:uid="{ED2C310D-D7B2-46A7-BD98-725C31813855}"/>
    <cellStyle name="Separador de milhares 2 2 2 2 17 2 2 2 2" xfId="21534" xr:uid="{751C25B6-6F49-4E8B-A45F-10775A522E9E}"/>
    <cellStyle name="Separador de milhares 2 2 2 2 17 2 2 3" xfId="18659" xr:uid="{AAEC1282-B851-480E-8200-0512AE10E142}"/>
    <cellStyle name="Separador de milhares 2 2 2 2 17 2 3" xfId="12305" xr:uid="{78936F26-E86A-47BC-9934-2017691F604E}"/>
    <cellStyle name="Separador de milhares 2 2 2 2 17 2 3 2" xfId="17555" xr:uid="{3BB76554-6E45-4B1C-8365-DB71B0CA1FBA}"/>
    <cellStyle name="Separador de milhares 2 2 2 2 17 3" xfId="10629" xr:uid="{BA8F7E35-65F8-42D4-9D1B-0867AFCFD6FA}"/>
    <cellStyle name="Separador de milhares 2 2 2 2 17 3 2" xfId="13425" xr:uid="{928D583F-7F6C-4761-975D-CAF168F00362}"/>
    <cellStyle name="Separador de milhares 2 2 2 2 17 3 2 2" xfId="16313" xr:uid="{36E8FEE4-16A7-4E90-B768-8F384E8393D9}"/>
    <cellStyle name="Separador de milhares 2 2 2 2 17 3 2 2 2" xfId="21535" xr:uid="{8D13C6FB-A0E3-442A-B506-C9E3866EDDC5}"/>
    <cellStyle name="Separador de milhares 2 2 2 2 17 3 2 3" xfId="18660" xr:uid="{DF93997A-F392-4015-AF38-5D87B3553D04}"/>
    <cellStyle name="Separador de milhares 2 2 2 2 17 3 3" xfId="12304" xr:uid="{1EF7614C-2947-4240-86EC-CE441C3DFEAE}"/>
    <cellStyle name="Separador de milhares 2 2 2 2 17 3 3 2" xfId="17554" xr:uid="{820A1EF3-6F4F-4D3B-97AA-D96FC51EF412}"/>
    <cellStyle name="Separador de milhares 2 2 2 2 17 4" xfId="10630" xr:uid="{340F1DAA-8F0D-498E-835A-95EF1B19F849}"/>
    <cellStyle name="Separador de milhares 2 2 2 2 17 4 2" xfId="13426" xr:uid="{EF59067C-DEBE-4043-B415-A80A366D6347}"/>
    <cellStyle name="Separador de milhares 2 2 2 2 17 4 2 2" xfId="16314" xr:uid="{382999A4-99F4-419D-804A-46629B79F6C1}"/>
    <cellStyle name="Separador de milhares 2 2 2 2 17 4 2 2 2" xfId="21536" xr:uid="{9EFDA690-6252-4BCF-96D0-7A2667DBC452}"/>
    <cellStyle name="Separador de milhares 2 2 2 2 17 4 2 3" xfId="18661" xr:uid="{4150A666-DFE6-44D6-A827-8E4613126F06}"/>
    <cellStyle name="Separador de milhares 2 2 2 2 17 4 3" xfId="12303" xr:uid="{52947693-B1C9-46B0-B044-B9656DD88CF2}"/>
    <cellStyle name="Separador de milhares 2 2 2 2 17 4 3 2" xfId="17553" xr:uid="{C4314773-55CE-4BDA-9FFC-C215006AA748}"/>
    <cellStyle name="Separador de milhares 2 2 2 2 17 5" xfId="10631" xr:uid="{747D6970-59DD-4D30-805B-B435BB9CE5AB}"/>
    <cellStyle name="Separador de milhares 2 2 2 2 17 5 2" xfId="13427" xr:uid="{6F7A98CA-9BE2-4235-B0F1-CDA01342BBBF}"/>
    <cellStyle name="Separador de milhares 2 2 2 2 17 5 2 2" xfId="16315" xr:uid="{91BDB7BB-6A15-4523-AADF-E90ABFB239B5}"/>
    <cellStyle name="Separador de milhares 2 2 2 2 17 5 2 2 2" xfId="21537" xr:uid="{0A3D04E1-C4A3-4C7E-B38C-C31BB8E31034}"/>
    <cellStyle name="Separador de milhares 2 2 2 2 17 5 2 3" xfId="18662" xr:uid="{EB475A3C-06DF-4865-8C4D-5CB0B98791EA}"/>
    <cellStyle name="Separador de milhares 2 2 2 2 17 5 3" xfId="12302" xr:uid="{328DEB2C-D3D9-4BC6-8A16-6C30D9D16383}"/>
    <cellStyle name="Separador de milhares 2 2 2 2 17 5 3 2" xfId="17552" xr:uid="{9A666E66-5539-4DF2-AAA9-4EE9176090DC}"/>
    <cellStyle name="Separador de milhares 2 2 2 2 17 6" xfId="10632" xr:uid="{8A73183E-AA86-483F-B4D0-11CB4307BC79}"/>
    <cellStyle name="Separador de milhares 2 2 2 2 17 6 2" xfId="13428" xr:uid="{F5AC5F96-5CBC-4A75-8995-E8382965C230}"/>
    <cellStyle name="Separador de milhares 2 2 2 2 17 6 2 2" xfId="16316" xr:uid="{09D9AC5A-C871-4A33-AAD9-938587EC9ED1}"/>
    <cellStyle name="Separador de milhares 2 2 2 2 17 6 2 2 2" xfId="21538" xr:uid="{0D6AD9A5-FA9B-4B3C-A2D5-5207D416FAEE}"/>
    <cellStyle name="Separador de milhares 2 2 2 2 17 6 2 3" xfId="18663" xr:uid="{4C88EA67-DF57-4C2D-8667-A647B108B730}"/>
    <cellStyle name="Separador de milhares 2 2 2 2 17 6 3" xfId="12301" xr:uid="{5428E06A-941F-42B5-A6A7-E19D94D5B9C7}"/>
    <cellStyle name="Separador de milhares 2 2 2 2 17 6 3 2" xfId="17551" xr:uid="{22DB27DD-12F4-487F-BA54-7660574F95A7}"/>
    <cellStyle name="Separador de milhares 2 2 2 2 17 7" xfId="10633" xr:uid="{DC81EEB8-9E7F-475D-AAD0-DB554A280B3D}"/>
    <cellStyle name="Separador de milhares 2 2 2 2 17 7 2" xfId="13429" xr:uid="{F2E76982-EC3D-42B2-8421-41E50A0D9FBA}"/>
    <cellStyle name="Separador de milhares 2 2 2 2 17 7 2 2" xfId="16317" xr:uid="{C1250F43-964D-4023-8F06-76F368FC8192}"/>
    <cellStyle name="Separador de milhares 2 2 2 2 17 7 2 2 2" xfId="21539" xr:uid="{0A9132FB-C0F1-4164-8020-D702B88E78EB}"/>
    <cellStyle name="Separador de milhares 2 2 2 2 17 7 2 3" xfId="18664" xr:uid="{8307DF2C-D640-4E10-8B1F-378E40600CF0}"/>
    <cellStyle name="Separador de milhares 2 2 2 2 17 7 3" xfId="12300" xr:uid="{5EF588BD-C734-4C1C-8F16-3B98A4398BD6}"/>
    <cellStyle name="Separador de milhares 2 2 2 2 17 7 3 2" xfId="17550" xr:uid="{3C3BCA66-642C-458C-B796-F9FB5F335BC1}"/>
    <cellStyle name="Separador de milhares 2 2 2 2 17 8" xfId="10634" xr:uid="{168E9184-27EA-422B-9F37-7AF3B79AE3EE}"/>
    <cellStyle name="Separador de milhares 2 2 2 2 17 8 2" xfId="13430" xr:uid="{10087E77-5D25-4E1E-BDD0-954A96A962D0}"/>
    <cellStyle name="Separador de milhares 2 2 2 2 17 8 2 2" xfId="16318" xr:uid="{AFD5481D-DB7F-49F1-9F99-781D466E00C5}"/>
    <cellStyle name="Separador de milhares 2 2 2 2 17 8 2 2 2" xfId="21540" xr:uid="{AEBA93A9-DE07-461B-BEA3-29650CC5FB23}"/>
    <cellStyle name="Separador de milhares 2 2 2 2 17 8 2 3" xfId="18665" xr:uid="{9623A00F-C480-4C58-B383-597444A05072}"/>
    <cellStyle name="Separador de milhares 2 2 2 2 17 8 3" xfId="12299" xr:uid="{B001AF2C-92D3-4EFE-BC59-5C5CC1AF5205}"/>
    <cellStyle name="Separador de milhares 2 2 2 2 17 8 3 2" xfId="17549" xr:uid="{3B09565A-74D7-4027-9847-89DEB9549331}"/>
    <cellStyle name="Separador de milhares 2 2 2 2 17 9" xfId="13423" xr:uid="{D6E7B7A8-D9CB-49CC-A41B-DEA4151A121F}"/>
    <cellStyle name="Separador de milhares 2 2 2 2 17 9 2" xfId="16311" xr:uid="{2BA4DD24-D04E-4564-9C48-D2971D868226}"/>
    <cellStyle name="Separador de milhares 2 2 2 2 17 9 2 2" xfId="21533" xr:uid="{02AFBA7C-C1A1-4B36-AA13-42007C89EA83}"/>
    <cellStyle name="Separador de milhares 2 2 2 2 17 9 3" xfId="18658" xr:uid="{B140B2DE-48EC-4039-844D-2535B1F8AEA3}"/>
    <cellStyle name="Separador de milhares 2 2 2 2 18" xfId="10635" xr:uid="{F5C15084-74F8-4EA4-A450-F685C4955A4C}"/>
    <cellStyle name="Separador de milhares 2 2 2 2 18 2" xfId="10636" xr:uid="{EBBE12A6-FB2C-45C6-BB0A-5BFF04333445}"/>
    <cellStyle name="Separador de milhares 2 2 2 2 18 2 2" xfId="13432" xr:uid="{10797E48-19F1-4988-8C3D-62AAE11339FC}"/>
    <cellStyle name="Separador de milhares 2 2 2 2 18 2 2 2" xfId="16320" xr:uid="{E07D684A-F7D8-4717-BC23-078DEBF44C9D}"/>
    <cellStyle name="Separador de milhares 2 2 2 2 18 2 2 2 2" xfId="21542" xr:uid="{0CC2F8BF-E13B-4265-9BC5-F2534B57F965}"/>
    <cellStyle name="Separador de milhares 2 2 2 2 18 2 2 3" xfId="18667" xr:uid="{19995E59-C01C-44A2-8175-FCDD66C77F07}"/>
    <cellStyle name="Separador de milhares 2 2 2 2 18 2 3" xfId="12297" xr:uid="{84FCC5C6-A937-4381-84EB-B37AFE653BA2}"/>
    <cellStyle name="Separador de milhares 2 2 2 2 18 2 3 2" xfId="17547" xr:uid="{4529B441-74FA-43C1-8463-E237C1D6AAE1}"/>
    <cellStyle name="Separador de milhares 2 2 2 2 18 3" xfId="10637" xr:uid="{71F440DB-9661-4896-BD54-742B6C224552}"/>
    <cellStyle name="Separador de milhares 2 2 2 2 18 3 2" xfId="13433" xr:uid="{6F7666B7-2128-4670-AA5D-074DB3219B2B}"/>
    <cellStyle name="Separador de milhares 2 2 2 2 18 3 2 2" xfId="16321" xr:uid="{03C9DAE5-FED7-42EC-8676-779C2A3326E4}"/>
    <cellStyle name="Separador de milhares 2 2 2 2 18 3 2 2 2" xfId="21543" xr:uid="{F5B80008-566D-49B2-8376-3B36ACBFE819}"/>
    <cellStyle name="Separador de milhares 2 2 2 2 18 3 2 3" xfId="18668" xr:uid="{9B8EE7F2-A2A8-45BA-B720-8F43228CB507}"/>
    <cellStyle name="Separador de milhares 2 2 2 2 18 3 3" xfId="12296" xr:uid="{DF1838ED-64D8-437E-852C-295744F28B43}"/>
    <cellStyle name="Separador de milhares 2 2 2 2 18 3 3 2" xfId="17546" xr:uid="{D0C6504C-B77A-403D-829B-89976F30F7D1}"/>
    <cellStyle name="Separador de milhares 2 2 2 2 18 4" xfId="10638" xr:uid="{FEC01AAF-36B6-435E-8CBD-3E849480D47B}"/>
    <cellStyle name="Separador de milhares 2 2 2 2 18 4 2" xfId="13434" xr:uid="{AEDDD7CC-DBA5-43C7-BAD5-B9AD1E5BDD22}"/>
    <cellStyle name="Separador de milhares 2 2 2 2 18 4 2 2" xfId="16322" xr:uid="{703157DB-8047-43AF-9C8E-FABF83B9B8D3}"/>
    <cellStyle name="Separador de milhares 2 2 2 2 18 4 2 2 2" xfId="21544" xr:uid="{4585C5B6-5667-4AC9-921D-1219A4F4BC4B}"/>
    <cellStyle name="Separador de milhares 2 2 2 2 18 4 2 3" xfId="18669" xr:uid="{A9CF6135-61DE-42E4-A07B-E4E920C63359}"/>
    <cellStyle name="Separador de milhares 2 2 2 2 18 4 3" xfId="12295" xr:uid="{8F0C16C5-6005-4F0E-B12B-86290583C0B7}"/>
    <cellStyle name="Separador de milhares 2 2 2 2 18 4 3 2" xfId="17545" xr:uid="{A7DA8601-9A54-44A4-8054-E8FE22C811C4}"/>
    <cellStyle name="Separador de milhares 2 2 2 2 18 5" xfId="10639" xr:uid="{04986117-4740-4760-AB7C-A3DEA3E1BDE0}"/>
    <cellStyle name="Separador de milhares 2 2 2 2 18 5 2" xfId="13435" xr:uid="{6EFBA743-58BB-43A3-8788-CF7EFFF49EAA}"/>
    <cellStyle name="Separador de milhares 2 2 2 2 18 5 2 2" xfId="16323" xr:uid="{77DFE4C0-14FA-44B5-B9EA-BB149F439C60}"/>
    <cellStyle name="Separador de milhares 2 2 2 2 18 5 2 2 2" xfId="21545" xr:uid="{62BB7F89-5BC0-4023-A109-1CB5FD50A27B}"/>
    <cellStyle name="Separador de milhares 2 2 2 2 18 5 2 3" xfId="18670" xr:uid="{34EE68B8-BC20-4AF6-B7F4-45C4EF14A33C}"/>
    <cellStyle name="Separador de milhares 2 2 2 2 18 5 3" xfId="12294" xr:uid="{46E64A70-CBAB-49AA-9B7B-CF904C618447}"/>
    <cellStyle name="Separador de milhares 2 2 2 2 18 5 3 2" xfId="17544" xr:uid="{105DA12B-1C0E-4333-BF85-E1655D891136}"/>
    <cellStyle name="Separador de milhares 2 2 2 2 18 6" xfId="10640" xr:uid="{95E067D2-27E2-48BF-888E-8E55FC908612}"/>
    <cellStyle name="Separador de milhares 2 2 2 2 18 6 2" xfId="13436" xr:uid="{321D2701-40EC-4471-AA5D-DA7693F59341}"/>
    <cellStyle name="Separador de milhares 2 2 2 2 18 6 2 2" xfId="16324" xr:uid="{5F41289B-ACD5-4A11-84B2-3D9A53001AC7}"/>
    <cellStyle name="Separador de milhares 2 2 2 2 18 6 2 2 2" xfId="21546" xr:uid="{A1E8E499-C4B5-40F7-AF8F-D238A60E72AD}"/>
    <cellStyle name="Separador de milhares 2 2 2 2 18 6 2 3" xfId="18671" xr:uid="{E7B5CB0D-68E6-43D0-826B-EF86E7365A42}"/>
    <cellStyle name="Separador de milhares 2 2 2 2 18 6 3" xfId="12293" xr:uid="{D036765F-73A8-4551-8EF9-9B823B63ED9B}"/>
    <cellStyle name="Separador de milhares 2 2 2 2 18 6 3 2" xfId="17543" xr:uid="{58CA072C-F134-4822-91A2-E5B4C9B856F7}"/>
    <cellStyle name="Separador de milhares 2 2 2 2 18 7" xfId="10641" xr:uid="{FEAFE885-A6E1-466F-BEE0-D1DA92EB1FA0}"/>
    <cellStyle name="Separador de milhares 2 2 2 2 18 7 2" xfId="13437" xr:uid="{0574769B-4B90-478D-939F-6BBAC335F1F0}"/>
    <cellStyle name="Separador de milhares 2 2 2 2 18 7 2 2" xfId="16325" xr:uid="{1B1B2A97-D875-41BD-A7B2-19AAE1D57275}"/>
    <cellStyle name="Separador de milhares 2 2 2 2 18 7 2 2 2" xfId="21547" xr:uid="{79A5AD82-78E3-49E7-B971-E66E5AE86FA2}"/>
    <cellStyle name="Separador de milhares 2 2 2 2 18 7 2 3" xfId="18672" xr:uid="{FB3251E2-558F-4981-9175-21D5C125D9B3}"/>
    <cellStyle name="Separador de milhares 2 2 2 2 18 7 3" xfId="12292" xr:uid="{5298766E-274A-41B6-AD7B-91155622962C}"/>
    <cellStyle name="Separador de milhares 2 2 2 2 18 7 3 2" xfId="17542" xr:uid="{1C43B77F-45EF-48B3-ABD0-7D40632E23A4}"/>
    <cellStyle name="Separador de milhares 2 2 2 2 18 8" xfId="13431" xr:uid="{08E7A257-EABA-4FCF-8B2A-BA16846318AA}"/>
    <cellStyle name="Separador de milhares 2 2 2 2 18 8 2" xfId="16319" xr:uid="{C088127E-2139-4F18-9AFD-9D77B2A8EC20}"/>
    <cellStyle name="Separador de milhares 2 2 2 2 18 8 2 2" xfId="21541" xr:uid="{1BFC890E-D72D-4125-BAFA-97CB9AA166CE}"/>
    <cellStyle name="Separador de milhares 2 2 2 2 18 8 3" xfId="18666" xr:uid="{6E6C19BF-25E2-463E-B4A8-D74753925727}"/>
    <cellStyle name="Separador de milhares 2 2 2 2 18 9" xfId="12298" xr:uid="{5E0B5668-8EAE-4639-8D48-FEC1779E4EBB}"/>
    <cellStyle name="Separador de milhares 2 2 2 2 18 9 2" xfId="17548" xr:uid="{DE1CE384-9436-4CE3-BCC7-20BE8C2BFE14}"/>
    <cellStyle name="Separador de milhares 2 2 2 2 19" xfId="10642" xr:uid="{13BC460A-BADC-4D73-8301-A38064D31AE2}"/>
    <cellStyle name="Separador de milhares 2 2 2 2 19 2" xfId="10643" xr:uid="{5FF92623-3A76-4CB7-8487-21D619C34732}"/>
    <cellStyle name="Separador de milhares 2 2 2 2 19 2 2" xfId="13439" xr:uid="{6610E54F-497D-4E8F-A437-6E62C688D3A5}"/>
    <cellStyle name="Separador de milhares 2 2 2 2 19 2 2 2" xfId="16327" xr:uid="{C93D4893-5059-48BF-8BBB-2564B3CB7AD3}"/>
    <cellStyle name="Separador de milhares 2 2 2 2 19 2 2 2 2" xfId="21549" xr:uid="{D63BA535-74E2-4223-AEC5-B520240D82E0}"/>
    <cellStyle name="Separador de milhares 2 2 2 2 19 2 2 3" xfId="18674" xr:uid="{F4ED6AD4-F301-4E58-B88B-2CCC69438B3F}"/>
    <cellStyle name="Separador de milhares 2 2 2 2 19 2 3" xfId="12290" xr:uid="{ECF0DC60-C550-4AC3-9337-C7569A702501}"/>
    <cellStyle name="Separador de milhares 2 2 2 2 19 2 3 2" xfId="17540" xr:uid="{7467528A-994C-49DA-B37D-576B61C30CC2}"/>
    <cellStyle name="Separador de milhares 2 2 2 2 19 3" xfId="10644" xr:uid="{614FFB9C-C530-43DA-9FAB-14375DD61724}"/>
    <cellStyle name="Separador de milhares 2 2 2 2 19 3 2" xfId="13440" xr:uid="{02743FCA-1084-4CC9-9A17-3FC59025F12A}"/>
    <cellStyle name="Separador de milhares 2 2 2 2 19 3 2 2" xfId="16328" xr:uid="{BD8E0E63-B0DD-433D-9D04-A523E410EB4D}"/>
    <cellStyle name="Separador de milhares 2 2 2 2 19 3 2 2 2" xfId="21550" xr:uid="{A7079F99-E386-45B4-B28A-8156165631CE}"/>
    <cellStyle name="Separador de milhares 2 2 2 2 19 3 2 3" xfId="18675" xr:uid="{56639B1F-C5F7-4D35-89D0-62368A12FBC3}"/>
    <cellStyle name="Separador de milhares 2 2 2 2 19 3 3" xfId="12289" xr:uid="{6EF2BB90-D0EA-45E6-91D2-7ABF92DE7C13}"/>
    <cellStyle name="Separador de milhares 2 2 2 2 19 3 3 2" xfId="17539" xr:uid="{9AEF9B3A-430D-4B50-9E0F-24D71933F8A1}"/>
    <cellStyle name="Separador de milhares 2 2 2 2 19 4" xfId="10645" xr:uid="{80693C42-37DB-48FC-B620-30A6247E0925}"/>
    <cellStyle name="Separador de milhares 2 2 2 2 19 4 2" xfId="13441" xr:uid="{5ADBC30D-0880-4562-B6E2-C51A6DE71810}"/>
    <cellStyle name="Separador de milhares 2 2 2 2 19 4 2 2" xfId="16329" xr:uid="{53379D0D-EAF4-4B9D-885D-2E9D5134C8CC}"/>
    <cellStyle name="Separador de milhares 2 2 2 2 19 4 2 2 2" xfId="21551" xr:uid="{8B1A10F9-EF54-4CED-8E40-F7595F6BEAC5}"/>
    <cellStyle name="Separador de milhares 2 2 2 2 19 4 2 3" xfId="18676" xr:uid="{BDE2F716-9494-4A4B-BF96-C495B4F061F8}"/>
    <cellStyle name="Separador de milhares 2 2 2 2 19 4 3" xfId="12288" xr:uid="{D97F41C7-BAB5-483D-85E2-C7087A7DBF36}"/>
    <cellStyle name="Separador de milhares 2 2 2 2 19 4 3 2" xfId="17538" xr:uid="{626C7482-6851-46A5-B9DA-9D303219A1A5}"/>
    <cellStyle name="Separador de milhares 2 2 2 2 19 5" xfId="10646" xr:uid="{AF8D17DB-5CD5-489F-8B37-3AD891C0FA06}"/>
    <cellStyle name="Separador de milhares 2 2 2 2 19 5 2" xfId="13442" xr:uid="{424A6A37-687E-447B-A46D-352412B5D435}"/>
    <cellStyle name="Separador de milhares 2 2 2 2 19 5 2 2" xfId="16330" xr:uid="{9BD5F3C2-E28B-4315-8E21-70862B8315C6}"/>
    <cellStyle name="Separador de milhares 2 2 2 2 19 5 2 2 2" xfId="21552" xr:uid="{C4550E79-9500-474D-898C-C7F9E92362D3}"/>
    <cellStyle name="Separador de milhares 2 2 2 2 19 5 2 3" xfId="18677" xr:uid="{B2A1B294-86F4-4371-8E43-899BD87B9882}"/>
    <cellStyle name="Separador de milhares 2 2 2 2 19 5 3" xfId="12287" xr:uid="{955727E2-4744-464D-85F8-DCC8810C194A}"/>
    <cellStyle name="Separador de milhares 2 2 2 2 19 5 3 2" xfId="17537" xr:uid="{1062320A-B44F-4E37-B46B-B3F9252245E2}"/>
    <cellStyle name="Separador de milhares 2 2 2 2 19 6" xfId="10647" xr:uid="{219F9C51-049A-4BFF-A6F9-39BA6DCAAC51}"/>
    <cellStyle name="Separador de milhares 2 2 2 2 19 6 2" xfId="13443" xr:uid="{44569A08-7A80-4FD7-AB4D-B3EAFA5D8EAF}"/>
    <cellStyle name="Separador de milhares 2 2 2 2 19 6 2 2" xfId="16331" xr:uid="{7EA8AF4F-CB11-4D64-8763-FA7DCF04837E}"/>
    <cellStyle name="Separador de milhares 2 2 2 2 19 6 2 2 2" xfId="21553" xr:uid="{555346E1-5316-4B8B-8F79-D95C24235EE1}"/>
    <cellStyle name="Separador de milhares 2 2 2 2 19 6 2 3" xfId="18678" xr:uid="{41668B36-7393-4613-9337-008C794C6C90}"/>
    <cellStyle name="Separador de milhares 2 2 2 2 19 6 3" xfId="12286" xr:uid="{971F86F8-8B7D-4753-A47C-37A148185907}"/>
    <cellStyle name="Separador de milhares 2 2 2 2 19 6 3 2" xfId="17536" xr:uid="{14C75C8D-A849-46B1-BB96-5BBE2990F4E6}"/>
    <cellStyle name="Separador de milhares 2 2 2 2 19 7" xfId="13438" xr:uid="{84BB9589-B7E9-4FA8-92B5-248E2319523F}"/>
    <cellStyle name="Separador de milhares 2 2 2 2 19 7 2" xfId="16326" xr:uid="{84F1444A-E48F-45FF-BF09-4DD2D286047C}"/>
    <cellStyle name="Separador de milhares 2 2 2 2 19 7 2 2" xfId="21548" xr:uid="{457E8D90-B44D-4533-842E-5D83176E7151}"/>
    <cellStyle name="Separador de milhares 2 2 2 2 19 7 3" xfId="18673" xr:uid="{A87D43DD-8A90-454E-9BC0-F3C1008D77F7}"/>
    <cellStyle name="Separador de milhares 2 2 2 2 19 8" xfId="12291" xr:uid="{A3B00CE8-5592-462F-969F-B446D57CE57F}"/>
    <cellStyle name="Separador de milhares 2 2 2 2 19 8 2" xfId="17541" xr:uid="{942161F9-61F9-40E5-8628-CBD7E143E08E}"/>
    <cellStyle name="Separador de milhares 2 2 2 2 2" xfId="1580" xr:uid="{9E5B66EC-D7D6-455D-B25E-BC50E8AE7C1F}"/>
    <cellStyle name="Separador de milhares 2 2 2 2 2 10" xfId="10648" xr:uid="{7276A1E5-EDB0-4F54-872E-FA9E89BFA73B}"/>
    <cellStyle name="Separador de milhares 2 2 2 2 2 10 2" xfId="13445" xr:uid="{1A147FE8-4A02-40DD-9CF5-466A664ECC2B}"/>
    <cellStyle name="Separador de milhares 2 2 2 2 2 10 2 2" xfId="16333" xr:uid="{87052C5B-4FE4-45D7-8FF7-6B2D64BE80E3}"/>
    <cellStyle name="Separador de milhares 2 2 2 2 2 10 2 2 2" xfId="21555" xr:uid="{F6491543-F35F-4CF4-821F-861BA70E3EFD}"/>
    <cellStyle name="Separador de milhares 2 2 2 2 2 10 2 3" xfId="18680" xr:uid="{EDFEC9FA-9AED-4B54-BD28-79C71AB6FEF8}"/>
    <cellStyle name="Separador de milhares 2 2 2 2 2 10 3" xfId="12284" xr:uid="{13847189-BE69-4A29-864E-E6B6773F12BC}"/>
    <cellStyle name="Separador de milhares 2 2 2 2 2 10 3 2" xfId="17534" xr:uid="{50CA9F14-86C4-48DF-B3DD-F67784942A4E}"/>
    <cellStyle name="Separador de milhares 2 2 2 2 2 11" xfId="10649" xr:uid="{2C0E833B-C2C5-4B95-A162-CF04A1542D62}"/>
    <cellStyle name="Separador de milhares 2 2 2 2 2 11 2" xfId="13446" xr:uid="{35D05CC8-2618-43BE-9154-1E6E00AFC5B6}"/>
    <cellStyle name="Separador de milhares 2 2 2 2 2 11 2 2" xfId="16334" xr:uid="{897115F9-EFD3-4E1E-B1B6-66EDA9726FE1}"/>
    <cellStyle name="Separador de milhares 2 2 2 2 2 11 2 2 2" xfId="21556" xr:uid="{237451CC-08BE-43AF-8C22-40D4D72FD99B}"/>
    <cellStyle name="Separador de milhares 2 2 2 2 2 11 2 3" xfId="18681" xr:uid="{A01AD89B-E00F-49AC-A59D-C7295D6FE26E}"/>
    <cellStyle name="Separador de milhares 2 2 2 2 2 11 3" xfId="12283" xr:uid="{239E0B32-FABB-4024-A864-7E6E6BCF729A}"/>
    <cellStyle name="Separador de milhares 2 2 2 2 2 11 3 2" xfId="17533" xr:uid="{6DC02CEE-36F2-4C37-8751-061DA2134184}"/>
    <cellStyle name="Separador de milhares 2 2 2 2 2 12" xfId="10650" xr:uid="{A71E9277-EFFE-4DF3-A94B-CC4C5A39E896}"/>
    <cellStyle name="Separador de milhares 2 2 2 2 2 12 2" xfId="13447" xr:uid="{B31BED76-158B-4ECD-A298-89849026DFAD}"/>
    <cellStyle name="Separador de milhares 2 2 2 2 2 12 2 2" xfId="16335" xr:uid="{2E147AB2-6DBC-4805-B09D-070DBE64084E}"/>
    <cellStyle name="Separador de milhares 2 2 2 2 2 12 2 2 2" xfId="21557" xr:uid="{60BD6BDC-1E47-4C75-AF3B-D64C6A334957}"/>
    <cellStyle name="Separador de milhares 2 2 2 2 2 12 2 3" xfId="18682" xr:uid="{0F3DBDEC-025E-4C3E-90B7-6B72BCB6307C}"/>
    <cellStyle name="Separador de milhares 2 2 2 2 2 12 3" xfId="12282" xr:uid="{BDE6F46F-A202-4632-B6F3-51F1059E9FCB}"/>
    <cellStyle name="Separador de milhares 2 2 2 2 2 12 3 2" xfId="17532" xr:uid="{67E2570B-8E35-4755-86EA-A5BB26993FE7}"/>
    <cellStyle name="Separador de milhares 2 2 2 2 2 13" xfId="10651" xr:uid="{D68096B2-834C-46C1-B145-F3CFB1E3B46F}"/>
    <cellStyle name="Separador de milhares 2 2 2 2 2 13 2" xfId="13448" xr:uid="{FDD83D4A-AA23-4A52-8211-EF2A02C81D3C}"/>
    <cellStyle name="Separador de milhares 2 2 2 2 2 13 2 2" xfId="16336" xr:uid="{9FC30CD7-E54B-4061-929E-0AA0A324846C}"/>
    <cellStyle name="Separador de milhares 2 2 2 2 2 13 2 2 2" xfId="21558" xr:uid="{C5E7A0F6-84B7-46CA-8B74-0F204C6988C1}"/>
    <cellStyle name="Separador de milhares 2 2 2 2 2 13 2 3" xfId="18683" xr:uid="{74B57EC7-908D-444D-85C9-4B82CEDBE311}"/>
    <cellStyle name="Separador de milhares 2 2 2 2 2 13 3" xfId="12281" xr:uid="{7F77D638-D606-40CD-BFBD-4A143E891CF2}"/>
    <cellStyle name="Separador de milhares 2 2 2 2 2 13 3 2" xfId="17531" xr:uid="{984367AE-76A5-41EB-8698-BC8D2AD10A2F}"/>
    <cellStyle name="Separador de milhares 2 2 2 2 2 14" xfId="10652" xr:uid="{6628123E-F3D8-4E02-B154-E5E1194BEF18}"/>
    <cellStyle name="Separador de milhares 2 2 2 2 2 14 2" xfId="13449" xr:uid="{8EAF65AA-E7EE-4C8A-95A6-09E51A6DFCD8}"/>
    <cellStyle name="Separador de milhares 2 2 2 2 2 14 2 2" xfId="16337" xr:uid="{6230BC3E-F469-41D0-906D-1CD0F768F6F8}"/>
    <cellStyle name="Separador de milhares 2 2 2 2 2 14 2 2 2" xfId="21559" xr:uid="{0F97007B-7BC1-46D7-9E7E-22420F9EB29C}"/>
    <cellStyle name="Separador de milhares 2 2 2 2 2 14 2 3" xfId="18684" xr:uid="{ADEEDE2B-36F9-41C8-9ABF-AE500DF253AA}"/>
    <cellStyle name="Separador de milhares 2 2 2 2 2 14 3" xfId="12280" xr:uid="{38B95447-DDA2-462C-9922-170DE13026B9}"/>
    <cellStyle name="Separador de milhares 2 2 2 2 2 14 3 2" xfId="17530" xr:uid="{58C75064-A60D-46F0-9405-F0DED7D22758}"/>
    <cellStyle name="Separador de milhares 2 2 2 2 2 15" xfId="10653" xr:uid="{F75273B2-71C6-45A7-A900-CAD7C3C5A545}"/>
    <cellStyle name="Separador de milhares 2 2 2 2 2 15 2" xfId="13450" xr:uid="{0DCDAA79-A764-4EB9-9736-C5C4F7CE1306}"/>
    <cellStyle name="Separador de milhares 2 2 2 2 2 15 2 2" xfId="16338" xr:uid="{D41EAADA-666F-4BA6-BB40-F85E358A6E14}"/>
    <cellStyle name="Separador de milhares 2 2 2 2 2 15 2 2 2" xfId="21560" xr:uid="{174E19E0-C654-4F0E-AC80-8187F2A82507}"/>
    <cellStyle name="Separador de milhares 2 2 2 2 2 15 2 3" xfId="18685" xr:uid="{6A9DCEC1-1833-4199-9EE2-CB0372FDE7AC}"/>
    <cellStyle name="Separador de milhares 2 2 2 2 2 15 3" xfId="12279" xr:uid="{D6579126-FD75-49DF-AD86-7B63643BACF9}"/>
    <cellStyle name="Separador de milhares 2 2 2 2 2 15 3 2" xfId="17529" xr:uid="{C29D9533-E7CD-4E2C-B167-82997640748B}"/>
    <cellStyle name="Separador de milhares 2 2 2 2 2 16" xfId="10654" xr:uid="{852DBF66-3927-4C9F-9472-795BA916FC4A}"/>
    <cellStyle name="Separador de milhares 2 2 2 2 2 16 2" xfId="13451" xr:uid="{314ED837-51E8-44EB-BC3F-D2464AA95218}"/>
    <cellStyle name="Separador de milhares 2 2 2 2 2 16 2 2" xfId="16339" xr:uid="{BAC105B1-A6D5-4A93-ABB0-A526EC11FB0D}"/>
    <cellStyle name="Separador de milhares 2 2 2 2 2 16 2 2 2" xfId="21561" xr:uid="{78FA834B-3086-47D4-A1C7-BEDE69025441}"/>
    <cellStyle name="Separador de milhares 2 2 2 2 2 16 2 3" xfId="18686" xr:uid="{BE5A8038-9059-4608-B6F6-13ABA68BD78F}"/>
    <cellStyle name="Separador de milhares 2 2 2 2 2 16 3" xfId="12278" xr:uid="{15FF6852-CEAB-491B-8AAF-84BAB7E9879A}"/>
    <cellStyle name="Separador de milhares 2 2 2 2 2 16 3 2" xfId="17528" xr:uid="{E4D1CF10-15E1-4065-9A98-B4A6B95B7122}"/>
    <cellStyle name="Separador de milhares 2 2 2 2 2 17" xfId="10655" xr:uid="{0F04C94A-1973-4941-8D2D-B5B987F66596}"/>
    <cellStyle name="Separador de milhares 2 2 2 2 2 17 2" xfId="13452" xr:uid="{2F56411F-B713-4FB8-8F83-FDD76F1EDA70}"/>
    <cellStyle name="Separador de milhares 2 2 2 2 2 17 2 2" xfId="16340" xr:uid="{C6FE1E04-0DD5-44E6-AAEA-BB63BE007B85}"/>
    <cellStyle name="Separador de milhares 2 2 2 2 2 17 2 2 2" xfId="21562" xr:uid="{CC7B06E1-C6FC-4085-8EE8-E8DA36725293}"/>
    <cellStyle name="Separador de milhares 2 2 2 2 2 17 2 3" xfId="18687" xr:uid="{CB9A5010-3F00-474C-A203-777D4C109068}"/>
    <cellStyle name="Separador de milhares 2 2 2 2 2 17 3" xfId="12277" xr:uid="{1AC9167B-2ECA-4006-BCC6-3581619B03DD}"/>
    <cellStyle name="Separador de milhares 2 2 2 2 2 17 3 2" xfId="17527" xr:uid="{735A0F0F-210E-4EB6-9607-638A18AAB673}"/>
    <cellStyle name="Separador de milhares 2 2 2 2 2 18" xfId="10656" xr:uid="{49D851B2-CCBB-48DF-9056-260912890A08}"/>
    <cellStyle name="Separador de milhares 2 2 2 2 2 18 2" xfId="13453" xr:uid="{8B605985-394D-4A04-AE0B-D70D51804043}"/>
    <cellStyle name="Separador de milhares 2 2 2 2 2 18 2 2" xfId="16341" xr:uid="{AFE6C477-7B22-4C6A-AEBA-A33CBD321784}"/>
    <cellStyle name="Separador de milhares 2 2 2 2 2 18 2 2 2" xfId="21563" xr:uid="{FE978AB3-16E0-48C8-8E12-A8948622BEDC}"/>
    <cellStyle name="Separador de milhares 2 2 2 2 2 18 2 3" xfId="18688" xr:uid="{3DF7A46F-FE12-403D-ADA2-3950CD8A138D}"/>
    <cellStyle name="Separador de milhares 2 2 2 2 2 18 3" xfId="12276" xr:uid="{7DAE7EDB-0036-4291-B552-5A31BC6E7CB0}"/>
    <cellStyle name="Separador de milhares 2 2 2 2 2 18 3 2" xfId="17526" xr:uid="{F0B5D175-76F4-48B5-A9F2-BF881CC401B6}"/>
    <cellStyle name="Separador de milhares 2 2 2 2 2 19" xfId="10657" xr:uid="{8F250B58-B2D7-49C7-B159-AE3D39C30D49}"/>
    <cellStyle name="Separador de milhares 2 2 2 2 2 19 2" xfId="13454" xr:uid="{FB9F9DD3-6DFC-46AD-B3BE-55B548A46A3C}"/>
    <cellStyle name="Separador de milhares 2 2 2 2 2 19 2 2" xfId="16342" xr:uid="{5BE90335-9BC4-4996-805B-54874ED1EEDD}"/>
    <cellStyle name="Separador de milhares 2 2 2 2 2 19 2 2 2" xfId="21564" xr:uid="{731D9DA5-A8FF-4E17-8F8C-B15A9D08C9DD}"/>
    <cellStyle name="Separador de milhares 2 2 2 2 2 19 2 3" xfId="18689" xr:uid="{7D1A45F2-369E-4758-9601-220F3AD5115C}"/>
    <cellStyle name="Separador de milhares 2 2 2 2 2 19 3" xfId="12275" xr:uid="{6CC6A912-B469-4B50-A6D5-9947B1510A49}"/>
    <cellStyle name="Separador de milhares 2 2 2 2 2 19 3 2" xfId="17525" xr:uid="{CC59593E-BD48-4889-AAE8-36DF4F9C8277}"/>
    <cellStyle name="Separador de milhares 2 2 2 2 2 2" xfId="10658" xr:uid="{EA0B291F-5268-4402-8401-B5ED6B0E5AE7}"/>
    <cellStyle name="Separador de milhares 2 2 2 2 2 2 2" xfId="13455" xr:uid="{C4F24955-3E9C-491B-8DCC-858A3802F952}"/>
    <cellStyle name="Separador de milhares 2 2 2 2 2 2 2 2" xfId="16343" xr:uid="{C39C218D-3033-486C-9393-E4CC154DD508}"/>
    <cellStyle name="Separador de milhares 2 2 2 2 2 2 2 2 2" xfId="21565" xr:uid="{7A3F4E66-497D-4851-AEE5-6903C6F03434}"/>
    <cellStyle name="Separador de milhares 2 2 2 2 2 2 2 3" xfId="18690" xr:uid="{19D21736-F2D5-4778-99F4-1D848BAC65ED}"/>
    <cellStyle name="Separador de milhares 2 2 2 2 2 2 3" xfId="12274" xr:uid="{244E732D-08A5-4857-8485-45DCEB4B74BA}"/>
    <cellStyle name="Separador de milhares 2 2 2 2 2 2 3 2" xfId="17524" xr:uid="{3377D7A3-BC32-48CE-A92A-6B46E0695BA2}"/>
    <cellStyle name="Separador de milhares 2 2 2 2 2 20" xfId="10659" xr:uid="{B9F19168-0AE8-47AE-BAFA-36470955F6C1}"/>
    <cellStyle name="Separador de milhares 2 2 2 2 2 20 2" xfId="13456" xr:uid="{3A66338A-6C7E-4844-B43C-FF775AB8E086}"/>
    <cellStyle name="Separador de milhares 2 2 2 2 2 20 2 2" xfId="16344" xr:uid="{61689BDD-214D-40D1-8B68-2552AEA37582}"/>
    <cellStyle name="Separador de milhares 2 2 2 2 2 20 2 2 2" xfId="21566" xr:uid="{1D46D47A-28B5-43C4-8C0B-27C3338A8F15}"/>
    <cellStyle name="Separador de milhares 2 2 2 2 2 20 2 3" xfId="18691" xr:uid="{6C894219-7978-4131-A8B6-DA61C2F83478}"/>
    <cellStyle name="Separador de milhares 2 2 2 2 2 20 3" xfId="12273" xr:uid="{4F11CF0B-C420-4D50-9A95-826E7C3A949D}"/>
    <cellStyle name="Separador de milhares 2 2 2 2 2 20 3 2" xfId="17523" xr:uid="{05F2D5B6-38C6-491C-A6C9-471AAE1845DE}"/>
    <cellStyle name="Separador de milhares 2 2 2 2 2 21" xfId="10660" xr:uid="{F972EE57-7343-46F2-BCE1-40D5CEEB0364}"/>
    <cellStyle name="Separador de milhares 2 2 2 2 2 21 2" xfId="13457" xr:uid="{D51A4AD0-12B5-4E7B-BF09-B80C3B0A0B24}"/>
    <cellStyle name="Separador de milhares 2 2 2 2 2 21 2 2" xfId="16345" xr:uid="{095CAE93-1D68-4D69-BFC0-0A27049E34A2}"/>
    <cellStyle name="Separador de milhares 2 2 2 2 2 21 2 2 2" xfId="21567" xr:uid="{B2AB2BC4-44E0-46DB-846C-13F6B3829C47}"/>
    <cellStyle name="Separador de milhares 2 2 2 2 2 21 2 3" xfId="18692" xr:uid="{E0229131-3945-4CCD-9ADF-77346BBE5864}"/>
    <cellStyle name="Separador de milhares 2 2 2 2 2 21 3" xfId="12272" xr:uid="{F5BADF38-6B3E-4832-81C9-9575BE1283AC}"/>
    <cellStyle name="Separador de milhares 2 2 2 2 2 21 3 2" xfId="17522" xr:uid="{5D6BCD92-55E8-4487-9035-F7A27FA7FB6C}"/>
    <cellStyle name="Separador de milhares 2 2 2 2 2 22" xfId="10661" xr:uid="{EB508382-D95C-43C5-BE73-CC12A7EC622B}"/>
    <cellStyle name="Separador de milhares 2 2 2 2 2 22 2" xfId="13458" xr:uid="{59C78087-EEF6-4317-B0F7-CC6C48716CAA}"/>
    <cellStyle name="Separador de milhares 2 2 2 2 2 22 2 2" xfId="16346" xr:uid="{E92DF64B-D769-4744-9445-E22078C996B7}"/>
    <cellStyle name="Separador de milhares 2 2 2 2 2 22 2 2 2" xfId="21568" xr:uid="{4A9777D4-B7E8-42F8-BF39-5CFFB0E676C3}"/>
    <cellStyle name="Separador de milhares 2 2 2 2 2 22 2 3" xfId="18693" xr:uid="{AD43B04B-B868-4573-8005-9800E847E540}"/>
    <cellStyle name="Separador de milhares 2 2 2 2 2 22 3" xfId="12271" xr:uid="{520AEF0D-9BC2-458E-BAE4-0CE60B15587B}"/>
    <cellStyle name="Separador de milhares 2 2 2 2 2 22 3 2" xfId="17521" xr:uid="{7571662A-CCE5-4751-996D-5A954920D73F}"/>
    <cellStyle name="Separador de milhares 2 2 2 2 2 23" xfId="10662" xr:uid="{56AB4835-0983-4BB0-ACF0-11E1044DF46B}"/>
    <cellStyle name="Separador de milhares 2 2 2 2 2 23 2" xfId="13459" xr:uid="{1058DD50-C689-4662-8363-A5E88A2E7DEC}"/>
    <cellStyle name="Separador de milhares 2 2 2 2 2 23 2 2" xfId="16347" xr:uid="{4AAB8B80-F5A2-4133-B475-693E3F6F9BB6}"/>
    <cellStyle name="Separador de milhares 2 2 2 2 2 23 2 2 2" xfId="21569" xr:uid="{3E071F11-7F45-44AE-AABC-D0B56AFD43AA}"/>
    <cellStyle name="Separador de milhares 2 2 2 2 2 23 2 3" xfId="18694" xr:uid="{5D8AC27C-18E3-406E-A29F-256825138D59}"/>
    <cellStyle name="Separador de milhares 2 2 2 2 2 23 3" xfId="12270" xr:uid="{97616040-535E-42E8-B585-97B7549A5900}"/>
    <cellStyle name="Separador de milhares 2 2 2 2 2 23 3 2" xfId="17520" xr:uid="{5EFE3FF7-B732-4959-B5DC-2F0989BFC2FE}"/>
    <cellStyle name="Separador de milhares 2 2 2 2 2 24" xfId="13444" xr:uid="{B8AB0F4D-31A3-44FB-8E88-9D616A069E44}"/>
    <cellStyle name="Separador de milhares 2 2 2 2 2 24 2" xfId="16332" xr:uid="{DF633640-6D69-47E4-9338-81968452D849}"/>
    <cellStyle name="Separador de milhares 2 2 2 2 2 24 2 2" xfId="21554" xr:uid="{54D37BB1-7BFD-45AB-BC52-589F3FE13256}"/>
    <cellStyle name="Separador de milhares 2 2 2 2 2 24 3" xfId="18679" xr:uid="{42DB2B66-7A8B-49CA-A106-41F631884E6D}"/>
    <cellStyle name="Separador de milhares 2 2 2 2 2 25" xfId="12285" xr:uid="{1E987042-6D56-47D9-9034-EEF91B332A24}"/>
    <cellStyle name="Separador de milhares 2 2 2 2 2 25 2" xfId="17535" xr:uid="{3FDCF3E2-539F-4C4F-BE99-442EA798A83F}"/>
    <cellStyle name="Separador de milhares 2 2 2 2 2 3" xfId="10663" xr:uid="{C4F0EAB4-090B-4663-B046-9A42C4531CB7}"/>
    <cellStyle name="Separador de milhares 2 2 2 2 2 3 2" xfId="13460" xr:uid="{8BAD7899-F436-4FB0-8584-64CF8D2C1A9F}"/>
    <cellStyle name="Separador de milhares 2 2 2 2 2 3 2 2" xfId="16348" xr:uid="{271E4902-3459-45D9-A69D-FBD8264AC5A7}"/>
    <cellStyle name="Separador de milhares 2 2 2 2 2 3 2 2 2" xfId="21570" xr:uid="{8F25BCA7-DFD9-458A-A8E8-277EA41451F0}"/>
    <cellStyle name="Separador de milhares 2 2 2 2 2 3 2 3" xfId="18695" xr:uid="{E7DBBA9E-3D6A-46E7-97D1-031D4F2860AB}"/>
    <cellStyle name="Separador de milhares 2 2 2 2 2 3 3" xfId="12269" xr:uid="{B79F5F17-649A-4418-8A75-BD5EF2860E96}"/>
    <cellStyle name="Separador de milhares 2 2 2 2 2 3 3 2" xfId="17519" xr:uid="{C59207A6-9116-4B47-A723-70E60EF3A78D}"/>
    <cellStyle name="Separador de milhares 2 2 2 2 2 4" xfId="10664" xr:uid="{0D399FC8-781D-423C-B163-F2195AC63986}"/>
    <cellStyle name="Separador de milhares 2 2 2 2 2 4 2" xfId="13461" xr:uid="{F6E0E75F-A663-4F05-96CB-FCF0B2E7CAA1}"/>
    <cellStyle name="Separador de milhares 2 2 2 2 2 4 2 2" xfId="16349" xr:uid="{B7137E8C-3A3A-4A19-B329-EE33D3528120}"/>
    <cellStyle name="Separador de milhares 2 2 2 2 2 4 2 2 2" xfId="21571" xr:uid="{214B2EFD-FCF8-43E3-9062-60D1DCFB3145}"/>
    <cellStyle name="Separador de milhares 2 2 2 2 2 4 2 3" xfId="18696" xr:uid="{EBB55E23-D39A-4512-B8A6-933B035C11A9}"/>
    <cellStyle name="Separador de milhares 2 2 2 2 2 4 3" xfId="12268" xr:uid="{540BC02F-A284-428B-B37A-931C9C933FDF}"/>
    <cellStyle name="Separador de milhares 2 2 2 2 2 4 3 2" xfId="17518" xr:uid="{E675FB24-B205-48EA-ADCD-42B4AD3EA7E5}"/>
    <cellStyle name="Separador de milhares 2 2 2 2 2 5" xfId="10665" xr:uid="{DB96F646-AFF0-45EB-8AB4-4052BC782402}"/>
    <cellStyle name="Separador de milhares 2 2 2 2 2 5 2" xfId="13462" xr:uid="{FE7BE5C8-5A3E-4DAF-9684-92E27A62DDB0}"/>
    <cellStyle name="Separador de milhares 2 2 2 2 2 5 2 2" xfId="16350" xr:uid="{DE7381BD-598B-4669-91CD-6BBC6BA5364E}"/>
    <cellStyle name="Separador de milhares 2 2 2 2 2 5 2 2 2" xfId="21572" xr:uid="{7DF0C75F-AFD8-427E-B512-4F5862E4497B}"/>
    <cellStyle name="Separador de milhares 2 2 2 2 2 5 2 3" xfId="18697" xr:uid="{8067557E-E739-4A65-B91A-4F6B250E3157}"/>
    <cellStyle name="Separador de milhares 2 2 2 2 2 5 3" xfId="12267" xr:uid="{468E09C0-42D6-4703-A59C-7F97C80C3262}"/>
    <cellStyle name="Separador de milhares 2 2 2 2 2 5 3 2" xfId="17517" xr:uid="{0F5C5BDF-A427-4C28-81BC-CE420AA8D670}"/>
    <cellStyle name="Separador de milhares 2 2 2 2 2 6" xfId="10666" xr:uid="{DA62AB14-25F8-4DB1-B9FC-DC338908EADD}"/>
    <cellStyle name="Separador de milhares 2 2 2 2 2 6 2" xfId="13463" xr:uid="{86030E11-475E-4E41-B06F-B2CC4CB95685}"/>
    <cellStyle name="Separador de milhares 2 2 2 2 2 6 2 2" xfId="16351" xr:uid="{605C1109-C781-4274-A90C-27460443D7CA}"/>
    <cellStyle name="Separador de milhares 2 2 2 2 2 6 2 2 2" xfId="21573" xr:uid="{2046E382-CD8D-4412-B849-93EA510322A4}"/>
    <cellStyle name="Separador de milhares 2 2 2 2 2 6 2 3" xfId="18698" xr:uid="{7A6C64BF-C300-4E62-B732-BDC673172A97}"/>
    <cellStyle name="Separador de milhares 2 2 2 2 2 6 3" xfId="12266" xr:uid="{5EB62A2C-9E62-4F86-AD0C-6F77DB607E7C}"/>
    <cellStyle name="Separador de milhares 2 2 2 2 2 6 3 2" xfId="17516" xr:uid="{B4045287-CFC9-4425-880A-2F7A13906598}"/>
    <cellStyle name="Separador de milhares 2 2 2 2 2 7" xfId="10667" xr:uid="{E8B547D1-C183-4151-BEBF-C7B987D3660A}"/>
    <cellStyle name="Separador de milhares 2 2 2 2 2 7 2" xfId="13464" xr:uid="{8E45B72E-02F8-4616-9117-4213EDBA2AD2}"/>
    <cellStyle name="Separador de milhares 2 2 2 2 2 7 2 2" xfId="16352" xr:uid="{344675C8-C8BD-4EDB-B3BB-64F9EAC01195}"/>
    <cellStyle name="Separador de milhares 2 2 2 2 2 7 2 2 2" xfId="21574" xr:uid="{1487540D-07EE-4822-B23B-C9A222E40EB5}"/>
    <cellStyle name="Separador de milhares 2 2 2 2 2 7 2 3" xfId="18699" xr:uid="{AF76BAFC-5B7F-4FE3-B6F5-0B37F72115A5}"/>
    <cellStyle name="Separador de milhares 2 2 2 2 2 7 3" xfId="12265" xr:uid="{914763C0-6AFA-4F96-9D4B-430425FD6910}"/>
    <cellStyle name="Separador de milhares 2 2 2 2 2 7 3 2" xfId="17515" xr:uid="{76121E38-2D32-43FF-8B9C-2F4AC22CE529}"/>
    <cellStyle name="Separador de milhares 2 2 2 2 2 8" xfId="10668" xr:uid="{2138566A-CC96-41DD-A104-2CF3D2B67D57}"/>
    <cellStyle name="Separador de milhares 2 2 2 2 2 8 2" xfId="13465" xr:uid="{0BB87DB2-C182-43BD-95F4-B98BFD85ACA8}"/>
    <cellStyle name="Separador de milhares 2 2 2 2 2 8 2 2" xfId="16353" xr:uid="{D4A1BED0-FF2E-43F5-94C0-65DCB6525F2E}"/>
    <cellStyle name="Separador de milhares 2 2 2 2 2 8 2 2 2" xfId="21575" xr:uid="{590C99C2-C4C0-4510-878C-4B3C2D8D6222}"/>
    <cellStyle name="Separador de milhares 2 2 2 2 2 8 2 3" xfId="18700" xr:uid="{67F5C2E6-068B-490C-9EEF-7FD61F5B6B4A}"/>
    <cellStyle name="Separador de milhares 2 2 2 2 2 8 3" xfId="12264" xr:uid="{39877287-9BA9-4236-B5F7-1EF98F1233EA}"/>
    <cellStyle name="Separador de milhares 2 2 2 2 2 8 3 2" xfId="17514" xr:uid="{4AB32011-0A4B-478A-8F84-F41BFF918C8B}"/>
    <cellStyle name="Separador de milhares 2 2 2 2 2 9" xfId="10669" xr:uid="{A3CA952F-C4BE-4AA9-BD17-B1087B57D866}"/>
    <cellStyle name="Separador de milhares 2 2 2 2 2 9 2" xfId="13466" xr:uid="{10CA987E-662C-42E9-9184-65AA0995EE80}"/>
    <cellStyle name="Separador de milhares 2 2 2 2 2 9 2 2" xfId="16354" xr:uid="{8B6B5BD8-99A5-458A-BF0F-ED1326B9B2B2}"/>
    <cellStyle name="Separador de milhares 2 2 2 2 2 9 2 2 2" xfId="21576" xr:uid="{793A94B1-5B9D-4C23-AB36-3C2A222E98CE}"/>
    <cellStyle name="Separador de milhares 2 2 2 2 2 9 2 3" xfId="18701" xr:uid="{3F3E2E72-C3C6-4994-8959-17355A038D8E}"/>
    <cellStyle name="Separador de milhares 2 2 2 2 2 9 3" xfId="12263" xr:uid="{E0559462-0C5E-42B3-ABAA-B275C4F8F59D}"/>
    <cellStyle name="Separador de milhares 2 2 2 2 2 9 3 2" xfId="17513" xr:uid="{3D44D049-9433-4FEC-AE78-F2353F5B0731}"/>
    <cellStyle name="Separador de milhares 2 2 2 2 20" xfId="10670" xr:uid="{4E30E9BD-FE43-4449-87A5-4BEA5BF902E0}"/>
    <cellStyle name="Separador de milhares 2 2 2 2 20 2" xfId="10671" xr:uid="{C9A649DF-C138-4676-AB73-301563C717B0}"/>
    <cellStyle name="Separador de milhares 2 2 2 2 20 2 2" xfId="13468" xr:uid="{9D9BCC50-130A-4589-BD16-4E9762761955}"/>
    <cellStyle name="Separador de milhares 2 2 2 2 20 2 2 2" xfId="16356" xr:uid="{B7BC3A74-38C2-4AD3-A4CB-0EFCCC830F0E}"/>
    <cellStyle name="Separador de milhares 2 2 2 2 20 2 2 2 2" xfId="21578" xr:uid="{EC83A5C4-6F08-4325-B4E1-D32842063832}"/>
    <cellStyle name="Separador de milhares 2 2 2 2 20 2 2 3" xfId="18703" xr:uid="{8C73251A-9202-4AD5-84E9-5C0FD403D3E1}"/>
    <cellStyle name="Separador de milhares 2 2 2 2 20 2 3" xfId="12261" xr:uid="{F1B0205F-8F76-41FC-BCBA-D776F4A5EDC1}"/>
    <cellStyle name="Separador de milhares 2 2 2 2 20 2 3 2" xfId="17511" xr:uid="{FA84BA3B-647E-49BF-83C7-8012ADF84C06}"/>
    <cellStyle name="Separador de milhares 2 2 2 2 20 3" xfId="10672" xr:uid="{F36E5774-742F-462E-AE7F-1C3F135E0A0E}"/>
    <cellStyle name="Separador de milhares 2 2 2 2 20 3 2" xfId="13469" xr:uid="{5E058CF3-9E01-43CC-879B-EF669B045662}"/>
    <cellStyle name="Separador de milhares 2 2 2 2 20 3 2 2" xfId="16357" xr:uid="{678949CA-AE83-4D86-9A29-461DACAEE7B0}"/>
    <cellStyle name="Separador de milhares 2 2 2 2 20 3 2 2 2" xfId="21579" xr:uid="{069A7C9F-D97B-466A-8B4B-C9CB5AE67BDF}"/>
    <cellStyle name="Separador de milhares 2 2 2 2 20 3 2 3" xfId="18704" xr:uid="{B6BDB3F3-3276-4BA7-A5DA-2003AB0C9CF4}"/>
    <cellStyle name="Separador de milhares 2 2 2 2 20 3 3" xfId="12260" xr:uid="{268289AD-B8A1-44FD-B967-237F2C68AB83}"/>
    <cellStyle name="Separador de milhares 2 2 2 2 20 3 3 2" xfId="17510" xr:uid="{415F7DBB-FD3A-4401-8979-8640E773A0BD}"/>
    <cellStyle name="Separador de milhares 2 2 2 2 20 4" xfId="10673" xr:uid="{ECA9BAD6-75FC-4A35-9490-E046A6C88F0F}"/>
    <cellStyle name="Separador de milhares 2 2 2 2 20 4 2" xfId="13470" xr:uid="{395DE6DB-3366-4BD3-AB06-ED0CF58F7E99}"/>
    <cellStyle name="Separador de milhares 2 2 2 2 20 4 2 2" xfId="16358" xr:uid="{00FCC302-3EE6-4736-9CB7-50A470A4E7B4}"/>
    <cellStyle name="Separador de milhares 2 2 2 2 20 4 2 2 2" xfId="21580" xr:uid="{F918E773-C0DC-4785-AB06-9EF0F8FE2437}"/>
    <cellStyle name="Separador de milhares 2 2 2 2 20 4 2 3" xfId="18705" xr:uid="{7996B8CD-5B14-4580-BB36-5EB089E6ADA8}"/>
    <cellStyle name="Separador de milhares 2 2 2 2 20 4 3" xfId="12259" xr:uid="{E157D3FF-4966-46B9-B01E-A2C1B7840AFD}"/>
    <cellStyle name="Separador de milhares 2 2 2 2 20 4 3 2" xfId="17509" xr:uid="{D1AF2543-6591-4EC4-8671-7BFF9A61270A}"/>
    <cellStyle name="Separador de milhares 2 2 2 2 20 5" xfId="10674" xr:uid="{38717950-66D0-467C-8155-BB8F567FCB05}"/>
    <cellStyle name="Separador de milhares 2 2 2 2 20 5 2" xfId="13471" xr:uid="{B7CCC066-D022-43A5-AE23-3FC375E2DA4E}"/>
    <cellStyle name="Separador de milhares 2 2 2 2 20 5 2 2" xfId="16359" xr:uid="{B9728EE8-408B-4F75-AB36-488596071F7F}"/>
    <cellStyle name="Separador de milhares 2 2 2 2 20 5 2 2 2" xfId="21581" xr:uid="{EA5107EA-C4B9-4D8F-BC17-276BBF92AD10}"/>
    <cellStyle name="Separador de milhares 2 2 2 2 20 5 2 3" xfId="18706" xr:uid="{76B97674-472F-4164-BC81-314088CEDDE7}"/>
    <cellStyle name="Separador de milhares 2 2 2 2 20 5 3" xfId="12258" xr:uid="{14CE2165-274E-47A2-B7AB-4D3825950575}"/>
    <cellStyle name="Separador de milhares 2 2 2 2 20 5 3 2" xfId="17508" xr:uid="{DB1801DD-7E30-4324-A833-BAF08841EFE6}"/>
    <cellStyle name="Separador de milhares 2 2 2 2 20 6" xfId="13467" xr:uid="{4B01FDA2-715A-43A4-8F3E-8B2424D62980}"/>
    <cellStyle name="Separador de milhares 2 2 2 2 20 6 2" xfId="16355" xr:uid="{E2DB2A65-3D31-4E86-AAD8-9F36EE7CD2D2}"/>
    <cellStyle name="Separador de milhares 2 2 2 2 20 6 2 2" xfId="21577" xr:uid="{9823CD5B-8E59-42D7-A179-953B4C9C7AA5}"/>
    <cellStyle name="Separador de milhares 2 2 2 2 20 6 3" xfId="18702" xr:uid="{6223A199-555B-44CF-B355-0B15A724F821}"/>
    <cellStyle name="Separador de milhares 2 2 2 2 20 7" xfId="12262" xr:uid="{14D9261C-50ED-4B03-B4EE-2DF8D4A2C7A4}"/>
    <cellStyle name="Separador de milhares 2 2 2 2 20 7 2" xfId="17512" xr:uid="{3254FF26-F6EE-4F17-A9F2-BB0FAA58ECDE}"/>
    <cellStyle name="Separador de milhares 2 2 2 2 21" xfId="10675" xr:uid="{C68C7101-3A62-4307-B8A0-6528AB635CED}"/>
    <cellStyle name="Separador de milhares 2 2 2 2 21 2" xfId="10676" xr:uid="{181E1F04-6460-41CB-8063-7F37E8300437}"/>
    <cellStyle name="Separador de milhares 2 2 2 2 21 2 2" xfId="13473" xr:uid="{99DC0B67-F1F2-405F-BF52-D2974DF76020}"/>
    <cellStyle name="Separador de milhares 2 2 2 2 21 2 2 2" xfId="16361" xr:uid="{E3F2C665-58B6-4A5C-BFE6-6F43861CFE2A}"/>
    <cellStyle name="Separador de milhares 2 2 2 2 21 2 2 2 2" xfId="21583" xr:uid="{C517281A-598E-4534-A57F-6CACC0D82EB2}"/>
    <cellStyle name="Separador de milhares 2 2 2 2 21 2 2 3" xfId="18708" xr:uid="{D9D7B0D8-1499-45FF-9A9D-9817CD9DE0A8}"/>
    <cellStyle name="Separador de milhares 2 2 2 2 21 2 3" xfId="12256" xr:uid="{B751A8B7-5721-45F4-823B-7B10972B076D}"/>
    <cellStyle name="Separador de milhares 2 2 2 2 21 2 3 2" xfId="17506" xr:uid="{965AD17B-2D0B-4D13-88C6-D5614941362A}"/>
    <cellStyle name="Separador de milhares 2 2 2 2 21 3" xfId="10677" xr:uid="{6B984854-B06E-4B79-80ED-297970D9D19B}"/>
    <cellStyle name="Separador de milhares 2 2 2 2 21 3 2" xfId="13474" xr:uid="{8E06D734-AB61-4654-A0DF-7569AD7BED31}"/>
    <cellStyle name="Separador de milhares 2 2 2 2 21 3 2 2" xfId="16362" xr:uid="{E3E8F8BC-4F02-4748-ABCB-2492C6376920}"/>
    <cellStyle name="Separador de milhares 2 2 2 2 21 3 2 2 2" xfId="21584" xr:uid="{3311AEB2-C5D4-40E7-8AFA-47C4B7006FA2}"/>
    <cellStyle name="Separador de milhares 2 2 2 2 21 3 2 3" xfId="18709" xr:uid="{130ADD0D-9B93-43F8-B15E-28EF76E71B8C}"/>
    <cellStyle name="Separador de milhares 2 2 2 2 21 3 3" xfId="12255" xr:uid="{59483ADB-703C-495F-BC01-76520D4F9D31}"/>
    <cellStyle name="Separador de milhares 2 2 2 2 21 3 3 2" xfId="17505" xr:uid="{1FE54901-2719-4E04-940F-45BF8146E049}"/>
    <cellStyle name="Separador de milhares 2 2 2 2 21 4" xfId="10678" xr:uid="{C7DF291B-7989-49F6-8D01-07F4AC8BF077}"/>
    <cellStyle name="Separador de milhares 2 2 2 2 21 4 2" xfId="13475" xr:uid="{686B8B1C-EA3B-4690-9C68-19B4A70640AA}"/>
    <cellStyle name="Separador de milhares 2 2 2 2 21 4 2 2" xfId="16363" xr:uid="{9F9E3BC8-EAEC-4EE2-9494-7DE6DCAD1126}"/>
    <cellStyle name="Separador de milhares 2 2 2 2 21 4 2 2 2" xfId="21585" xr:uid="{929DE353-E3AE-440C-9538-7744F4AD312A}"/>
    <cellStyle name="Separador de milhares 2 2 2 2 21 4 2 3" xfId="18710" xr:uid="{A93647B9-709A-4BAD-9936-15D0723E6EB9}"/>
    <cellStyle name="Separador de milhares 2 2 2 2 21 4 3" xfId="12254" xr:uid="{1503552D-3B2D-42E2-AA6A-64D7297543F1}"/>
    <cellStyle name="Separador de milhares 2 2 2 2 21 4 3 2" xfId="17504" xr:uid="{8375F058-6C45-4440-9553-275815C28D97}"/>
    <cellStyle name="Separador de milhares 2 2 2 2 21 5" xfId="13472" xr:uid="{03E03F2C-B369-4C42-B2EB-5ED979AED082}"/>
    <cellStyle name="Separador de milhares 2 2 2 2 21 5 2" xfId="16360" xr:uid="{242F0E92-4C97-435D-80F7-997F15B79040}"/>
    <cellStyle name="Separador de milhares 2 2 2 2 21 5 2 2" xfId="21582" xr:uid="{8B0D9AA0-6253-481B-A832-56E88D90C5B0}"/>
    <cellStyle name="Separador de milhares 2 2 2 2 21 5 3" xfId="18707" xr:uid="{295FACE5-226C-40E6-B719-81256762E9DD}"/>
    <cellStyle name="Separador de milhares 2 2 2 2 21 6" xfId="12257" xr:uid="{3CF41EA4-8EFB-4B6E-AE84-13395B1C0441}"/>
    <cellStyle name="Separador de milhares 2 2 2 2 21 6 2" xfId="17507" xr:uid="{486DF9F2-F5ED-4431-881F-EC359747658C}"/>
    <cellStyle name="Separador de milhares 2 2 2 2 22" xfId="10679" xr:uid="{B62A2095-1C61-4BDF-9A5E-EFE924500940}"/>
    <cellStyle name="Separador de milhares 2 2 2 2 22 2" xfId="10680" xr:uid="{DE69BFD5-6BE5-4979-AE81-0AB90B4EAE4A}"/>
    <cellStyle name="Separador de milhares 2 2 2 2 22 2 2" xfId="13477" xr:uid="{46D566A2-BAE8-4A77-925F-B6F22C1D7092}"/>
    <cellStyle name="Separador de milhares 2 2 2 2 22 2 2 2" xfId="16365" xr:uid="{1A51BBAA-90E8-4226-87B3-6311B959D0BB}"/>
    <cellStyle name="Separador de milhares 2 2 2 2 22 2 2 2 2" xfId="21587" xr:uid="{79E06A87-B81F-4303-954E-2E4662187507}"/>
    <cellStyle name="Separador de milhares 2 2 2 2 22 2 2 3" xfId="18712" xr:uid="{22BD1E08-DD0E-4502-83B7-E1890AA2BB5B}"/>
    <cellStyle name="Separador de milhares 2 2 2 2 22 2 3" xfId="14621" xr:uid="{11F420C5-E831-4F0A-86BB-5094E15C2BAF}"/>
    <cellStyle name="Separador de milhares 2 2 2 2 22 2 3 2" xfId="19847" xr:uid="{55C685A6-B032-4651-9421-116491AA8D85}"/>
    <cellStyle name="Separador de milhares 2 2 2 2 22 3" xfId="10681" xr:uid="{7EBD0B87-361C-4BC4-B18D-58F1065C1E28}"/>
    <cellStyle name="Separador de milhares 2 2 2 2 22 3 2" xfId="13478" xr:uid="{26C6EB1C-AC97-4552-B07F-3FCB13137937}"/>
    <cellStyle name="Separador de milhares 2 2 2 2 22 3 2 2" xfId="16366" xr:uid="{09EA1E17-DBD3-4F97-AE1A-B5059DC37F7E}"/>
    <cellStyle name="Separador de milhares 2 2 2 2 22 3 2 2 2" xfId="21588" xr:uid="{B546C631-D548-456C-B121-E235FBDEA8F4}"/>
    <cellStyle name="Separador de milhares 2 2 2 2 22 3 2 3" xfId="18713" xr:uid="{95003F1B-3244-4007-8299-11C582023552}"/>
    <cellStyle name="Separador de milhares 2 2 2 2 22 3 3" xfId="14622" xr:uid="{8F6A36B0-CB45-46B5-B294-97193EDE042D}"/>
    <cellStyle name="Separador de milhares 2 2 2 2 22 3 3 2" xfId="19848" xr:uid="{66F0C779-468E-41BE-AD24-1AB008B32964}"/>
    <cellStyle name="Separador de milhares 2 2 2 2 22 4" xfId="13476" xr:uid="{AAF21DE9-517F-426E-8F95-F97EAE9B2EF3}"/>
    <cellStyle name="Separador de milhares 2 2 2 2 22 4 2" xfId="16364" xr:uid="{B26F7B33-07F1-47EC-81BF-7E9FF20686B3}"/>
    <cellStyle name="Separador de milhares 2 2 2 2 22 4 2 2" xfId="21586" xr:uid="{EC5F2A68-3A34-4E0E-8C42-B6B93D17BD5E}"/>
    <cellStyle name="Separador de milhares 2 2 2 2 22 4 3" xfId="18711" xr:uid="{9A9E3040-04DE-464F-87AF-33B8D174047F}"/>
    <cellStyle name="Separador de milhares 2 2 2 2 22 5" xfId="14620" xr:uid="{B55373E5-AED6-458D-94FF-D859568585E1}"/>
    <cellStyle name="Separador de milhares 2 2 2 2 22 5 2" xfId="19846" xr:uid="{B57F8F3C-264E-41E1-AA5E-E5382E0EB6F7}"/>
    <cellStyle name="Separador de milhares 2 2 2 2 23" xfId="10682" xr:uid="{17AD4E30-E3D7-463C-B6A2-8BD8B70F1D52}"/>
    <cellStyle name="Separador de milhares 2 2 2 2 23 2" xfId="10683" xr:uid="{C72769F1-2F84-469C-9DBE-6CC1D2A16BE0}"/>
    <cellStyle name="Separador de milhares 2 2 2 2 23 2 2" xfId="13480" xr:uid="{8F9356F4-B2C6-4140-A305-45EC26A0FAC5}"/>
    <cellStyle name="Separador de milhares 2 2 2 2 23 2 2 2" xfId="16368" xr:uid="{31AF8EF4-3242-45C6-ABE5-BDB40E8FCAF3}"/>
    <cellStyle name="Separador de milhares 2 2 2 2 23 2 2 2 2" xfId="21590" xr:uid="{68A7C8F5-A170-4CD5-A8E0-1C14921E48A8}"/>
    <cellStyle name="Separador de milhares 2 2 2 2 23 2 2 3" xfId="18715" xr:uid="{C104F138-F4C5-45A1-B537-673D2787043E}"/>
    <cellStyle name="Separador de milhares 2 2 2 2 23 2 3" xfId="14624" xr:uid="{72A2B746-CCCD-40B8-938D-BED2BE35B81D}"/>
    <cellStyle name="Separador de milhares 2 2 2 2 23 2 3 2" xfId="19850" xr:uid="{B240D673-B820-4AC8-9854-9E4D2C0DF348}"/>
    <cellStyle name="Separador de milhares 2 2 2 2 23 3" xfId="13479" xr:uid="{FC30CD64-841B-4A61-87A9-1AB658C26247}"/>
    <cellStyle name="Separador de milhares 2 2 2 2 23 3 2" xfId="16367" xr:uid="{2A1FF376-BA3F-4219-B2BA-E6AE0E8B5792}"/>
    <cellStyle name="Separador de milhares 2 2 2 2 23 3 2 2" xfId="21589" xr:uid="{D07A4468-BA48-4569-ABFE-527988805E39}"/>
    <cellStyle name="Separador de milhares 2 2 2 2 23 3 3" xfId="18714" xr:uid="{151747E7-56B2-4906-9F0B-6BCF8AEEE65F}"/>
    <cellStyle name="Separador de milhares 2 2 2 2 23 4" xfId="14623" xr:uid="{87647604-BACF-40C9-B151-9467913BCED6}"/>
    <cellStyle name="Separador de milhares 2 2 2 2 23 4 2" xfId="19849" xr:uid="{4A7644C5-731B-4A33-AF0A-CAFF556CC671}"/>
    <cellStyle name="Separador de milhares 2 2 2 2 24" xfId="13338" xr:uid="{1E58A225-1602-4E42-80FC-A0129B2D5131}"/>
    <cellStyle name="Separador de milhares 2 2 2 2 24 2" xfId="16226" xr:uid="{6F495770-ADFF-4BEF-9F35-59110A323049}"/>
    <cellStyle name="Separador de milhares 2 2 2 2 24 2 2" xfId="21448" xr:uid="{38FC11A2-FF59-4AC6-93B9-DBE9DAB3A447}"/>
    <cellStyle name="Separador de milhares 2 2 2 2 24 3" xfId="18573" xr:uid="{D781FF67-5E00-4F1D-8C2E-04F3A4052740}"/>
    <cellStyle name="Separador de milhares 2 2 2 2 25" xfId="12390" xr:uid="{FCC3BCBB-B2E6-4C53-9283-DB26AEC177E9}"/>
    <cellStyle name="Separador de milhares 2 2 2 2 25 2" xfId="17640" xr:uid="{1B3499F1-F372-45A7-9227-6B407855AD17}"/>
    <cellStyle name="Separador de milhares 2 2 2 2 26" xfId="10542" xr:uid="{F852D377-2AAB-4C16-8719-3E23977967AD}"/>
    <cellStyle name="Separador de milhares 2 2 2 2 3" xfId="10684" xr:uid="{DD267256-97EB-4ADF-8912-42EAA26354DC}"/>
    <cellStyle name="Separador de milhares 2 2 2 2 3 10" xfId="10685" xr:uid="{D9CB1996-8FDB-4D6E-8008-7C24288D906C}"/>
    <cellStyle name="Separador de milhares 2 2 2 2 3 10 2" xfId="13482" xr:uid="{156DEB6A-6F01-4729-BD30-467A839A44B0}"/>
    <cellStyle name="Separador de milhares 2 2 2 2 3 10 2 2" xfId="16370" xr:uid="{322E130A-6F3D-4757-A2EE-D5D92B6438C3}"/>
    <cellStyle name="Separador de milhares 2 2 2 2 3 10 2 2 2" xfId="21592" xr:uid="{300E139F-5F64-4138-B617-FB42C1DB417F}"/>
    <cellStyle name="Separador de milhares 2 2 2 2 3 10 2 3" xfId="18717" xr:uid="{53C5AA3C-CA45-41FC-98D8-E6A2EDCD64CA}"/>
    <cellStyle name="Separador de milhares 2 2 2 2 3 10 3" xfId="14626" xr:uid="{CCCC5B6B-4E55-4D24-B4EA-4F4CA07F6835}"/>
    <cellStyle name="Separador de milhares 2 2 2 2 3 10 3 2" xfId="19852" xr:uid="{4595659A-4D94-4E9F-B13E-2DEAA8FD9E48}"/>
    <cellStyle name="Separador de milhares 2 2 2 2 3 11" xfId="10686" xr:uid="{F745E0FD-0351-494F-BB60-C1408542BD61}"/>
    <cellStyle name="Separador de milhares 2 2 2 2 3 11 2" xfId="13483" xr:uid="{A2143B0D-A93A-4333-A0A4-C395EAF4BAD5}"/>
    <cellStyle name="Separador de milhares 2 2 2 2 3 11 2 2" xfId="16371" xr:uid="{CEE69FA7-75C9-4E8B-94A9-5A47A8971A43}"/>
    <cellStyle name="Separador de milhares 2 2 2 2 3 11 2 2 2" xfId="21593" xr:uid="{800E17E8-BE04-40B4-82AC-80C4514602C8}"/>
    <cellStyle name="Separador de milhares 2 2 2 2 3 11 2 3" xfId="18718" xr:uid="{70BD3767-CA08-4F02-B7A7-CA1AA966D22D}"/>
    <cellStyle name="Separador de milhares 2 2 2 2 3 11 3" xfId="14627" xr:uid="{06259154-E85C-4CA1-8B06-D9B456CE4F1A}"/>
    <cellStyle name="Separador de milhares 2 2 2 2 3 11 3 2" xfId="19853" xr:uid="{8978FB5A-ED6C-43E1-A3FD-FAD195E78FD8}"/>
    <cellStyle name="Separador de milhares 2 2 2 2 3 12" xfId="10687" xr:uid="{723F9DB0-3ECC-4389-83A2-31A08362FCFC}"/>
    <cellStyle name="Separador de milhares 2 2 2 2 3 12 2" xfId="13484" xr:uid="{875321B8-C594-46CD-9B0F-A4D61AA72B63}"/>
    <cellStyle name="Separador de milhares 2 2 2 2 3 12 2 2" xfId="16372" xr:uid="{F6041910-50C3-4E23-A648-48AB6818C288}"/>
    <cellStyle name="Separador de milhares 2 2 2 2 3 12 2 2 2" xfId="21594" xr:uid="{70964CC9-1C23-46DE-82E0-50210713D666}"/>
    <cellStyle name="Separador de milhares 2 2 2 2 3 12 2 3" xfId="18719" xr:uid="{726A5735-759B-41F5-8F47-DA30CC29A645}"/>
    <cellStyle name="Separador de milhares 2 2 2 2 3 12 3" xfId="14628" xr:uid="{CA7EE0F3-DCFD-4047-B469-375621841FF4}"/>
    <cellStyle name="Separador de milhares 2 2 2 2 3 12 3 2" xfId="19854" xr:uid="{32DA7924-0DE3-4417-A907-D6133F2C867A}"/>
    <cellStyle name="Separador de milhares 2 2 2 2 3 13" xfId="10688" xr:uid="{42B41A6A-C8BC-4B21-AD40-30F7151D682B}"/>
    <cellStyle name="Separador de milhares 2 2 2 2 3 13 2" xfId="13485" xr:uid="{3B8678D8-C41D-4C37-8BA0-E07C59EAFBBA}"/>
    <cellStyle name="Separador de milhares 2 2 2 2 3 13 2 2" xfId="16373" xr:uid="{A34F9FA5-9A9A-4A4C-A0E6-76455EA0817A}"/>
    <cellStyle name="Separador de milhares 2 2 2 2 3 13 2 2 2" xfId="21595" xr:uid="{CA5F636C-99B2-4767-9558-A7CAF7AE41BA}"/>
    <cellStyle name="Separador de milhares 2 2 2 2 3 13 2 3" xfId="18720" xr:uid="{A5A929F0-05E8-48E4-B81E-3E47351DC3D9}"/>
    <cellStyle name="Separador de milhares 2 2 2 2 3 13 3" xfId="14629" xr:uid="{2F69C9B5-02FB-46ED-9231-89D5B3C9DA21}"/>
    <cellStyle name="Separador de milhares 2 2 2 2 3 13 3 2" xfId="19855" xr:uid="{AB023F18-4E4C-40E4-B17C-321665924233}"/>
    <cellStyle name="Separador de milhares 2 2 2 2 3 14" xfId="10689" xr:uid="{0137F24C-6A4F-441D-A746-113E4FA16C01}"/>
    <cellStyle name="Separador de milhares 2 2 2 2 3 14 2" xfId="13486" xr:uid="{16246D94-900B-4E1B-B846-C553417486EC}"/>
    <cellStyle name="Separador de milhares 2 2 2 2 3 14 2 2" xfId="16374" xr:uid="{3688289C-F9F5-4EF1-A997-801B239AB308}"/>
    <cellStyle name="Separador de milhares 2 2 2 2 3 14 2 2 2" xfId="21596" xr:uid="{CD931EBB-8434-45F8-8956-344F79B10BF7}"/>
    <cellStyle name="Separador de milhares 2 2 2 2 3 14 2 3" xfId="18721" xr:uid="{2E161A02-7D5B-419B-A5F8-9767E3E64891}"/>
    <cellStyle name="Separador de milhares 2 2 2 2 3 14 3" xfId="14630" xr:uid="{E1113A31-0F98-4066-AB65-9C03F39F38AF}"/>
    <cellStyle name="Separador de milhares 2 2 2 2 3 14 3 2" xfId="19856" xr:uid="{39C3EAB2-B039-4AC1-BC33-9A028BABFE0E}"/>
    <cellStyle name="Separador de milhares 2 2 2 2 3 15" xfId="10690" xr:uid="{843FF96D-A079-4A09-AEC9-9B418DB377FD}"/>
    <cellStyle name="Separador de milhares 2 2 2 2 3 15 2" xfId="13487" xr:uid="{00BA0836-270F-46CD-9CD6-FF1328ECCF53}"/>
    <cellStyle name="Separador de milhares 2 2 2 2 3 15 2 2" xfId="16375" xr:uid="{3D07BF6B-8464-4CB3-981A-7A93D5F4C180}"/>
    <cellStyle name="Separador de milhares 2 2 2 2 3 15 2 2 2" xfId="21597" xr:uid="{F1F36990-F276-4423-87A4-C1C4E41FEE82}"/>
    <cellStyle name="Separador de milhares 2 2 2 2 3 15 2 3" xfId="18722" xr:uid="{06755418-C066-42ED-BB91-3E27A5549B5C}"/>
    <cellStyle name="Separador de milhares 2 2 2 2 3 15 3" xfId="14631" xr:uid="{6A1C73BE-ABC9-4C69-A753-E9A0C8CC2DA0}"/>
    <cellStyle name="Separador de milhares 2 2 2 2 3 15 3 2" xfId="19857" xr:uid="{099A7F0C-FB1A-4C03-B555-E472DF975C40}"/>
    <cellStyle name="Separador de milhares 2 2 2 2 3 16" xfId="10691" xr:uid="{6CFFBCD3-923C-4265-99B8-1A0AE5FF5B32}"/>
    <cellStyle name="Separador de milhares 2 2 2 2 3 16 2" xfId="13488" xr:uid="{E59C9EDE-3887-44B7-80E3-298A726E839C}"/>
    <cellStyle name="Separador de milhares 2 2 2 2 3 16 2 2" xfId="16376" xr:uid="{703665BD-A7DD-4B90-B49F-617422F7723E}"/>
    <cellStyle name="Separador de milhares 2 2 2 2 3 16 2 2 2" xfId="21598" xr:uid="{8804CC4F-8C6A-481C-A0D0-8AC332E53921}"/>
    <cellStyle name="Separador de milhares 2 2 2 2 3 16 2 3" xfId="18723" xr:uid="{172F1FC4-4144-43C4-BF41-4D8E52A406A7}"/>
    <cellStyle name="Separador de milhares 2 2 2 2 3 16 3" xfId="14632" xr:uid="{082502D1-DB69-4FED-A222-AFF01B055BC6}"/>
    <cellStyle name="Separador de milhares 2 2 2 2 3 16 3 2" xfId="19858" xr:uid="{0043C27E-834F-409D-BFAB-361B027A1328}"/>
    <cellStyle name="Separador de milhares 2 2 2 2 3 17" xfId="10692" xr:uid="{DE8CF9DE-5A93-4AFE-9F2C-CBF0A1713748}"/>
    <cellStyle name="Separador de milhares 2 2 2 2 3 17 2" xfId="13489" xr:uid="{F4450348-B5D6-4B0B-A199-9684037DC220}"/>
    <cellStyle name="Separador de milhares 2 2 2 2 3 17 2 2" xfId="16377" xr:uid="{EAEAC7C3-0452-4593-91B9-69244DF44A5D}"/>
    <cellStyle name="Separador de milhares 2 2 2 2 3 17 2 2 2" xfId="21599" xr:uid="{F13FB38E-3415-426C-A096-4BCBD13C7915}"/>
    <cellStyle name="Separador de milhares 2 2 2 2 3 17 2 3" xfId="18724" xr:uid="{994AAA31-17F1-4E90-A605-6EDA24FE98B6}"/>
    <cellStyle name="Separador de milhares 2 2 2 2 3 17 3" xfId="15756" xr:uid="{31E5DEA9-1943-435C-A859-E801258C941E}"/>
    <cellStyle name="Separador de milhares 2 2 2 2 3 17 3 2" xfId="20979" xr:uid="{860BCF7A-B798-4682-9030-927CF9795026}"/>
    <cellStyle name="Separador de milhares 2 2 2 2 3 18" xfId="10693" xr:uid="{4700200A-036D-4579-9BE0-69F99DCBD1AA}"/>
    <cellStyle name="Separador de milhares 2 2 2 2 3 18 2" xfId="13490" xr:uid="{6E662322-A4C2-422D-B56D-398743A4B980}"/>
    <cellStyle name="Separador de milhares 2 2 2 2 3 18 2 2" xfId="16378" xr:uid="{FCE425BB-35EA-4D9C-834D-6931FC44322D}"/>
    <cellStyle name="Separador de milhares 2 2 2 2 3 18 2 2 2" xfId="21600" xr:uid="{C19538CD-A578-4292-A765-CAE0BBD0F273}"/>
    <cellStyle name="Separador de milhares 2 2 2 2 3 18 2 3" xfId="18725" xr:uid="{9BA1DAD0-E6C0-492A-AF25-62300185EB20}"/>
    <cellStyle name="Separador de milhares 2 2 2 2 3 18 3" xfId="14633" xr:uid="{7DE3F5C2-914F-4A08-A543-0E0154020E8D}"/>
    <cellStyle name="Separador de milhares 2 2 2 2 3 18 3 2" xfId="19859" xr:uid="{B03F3F33-0904-4613-982F-A511E8753D32}"/>
    <cellStyle name="Separador de milhares 2 2 2 2 3 19" xfId="10694" xr:uid="{F3495AA7-13EA-49A1-B39A-AD4C48796B6F}"/>
    <cellStyle name="Separador de milhares 2 2 2 2 3 19 2" xfId="13491" xr:uid="{F92A3BA0-E702-4817-AE4D-545C4B921593}"/>
    <cellStyle name="Separador de milhares 2 2 2 2 3 19 2 2" xfId="16379" xr:uid="{ECEEF172-01FD-4C65-B115-E10CF2FBABA5}"/>
    <cellStyle name="Separador de milhares 2 2 2 2 3 19 2 2 2" xfId="21601" xr:uid="{9A6ED5D0-85E0-4534-926A-DA4CBFC0BA67}"/>
    <cellStyle name="Separador de milhares 2 2 2 2 3 19 2 3" xfId="18726" xr:uid="{8B8D6B45-234E-4CFF-A283-7937B3ED7C5B}"/>
    <cellStyle name="Separador de milhares 2 2 2 2 3 19 3" xfId="14634" xr:uid="{3F3C7975-BA8B-4453-9021-AA20768440C8}"/>
    <cellStyle name="Separador de milhares 2 2 2 2 3 19 3 2" xfId="19860" xr:uid="{3E3CF408-93E0-4AD1-85D2-DA394787518B}"/>
    <cellStyle name="Separador de milhares 2 2 2 2 3 2" xfId="10695" xr:uid="{D799CE59-78B0-4563-ACA7-B632DD264D91}"/>
    <cellStyle name="Separador de milhares 2 2 2 2 3 2 2" xfId="13492" xr:uid="{56AD7853-E7E7-4C29-B4AE-8A5955AA93D0}"/>
    <cellStyle name="Separador de milhares 2 2 2 2 3 2 2 2" xfId="16380" xr:uid="{4C02FB05-D223-4FDF-871D-141C45B4CB4D}"/>
    <cellStyle name="Separador de milhares 2 2 2 2 3 2 2 2 2" xfId="21602" xr:uid="{05406875-0491-44F4-91A7-26CC468DB6CE}"/>
    <cellStyle name="Separador de milhares 2 2 2 2 3 2 2 3" xfId="18727" xr:uid="{EB348B7A-F4ED-4A4B-8AE2-6D28A64B2DB3}"/>
    <cellStyle name="Separador de milhares 2 2 2 2 3 2 3" xfId="14635" xr:uid="{4D450A5C-31F5-460A-B8F1-20657C66C7DA}"/>
    <cellStyle name="Separador de milhares 2 2 2 2 3 2 3 2" xfId="19861" xr:uid="{51EB9E07-4231-4C7E-8AAF-DAF0904FEC80}"/>
    <cellStyle name="Separador de milhares 2 2 2 2 3 20" xfId="10696" xr:uid="{CDDD5246-9200-4942-AB21-5D16CF27B60F}"/>
    <cellStyle name="Separador de milhares 2 2 2 2 3 20 2" xfId="13493" xr:uid="{14D65C24-772C-4B7D-B6DF-6652ED56C11D}"/>
    <cellStyle name="Separador de milhares 2 2 2 2 3 20 2 2" xfId="16381" xr:uid="{DF6BF762-7658-4401-8043-F2F03FAA361A}"/>
    <cellStyle name="Separador de milhares 2 2 2 2 3 20 2 2 2" xfId="21603" xr:uid="{A060149B-6A06-4CBD-AE75-CE22E615D8DE}"/>
    <cellStyle name="Separador de milhares 2 2 2 2 3 20 2 3" xfId="18728" xr:uid="{2E362137-A1A4-4D0A-9F50-83AB0BB2B343}"/>
    <cellStyle name="Separador de milhares 2 2 2 2 3 20 3" xfId="14636" xr:uid="{E642DFB3-FB90-4C24-A704-D2DADA41CBED}"/>
    <cellStyle name="Separador de milhares 2 2 2 2 3 20 3 2" xfId="19862" xr:uid="{0B8A8FE9-292B-4900-99FF-47A71AD1219F}"/>
    <cellStyle name="Separador de milhares 2 2 2 2 3 21" xfId="10697" xr:uid="{C4FEA110-3E42-4B82-831A-403D5F6AAE9B}"/>
    <cellStyle name="Separador de milhares 2 2 2 2 3 21 2" xfId="13494" xr:uid="{6D5F2361-37B3-48A0-83EE-B2EA1EF0FA51}"/>
    <cellStyle name="Separador de milhares 2 2 2 2 3 21 2 2" xfId="16382" xr:uid="{31B74BC5-700F-4F46-93FD-125E7579E618}"/>
    <cellStyle name="Separador de milhares 2 2 2 2 3 21 2 2 2" xfId="21604" xr:uid="{558658C1-507B-4889-9089-7470692C8E05}"/>
    <cellStyle name="Separador de milhares 2 2 2 2 3 21 2 3" xfId="18729" xr:uid="{8245AD27-DD87-4E8F-8F41-54129B6F7A98}"/>
    <cellStyle name="Separador de milhares 2 2 2 2 3 21 3" xfId="14637" xr:uid="{BA0D11A9-9A75-4476-8BB5-461AF92CD089}"/>
    <cellStyle name="Separador de milhares 2 2 2 2 3 21 3 2" xfId="19863" xr:uid="{4D5B5745-054C-448B-B3DF-C3123639718F}"/>
    <cellStyle name="Separador de milhares 2 2 2 2 3 22" xfId="10698" xr:uid="{43D64F31-7D8B-4025-9F15-35DA32F9760C}"/>
    <cellStyle name="Separador de milhares 2 2 2 2 3 22 2" xfId="13495" xr:uid="{3302362C-18B8-499F-A3C2-F3AF3FB6EC67}"/>
    <cellStyle name="Separador de milhares 2 2 2 2 3 22 2 2" xfId="16383" xr:uid="{07512BE5-C624-4D4D-BB52-298D686CBA1A}"/>
    <cellStyle name="Separador de milhares 2 2 2 2 3 22 2 2 2" xfId="21605" xr:uid="{5504FABB-20E1-47D4-B177-EB6430A13451}"/>
    <cellStyle name="Separador de milhares 2 2 2 2 3 22 2 3" xfId="18730" xr:uid="{58414293-2CD1-4B7D-B420-2F3E46CD23AD}"/>
    <cellStyle name="Separador de milhares 2 2 2 2 3 22 3" xfId="14638" xr:uid="{C5091D90-E80C-4CD8-ACC6-D718FF689AA1}"/>
    <cellStyle name="Separador de milhares 2 2 2 2 3 22 3 2" xfId="19864" xr:uid="{50DD8E16-99F5-4125-A23C-146ED012C0E4}"/>
    <cellStyle name="Separador de milhares 2 2 2 2 3 23" xfId="13481" xr:uid="{3A66127F-ABDC-49CF-85A3-BE81CD6312E7}"/>
    <cellStyle name="Separador de milhares 2 2 2 2 3 23 2" xfId="16369" xr:uid="{1B4E81C9-B10C-4DE8-8283-BF6AF21F235B}"/>
    <cellStyle name="Separador de milhares 2 2 2 2 3 23 2 2" xfId="21591" xr:uid="{160393B4-8BA9-4A99-8432-B9A0669AB2B6}"/>
    <cellStyle name="Separador de milhares 2 2 2 2 3 23 3" xfId="18716" xr:uid="{4E4DDB48-D035-4CBC-91F7-414194A6D548}"/>
    <cellStyle name="Separador de milhares 2 2 2 2 3 24" xfId="14625" xr:uid="{27104486-6ED9-439C-9984-1A55F226EF5F}"/>
    <cellStyle name="Separador de milhares 2 2 2 2 3 24 2" xfId="19851" xr:uid="{91BBD1CD-2392-4471-B107-9B2C550B4701}"/>
    <cellStyle name="Separador de milhares 2 2 2 2 3 3" xfId="10699" xr:uid="{1EDBD2DC-CB07-41BE-8FF2-C5E722236B57}"/>
    <cellStyle name="Separador de milhares 2 2 2 2 3 3 2" xfId="13496" xr:uid="{D5CC35B8-D452-4983-B5E2-8204C89F17D1}"/>
    <cellStyle name="Separador de milhares 2 2 2 2 3 3 2 2" xfId="16384" xr:uid="{BBDDDBF1-1BC9-4F35-B1ED-C4A214C5A55A}"/>
    <cellStyle name="Separador de milhares 2 2 2 2 3 3 2 2 2" xfId="21606" xr:uid="{CA257D05-D6FF-4480-8C0E-006584712375}"/>
    <cellStyle name="Separador de milhares 2 2 2 2 3 3 2 3" xfId="18731" xr:uid="{D5D381DA-8E62-48FA-ACD9-FF9E3666DDBE}"/>
    <cellStyle name="Separador de milhares 2 2 2 2 3 3 3" xfId="14639" xr:uid="{7EAC1F0F-9C40-498F-9B5A-4C466071267E}"/>
    <cellStyle name="Separador de milhares 2 2 2 2 3 3 3 2" xfId="19865" xr:uid="{F492AB0E-7873-4A1E-BF79-5364E20369B4}"/>
    <cellStyle name="Separador de milhares 2 2 2 2 3 4" xfId="10700" xr:uid="{C23F8966-506A-4B0C-A047-F4715F7A61B1}"/>
    <cellStyle name="Separador de milhares 2 2 2 2 3 4 2" xfId="13497" xr:uid="{2B253495-44B9-4667-88A2-144EB33BD64D}"/>
    <cellStyle name="Separador de milhares 2 2 2 2 3 4 2 2" xfId="16385" xr:uid="{82294770-F2BB-48BD-8B95-8ACF4FCF0CBC}"/>
    <cellStyle name="Separador de milhares 2 2 2 2 3 4 2 2 2" xfId="21607" xr:uid="{6D5D5831-69A5-486A-A60B-99DF4AF78973}"/>
    <cellStyle name="Separador de milhares 2 2 2 2 3 4 2 3" xfId="18732" xr:uid="{6918CBAF-485C-48B9-B94E-98A2B7C8567D}"/>
    <cellStyle name="Separador de milhares 2 2 2 2 3 4 3" xfId="14640" xr:uid="{2226CF8F-31FE-4751-938B-7B0909ADA545}"/>
    <cellStyle name="Separador de milhares 2 2 2 2 3 4 3 2" xfId="19866" xr:uid="{57410AB8-BF0E-4250-97C7-AAFE6157334A}"/>
    <cellStyle name="Separador de milhares 2 2 2 2 3 5" xfId="10701" xr:uid="{B1334FDA-05F2-4E12-AEBF-6C5162FA4D6D}"/>
    <cellStyle name="Separador de milhares 2 2 2 2 3 5 2" xfId="13498" xr:uid="{CCCD0B0F-694A-4FA4-B586-4E3CD88D484E}"/>
    <cellStyle name="Separador de milhares 2 2 2 2 3 5 2 2" xfId="16386" xr:uid="{AAEDDDF0-4346-40F4-B6BC-EB03ABB45A1A}"/>
    <cellStyle name="Separador de milhares 2 2 2 2 3 5 2 2 2" xfId="21608" xr:uid="{63C3AAF3-18C7-4599-AFA6-98FC88546881}"/>
    <cellStyle name="Separador de milhares 2 2 2 2 3 5 2 3" xfId="18733" xr:uid="{B54432DC-6C2F-49DF-8673-AED1B7D03220}"/>
    <cellStyle name="Separador de milhares 2 2 2 2 3 5 3" xfId="14641" xr:uid="{CEA4AFAD-25F9-4E5D-B569-E807A36A86DD}"/>
    <cellStyle name="Separador de milhares 2 2 2 2 3 5 3 2" xfId="19867" xr:uid="{0BC13AF3-6964-4398-8B66-4A5E269691C3}"/>
    <cellStyle name="Separador de milhares 2 2 2 2 3 6" xfId="10702" xr:uid="{34555081-1697-4BF5-8F90-6C25F8023FD4}"/>
    <cellStyle name="Separador de milhares 2 2 2 2 3 6 2" xfId="13499" xr:uid="{E6CA959E-F978-499C-89CB-41DEE6421290}"/>
    <cellStyle name="Separador de milhares 2 2 2 2 3 6 2 2" xfId="16387" xr:uid="{37CBD679-73DE-4FCF-AE22-247CFE1B6B04}"/>
    <cellStyle name="Separador de milhares 2 2 2 2 3 6 2 2 2" xfId="21609" xr:uid="{D756A8F2-6074-4646-A9E4-A21FEAD9B9FF}"/>
    <cellStyle name="Separador de milhares 2 2 2 2 3 6 2 3" xfId="18734" xr:uid="{69EC7116-49BE-4FB4-BB12-54F140F9E315}"/>
    <cellStyle name="Separador de milhares 2 2 2 2 3 6 3" xfId="14642" xr:uid="{CF195486-2654-4CA2-923F-DDE5031F9F31}"/>
    <cellStyle name="Separador de milhares 2 2 2 2 3 6 3 2" xfId="19868" xr:uid="{EB541A21-AEED-4D47-8AF7-E93D599B2CDD}"/>
    <cellStyle name="Separador de milhares 2 2 2 2 3 7" xfId="10703" xr:uid="{F46BD615-8833-463A-8B1F-DABF1BC348BD}"/>
    <cellStyle name="Separador de milhares 2 2 2 2 3 7 2" xfId="13500" xr:uid="{607C9721-AF63-4592-BCCC-1E07675ABA2F}"/>
    <cellStyle name="Separador de milhares 2 2 2 2 3 7 2 2" xfId="16388" xr:uid="{10C23AF4-2C25-4206-BC71-011BE8CE615E}"/>
    <cellStyle name="Separador de milhares 2 2 2 2 3 7 2 2 2" xfId="21610" xr:uid="{DD2C2E19-75E7-41E3-8E25-F0D70B80E710}"/>
    <cellStyle name="Separador de milhares 2 2 2 2 3 7 2 3" xfId="18735" xr:uid="{44B3FA0E-647F-4097-BDB8-776BE3BF219B}"/>
    <cellStyle name="Separador de milhares 2 2 2 2 3 7 3" xfId="14643" xr:uid="{1B18F25A-266E-44E5-8956-4F322260B038}"/>
    <cellStyle name="Separador de milhares 2 2 2 2 3 7 3 2" xfId="19869" xr:uid="{C4D232D8-DAEC-4690-85C4-8D5BE49D8AC3}"/>
    <cellStyle name="Separador de milhares 2 2 2 2 3 8" xfId="10704" xr:uid="{E2C4AFEE-9F62-45F5-9F54-AF085218E927}"/>
    <cellStyle name="Separador de milhares 2 2 2 2 3 8 2" xfId="13501" xr:uid="{0CEB614D-26B0-494E-8004-461D1EAB6EF6}"/>
    <cellStyle name="Separador de milhares 2 2 2 2 3 8 2 2" xfId="16389" xr:uid="{87B5D9CC-2181-49DD-BCA4-9D8E0665437D}"/>
    <cellStyle name="Separador de milhares 2 2 2 2 3 8 2 2 2" xfId="21611" xr:uid="{1E8AB3D9-9D12-4E40-8C7A-AD13FD855A08}"/>
    <cellStyle name="Separador de milhares 2 2 2 2 3 8 2 3" xfId="18736" xr:uid="{293E2154-6482-4A05-93E2-BFD0188DE77B}"/>
    <cellStyle name="Separador de milhares 2 2 2 2 3 8 3" xfId="14644" xr:uid="{46E1B7D6-63EF-4B53-BA9C-B0EB3BF268CC}"/>
    <cellStyle name="Separador de milhares 2 2 2 2 3 8 3 2" xfId="19870" xr:uid="{0AF3E29D-6E96-4300-B97C-32C5E82F39B2}"/>
    <cellStyle name="Separador de milhares 2 2 2 2 3 9" xfId="10705" xr:uid="{8A461CAA-EF43-475C-AE9B-F5938DD362EF}"/>
    <cellStyle name="Separador de milhares 2 2 2 2 3 9 2" xfId="13502" xr:uid="{DC64A42D-5C2C-4870-9E1B-563F88DFA023}"/>
    <cellStyle name="Separador de milhares 2 2 2 2 3 9 2 2" xfId="16390" xr:uid="{E31E29E8-1C73-4C8C-B3C4-978A9E13E9D8}"/>
    <cellStyle name="Separador de milhares 2 2 2 2 3 9 2 2 2" xfId="21612" xr:uid="{43E10361-F424-4A0D-ADE0-7175A572A02E}"/>
    <cellStyle name="Separador de milhares 2 2 2 2 3 9 2 3" xfId="18737" xr:uid="{711AC1B6-5F31-4314-B310-6533241D8445}"/>
    <cellStyle name="Separador de milhares 2 2 2 2 3 9 3" xfId="14645" xr:uid="{911C9755-2BDE-44E1-827F-71E811806996}"/>
    <cellStyle name="Separador de milhares 2 2 2 2 3 9 3 2" xfId="19871" xr:uid="{E2472E37-62E8-4C7D-9120-CFD0841858C9}"/>
    <cellStyle name="Separador de milhares 2 2 2 2 4" xfId="10706" xr:uid="{9DB08B4A-D9BC-4BCE-A07D-DA2D9B8DD152}"/>
    <cellStyle name="Separador de milhares 2 2 2 2 4 10" xfId="10707" xr:uid="{7FD946FB-ED15-4E57-AD0E-7E961BBA3748}"/>
    <cellStyle name="Separador de milhares 2 2 2 2 4 10 2" xfId="13504" xr:uid="{50BA1399-EE48-4579-B5AF-11DC06A42664}"/>
    <cellStyle name="Separador de milhares 2 2 2 2 4 10 2 2" xfId="16392" xr:uid="{BF8DE4E5-FDFB-4C03-98C0-BAD88E46DDC7}"/>
    <cellStyle name="Separador de milhares 2 2 2 2 4 10 2 2 2" xfId="21614" xr:uid="{A5D56A5F-56D0-4403-ACE2-3BB6FF571406}"/>
    <cellStyle name="Separador de milhares 2 2 2 2 4 10 2 3" xfId="18739" xr:uid="{5D74C35D-D18F-4401-B0F3-E86D78CE173A}"/>
    <cellStyle name="Separador de milhares 2 2 2 2 4 10 3" xfId="14647" xr:uid="{79EA6A75-9E9A-495A-97D0-5484FE159617}"/>
    <cellStyle name="Separador de milhares 2 2 2 2 4 10 3 2" xfId="19873" xr:uid="{98305A4F-955D-49E9-B3A4-F11C089741F1}"/>
    <cellStyle name="Separador de milhares 2 2 2 2 4 11" xfId="10708" xr:uid="{D3B16343-3C92-4116-A3BD-A1CEB0CB669F}"/>
    <cellStyle name="Separador de milhares 2 2 2 2 4 11 2" xfId="13505" xr:uid="{57034446-01A7-4F5E-A809-1D40B5C862A4}"/>
    <cellStyle name="Separador de milhares 2 2 2 2 4 11 2 2" xfId="16393" xr:uid="{E7CEBBF1-AA0A-4423-BABA-C1B2B48F407B}"/>
    <cellStyle name="Separador de milhares 2 2 2 2 4 11 2 2 2" xfId="21615" xr:uid="{131DC392-2E33-4EC7-8634-D60D3D59B998}"/>
    <cellStyle name="Separador de milhares 2 2 2 2 4 11 2 3" xfId="18740" xr:uid="{7748B67A-7FD4-4570-9A14-A93940948E63}"/>
    <cellStyle name="Separador de milhares 2 2 2 2 4 11 3" xfId="14648" xr:uid="{9B958EB6-0974-4DA1-8515-830EA4D9DEF8}"/>
    <cellStyle name="Separador de milhares 2 2 2 2 4 11 3 2" xfId="19874" xr:uid="{008DD96C-AE80-4C27-82FA-577E27AFF08E}"/>
    <cellStyle name="Separador de milhares 2 2 2 2 4 12" xfId="10709" xr:uid="{2714ACDC-13E6-4AA0-8299-86A121FE2832}"/>
    <cellStyle name="Separador de milhares 2 2 2 2 4 12 2" xfId="13506" xr:uid="{B2567D9E-5489-4D73-8E7A-27A16DFFEC32}"/>
    <cellStyle name="Separador de milhares 2 2 2 2 4 12 2 2" xfId="16394" xr:uid="{732FC553-40BD-468B-9A8F-0FF9086443A6}"/>
    <cellStyle name="Separador de milhares 2 2 2 2 4 12 2 2 2" xfId="21616" xr:uid="{377AE435-22B2-43E0-95DB-CBB84E47E620}"/>
    <cellStyle name="Separador de milhares 2 2 2 2 4 12 2 3" xfId="18741" xr:uid="{8413B29F-EFD0-4F9B-9998-B3F106E7DBE8}"/>
    <cellStyle name="Separador de milhares 2 2 2 2 4 12 3" xfId="14649" xr:uid="{1E0C8100-9D41-4BC2-A893-482FAE4BBA9E}"/>
    <cellStyle name="Separador de milhares 2 2 2 2 4 12 3 2" xfId="19875" xr:uid="{00B495ED-0521-48B3-B158-D6942346AB66}"/>
    <cellStyle name="Separador de milhares 2 2 2 2 4 13" xfId="10710" xr:uid="{F2B8A510-8282-4765-8B30-7E598F538578}"/>
    <cellStyle name="Separador de milhares 2 2 2 2 4 13 2" xfId="13507" xr:uid="{8127037F-C5D2-48C1-8DD2-6DB79EB9E8F0}"/>
    <cellStyle name="Separador de milhares 2 2 2 2 4 13 2 2" xfId="16395" xr:uid="{E6FC1C69-0FCA-4750-A626-A4F54564DCA1}"/>
    <cellStyle name="Separador de milhares 2 2 2 2 4 13 2 2 2" xfId="21617" xr:uid="{B08984F1-F4BF-42AC-9BE4-47571B624498}"/>
    <cellStyle name="Separador de milhares 2 2 2 2 4 13 2 3" xfId="18742" xr:uid="{77B868A0-0386-44E7-A7A0-62317C405C8C}"/>
    <cellStyle name="Separador de milhares 2 2 2 2 4 13 3" xfId="14650" xr:uid="{837F37F7-93C5-404E-933E-8936B6DA965C}"/>
    <cellStyle name="Separador de milhares 2 2 2 2 4 13 3 2" xfId="19876" xr:uid="{E102D037-3138-47CE-9623-6C2C2B22D75A}"/>
    <cellStyle name="Separador de milhares 2 2 2 2 4 14" xfId="10711" xr:uid="{684DB29E-2AAB-46D7-89AD-7EC12F0BAE10}"/>
    <cellStyle name="Separador de milhares 2 2 2 2 4 14 2" xfId="13508" xr:uid="{6C047636-6ECE-4250-9B02-A40D9E608E3A}"/>
    <cellStyle name="Separador de milhares 2 2 2 2 4 14 2 2" xfId="16396" xr:uid="{4DC439BB-7A45-4EC2-ADD0-1D1575132197}"/>
    <cellStyle name="Separador de milhares 2 2 2 2 4 14 2 2 2" xfId="21618" xr:uid="{95EBE444-1CB1-4A1F-B7D1-D4F966EB1643}"/>
    <cellStyle name="Separador de milhares 2 2 2 2 4 14 2 3" xfId="18743" xr:uid="{B241EE1A-708B-4694-86C7-651A0EB601DC}"/>
    <cellStyle name="Separador de milhares 2 2 2 2 4 14 3" xfId="14651" xr:uid="{4F177322-B849-4ECB-A301-95F311839983}"/>
    <cellStyle name="Separador de milhares 2 2 2 2 4 14 3 2" xfId="19877" xr:uid="{DDD44E69-9B43-4BEF-BED0-7388EC482F81}"/>
    <cellStyle name="Separador de milhares 2 2 2 2 4 15" xfId="10712" xr:uid="{7548FBA8-7D2A-41F0-9525-8CA623FE7901}"/>
    <cellStyle name="Separador de milhares 2 2 2 2 4 15 2" xfId="13509" xr:uid="{177572D0-2762-4149-AB92-C444087709B0}"/>
    <cellStyle name="Separador de milhares 2 2 2 2 4 15 2 2" xfId="16397" xr:uid="{A7FA5E4A-D10D-4780-B97B-57FF8C83BB5C}"/>
    <cellStyle name="Separador de milhares 2 2 2 2 4 15 2 2 2" xfId="21619" xr:uid="{672CDD40-C161-4898-886B-0CBFB6FE4CA4}"/>
    <cellStyle name="Separador de milhares 2 2 2 2 4 15 2 3" xfId="18744" xr:uid="{C2BB4EDF-54C5-420E-A8D6-B2C533E112C8}"/>
    <cellStyle name="Separador de milhares 2 2 2 2 4 15 3" xfId="14652" xr:uid="{C9E542C0-1BF4-44A7-9C6D-3CA00F877483}"/>
    <cellStyle name="Separador de milhares 2 2 2 2 4 15 3 2" xfId="19878" xr:uid="{210058E4-F135-4124-9574-0A43EB10C7D2}"/>
    <cellStyle name="Separador de milhares 2 2 2 2 4 16" xfId="10713" xr:uid="{5A79D963-7C44-479E-BD78-69A2092F7FB3}"/>
    <cellStyle name="Separador de milhares 2 2 2 2 4 16 2" xfId="13510" xr:uid="{C41C97C2-EC46-419D-B211-7A4B4C08ECCF}"/>
    <cellStyle name="Separador de milhares 2 2 2 2 4 16 2 2" xfId="16398" xr:uid="{228C9B97-24CF-4644-81F0-CB04CC8C7AC4}"/>
    <cellStyle name="Separador de milhares 2 2 2 2 4 16 2 2 2" xfId="21620" xr:uid="{58530923-2AB5-4771-AC91-BBDD1B77FF1B}"/>
    <cellStyle name="Separador de milhares 2 2 2 2 4 16 2 3" xfId="18745" xr:uid="{37FD7FD0-7298-4B63-AC44-BFC2FE6D801B}"/>
    <cellStyle name="Separador de milhares 2 2 2 2 4 16 3" xfId="14653" xr:uid="{D32E15B6-9E16-42E9-90D6-C6032D716BFE}"/>
    <cellStyle name="Separador de milhares 2 2 2 2 4 16 3 2" xfId="19879" xr:uid="{DEA41F73-363E-445E-9474-075D51FB1E30}"/>
    <cellStyle name="Separador de milhares 2 2 2 2 4 17" xfId="10714" xr:uid="{35D04547-2F44-4618-A9D0-5A7EDA9E1DA1}"/>
    <cellStyle name="Separador de milhares 2 2 2 2 4 17 2" xfId="13511" xr:uid="{6CD37A9A-E207-49FA-8126-234E104E75AC}"/>
    <cellStyle name="Separador de milhares 2 2 2 2 4 17 2 2" xfId="16399" xr:uid="{B95B4538-1A76-4AAF-863C-A4BCE58198B0}"/>
    <cellStyle name="Separador de milhares 2 2 2 2 4 17 2 2 2" xfId="21621" xr:uid="{A9EC7378-8D6F-482E-AFCE-8917035D789D}"/>
    <cellStyle name="Separador de milhares 2 2 2 2 4 17 2 3" xfId="18746" xr:uid="{6655EDE9-A7CE-4104-92EE-8B21317EF4DD}"/>
    <cellStyle name="Separador de milhares 2 2 2 2 4 17 3" xfId="14654" xr:uid="{4FAA0118-9CC2-42BA-B545-BE09D8BAC1A5}"/>
    <cellStyle name="Separador de milhares 2 2 2 2 4 17 3 2" xfId="19880" xr:uid="{27CDE13A-3B91-4C0A-81B6-6E8DB1B94F87}"/>
    <cellStyle name="Separador de milhares 2 2 2 2 4 18" xfId="10715" xr:uid="{B3F64679-2CF2-45E8-A8F6-6D0321BE0EEA}"/>
    <cellStyle name="Separador de milhares 2 2 2 2 4 18 2" xfId="13512" xr:uid="{DE843131-D510-4847-B17D-21E3643DFBEE}"/>
    <cellStyle name="Separador de milhares 2 2 2 2 4 18 2 2" xfId="16400" xr:uid="{16EDB283-52F7-4C15-9192-52F8B615AEE2}"/>
    <cellStyle name="Separador de milhares 2 2 2 2 4 18 2 2 2" xfId="21622" xr:uid="{8FFD3231-DD4C-4470-9B17-EFD28ED227D4}"/>
    <cellStyle name="Separador de milhares 2 2 2 2 4 18 2 3" xfId="18747" xr:uid="{4AB3BA53-88E7-485B-AF87-D205D748A555}"/>
    <cellStyle name="Separador de milhares 2 2 2 2 4 18 3" xfId="14655" xr:uid="{CBE61C7B-F89E-49A5-9909-E59E0D17E8E7}"/>
    <cellStyle name="Separador de milhares 2 2 2 2 4 18 3 2" xfId="19881" xr:uid="{293744B5-6F19-499E-AFDB-C1D082819C83}"/>
    <cellStyle name="Separador de milhares 2 2 2 2 4 19" xfId="10716" xr:uid="{3A4B177F-7B9A-46D7-8138-5508882D06A6}"/>
    <cellStyle name="Separador de milhares 2 2 2 2 4 19 2" xfId="13513" xr:uid="{FD2576EF-3B11-4C4F-AE48-FFE8BC8BE5D1}"/>
    <cellStyle name="Separador de milhares 2 2 2 2 4 19 2 2" xfId="16401" xr:uid="{DC6D40C2-E444-41A2-9971-242057A67EA4}"/>
    <cellStyle name="Separador de milhares 2 2 2 2 4 19 2 2 2" xfId="21623" xr:uid="{8B154152-79D0-4F8B-A082-A429D63EBE9B}"/>
    <cellStyle name="Separador de milhares 2 2 2 2 4 19 2 3" xfId="18748" xr:uid="{287B1746-C6EB-49A6-85FE-40EE31CEB8A9}"/>
    <cellStyle name="Separador de milhares 2 2 2 2 4 19 3" xfId="14656" xr:uid="{7B4D27D7-8F31-489F-8ECE-B523ABC982A5}"/>
    <cellStyle name="Separador de milhares 2 2 2 2 4 19 3 2" xfId="19882" xr:uid="{67382AE0-402C-4B8F-803E-BDF2452E15A8}"/>
    <cellStyle name="Separador de milhares 2 2 2 2 4 2" xfId="10717" xr:uid="{42AD6DAF-8DC5-4221-AC6C-F3C6F849410A}"/>
    <cellStyle name="Separador de milhares 2 2 2 2 4 2 2" xfId="13514" xr:uid="{99A30B46-9A4C-4993-9B27-7C8079FD88D1}"/>
    <cellStyle name="Separador de milhares 2 2 2 2 4 2 2 2" xfId="16402" xr:uid="{2571113F-DFC1-419C-AEA2-192E2E934387}"/>
    <cellStyle name="Separador de milhares 2 2 2 2 4 2 2 2 2" xfId="21624" xr:uid="{F4E3E7F4-14CD-4F92-BD1F-5F71DE558933}"/>
    <cellStyle name="Separador de milhares 2 2 2 2 4 2 2 3" xfId="18749" xr:uid="{5C6B5B8D-F6FA-412D-940E-0D9982047059}"/>
    <cellStyle name="Separador de milhares 2 2 2 2 4 2 3" xfId="14657" xr:uid="{13E8AE3C-288F-4B2F-A7DF-EAB0D9D2EC09}"/>
    <cellStyle name="Separador de milhares 2 2 2 2 4 2 3 2" xfId="19883" xr:uid="{3E8891C0-327B-47E3-86D4-93F13DD181C4}"/>
    <cellStyle name="Separador de milhares 2 2 2 2 4 20" xfId="10718" xr:uid="{8044AF9B-2E5B-4738-AC73-FC6D63DC530A}"/>
    <cellStyle name="Separador de milhares 2 2 2 2 4 20 2" xfId="13515" xr:uid="{2B4B9912-2523-4AF1-93DE-E94F6FEC6AB6}"/>
    <cellStyle name="Separador de milhares 2 2 2 2 4 20 2 2" xfId="16403" xr:uid="{96F9CBF9-AB69-4E96-A7B3-0B95E7DD4A82}"/>
    <cellStyle name="Separador de milhares 2 2 2 2 4 20 2 2 2" xfId="21625" xr:uid="{DD1244E2-B0C9-468D-A073-2B35E3AECF14}"/>
    <cellStyle name="Separador de milhares 2 2 2 2 4 20 2 3" xfId="18750" xr:uid="{8DB7BAC2-4887-4306-B7AE-B0D4DDEB6C0E}"/>
    <cellStyle name="Separador de milhares 2 2 2 2 4 20 3" xfId="14658" xr:uid="{FF7D4621-3901-463F-9AEA-4547217F6E85}"/>
    <cellStyle name="Separador de milhares 2 2 2 2 4 20 3 2" xfId="19884" xr:uid="{3DB6B2A5-F29B-486C-AFD2-2E112A710D8A}"/>
    <cellStyle name="Separador de milhares 2 2 2 2 4 21" xfId="10719" xr:uid="{4613BF68-8527-4811-9BE7-7DEC702654F8}"/>
    <cellStyle name="Separador de milhares 2 2 2 2 4 21 2" xfId="13516" xr:uid="{9B72EB62-70EA-4BF2-9009-022FFD99056E}"/>
    <cellStyle name="Separador de milhares 2 2 2 2 4 21 2 2" xfId="16404" xr:uid="{FCA4CD1D-887F-4962-8582-9437DA2E4FBD}"/>
    <cellStyle name="Separador de milhares 2 2 2 2 4 21 2 2 2" xfId="21626" xr:uid="{33E4BC38-7E48-4824-94FA-C527485EF7D8}"/>
    <cellStyle name="Separador de milhares 2 2 2 2 4 21 2 3" xfId="18751" xr:uid="{3AF11236-950A-42A1-96EA-03C772C9DD2F}"/>
    <cellStyle name="Separador de milhares 2 2 2 2 4 21 3" xfId="14659" xr:uid="{E50E070B-5024-4D3B-A771-9B6E72AB92A7}"/>
    <cellStyle name="Separador de milhares 2 2 2 2 4 21 3 2" xfId="19885" xr:uid="{3E9A59AA-63DB-48DC-B58A-059B8D995844}"/>
    <cellStyle name="Separador de milhares 2 2 2 2 4 22" xfId="13503" xr:uid="{78BB194A-75A3-4BC7-8107-17296E1C38F3}"/>
    <cellStyle name="Separador de milhares 2 2 2 2 4 22 2" xfId="16391" xr:uid="{8258BE4A-311F-4745-9BBD-90DFEC14CCC7}"/>
    <cellStyle name="Separador de milhares 2 2 2 2 4 22 2 2" xfId="21613" xr:uid="{981B5A12-D456-4486-A039-59231C1ED607}"/>
    <cellStyle name="Separador de milhares 2 2 2 2 4 22 3" xfId="18738" xr:uid="{010B91DA-ECC1-4827-A8FE-2D78C5B6EAE6}"/>
    <cellStyle name="Separador de milhares 2 2 2 2 4 23" xfId="14646" xr:uid="{CBCCB359-74A7-44C7-BCB2-D360906D3B5C}"/>
    <cellStyle name="Separador de milhares 2 2 2 2 4 23 2" xfId="19872" xr:uid="{08193986-099B-4875-AB72-A6B1C3DE6A2C}"/>
    <cellStyle name="Separador de milhares 2 2 2 2 4 3" xfId="10720" xr:uid="{62839994-C628-45E3-86B9-E298DFFB1C2A}"/>
    <cellStyle name="Separador de milhares 2 2 2 2 4 3 2" xfId="13517" xr:uid="{A0E7321D-9F8F-43AD-9EF5-CB5416ABBCD7}"/>
    <cellStyle name="Separador de milhares 2 2 2 2 4 3 2 2" xfId="16405" xr:uid="{0B99EF65-0CAD-405B-9915-10F39FAD7A06}"/>
    <cellStyle name="Separador de milhares 2 2 2 2 4 3 2 2 2" xfId="21627" xr:uid="{25F2D2FC-CAE0-4A60-8CDF-C9EE1F536EA5}"/>
    <cellStyle name="Separador de milhares 2 2 2 2 4 3 2 3" xfId="18752" xr:uid="{8D907F3C-2A33-4CC6-A563-48F70D8A63F3}"/>
    <cellStyle name="Separador de milhares 2 2 2 2 4 3 3" xfId="14660" xr:uid="{128A5B44-19B1-4995-9618-A01BF196FC06}"/>
    <cellStyle name="Separador de milhares 2 2 2 2 4 3 3 2" xfId="19886" xr:uid="{AFDC0D4C-E9E9-4E7A-B167-50234CF3DC3B}"/>
    <cellStyle name="Separador de milhares 2 2 2 2 4 4" xfId="10721" xr:uid="{F91A6292-4BE7-48E5-AE00-5976ED2111AD}"/>
    <cellStyle name="Separador de milhares 2 2 2 2 4 4 2" xfId="13518" xr:uid="{EFED323B-85C6-411D-A607-C3A3B3E8120A}"/>
    <cellStyle name="Separador de milhares 2 2 2 2 4 4 2 2" xfId="16406" xr:uid="{6F8D746A-8C90-4B9D-8D8E-9860F4C01BFD}"/>
    <cellStyle name="Separador de milhares 2 2 2 2 4 4 2 2 2" xfId="21628" xr:uid="{12C651A1-A335-419F-A1B3-468063E3456E}"/>
    <cellStyle name="Separador de milhares 2 2 2 2 4 4 2 3" xfId="18753" xr:uid="{E1054476-EA2A-493C-AF4D-FBCCD23CD89F}"/>
    <cellStyle name="Separador de milhares 2 2 2 2 4 4 3" xfId="14661" xr:uid="{03718F84-0171-46BF-B1FA-11369829A74A}"/>
    <cellStyle name="Separador de milhares 2 2 2 2 4 4 3 2" xfId="19887" xr:uid="{91E2BEE4-5007-4BF7-BB9C-9439B09C70E9}"/>
    <cellStyle name="Separador de milhares 2 2 2 2 4 5" xfId="10722" xr:uid="{66D181F9-6A7F-46D1-8A41-2A15477D0B9F}"/>
    <cellStyle name="Separador de milhares 2 2 2 2 4 5 2" xfId="13519" xr:uid="{593ADF0F-06C1-4E67-B292-0B8512F9C23E}"/>
    <cellStyle name="Separador de milhares 2 2 2 2 4 5 2 2" xfId="16407" xr:uid="{CBAB0865-FE4A-409D-8662-18AAC7807162}"/>
    <cellStyle name="Separador de milhares 2 2 2 2 4 5 2 2 2" xfId="21629" xr:uid="{55144DB6-E333-4508-B46F-EC89EB6660ED}"/>
    <cellStyle name="Separador de milhares 2 2 2 2 4 5 2 3" xfId="18754" xr:uid="{AA43143C-DBD0-446E-BBC2-7F43B5FC3BA5}"/>
    <cellStyle name="Separador de milhares 2 2 2 2 4 5 3" xfId="14662" xr:uid="{B6D7BB0D-2812-41D1-83E3-C3D5B522EC7F}"/>
    <cellStyle name="Separador de milhares 2 2 2 2 4 5 3 2" xfId="19888" xr:uid="{5DCB4E2B-D712-4CC3-9B29-99F390DA5CB5}"/>
    <cellStyle name="Separador de milhares 2 2 2 2 4 6" xfId="10723" xr:uid="{3A77476F-135C-4CED-A381-9E5D2D745A12}"/>
    <cellStyle name="Separador de milhares 2 2 2 2 4 6 2" xfId="13520" xr:uid="{D794711D-E175-4D3B-BD62-A3EDE8CEC3D0}"/>
    <cellStyle name="Separador de milhares 2 2 2 2 4 6 2 2" xfId="16408" xr:uid="{9EF45257-72AD-415C-992A-69B996A92C54}"/>
    <cellStyle name="Separador de milhares 2 2 2 2 4 6 2 2 2" xfId="21630" xr:uid="{40EA00CE-3CAB-4FEE-AB3D-570235569276}"/>
    <cellStyle name="Separador de milhares 2 2 2 2 4 6 2 3" xfId="18755" xr:uid="{1F1424E5-0997-4EDE-B23A-B7199FC51527}"/>
    <cellStyle name="Separador de milhares 2 2 2 2 4 6 3" xfId="14663" xr:uid="{A2DDBD37-4E07-4E29-B4D7-07F844415C84}"/>
    <cellStyle name="Separador de milhares 2 2 2 2 4 6 3 2" xfId="19889" xr:uid="{C8B62726-5CF8-4788-8D2C-7A1C1B22DA4E}"/>
    <cellStyle name="Separador de milhares 2 2 2 2 4 7" xfId="10724" xr:uid="{08390933-E215-4896-92A4-4ECBC8D721EC}"/>
    <cellStyle name="Separador de milhares 2 2 2 2 4 7 2" xfId="13521" xr:uid="{96957BA6-CA65-42A7-9DC9-0EFE336AC1E4}"/>
    <cellStyle name="Separador de milhares 2 2 2 2 4 7 2 2" xfId="16409" xr:uid="{4CDC1770-FB79-4A40-8B20-D852CC2B4D09}"/>
    <cellStyle name="Separador de milhares 2 2 2 2 4 7 2 2 2" xfId="21631" xr:uid="{C31CF6B0-AA03-42FD-963B-1FB557AD31D9}"/>
    <cellStyle name="Separador de milhares 2 2 2 2 4 7 2 3" xfId="18756" xr:uid="{A5CCA995-D78B-43D0-9B00-AF43352122A8}"/>
    <cellStyle name="Separador de milhares 2 2 2 2 4 7 3" xfId="14664" xr:uid="{FECBFD7A-7473-44A0-AB6E-96739EFF3E66}"/>
    <cellStyle name="Separador de milhares 2 2 2 2 4 7 3 2" xfId="19890" xr:uid="{0DC87496-A3F7-42D0-8271-527803125271}"/>
    <cellStyle name="Separador de milhares 2 2 2 2 4 8" xfId="10725" xr:uid="{1A46F718-FF12-4C1F-B955-78D468D00880}"/>
    <cellStyle name="Separador de milhares 2 2 2 2 4 8 2" xfId="13522" xr:uid="{AF154006-C171-416A-843A-3A6D2300E497}"/>
    <cellStyle name="Separador de milhares 2 2 2 2 4 8 2 2" xfId="16410" xr:uid="{8160DFAC-388E-4078-A187-4FE6B3691C5B}"/>
    <cellStyle name="Separador de milhares 2 2 2 2 4 8 2 2 2" xfId="21632" xr:uid="{6F332748-76BD-4D40-BAA3-4671BF74AE72}"/>
    <cellStyle name="Separador de milhares 2 2 2 2 4 8 2 3" xfId="18757" xr:uid="{66184EBE-FBC3-410A-A447-B0C3428F891B}"/>
    <cellStyle name="Separador de milhares 2 2 2 2 4 8 3" xfId="14665" xr:uid="{4C00114C-7310-4E56-991B-0AD3671300B0}"/>
    <cellStyle name="Separador de milhares 2 2 2 2 4 8 3 2" xfId="19891" xr:uid="{CA5B5318-F79D-4E14-AF2D-8B5FCB8B4D30}"/>
    <cellStyle name="Separador de milhares 2 2 2 2 4 9" xfId="10726" xr:uid="{109EF981-9CB1-418F-80F7-976C90108DE9}"/>
    <cellStyle name="Separador de milhares 2 2 2 2 4 9 2" xfId="13523" xr:uid="{DCBA769A-6CA7-4FDF-B655-ADA81968F0D7}"/>
    <cellStyle name="Separador de milhares 2 2 2 2 4 9 2 2" xfId="16411" xr:uid="{20A09899-23DB-4BDE-9694-D3E5CB77E94F}"/>
    <cellStyle name="Separador de milhares 2 2 2 2 4 9 2 2 2" xfId="21633" xr:uid="{81AD0D4F-1E9E-483F-B02A-9B9C6D784E7F}"/>
    <cellStyle name="Separador de milhares 2 2 2 2 4 9 2 3" xfId="18758" xr:uid="{7C0E3460-3FF1-4E5E-97A7-E952A746D69F}"/>
    <cellStyle name="Separador de milhares 2 2 2 2 4 9 3" xfId="14666" xr:uid="{A8707CF1-B94A-42C7-8B96-DAF1CA100D21}"/>
    <cellStyle name="Separador de milhares 2 2 2 2 4 9 3 2" xfId="19892" xr:uid="{EEF58126-68C9-4F93-9658-5A0320A7F200}"/>
    <cellStyle name="Separador de milhares 2 2 2 2 5" xfId="10727" xr:uid="{2C8A291E-E07A-4182-B3D4-AA7527DDE7C4}"/>
    <cellStyle name="Separador de milhares 2 2 2 2 5 10" xfId="10728" xr:uid="{CF2406ED-6DAF-4B99-8130-ADCE2B8E4C0D}"/>
    <cellStyle name="Separador de milhares 2 2 2 2 5 10 2" xfId="13525" xr:uid="{CF44738A-3F47-485B-BB91-EB8BCA015F85}"/>
    <cellStyle name="Separador de milhares 2 2 2 2 5 10 2 2" xfId="16413" xr:uid="{E69B6DEF-6C3A-447B-B0E8-7D219ED9C13B}"/>
    <cellStyle name="Separador de milhares 2 2 2 2 5 10 2 2 2" xfId="21635" xr:uid="{C5CFB06C-5D88-40FA-8FEA-792BFDF33BDD}"/>
    <cellStyle name="Separador de milhares 2 2 2 2 5 10 2 3" xfId="18760" xr:uid="{280F66CB-671D-4ED5-B9F5-4C14D93311A8}"/>
    <cellStyle name="Separador de milhares 2 2 2 2 5 10 3" xfId="14668" xr:uid="{332FCE31-54B3-4757-B327-07319F34D55E}"/>
    <cellStyle name="Separador de milhares 2 2 2 2 5 10 3 2" xfId="19894" xr:uid="{A29A7EA0-3AC0-481C-BA3F-DF5520CB2CED}"/>
    <cellStyle name="Separador de milhares 2 2 2 2 5 11" xfId="10729" xr:uid="{2BEF0B99-255E-4854-9F4A-656F3ECD1E44}"/>
    <cellStyle name="Separador de milhares 2 2 2 2 5 11 2" xfId="13526" xr:uid="{65E9C11C-42FD-457D-8151-192E9A9FC823}"/>
    <cellStyle name="Separador de milhares 2 2 2 2 5 11 2 2" xfId="16414" xr:uid="{03790E20-BBB5-4A5F-8EA6-6E6BC2869B9B}"/>
    <cellStyle name="Separador de milhares 2 2 2 2 5 11 2 2 2" xfId="21636" xr:uid="{32355CE1-0972-41C7-9426-AB19FA323B4F}"/>
    <cellStyle name="Separador de milhares 2 2 2 2 5 11 2 3" xfId="18761" xr:uid="{35A56572-BE7B-4D88-AB4B-64D074AABF99}"/>
    <cellStyle name="Separador de milhares 2 2 2 2 5 11 3" xfId="14669" xr:uid="{F0161FA5-70BB-4FE4-8394-6BB0048A65A1}"/>
    <cellStyle name="Separador de milhares 2 2 2 2 5 11 3 2" xfId="19895" xr:uid="{1856ADF8-FB69-4752-840F-A9CC55077A84}"/>
    <cellStyle name="Separador de milhares 2 2 2 2 5 12" xfId="10730" xr:uid="{34D95103-2159-430E-8D22-BA8B9C6147EC}"/>
    <cellStyle name="Separador de milhares 2 2 2 2 5 12 2" xfId="13527" xr:uid="{1AF2AF2B-FCE8-46F5-8CDD-179C7D82DEA4}"/>
    <cellStyle name="Separador de milhares 2 2 2 2 5 12 2 2" xfId="16415" xr:uid="{C16FB02B-FF99-4F5D-BE2A-0983D2097C37}"/>
    <cellStyle name="Separador de milhares 2 2 2 2 5 12 2 2 2" xfId="21637" xr:uid="{22A1F0D5-E482-419E-B1EA-6D0653F6D1F3}"/>
    <cellStyle name="Separador de milhares 2 2 2 2 5 12 2 3" xfId="18762" xr:uid="{28D83F22-DF7F-4036-BCD3-82383910541D}"/>
    <cellStyle name="Separador de milhares 2 2 2 2 5 12 3" xfId="14670" xr:uid="{E07B1192-DDB7-4315-ACAB-E9EFCB53B9B3}"/>
    <cellStyle name="Separador de milhares 2 2 2 2 5 12 3 2" xfId="19896" xr:uid="{B3C89C40-0070-438D-8A33-0D3A1FCBC4D1}"/>
    <cellStyle name="Separador de milhares 2 2 2 2 5 13" xfId="10731" xr:uid="{52F0295C-49E9-47B6-BADE-5E4942DA8E95}"/>
    <cellStyle name="Separador de milhares 2 2 2 2 5 13 2" xfId="13528" xr:uid="{AFCBC082-1DAD-49C8-90F7-367999617F6A}"/>
    <cellStyle name="Separador de milhares 2 2 2 2 5 13 2 2" xfId="16416" xr:uid="{F172F20A-8D20-44CD-9BC6-CB469D29FFEB}"/>
    <cellStyle name="Separador de milhares 2 2 2 2 5 13 2 2 2" xfId="21638" xr:uid="{B69DB902-C042-4A92-88C1-4EF6AAF0DDDA}"/>
    <cellStyle name="Separador de milhares 2 2 2 2 5 13 2 3" xfId="18763" xr:uid="{09BBA81A-BA08-4D80-8B86-2BB0127DAF2D}"/>
    <cellStyle name="Separador de milhares 2 2 2 2 5 13 3" xfId="14671" xr:uid="{3DB9D628-AF28-4156-BB8A-BB0D1CA320D1}"/>
    <cellStyle name="Separador de milhares 2 2 2 2 5 13 3 2" xfId="19897" xr:uid="{40CDA31D-823B-4DA7-8400-13636D8906A0}"/>
    <cellStyle name="Separador de milhares 2 2 2 2 5 14" xfId="10732" xr:uid="{63FCB69B-90F1-4534-9FC7-2D00C5787B93}"/>
    <cellStyle name="Separador de milhares 2 2 2 2 5 14 2" xfId="13529" xr:uid="{B5B2459E-097D-4C2F-B493-A74B5F38AEB2}"/>
    <cellStyle name="Separador de milhares 2 2 2 2 5 14 2 2" xfId="16417" xr:uid="{51B82C7E-62AB-4C7E-B29C-62EAA78B30A5}"/>
    <cellStyle name="Separador de milhares 2 2 2 2 5 14 2 2 2" xfId="21639" xr:uid="{ABBEC84F-0C1C-4E29-8DBE-EA58300A469E}"/>
    <cellStyle name="Separador de milhares 2 2 2 2 5 14 2 3" xfId="18764" xr:uid="{A8999D99-A0B8-44A3-8203-D3F47AEDB336}"/>
    <cellStyle name="Separador de milhares 2 2 2 2 5 14 3" xfId="14672" xr:uid="{2ECD83F3-F55A-4634-BA92-E1AEDB76EE79}"/>
    <cellStyle name="Separador de milhares 2 2 2 2 5 14 3 2" xfId="19898" xr:uid="{D4533D1A-5CD7-44FC-A100-555736801EDF}"/>
    <cellStyle name="Separador de milhares 2 2 2 2 5 15" xfId="10733" xr:uid="{C1E6087C-C573-411E-A74D-AD408F748E4E}"/>
    <cellStyle name="Separador de milhares 2 2 2 2 5 15 2" xfId="13530" xr:uid="{302E07A9-A5DF-458B-A487-98092A322461}"/>
    <cellStyle name="Separador de milhares 2 2 2 2 5 15 2 2" xfId="16418" xr:uid="{D520B340-C9A6-448B-82CD-4A19AB1ACE7D}"/>
    <cellStyle name="Separador de milhares 2 2 2 2 5 15 2 2 2" xfId="21640" xr:uid="{93157660-F213-48DD-9DBB-44CC64499D4A}"/>
    <cellStyle name="Separador de milhares 2 2 2 2 5 15 2 3" xfId="18765" xr:uid="{9ABAF3B1-BAE7-47DD-B625-22EA77041291}"/>
    <cellStyle name="Separador de milhares 2 2 2 2 5 15 3" xfId="14673" xr:uid="{CD54E152-74CF-40BA-A86F-CAF35C19AB5B}"/>
    <cellStyle name="Separador de milhares 2 2 2 2 5 15 3 2" xfId="19899" xr:uid="{238397B9-25BE-48D7-A3D2-AC0C90EBA143}"/>
    <cellStyle name="Separador de milhares 2 2 2 2 5 16" xfId="10734" xr:uid="{23FCEEF6-8488-4214-99DE-E7DF1CAF4140}"/>
    <cellStyle name="Separador de milhares 2 2 2 2 5 16 2" xfId="13531" xr:uid="{49D1E5C7-B1ED-4C21-8FBF-DB3D260C26EE}"/>
    <cellStyle name="Separador de milhares 2 2 2 2 5 16 2 2" xfId="16419" xr:uid="{ADBF53BE-4A60-4ED2-A406-83FA51F2009F}"/>
    <cellStyle name="Separador de milhares 2 2 2 2 5 16 2 2 2" xfId="21641" xr:uid="{E9A78AFB-64CB-4DE7-B992-1132E41D4501}"/>
    <cellStyle name="Separador de milhares 2 2 2 2 5 16 2 3" xfId="18766" xr:uid="{A27C5988-654A-4A7A-9523-0F3DA4397717}"/>
    <cellStyle name="Separador de milhares 2 2 2 2 5 16 3" xfId="14674" xr:uid="{6A1FF871-1D7E-4064-9288-96703A41BD37}"/>
    <cellStyle name="Separador de milhares 2 2 2 2 5 16 3 2" xfId="19900" xr:uid="{E20B6D97-30CC-4099-AA03-1E79D009B786}"/>
    <cellStyle name="Separador de milhares 2 2 2 2 5 17" xfId="10735" xr:uid="{6ADCC417-DC4F-4200-B1FD-69DF454DC130}"/>
    <cellStyle name="Separador de milhares 2 2 2 2 5 17 2" xfId="13532" xr:uid="{705AE675-B50E-4A89-A753-891E83ECBF19}"/>
    <cellStyle name="Separador de milhares 2 2 2 2 5 17 2 2" xfId="16420" xr:uid="{735689C9-9A1B-4B3B-B038-2B198F264F34}"/>
    <cellStyle name="Separador de milhares 2 2 2 2 5 17 2 2 2" xfId="21642" xr:uid="{6A9ABA88-7F48-443F-BD44-01997949B847}"/>
    <cellStyle name="Separador de milhares 2 2 2 2 5 17 2 3" xfId="18767" xr:uid="{20767772-28A9-4B12-B3FA-72820DD81386}"/>
    <cellStyle name="Separador de milhares 2 2 2 2 5 17 3" xfId="14675" xr:uid="{819E751A-A447-46D6-BE3B-1F8ED02A8793}"/>
    <cellStyle name="Separador de milhares 2 2 2 2 5 17 3 2" xfId="19901" xr:uid="{E4FF60E2-BDA3-4092-AA73-A0A9EB149C69}"/>
    <cellStyle name="Separador de milhares 2 2 2 2 5 18" xfId="10736" xr:uid="{F1C2FD7A-5413-4D57-9551-B342460C71D0}"/>
    <cellStyle name="Separador de milhares 2 2 2 2 5 18 2" xfId="13533" xr:uid="{3F34743A-8FCF-4C58-BC8E-35529C0E3649}"/>
    <cellStyle name="Separador de milhares 2 2 2 2 5 18 2 2" xfId="16421" xr:uid="{D8516C4C-09CC-454E-9F8A-71C69422871D}"/>
    <cellStyle name="Separador de milhares 2 2 2 2 5 18 2 2 2" xfId="21643" xr:uid="{1078339F-91A0-4188-81D5-76383FD53C86}"/>
    <cellStyle name="Separador de milhares 2 2 2 2 5 18 2 3" xfId="18768" xr:uid="{490D123D-5877-4632-AC7B-2608446A2283}"/>
    <cellStyle name="Separador de milhares 2 2 2 2 5 18 3" xfId="14676" xr:uid="{D3E5BBBF-9A3E-4D96-B1CC-45A6F09AFD07}"/>
    <cellStyle name="Separador de milhares 2 2 2 2 5 18 3 2" xfId="19902" xr:uid="{78BD804C-A3B1-418B-9532-A0EEE8F35F95}"/>
    <cellStyle name="Separador de milhares 2 2 2 2 5 19" xfId="10737" xr:uid="{D022E6CA-A889-4069-A8B1-470FCCBB5FC1}"/>
    <cellStyle name="Separador de milhares 2 2 2 2 5 19 2" xfId="13534" xr:uid="{253CF75D-FF82-46E1-821C-D5865DAD4D63}"/>
    <cellStyle name="Separador de milhares 2 2 2 2 5 19 2 2" xfId="16422" xr:uid="{7EC7ED2C-1265-472E-994B-0B5F33C919A3}"/>
    <cellStyle name="Separador de milhares 2 2 2 2 5 19 2 2 2" xfId="21644" xr:uid="{6BAD2EDD-4477-4A60-98D6-65DFBE0FFBB8}"/>
    <cellStyle name="Separador de milhares 2 2 2 2 5 19 2 3" xfId="18769" xr:uid="{5F730402-046C-42BF-AE18-AE2E6CF52405}"/>
    <cellStyle name="Separador de milhares 2 2 2 2 5 19 3" xfId="14677" xr:uid="{EF1ED489-3520-4C53-A89B-C04C132FCEDF}"/>
    <cellStyle name="Separador de milhares 2 2 2 2 5 19 3 2" xfId="19903" xr:uid="{B2419A5D-256C-47AF-824A-160C161F1BC8}"/>
    <cellStyle name="Separador de milhares 2 2 2 2 5 2" xfId="10738" xr:uid="{32668547-E2C5-45B9-8BAF-D99390728B9C}"/>
    <cellStyle name="Separador de milhares 2 2 2 2 5 2 2" xfId="13535" xr:uid="{CE0B6757-6277-4253-A39E-8D180C8CE9C6}"/>
    <cellStyle name="Separador de milhares 2 2 2 2 5 2 2 2" xfId="16423" xr:uid="{F4859801-70EF-460F-969F-4685223B3AC8}"/>
    <cellStyle name="Separador de milhares 2 2 2 2 5 2 2 2 2" xfId="21645" xr:uid="{1D7862A6-4C4C-4483-8556-C99516217B0F}"/>
    <cellStyle name="Separador de milhares 2 2 2 2 5 2 2 3" xfId="18770" xr:uid="{4A076C7F-03FB-45E2-B1BF-81FBF7F425C9}"/>
    <cellStyle name="Separador de milhares 2 2 2 2 5 2 3" xfId="14678" xr:uid="{F25438E9-47C7-497C-B3C4-1EE5A25A61C7}"/>
    <cellStyle name="Separador de milhares 2 2 2 2 5 2 3 2" xfId="19904" xr:uid="{1EECF4FD-1DC3-41E2-950D-72E83D11EF3A}"/>
    <cellStyle name="Separador de milhares 2 2 2 2 5 20" xfId="10739" xr:uid="{D41FC082-5391-4383-BD96-D4167E3DD56B}"/>
    <cellStyle name="Separador de milhares 2 2 2 2 5 20 2" xfId="13536" xr:uid="{ABD0D1C0-4BF3-41E1-A8FD-61CE4AE5B940}"/>
    <cellStyle name="Separador de milhares 2 2 2 2 5 20 2 2" xfId="16424" xr:uid="{F4634624-CF4D-4F5F-B5B0-6EE9CC16B0A6}"/>
    <cellStyle name="Separador de milhares 2 2 2 2 5 20 2 2 2" xfId="21646" xr:uid="{94FCAD6E-454F-485D-85EC-54A70DC8765A}"/>
    <cellStyle name="Separador de milhares 2 2 2 2 5 20 2 3" xfId="18771" xr:uid="{1ED5708A-FBCD-49A6-B718-B63D509A9B48}"/>
    <cellStyle name="Separador de milhares 2 2 2 2 5 20 3" xfId="14679" xr:uid="{F0C958C3-A5A3-4462-9313-1AC365E40A0C}"/>
    <cellStyle name="Separador de milhares 2 2 2 2 5 20 3 2" xfId="19905" xr:uid="{3B217805-687E-4DE4-961A-717B42578F37}"/>
    <cellStyle name="Separador de milhares 2 2 2 2 5 21" xfId="13524" xr:uid="{E300C6B8-3C2D-4E1E-914B-14F149BF2A90}"/>
    <cellStyle name="Separador de milhares 2 2 2 2 5 21 2" xfId="16412" xr:uid="{F5EDA154-8477-4B70-AF34-EF20931EEAB7}"/>
    <cellStyle name="Separador de milhares 2 2 2 2 5 21 2 2" xfId="21634" xr:uid="{9EF90943-0FB7-4C9E-826E-8D2A43416D0F}"/>
    <cellStyle name="Separador de milhares 2 2 2 2 5 21 3" xfId="18759" xr:uid="{3BDFB6A0-773A-4375-805B-88197A62E17B}"/>
    <cellStyle name="Separador de milhares 2 2 2 2 5 22" xfId="14667" xr:uid="{481813C8-F24A-4177-A813-66798C132DF7}"/>
    <cellStyle name="Separador de milhares 2 2 2 2 5 22 2" xfId="19893" xr:uid="{5B126CA3-3711-4D43-BDEE-6D2200953E8D}"/>
    <cellStyle name="Separador de milhares 2 2 2 2 5 3" xfId="10740" xr:uid="{54C97D4F-FA40-4C74-91DD-65C004417DD4}"/>
    <cellStyle name="Separador de milhares 2 2 2 2 5 3 2" xfId="13537" xr:uid="{E8258804-200E-40CD-A538-0D971BB04C8D}"/>
    <cellStyle name="Separador de milhares 2 2 2 2 5 3 2 2" xfId="16425" xr:uid="{C6FEEA50-F526-4C72-997B-5A00BEE2DA21}"/>
    <cellStyle name="Separador de milhares 2 2 2 2 5 3 2 2 2" xfId="21647" xr:uid="{45073215-62D0-4E2A-B8CA-4C8DCFBC332A}"/>
    <cellStyle name="Separador de milhares 2 2 2 2 5 3 2 3" xfId="18772" xr:uid="{ECE024ED-E6FC-4BB5-B61E-4F2CFDCD2140}"/>
    <cellStyle name="Separador de milhares 2 2 2 2 5 3 3" xfId="14680" xr:uid="{DCA654DE-1C9D-4F2B-A7F8-4991CE06855C}"/>
    <cellStyle name="Separador de milhares 2 2 2 2 5 3 3 2" xfId="19906" xr:uid="{1BE84806-00FE-41B4-87B2-DFCD9EF7CC10}"/>
    <cellStyle name="Separador de milhares 2 2 2 2 5 4" xfId="10741" xr:uid="{DDEB485A-450A-4F8B-8D32-F074784730CF}"/>
    <cellStyle name="Separador de milhares 2 2 2 2 5 4 2" xfId="13538" xr:uid="{D65ECF0E-B9FB-4D1F-9E25-61A03A7084EC}"/>
    <cellStyle name="Separador de milhares 2 2 2 2 5 4 2 2" xfId="16426" xr:uid="{AE24C4D0-990E-4E9E-A40B-7E4CA7F9491D}"/>
    <cellStyle name="Separador de milhares 2 2 2 2 5 4 2 2 2" xfId="21648" xr:uid="{FA8CC447-CC93-4D25-8660-8E686A47BCB1}"/>
    <cellStyle name="Separador de milhares 2 2 2 2 5 4 2 3" xfId="18773" xr:uid="{DA01FCB2-7662-4112-B486-3F125F548DC0}"/>
    <cellStyle name="Separador de milhares 2 2 2 2 5 4 3" xfId="14681" xr:uid="{45F78597-56E3-4FCD-B7E9-C2DA0D87183B}"/>
    <cellStyle name="Separador de milhares 2 2 2 2 5 4 3 2" xfId="19907" xr:uid="{B5D028E3-A12F-4B6C-A4F7-E1F3105086F5}"/>
    <cellStyle name="Separador de milhares 2 2 2 2 5 5" xfId="10742" xr:uid="{880C7784-2661-401E-82B2-7A9919D452BC}"/>
    <cellStyle name="Separador de milhares 2 2 2 2 5 5 2" xfId="13539" xr:uid="{625ADD49-0EB0-46CE-AADA-31E6FEF778DE}"/>
    <cellStyle name="Separador de milhares 2 2 2 2 5 5 2 2" xfId="16427" xr:uid="{DD47DE31-3D62-4FC2-894A-DDE4FB4523D1}"/>
    <cellStyle name="Separador de milhares 2 2 2 2 5 5 2 2 2" xfId="21649" xr:uid="{13AC3E94-5A3D-4D77-9FCB-F5A2DA2E26CE}"/>
    <cellStyle name="Separador de milhares 2 2 2 2 5 5 2 3" xfId="18774" xr:uid="{BD9A0152-0986-453C-B315-BA640B7383D7}"/>
    <cellStyle name="Separador de milhares 2 2 2 2 5 5 3" xfId="14682" xr:uid="{B2BEEA9D-BCC3-41D2-9136-DC24E01376C7}"/>
    <cellStyle name="Separador de milhares 2 2 2 2 5 5 3 2" xfId="19908" xr:uid="{5B4708CB-24F5-417E-A4A4-529E6BC33D96}"/>
    <cellStyle name="Separador de milhares 2 2 2 2 5 6" xfId="10743" xr:uid="{CC775F07-8707-4A9D-9D38-A7251823AC51}"/>
    <cellStyle name="Separador de milhares 2 2 2 2 5 6 2" xfId="13540" xr:uid="{A22F971B-1497-4731-8CF8-716F96A2FAA5}"/>
    <cellStyle name="Separador de milhares 2 2 2 2 5 6 2 2" xfId="16428" xr:uid="{8373C4E0-7633-4419-B119-6AEEC872E8E2}"/>
    <cellStyle name="Separador de milhares 2 2 2 2 5 6 2 2 2" xfId="21650" xr:uid="{0A3F9E08-D963-48B1-9FFB-95D31F9ACFB3}"/>
    <cellStyle name="Separador de milhares 2 2 2 2 5 6 2 3" xfId="18775" xr:uid="{CD97C85E-110B-4A27-8BD3-FFDC8BBF6BFE}"/>
    <cellStyle name="Separador de milhares 2 2 2 2 5 6 3" xfId="14683" xr:uid="{8D206A6C-5397-4729-A459-434703714015}"/>
    <cellStyle name="Separador de milhares 2 2 2 2 5 6 3 2" xfId="19909" xr:uid="{A0388EB4-0321-41C9-9901-6C094DB2633C}"/>
    <cellStyle name="Separador de milhares 2 2 2 2 5 7" xfId="10744" xr:uid="{FA395164-A5D5-4B8F-A4DF-E74502A017F6}"/>
    <cellStyle name="Separador de milhares 2 2 2 2 5 7 2" xfId="13541" xr:uid="{9F08481B-80C3-48AF-876A-799139429EFE}"/>
    <cellStyle name="Separador de milhares 2 2 2 2 5 7 2 2" xfId="16429" xr:uid="{7AF3D539-7B43-4BD2-AC1C-F1612C051290}"/>
    <cellStyle name="Separador de milhares 2 2 2 2 5 7 2 2 2" xfId="21651" xr:uid="{0AB4EE26-22FB-48F3-BDD9-A7B159B2D3D0}"/>
    <cellStyle name="Separador de milhares 2 2 2 2 5 7 2 3" xfId="18776" xr:uid="{D7CBE00E-B1BB-436B-928D-2D7AE90C6880}"/>
    <cellStyle name="Separador de milhares 2 2 2 2 5 7 3" xfId="14684" xr:uid="{EBAADD81-C905-45A4-B046-D217D0E52FED}"/>
    <cellStyle name="Separador de milhares 2 2 2 2 5 7 3 2" xfId="19910" xr:uid="{781EE0A8-78C1-4669-9389-2A75146885CC}"/>
    <cellStyle name="Separador de milhares 2 2 2 2 5 8" xfId="10745" xr:uid="{F4F4C8EA-B116-43F3-B780-DEDD69D20962}"/>
    <cellStyle name="Separador de milhares 2 2 2 2 5 8 2" xfId="13542" xr:uid="{236FE0E9-0948-449B-A06C-D10256B3096A}"/>
    <cellStyle name="Separador de milhares 2 2 2 2 5 8 2 2" xfId="16430" xr:uid="{A1574A66-7972-4BC1-895D-F04F6A4D3276}"/>
    <cellStyle name="Separador de milhares 2 2 2 2 5 8 2 2 2" xfId="21652" xr:uid="{C631F633-DF00-4E27-9B80-B3A0B219F9E1}"/>
    <cellStyle name="Separador de milhares 2 2 2 2 5 8 2 3" xfId="18777" xr:uid="{F866CA5B-917E-42A0-A950-330B1C80D96F}"/>
    <cellStyle name="Separador de milhares 2 2 2 2 5 8 3" xfId="14685" xr:uid="{4EA8320A-2EE4-4E32-A501-E467BB9AA24F}"/>
    <cellStyle name="Separador de milhares 2 2 2 2 5 8 3 2" xfId="19911" xr:uid="{9F0D53B3-FE91-4236-9FF7-2B4E977877BA}"/>
    <cellStyle name="Separador de milhares 2 2 2 2 5 9" xfId="10746" xr:uid="{FB66E0B9-0AD3-4040-AF17-52A0EBF352AF}"/>
    <cellStyle name="Separador de milhares 2 2 2 2 5 9 2" xfId="13543" xr:uid="{8A5977FB-CA25-4B72-B390-6D537205DF92}"/>
    <cellStyle name="Separador de milhares 2 2 2 2 5 9 2 2" xfId="16431" xr:uid="{35954253-FB90-4124-AA6C-2C70931909DE}"/>
    <cellStyle name="Separador de milhares 2 2 2 2 5 9 2 2 2" xfId="21653" xr:uid="{BFEF5917-0E1A-46ED-975B-C7CD7D87AA4D}"/>
    <cellStyle name="Separador de milhares 2 2 2 2 5 9 2 3" xfId="18778" xr:uid="{9FBB0983-534E-4359-89D3-40F84DDA172C}"/>
    <cellStyle name="Separador de milhares 2 2 2 2 5 9 3" xfId="14686" xr:uid="{5C6EB07C-8675-477A-BE9A-475F13EE71A4}"/>
    <cellStyle name="Separador de milhares 2 2 2 2 5 9 3 2" xfId="19912" xr:uid="{816DF01D-75B3-471F-983D-7E7A4ECA62B6}"/>
    <cellStyle name="Separador de milhares 2 2 2 2 6" xfId="10747" xr:uid="{2F55B203-FE4E-42BC-8AF4-EB082F2FCF4C}"/>
    <cellStyle name="Separador de milhares 2 2 2 2 6 10" xfId="10748" xr:uid="{5667057C-8693-43D7-8664-4A392CDA5B89}"/>
    <cellStyle name="Separador de milhares 2 2 2 2 6 10 2" xfId="13545" xr:uid="{A4518C79-4569-4D45-BE8B-88F8FB462F1F}"/>
    <cellStyle name="Separador de milhares 2 2 2 2 6 10 2 2" xfId="16433" xr:uid="{2A872739-4B33-44FD-952B-B89A16C6A8D6}"/>
    <cellStyle name="Separador de milhares 2 2 2 2 6 10 2 2 2" xfId="21655" xr:uid="{6E20642A-4769-4026-A1AD-E9BA1BA20FF1}"/>
    <cellStyle name="Separador de milhares 2 2 2 2 6 10 2 3" xfId="18780" xr:uid="{0B1E07DF-7E4F-453B-BD07-0302C32A2274}"/>
    <cellStyle name="Separador de milhares 2 2 2 2 6 10 3" xfId="14688" xr:uid="{E772D6B7-7F6C-4752-AE19-7DD877DD0B39}"/>
    <cellStyle name="Separador de milhares 2 2 2 2 6 10 3 2" xfId="19914" xr:uid="{CFD086FD-8152-49A8-8DE7-3C6A8E3D6B45}"/>
    <cellStyle name="Separador de milhares 2 2 2 2 6 11" xfId="10749" xr:uid="{33A48661-6629-4057-A9C5-281FED717FAC}"/>
    <cellStyle name="Separador de milhares 2 2 2 2 6 11 2" xfId="13546" xr:uid="{71F74061-672C-4BD9-AA33-9E65ED5F8F52}"/>
    <cellStyle name="Separador de milhares 2 2 2 2 6 11 2 2" xfId="16434" xr:uid="{742FA0D0-D7E5-4EC0-B0CD-2FEA0377635A}"/>
    <cellStyle name="Separador de milhares 2 2 2 2 6 11 2 2 2" xfId="21656" xr:uid="{4825DF30-17CD-4A0E-AB50-9A2B681B9F28}"/>
    <cellStyle name="Separador de milhares 2 2 2 2 6 11 2 3" xfId="18781" xr:uid="{475E7CED-59F1-40AF-9C4A-1F691E80F01C}"/>
    <cellStyle name="Separador de milhares 2 2 2 2 6 11 3" xfId="14689" xr:uid="{239B929C-DDDA-4A60-B725-78938B0CDA54}"/>
    <cellStyle name="Separador de milhares 2 2 2 2 6 11 3 2" xfId="19915" xr:uid="{2F808AF8-9936-4D5B-BB8A-3580ED647E60}"/>
    <cellStyle name="Separador de milhares 2 2 2 2 6 12" xfId="10750" xr:uid="{FA1ED5D3-C662-43F7-AFB8-6626EDD8DA99}"/>
    <cellStyle name="Separador de milhares 2 2 2 2 6 12 2" xfId="13547" xr:uid="{4D3C0187-F49C-4247-AA9C-C434356E72C6}"/>
    <cellStyle name="Separador de milhares 2 2 2 2 6 12 2 2" xfId="16435" xr:uid="{8E3E364D-F071-44BD-A14F-58667789D0C7}"/>
    <cellStyle name="Separador de milhares 2 2 2 2 6 12 2 2 2" xfId="21657" xr:uid="{D5C5C922-6F5B-488C-B553-133AA1A96E51}"/>
    <cellStyle name="Separador de milhares 2 2 2 2 6 12 2 3" xfId="18782" xr:uid="{B846D277-D3DE-4DB2-A28F-1A54B91E167A}"/>
    <cellStyle name="Separador de milhares 2 2 2 2 6 12 3" xfId="14690" xr:uid="{CA3B44B2-136C-4678-93A5-35F01078604F}"/>
    <cellStyle name="Separador de milhares 2 2 2 2 6 12 3 2" xfId="19916" xr:uid="{B75C25F6-8B73-406A-A1C1-666FA55E4309}"/>
    <cellStyle name="Separador de milhares 2 2 2 2 6 13" xfId="10751" xr:uid="{1232AC1B-DFB9-4244-8420-A921092A04AE}"/>
    <cellStyle name="Separador de milhares 2 2 2 2 6 13 2" xfId="13548" xr:uid="{50378EA0-F6B5-44F1-83FE-27A49771F84C}"/>
    <cellStyle name="Separador de milhares 2 2 2 2 6 13 2 2" xfId="16436" xr:uid="{0B54FDDB-ED77-4E4E-ACC5-FEAA21B7795C}"/>
    <cellStyle name="Separador de milhares 2 2 2 2 6 13 2 2 2" xfId="21658" xr:uid="{F4B199E6-FF3C-4160-A8DE-A192B40B036D}"/>
    <cellStyle name="Separador de milhares 2 2 2 2 6 13 2 3" xfId="18783" xr:uid="{69C2A8AC-B794-4A29-98E5-74A2A1DE2FDE}"/>
    <cellStyle name="Separador de milhares 2 2 2 2 6 13 3" xfId="14691" xr:uid="{EA2D7CE2-94C7-457F-A722-29D735947830}"/>
    <cellStyle name="Separador de milhares 2 2 2 2 6 13 3 2" xfId="19917" xr:uid="{E957E547-F998-40FF-A15D-5A3CC0B83254}"/>
    <cellStyle name="Separador de milhares 2 2 2 2 6 14" xfId="10752" xr:uid="{CB8387F2-8E6C-4026-B81D-21F42D7A719B}"/>
    <cellStyle name="Separador de milhares 2 2 2 2 6 14 2" xfId="13549" xr:uid="{D39B4142-609C-4CB6-A706-ADCA904E02EB}"/>
    <cellStyle name="Separador de milhares 2 2 2 2 6 14 2 2" xfId="16437" xr:uid="{629C134E-9EFD-4D44-A21C-ED01B9267085}"/>
    <cellStyle name="Separador de milhares 2 2 2 2 6 14 2 2 2" xfId="21659" xr:uid="{F74248F2-EC60-4E67-BEBE-9E406D139ADA}"/>
    <cellStyle name="Separador de milhares 2 2 2 2 6 14 2 3" xfId="18784" xr:uid="{827B72C6-36A5-440A-94B4-A4508537D094}"/>
    <cellStyle name="Separador de milhares 2 2 2 2 6 14 3" xfId="14692" xr:uid="{641C95A4-759F-4349-B8CB-E499CBD5D7EB}"/>
    <cellStyle name="Separador de milhares 2 2 2 2 6 14 3 2" xfId="19918" xr:uid="{9DA92070-EAC3-4416-998B-73A1A653C0F6}"/>
    <cellStyle name="Separador de milhares 2 2 2 2 6 15" xfId="10753" xr:uid="{1CC5A8D6-C8F0-45BB-9719-FE022D44AF5B}"/>
    <cellStyle name="Separador de milhares 2 2 2 2 6 15 2" xfId="13550" xr:uid="{876740D4-F64B-49CE-A00B-4C3CA3174047}"/>
    <cellStyle name="Separador de milhares 2 2 2 2 6 15 2 2" xfId="16438" xr:uid="{B00BA76A-1896-4196-8813-828EBC5F3AB1}"/>
    <cellStyle name="Separador de milhares 2 2 2 2 6 15 2 2 2" xfId="21660" xr:uid="{2B9E9DB6-CACA-498F-BCA1-1149B6EE4D09}"/>
    <cellStyle name="Separador de milhares 2 2 2 2 6 15 2 3" xfId="18785" xr:uid="{B3619756-D7FF-4A46-AE90-68E4A753570F}"/>
    <cellStyle name="Separador de milhares 2 2 2 2 6 15 3" xfId="14693" xr:uid="{AEDF6440-8A91-446C-865D-98DFB3044CAC}"/>
    <cellStyle name="Separador de milhares 2 2 2 2 6 15 3 2" xfId="19919" xr:uid="{FC10AC28-1F04-454A-A645-85DE3CFB0E64}"/>
    <cellStyle name="Separador de milhares 2 2 2 2 6 16" xfId="10754" xr:uid="{43D7D28E-2559-4A32-AEC0-CF828BBA3456}"/>
    <cellStyle name="Separador de milhares 2 2 2 2 6 16 2" xfId="13551" xr:uid="{F9B6B98A-A313-4CEC-A94D-4B0128C3ED1F}"/>
    <cellStyle name="Separador de milhares 2 2 2 2 6 16 2 2" xfId="16439" xr:uid="{70FF8475-6CD0-4522-A4A8-3B061AD471EB}"/>
    <cellStyle name="Separador de milhares 2 2 2 2 6 16 2 2 2" xfId="21661" xr:uid="{B0EDE5C9-7122-4B5F-ADF7-488D200A7ADD}"/>
    <cellStyle name="Separador de milhares 2 2 2 2 6 16 2 3" xfId="18786" xr:uid="{CF009612-D63E-4557-A99E-634C933CEF6A}"/>
    <cellStyle name="Separador de milhares 2 2 2 2 6 16 3" xfId="14694" xr:uid="{FBBC04C5-D2FE-4352-BEBA-F9874A05FB09}"/>
    <cellStyle name="Separador de milhares 2 2 2 2 6 16 3 2" xfId="19920" xr:uid="{85AAB733-EE1E-4D14-9A78-2BCCD91B8AFB}"/>
    <cellStyle name="Separador de milhares 2 2 2 2 6 17" xfId="10755" xr:uid="{B6063780-31A5-4208-B1D0-AD71C407C568}"/>
    <cellStyle name="Separador de milhares 2 2 2 2 6 17 2" xfId="13552" xr:uid="{7D8541C7-5286-4A33-AB0E-5BD10DFA60D4}"/>
    <cellStyle name="Separador de milhares 2 2 2 2 6 17 2 2" xfId="16440" xr:uid="{56CFAC6E-6BE3-4F07-BA72-ADD27001A879}"/>
    <cellStyle name="Separador de milhares 2 2 2 2 6 17 2 2 2" xfId="21662" xr:uid="{80473EE0-DF34-480A-BB38-D17E7C28EEE9}"/>
    <cellStyle name="Separador de milhares 2 2 2 2 6 17 2 3" xfId="18787" xr:uid="{1DD10BE1-DDB2-4C8B-92BE-2BBB488075B7}"/>
    <cellStyle name="Separador de milhares 2 2 2 2 6 17 3" xfId="14695" xr:uid="{55B94B51-CF4E-41A9-B976-5C4D3B5BED34}"/>
    <cellStyle name="Separador de milhares 2 2 2 2 6 17 3 2" xfId="19921" xr:uid="{4E87BD5C-861B-444D-9E90-ACF66542A973}"/>
    <cellStyle name="Separador de milhares 2 2 2 2 6 18" xfId="10756" xr:uid="{B6A26D21-499E-4E1B-9302-F8810F29859C}"/>
    <cellStyle name="Separador de milhares 2 2 2 2 6 18 2" xfId="13553" xr:uid="{3289BD29-4F84-4752-8DAE-085ADAC5E86F}"/>
    <cellStyle name="Separador de milhares 2 2 2 2 6 18 2 2" xfId="16441" xr:uid="{DF0898F3-F903-48CE-AFC6-D6BE64045A03}"/>
    <cellStyle name="Separador de milhares 2 2 2 2 6 18 2 2 2" xfId="21663" xr:uid="{2FDF411C-83A4-483B-96DC-A442E1BF3D7A}"/>
    <cellStyle name="Separador de milhares 2 2 2 2 6 18 2 3" xfId="18788" xr:uid="{9F9A82D4-A20B-4135-9D35-64163C364CCF}"/>
    <cellStyle name="Separador de milhares 2 2 2 2 6 18 3" xfId="14696" xr:uid="{4FE9A61F-E4DF-4547-AD16-4AB0115AC4E7}"/>
    <cellStyle name="Separador de milhares 2 2 2 2 6 18 3 2" xfId="19922" xr:uid="{0548F5AA-0E32-42B6-8D8C-5B473820CD6A}"/>
    <cellStyle name="Separador de milhares 2 2 2 2 6 19" xfId="10757" xr:uid="{FF63479B-8810-47B2-A6FD-44ADEC04B0FB}"/>
    <cellStyle name="Separador de milhares 2 2 2 2 6 19 2" xfId="13554" xr:uid="{E12E53EF-C2ED-4C61-80CF-68E0E5140091}"/>
    <cellStyle name="Separador de milhares 2 2 2 2 6 19 2 2" xfId="16442" xr:uid="{5847A7CD-D2B3-4462-8F59-8512B1CB82E3}"/>
    <cellStyle name="Separador de milhares 2 2 2 2 6 19 2 2 2" xfId="21664" xr:uid="{8E0DDCB9-FC07-4373-AB14-34119C07F9B1}"/>
    <cellStyle name="Separador de milhares 2 2 2 2 6 19 2 3" xfId="18789" xr:uid="{D9354CBB-95F3-443B-990D-F87644A7B95E}"/>
    <cellStyle name="Separador de milhares 2 2 2 2 6 19 3" xfId="14697" xr:uid="{FE9D4ECD-D1DD-4B63-8535-EBC938DADB15}"/>
    <cellStyle name="Separador de milhares 2 2 2 2 6 19 3 2" xfId="19923" xr:uid="{133EDAA6-7858-452E-8B7D-53F977BE55DD}"/>
    <cellStyle name="Separador de milhares 2 2 2 2 6 2" xfId="10758" xr:uid="{6A984B41-EC00-4094-BAA6-2D3B418D1E66}"/>
    <cellStyle name="Separador de milhares 2 2 2 2 6 2 2" xfId="13555" xr:uid="{D6ECB714-FCA7-48F9-95FD-7B4FD2F4D51F}"/>
    <cellStyle name="Separador de milhares 2 2 2 2 6 2 2 2" xfId="16443" xr:uid="{5B621E1B-B2E2-4C05-BBB2-52FACC781358}"/>
    <cellStyle name="Separador de milhares 2 2 2 2 6 2 2 2 2" xfId="21665" xr:uid="{13E7DF77-4800-494F-A7A5-BDD18B498F73}"/>
    <cellStyle name="Separador de milhares 2 2 2 2 6 2 2 3" xfId="18790" xr:uid="{FD6D09D7-DFA4-4185-A024-9E98EA2587F4}"/>
    <cellStyle name="Separador de milhares 2 2 2 2 6 2 3" xfId="14698" xr:uid="{7847F500-0C05-4D56-9EF1-4B6F316C63A5}"/>
    <cellStyle name="Separador de milhares 2 2 2 2 6 2 3 2" xfId="19924" xr:uid="{9F3BACD9-8E10-4017-B1C9-0E3CAAB63468}"/>
    <cellStyle name="Separador de milhares 2 2 2 2 6 20" xfId="13544" xr:uid="{21D2300B-6DB5-431E-AC54-2ACB866E7340}"/>
    <cellStyle name="Separador de milhares 2 2 2 2 6 20 2" xfId="16432" xr:uid="{40B91DAF-885A-48B7-9E4D-8BC5538A89FB}"/>
    <cellStyle name="Separador de milhares 2 2 2 2 6 20 2 2" xfId="21654" xr:uid="{9F4C0A01-C9CC-4234-AA3B-DB067EE7734B}"/>
    <cellStyle name="Separador de milhares 2 2 2 2 6 20 3" xfId="18779" xr:uid="{F5DDBDB8-EE7F-4DF7-AAFD-0BE2C6DD559F}"/>
    <cellStyle name="Separador de milhares 2 2 2 2 6 21" xfId="14687" xr:uid="{0BDDF48A-ED27-4D6B-86F8-7A83E4A3316D}"/>
    <cellStyle name="Separador de milhares 2 2 2 2 6 21 2" xfId="19913" xr:uid="{EBCCA338-B65C-4882-A8AE-EA2AEE0AE99D}"/>
    <cellStyle name="Separador de milhares 2 2 2 2 6 3" xfId="10759" xr:uid="{E1CE3BBE-83EA-4946-A33C-0175AE2E20AD}"/>
    <cellStyle name="Separador de milhares 2 2 2 2 6 3 2" xfId="13556" xr:uid="{6DE67E22-6E16-4110-A0C9-FA7CFC207ECC}"/>
    <cellStyle name="Separador de milhares 2 2 2 2 6 3 2 2" xfId="16444" xr:uid="{0C404702-8ADF-46B1-BF77-F74108A011EB}"/>
    <cellStyle name="Separador de milhares 2 2 2 2 6 3 2 2 2" xfId="21666" xr:uid="{128160AF-C0C0-45E7-9542-6017B6AA9655}"/>
    <cellStyle name="Separador de milhares 2 2 2 2 6 3 2 3" xfId="18791" xr:uid="{A7E2BC9F-EFBE-4D4C-8FE5-90AE60E7FCC3}"/>
    <cellStyle name="Separador de milhares 2 2 2 2 6 3 3" xfId="14699" xr:uid="{89B4A331-1CD6-4D5B-8CDC-343F8DC393A1}"/>
    <cellStyle name="Separador de milhares 2 2 2 2 6 3 3 2" xfId="19925" xr:uid="{E3E3CAED-2B1A-4C5F-A03B-D08AD4A5C0D4}"/>
    <cellStyle name="Separador de milhares 2 2 2 2 6 4" xfId="10760" xr:uid="{AF614E71-A801-457D-9364-4744F5732727}"/>
    <cellStyle name="Separador de milhares 2 2 2 2 6 4 2" xfId="13557" xr:uid="{663E0E9F-257F-4EA7-93C0-A063A06DB08E}"/>
    <cellStyle name="Separador de milhares 2 2 2 2 6 4 2 2" xfId="16445" xr:uid="{DFE87547-9CC6-43E5-ABB6-395D891996F9}"/>
    <cellStyle name="Separador de milhares 2 2 2 2 6 4 2 2 2" xfId="21667" xr:uid="{7A629B65-E4DD-4D18-813C-56676ADAC843}"/>
    <cellStyle name="Separador de milhares 2 2 2 2 6 4 2 3" xfId="18792" xr:uid="{9E7C72CD-E7E7-4170-95CA-600DDFEB0920}"/>
    <cellStyle name="Separador de milhares 2 2 2 2 6 4 3" xfId="14700" xr:uid="{47C06293-1921-42E5-AA3C-93D077C4900C}"/>
    <cellStyle name="Separador de milhares 2 2 2 2 6 4 3 2" xfId="19926" xr:uid="{A171A50A-4184-4FCF-BDF4-F299593C1C5C}"/>
    <cellStyle name="Separador de milhares 2 2 2 2 6 5" xfId="10761" xr:uid="{BC5D64B1-221F-495A-8D13-AB5B36A73FF7}"/>
    <cellStyle name="Separador de milhares 2 2 2 2 6 5 2" xfId="13558" xr:uid="{8D948574-60C5-4E5D-BCAA-EA6A62323031}"/>
    <cellStyle name="Separador de milhares 2 2 2 2 6 5 2 2" xfId="16446" xr:uid="{A0652B79-C6F6-4459-927C-53499B4211E9}"/>
    <cellStyle name="Separador de milhares 2 2 2 2 6 5 2 2 2" xfId="21668" xr:uid="{A5FA025B-0B52-4392-B3B0-D19E61CA05D8}"/>
    <cellStyle name="Separador de milhares 2 2 2 2 6 5 2 3" xfId="18793" xr:uid="{4A23450A-9F04-4AAF-BF61-DA15612F6BD9}"/>
    <cellStyle name="Separador de milhares 2 2 2 2 6 5 3" xfId="14701" xr:uid="{1D160CFB-C5BF-4868-BDA7-3D6D7459072C}"/>
    <cellStyle name="Separador de milhares 2 2 2 2 6 5 3 2" xfId="19927" xr:uid="{5F26D396-627A-4E07-BE47-66EAA7D033AA}"/>
    <cellStyle name="Separador de milhares 2 2 2 2 6 6" xfId="10762" xr:uid="{36127E78-A62D-4A81-B6C0-09208DB28733}"/>
    <cellStyle name="Separador de milhares 2 2 2 2 6 6 2" xfId="13559" xr:uid="{6C94EFB1-C13C-4F5D-B1DB-A8591A303573}"/>
    <cellStyle name="Separador de milhares 2 2 2 2 6 6 2 2" xfId="16447" xr:uid="{60148881-E48E-441C-9A70-0DF141F06242}"/>
    <cellStyle name="Separador de milhares 2 2 2 2 6 6 2 2 2" xfId="21669" xr:uid="{63DB9DE0-11A5-47ED-9381-3B5FDACB4D2C}"/>
    <cellStyle name="Separador de milhares 2 2 2 2 6 6 2 3" xfId="18794" xr:uid="{43528542-65D9-46FB-85DB-2D19A032C4D9}"/>
    <cellStyle name="Separador de milhares 2 2 2 2 6 6 3" xfId="14702" xr:uid="{E4398240-B78A-41BA-B11F-C5A55CE95800}"/>
    <cellStyle name="Separador de milhares 2 2 2 2 6 6 3 2" xfId="19928" xr:uid="{A9F3995E-AEF7-463F-91B9-0E6FE91741AC}"/>
    <cellStyle name="Separador de milhares 2 2 2 2 6 7" xfId="10763" xr:uid="{11B5146A-971A-4181-9C70-EAA2621BCE07}"/>
    <cellStyle name="Separador de milhares 2 2 2 2 6 7 2" xfId="13560" xr:uid="{E0DD2C6B-2B8E-4F79-A918-FEDF66B87747}"/>
    <cellStyle name="Separador de milhares 2 2 2 2 6 7 2 2" xfId="16448" xr:uid="{A1593844-CB56-493A-8024-3C9E2EDF6B9B}"/>
    <cellStyle name="Separador de milhares 2 2 2 2 6 7 2 2 2" xfId="21670" xr:uid="{CA0C62E7-C13E-4165-A4CC-B95D47AEBF76}"/>
    <cellStyle name="Separador de milhares 2 2 2 2 6 7 2 3" xfId="18795" xr:uid="{FA382BA1-D46C-46E3-8D19-AB2E58EF3428}"/>
    <cellStyle name="Separador de milhares 2 2 2 2 6 7 3" xfId="14703" xr:uid="{D6BCEC8C-8F04-4504-95CE-7F904D720FC6}"/>
    <cellStyle name="Separador de milhares 2 2 2 2 6 7 3 2" xfId="19929" xr:uid="{22575032-ECA5-49E1-9047-F5C5D7FF8A86}"/>
    <cellStyle name="Separador de milhares 2 2 2 2 6 8" xfId="10764" xr:uid="{12F569C1-8753-4D6F-A5F6-A36261F3067D}"/>
    <cellStyle name="Separador de milhares 2 2 2 2 6 8 2" xfId="13561" xr:uid="{49D41613-2337-4CCC-B0D4-B857297A0512}"/>
    <cellStyle name="Separador de milhares 2 2 2 2 6 8 2 2" xfId="16449" xr:uid="{B44171CB-83AC-40B2-9EBA-637A0298F3A7}"/>
    <cellStyle name="Separador de milhares 2 2 2 2 6 8 2 2 2" xfId="21671" xr:uid="{C6BEB6D3-9570-407A-A9A0-864C8651D949}"/>
    <cellStyle name="Separador de milhares 2 2 2 2 6 8 2 3" xfId="18796" xr:uid="{90CE635C-834A-483D-BBAE-38469FAB345D}"/>
    <cellStyle name="Separador de milhares 2 2 2 2 6 8 3" xfId="14704" xr:uid="{4FF90494-0F1F-433C-BABE-FA4DECDEFC00}"/>
    <cellStyle name="Separador de milhares 2 2 2 2 6 8 3 2" xfId="19930" xr:uid="{E929994B-18B3-493A-9802-6DF05F35394E}"/>
    <cellStyle name="Separador de milhares 2 2 2 2 6 9" xfId="10765" xr:uid="{CF32D2E4-04B9-4D5A-B650-6BFB1463905A}"/>
    <cellStyle name="Separador de milhares 2 2 2 2 6 9 2" xfId="13562" xr:uid="{89D242CE-49CE-427C-8EF5-C5CEBA1AE89C}"/>
    <cellStyle name="Separador de milhares 2 2 2 2 6 9 2 2" xfId="16450" xr:uid="{4DAB0C2E-5980-4AA9-BCFD-FDC33C6572DC}"/>
    <cellStyle name="Separador de milhares 2 2 2 2 6 9 2 2 2" xfId="21672" xr:uid="{3B13A685-0DBA-434A-B83F-78199B680B19}"/>
    <cellStyle name="Separador de milhares 2 2 2 2 6 9 2 3" xfId="18797" xr:uid="{4CE0BE68-8197-49D7-9795-BBA065ED0F6B}"/>
    <cellStyle name="Separador de milhares 2 2 2 2 6 9 3" xfId="14705" xr:uid="{7354BDCB-9416-4118-9E50-7A5DDFF1B529}"/>
    <cellStyle name="Separador de milhares 2 2 2 2 6 9 3 2" xfId="19931" xr:uid="{00325EF3-A0D1-40A4-81D8-6D4070631218}"/>
    <cellStyle name="Separador de milhares 2 2 2 2 7" xfId="10766" xr:uid="{FF0DBE18-73D6-480F-BBC4-3D2453FD2FE0}"/>
    <cellStyle name="Separador de milhares 2 2 2 2 7 10" xfId="10767" xr:uid="{4CCDDF40-FE54-447A-9C75-99320EDCBBC2}"/>
    <cellStyle name="Separador de milhares 2 2 2 2 7 10 2" xfId="13564" xr:uid="{5B72ADAE-CBE8-4C07-BA58-6CE13C8345B0}"/>
    <cellStyle name="Separador de milhares 2 2 2 2 7 10 2 2" xfId="16452" xr:uid="{AE25C98F-C50B-48DC-8469-46D817515C89}"/>
    <cellStyle name="Separador de milhares 2 2 2 2 7 10 2 2 2" xfId="21674" xr:uid="{287B33A2-503E-40CC-9B79-06B870BE5612}"/>
    <cellStyle name="Separador de milhares 2 2 2 2 7 10 2 3" xfId="18799" xr:uid="{DAE2A4AA-0571-425D-BAC6-3CED234B6F22}"/>
    <cellStyle name="Separador de milhares 2 2 2 2 7 10 3" xfId="14707" xr:uid="{693ED097-19B4-4B36-B9E2-1C030B062E2D}"/>
    <cellStyle name="Separador de milhares 2 2 2 2 7 10 3 2" xfId="19933" xr:uid="{997E3FA2-F3C9-4A6D-A208-F66414DDDA87}"/>
    <cellStyle name="Separador de milhares 2 2 2 2 7 11" xfId="10768" xr:uid="{5992A2F9-743B-44FE-8AD5-B3823E7E533A}"/>
    <cellStyle name="Separador de milhares 2 2 2 2 7 11 2" xfId="13565" xr:uid="{DAE12457-CD4A-43C5-9C5F-3EE91020897F}"/>
    <cellStyle name="Separador de milhares 2 2 2 2 7 11 2 2" xfId="16453" xr:uid="{D3F07945-A473-49D5-BAD5-B24359BDA7DE}"/>
    <cellStyle name="Separador de milhares 2 2 2 2 7 11 2 2 2" xfId="21675" xr:uid="{CF775B90-99AC-4413-8969-7622DDF7306D}"/>
    <cellStyle name="Separador de milhares 2 2 2 2 7 11 2 3" xfId="18800" xr:uid="{D01C50C4-EBD4-4D89-B5CE-AFB229DB1FA1}"/>
    <cellStyle name="Separador de milhares 2 2 2 2 7 11 3" xfId="14708" xr:uid="{B3439F3B-4D60-42EB-8D10-9E565E4A0203}"/>
    <cellStyle name="Separador de milhares 2 2 2 2 7 11 3 2" xfId="19934" xr:uid="{FDE3C59F-5E75-4921-B247-56894010EC46}"/>
    <cellStyle name="Separador de milhares 2 2 2 2 7 12" xfId="10769" xr:uid="{F444B6AB-FFCB-424F-837D-902912AFF5C2}"/>
    <cellStyle name="Separador de milhares 2 2 2 2 7 12 2" xfId="13566" xr:uid="{8C5E7EC9-AA6E-4B7A-9484-F18A1FCFF80E}"/>
    <cellStyle name="Separador de milhares 2 2 2 2 7 12 2 2" xfId="16454" xr:uid="{2D0A6DCC-64F1-46F2-82BC-36ED9B32F4A8}"/>
    <cellStyle name="Separador de milhares 2 2 2 2 7 12 2 2 2" xfId="21676" xr:uid="{AF4D4B55-16D6-4492-9155-F6C1B5AA6221}"/>
    <cellStyle name="Separador de milhares 2 2 2 2 7 12 2 3" xfId="18801" xr:uid="{57D0DC73-3B01-4EBF-944D-0B2B038528ED}"/>
    <cellStyle name="Separador de milhares 2 2 2 2 7 12 3" xfId="14709" xr:uid="{E033F09E-5E05-40B9-857C-7591753E6E3D}"/>
    <cellStyle name="Separador de milhares 2 2 2 2 7 12 3 2" xfId="19935" xr:uid="{0C0DC2A6-686E-4768-8123-A512C5112E31}"/>
    <cellStyle name="Separador de milhares 2 2 2 2 7 13" xfId="10770" xr:uid="{EE08DE90-E009-4209-A601-E0B83A4EF441}"/>
    <cellStyle name="Separador de milhares 2 2 2 2 7 13 2" xfId="13567" xr:uid="{B049A17F-2B20-48DC-B028-E9DE46FD34B6}"/>
    <cellStyle name="Separador de milhares 2 2 2 2 7 13 2 2" xfId="16455" xr:uid="{04C34C38-D4AA-4C98-A7CA-1983C6B92F23}"/>
    <cellStyle name="Separador de milhares 2 2 2 2 7 13 2 2 2" xfId="21677" xr:uid="{F06BC2CF-EDA9-4D34-B3A3-5736AFD513E6}"/>
    <cellStyle name="Separador de milhares 2 2 2 2 7 13 2 3" xfId="18802" xr:uid="{48F79C59-69C0-4D6A-BA57-6641443C11B2}"/>
    <cellStyle name="Separador de milhares 2 2 2 2 7 13 3" xfId="14710" xr:uid="{E3B68348-C84A-4B61-9021-945BFD444957}"/>
    <cellStyle name="Separador de milhares 2 2 2 2 7 13 3 2" xfId="19936" xr:uid="{49B59658-236E-4AA7-A9F7-FAAC822818E2}"/>
    <cellStyle name="Separador de milhares 2 2 2 2 7 14" xfId="10771" xr:uid="{7D40BA49-8232-49E4-8C3B-D023F9CB045A}"/>
    <cellStyle name="Separador de milhares 2 2 2 2 7 14 2" xfId="13568" xr:uid="{1CA77A3B-455B-4912-B5DE-6D1B5946C8CE}"/>
    <cellStyle name="Separador de milhares 2 2 2 2 7 14 2 2" xfId="16456" xr:uid="{8F327485-EDD0-48F8-9885-5EEEFD66DBFE}"/>
    <cellStyle name="Separador de milhares 2 2 2 2 7 14 2 2 2" xfId="21678" xr:uid="{03439C3F-68A4-4B0A-A3E4-1E83B259AE92}"/>
    <cellStyle name="Separador de milhares 2 2 2 2 7 14 2 3" xfId="18803" xr:uid="{08A70D8F-098E-4F09-B1AC-1E5FBD5F42EF}"/>
    <cellStyle name="Separador de milhares 2 2 2 2 7 14 3" xfId="14711" xr:uid="{F0E97BA7-693A-41B2-AC05-784E70446D5B}"/>
    <cellStyle name="Separador de milhares 2 2 2 2 7 14 3 2" xfId="19937" xr:uid="{F19D67DE-2D12-48D9-AB74-B92026FEE361}"/>
    <cellStyle name="Separador de milhares 2 2 2 2 7 15" xfId="10772" xr:uid="{B9E48C1A-9231-459A-A9F3-FA5283C3947B}"/>
    <cellStyle name="Separador de milhares 2 2 2 2 7 15 2" xfId="13569" xr:uid="{33C48DF4-6F76-4CBA-9351-7D49AD20D952}"/>
    <cellStyle name="Separador de milhares 2 2 2 2 7 15 2 2" xfId="16457" xr:uid="{593710E0-7027-4556-A015-41BDCBCFD11C}"/>
    <cellStyle name="Separador de milhares 2 2 2 2 7 15 2 2 2" xfId="21679" xr:uid="{E9C4B788-D97B-4BF0-83DB-4122468CBE20}"/>
    <cellStyle name="Separador de milhares 2 2 2 2 7 15 2 3" xfId="18804" xr:uid="{D68921FD-D82A-40D3-AF92-ABE191E089A1}"/>
    <cellStyle name="Separador de milhares 2 2 2 2 7 15 3" xfId="14712" xr:uid="{E503A59E-999F-4D80-8426-269BE114C98D}"/>
    <cellStyle name="Separador de milhares 2 2 2 2 7 15 3 2" xfId="19938" xr:uid="{B88E4BAB-5B79-4B4C-A265-52BD139A31A4}"/>
    <cellStyle name="Separador de milhares 2 2 2 2 7 16" xfId="10773" xr:uid="{7D6FA543-24E6-4F73-8DEA-6A7ACCA04135}"/>
    <cellStyle name="Separador de milhares 2 2 2 2 7 16 2" xfId="13570" xr:uid="{374F7BC1-EAA5-4603-B2A7-142E60AEF7D0}"/>
    <cellStyle name="Separador de milhares 2 2 2 2 7 16 2 2" xfId="16458" xr:uid="{08C26E98-91EC-491D-93CB-D4BE5132873B}"/>
    <cellStyle name="Separador de milhares 2 2 2 2 7 16 2 2 2" xfId="21680" xr:uid="{CBDD19E6-A0E8-4B0E-A16A-D2DD78978E99}"/>
    <cellStyle name="Separador de milhares 2 2 2 2 7 16 2 3" xfId="18805" xr:uid="{A9E202DD-DE2D-409F-AE64-6DABCDD6E13E}"/>
    <cellStyle name="Separador de milhares 2 2 2 2 7 16 3" xfId="14713" xr:uid="{858F96D7-4EF0-41F9-B220-270FC9D83D38}"/>
    <cellStyle name="Separador de milhares 2 2 2 2 7 16 3 2" xfId="19939" xr:uid="{A4FCEA03-ABB5-4510-BF32-70F8719EACCF}"/>
    <cellStyle name="Separador de milhares 2 2 2 2 7 17" xfId="10774" xr:uid="{E936D778-5960-475E-B125-2239E450770C}"/>
    <cellStyle name="Separador de milhares 2 2 2 2 7 17 2" xfId="13571" xr:uid="{EADFF0E3-0F88-4DD9-9319-B1E25BCD2B41}"/>
    <cellStyle name="Separador de milhares 2 2 2 2 7 17 2 2" xfId="16459" xr:uid="{BA26B163-B239-4BB7-9FE9-DA620BD6BA37}"/>
    <cellStyle name="Separador de milhares 2 2 2 2 7 17 2 2 2" xfId="21681" xr:uid="{4CD932A7-F634-4393-98E1-C199D160FB3E}"/>
    <cellStyle name="Separador de milhares 2 2 2 2 7 17 2 3" xfId="18806" xr:uid="{55979024-EAA0-4942-8431-41249CDFA9AD}"/>
    <cellStyle name="Separador de milhares 2 2 2 2 7 17 3" xfId="14714" xr:uid="{7B3CD3D8-C99D-442F-8BDD-BA1585F47077}"/>
    <cellStyle name="Separador de milhares 2 2 2 2 7 17 3 2" xfId="19940" xr:uid="{6EE5938B-42D6-4129-929A-638BDA6F29EC}"/>
    <cellStyle name="Separador de milhares 2 2 2 2 7 18" xfId="10775" xr:uid="{D504DEAD-32B6-46B3-9481-21AD35B9AA50}"/>
    <cellStyle name="Separador de milhares 2 2 2 2 7 18 2" xfId="13572" xr:uid="{DB1F6C47-FDF6-4378-B231-8109D63403D4}"/>
    <cellStyle name="Separador de milhares 2 2 2 2 7 18 2 2" xfId="16460" xr:uid="{6F73046A-5A58-4509-B56F-18CB6DBD00B4}"/>
    <cellStyle name="Separador de milhares 2 2 2 2 7 18 2 2 2" xfId="21682" xr:uid="{33FFDEDF-5C0E-4A61-9929-E1D86498E4DE}"/>
    <cellStyle name="Separador de milhares 2 2 2 2 7 18 2 3" xfId="18807" xr:uid="{59A3D702-32F1-401C-BB85-41A77B4E65A3}"/>
    <cellStyle name="Separador de milhares 2 2 2 2 7 18 3" xfId="14715" xr:uid="{517F19A9-1CE8-4FAA-A08F-38874C06B06A}"/>
    <cellStyle name="Separador de milhares 2 2 2 2 7 18 3 2" xfId="19941" xr:uid="{900B8813-F542-44F8-91DA-2C30AC4DEE9A}"/>
    <cellStyle name="Separador de milhares 2 2 2 2 7 19" xfId="13563" xr:uid="{DE74B0B6-FD7B-4AC4-817E-59C8CF36D6AE}"/>
    <cellStyle name="Separador de milhares 2 2 2 2 7 19 2" xfId="16451" xr:uid="{1F2CA7AA-DF50-4294-9763-D2FF9108C961}"/>
    <cellStyle name="Separador de milhares 2 2 2 2 7 19 2 2" xfId="21673" xr:uid="{1C06BCA2-1A8B-45DD-82DC-A2BE4A836DC7}"/>
    <cellStyle name="Separador de milhares 2 2 2 2 7 19 3" xfId="18798" xr:uid="{277CCD0A-66C9-44FB-9452-275D5C24BDBA}"/>
    <cellStyle name="Separador de milhares 2 2 2 2 7 2" xfId="10776" xr:uid="{0D7F5E76-21D1-4CE9-92CD-378AAEAE175B}"/>
    <cellStyle name="Separador de milhares 2 2 2 2 7 2 2" xfId="13573" xr:uid="{B01C47BC-3E8E-4082-B74E-5EC84D598E92}"/>
    <cellStyle name="Separador de milhares 2 2 2 2 7 2 2 2" xfId="16461" xr:uid="{3CC520A2-43F9-46BE-9DC8-5CA38768D2C4}"/>
    <cellStyle name="Separador de milhares 2 2 2 2 7 2 2 2 2" xfId="21683" xr:uid="{0864E6E2-3FB9-4518-8E44-83C854AC8E6F}"/>
    <cellStyle name="Separador de milhares 2 2 2 2 7 2 2 3" xfId="18808" xr:uid="{D3D08B99-4BA6-428B-A5DE-31919411FBAA}"/>
    <cellStyle name="Separador de milhares 2 2 2 2 7 2 3" xfId="14716" xr:uid="{30069A4D-5792-45CA-8989-6EAF6E3ABA39}"/>
    <cellStyle name="Separador de milhares 2 2 2 2 7 2 3 2" xfId="19942" xr:uid="{98503E6D-1950-46E5-821E-624B6BBA5138}"/>
    <cellStyle name="Separador de milhares 2 2 2 2 7 20" xfId="14706" xr:uid="{B9E54FF0-C83D-4D04-A536-29B5D10DC28D}"/>
    <cellStyle name="Separador de milhares 2 2 2 2 7 20 2" xfId="19932" xr:uid="{32E376E4-6E49-4903-ADFF-67A6D26E5282}"/>
    <cellStyle name="Separador de milhares 2 2 2 2 7 3" xfId="10777" xr:uid="{077CF626-093E-4F4E-A41F-E78E11115093}"/>
    <cellStyle name="Separador de milhares 2 2 2 2 7 3 2" xfId="13574" xr:uid="{8A6A9CDF-F5F0-40FC-8AC2-CA959DA67148}"/>
    <cellStyle name="Separador de milhares 2 2 2 2 7 3 2 2" xfId="16462" xr:uid="{220AFC7F-C139-4EA3-A105-498677AE3BA0}"/>
    <cellStyle name="Separador de milhares 2 2 2 2 7 3 2 2 2" xfId="21684" xr:uid="{198E169F-525D-4C13-9C9C-BB360D9D0813}"/>
    <cellStyle name="Separador de milhares 2 2 2 2 7 3 2 3" xfId="18809" xr:uid="{65C88422-C86E-4542-80EF-AF5670BB73E8}"/>
    <cellStyle name="Separador de milhares 2 2 2 2 7 3 3" xfId="14717" xr:uid="{352556D9-F6A1-4218-B785-6221337FE4FB}"/>
    <cellStyle name="Separador de milhares 2 2 2 2 7 3 3 2" xfId="19943" xr:uid="{10DB2B9D-65C5-4824-A450-AC2C380CC2B3}"/>
    <cellStyle name="Separador de milhares 2 2 2 2 7 4" xfId="10778" xr:uid="{0CE86F3C-7A1C-4DCC-9E86-C78F2346CD65}"/>
    <cellStyle name="Separador de milhares 2 2 2 2 7 4 2" xfId="13575" xr:uid="{126D97C0-318D-4F30-B8D8-2430BA83941A}"/>
    <cellStyle name="Separador de milhares 2 2 2 2 7 4 2 2" xfId="16463" xr:uid="{169242F2-6457-4966-A775-863F53BB3DDE}"/>
    <cellStyle name="Separador de milhares 2 2 2 2 7 4 2 2 2" xfId="21685" xr:uid="{CC042F5E-8A42-468D-A79B-CD3A1AAB4209}"/>
    <cellStyle name="Separador de milhares 2 2 2 2 7 4 2 3" xfId="18810" xr:uid="{3DEB4F71-79A5-4E89-B92C-F62C5594384F}"/>
    <cellStyle name="Separador de milhares 2 2 2 2 7 4 3" xfId="14718" xr:uid="{C90E8F1D-8EDE-4EC2-8B1C-02707B23C2A6}"/>
    <cellStyle name="Separador de milhares 2 2 2 2 7 4 3 2" xfId="19944" xr:uid="{9A244D59-B38D-4D97-AC23-5D5F2BFC74BB}"/>
    <cellStyle name="Separador de milhares 2 2 2 2 7 5" xfId="10779" xr:uid="{458F810C-2350-47FA-BFC8-A9B2AF1B8107}"/>
    <cellStyle name="Separador de milhares 2 2 2 2 7 5 2" xfId="13576" xr:uid="{54E3F02E-F41F-447C-AE93-8BD012FC39B5}"/>
    <cellStyle name="Separador de milhares 2 2 2 2 7 5 2 2" xfId="16464" xr:uid="{9EDC1FDE-16A0-4C25-A8B1-52A5FF958947}"/>
    <cellStyle name="Separador de milhares 2 2 2 2 7 5 2 2 2" xfId="21686" xr:uid="{EDB5F7E0-184F-4655-ADA0-E8BFF6BFF62B}"/>
    <cellStyle name="Separador de milhares 2 2 2 2 7 5 2 3" xfId="18811" xr:uid="{78146547-FEE2-4D52-88D7-29D706BAF6FE}"/>
    <cellStyle name="Separador de milhares 2 2 2 2 7 5 3" xfId="14719" xr:uid="{2E0E6A37-62B7-4AE1-893B-7378DA3E1200}"/>
    <cellStyle name="Separador de milhares 2 2 2 2 7 5 3 2" xfId="19945" xr:uid="{7396C5BB-B990-4AFB-9DA8-3A0995111834}"/>
    <cellStyle name="Separador de milhares 2 2 2 2 7 6" xfId="10780" xr:uid="{346D9334-17DA-45E5-A765-0A5664708D3C}"/>
    <cellStyle name="Separador de milhares 2 2 2 2 7 6 2" xfId="13577" xr:uid="{3ED6239B-0235-48FB-92B5-C629EA3BD058}"/>
    <cellStyle name="Separador de milhares 2 2 2 2 7 6 2 2" xfId="16465" xr:uid="{705303C6-4E3A-4CE0-AA57-AF583889EFFB}"/>
    <cellStyle name="Separador de milhares 2 2 2 2 7 6 2 2 2" xfId="21687" xr:uid="{D155AB93-C84D-4CA8-88D2-5CDA72DF1DAD}"/>
    <cellStyle name="Separador de milhares 2 2 2 2 7 6 2 3" xfId="18812" xr:uid="{3CF21AE4-7295-49C9-AC5C-6E04DD4D2B39}"/>
    <cellStyle name="Separador de milhares 2 2 2 2 7 6 3" xfId="14720" xr:uid="{5CA76102-318A-4B2A-A040-88C63E66AC21}"/>
    <cellStyle name="Separador de milhares 2 2 2 2 7 6 3 2" xfId="19946" xr:uid="{4F06D7A8-50FB-4DC4-9D00-B9A556EA323B}"/>
    <cellStyle name="Separador de milhares 2 2 2 2 7 7" xfId="10781" xr:uid="{C631A968-A71C-4784-9F95-0FDE88E88BB1}"/>
    <cellStyle name="Separador de milhares 2 2 2 2 7 7 2" xfId="13578" xr:uid="{B0D5A8F1-7F72-4400-B9D0-DB87160656F5}"/>
    <cellStyle name="Separador de milhares 2 2 2 2 7 7 2 2" xfId="16466" xr:uid="{406CAAA4-C8BB-44B4-A1D3-32A5C68586AB}"/>
    <cellStyle name="Separador de milhares 2 2 2 2 7 7 2 2 2" xfId="21688" xr:uid="{2F90DBB1-5C35-432F-9363-D916D322D2EA}"/>
    <cellStyle name="Separador de milhares 2 2 2 2 7 7 2 3" xfId="18813" xr:uid="{2EA80DB3-40C8-4D2E-91E2-E6C27C28535D}"/>
    <cellStyle name="Separador de milhares 2 2 2 2 7 7 3" xfId="14721" xr:uid="{BC3F6E54-5E9F-4C3A-97F0-C6B5BDBECD6D}"/>
    <cellStyle name="Separador de milhares 2 2 2 2 7 7 3 2" xfId="19947" xr:uid="{EE768587-8781-4562-BB4E-3C9F3B9C3DC8}"/>
    <cellStyle name="Separador de milhares 2 2 2 2 7 8" xfId="10782" xr:uid="{6728FF5E-5995-4830-8CC9-890641114556}"/>
    <cellStyle name="Separador de milhares 2 2 2 2 7 8 2" xfId="13579" xr:uid="{E078FD5A-43E1-4FA2-9AAD-A12ECA3B746D}"/>
    <cellStyle name="Separador de milhares 2 2 2 2 7 8 2 2" xfId="16467" xr:uid="{CDAF84A3-93AA-4628-8C4F-D378E9FEBBE8}"/>
    <cellStyle name="Separador de milhares 2 2 2 2 7 8 2 2 2" xfId="21689" xr:uid="{CAF0FC1A-B73D-46E8-98FC-C878308C36D9}"/>
    <cellStyle name="Separador de milhares 2 2 2 2 7 8 2 3" xfId="18814" xr:uid="{FF9E85D0-079D-46A2-8CCC-899928B25971}"/>
    <cellStyle name="Separador de milhares 2 2 2 2 7 8 3" xfId="14722" xr:uid="{1B5D1140-213D-493E-951C-8C4DC6E435D0}"/>
    <cellStyle name="Separador de milhares 2 2 2 2 7 8 3 2" xfId="19948" xr:uid="{1E370B30-C8A3-48A3-96DF-51B7FA65C880}"/>
    <cellStyle name="Separador de milhares 2 2 2 2 7 9" xfId="10783" xr:uid="{0A50190F-9F8C-445A-A05B-1B38225964A8}"/>
    <cellStyle name="Separador de milhares 2 2 2 2 7 9 2" xfId="13580" xr:uid="{9B38B37C-4B66-4A00-BF17-C9481C238C08}"/>
    <cellStyle name="Separador de milhares 2 2 2 2 7 9 2 2" xfId="16468" xr:uid="{5F2D2C65-8F1E-44BA-A969-309539AD0D56}"/>
    <cellStyle name="Separador de milhares 2 2 2 2 7 9 2 2 2" xfId="21690" xr:uid="{DD434FDF-D87A-4D22-BFEF-5E3F9A07C281}"/>
    <cellStyle name="Separador de milhares 2 2 2 2 7 9 2 3" xfId="18815" xr:uid="{E027AEF6-AF7C-41D0-91A5-CCDC9730CBEB}"/>
    <cellStyle name="Separador de milhares 2 2 2 2 7 9 3" xfId="14723" xr:uid="{9508E32F-3173-4CD9-90F1-BA7B15603B8A}"/>
    <cellStyle name="Separador de milhares 2 2 2 2 7 9 3 2" xfId="19949" xr:uid="{43B017C4-876B-4F94-AEF5-1040848F41DB}"/>
    <cellStyle name="Separador de milhares 2 2 2 2 8" xfId="10784" xr:uid="{1ABF60DB-0D06-46BC-B9AE-06977620B4AA}"/>
    <cellStyle name="Separador de milhares 2 2 2 2 8 10" xfId="10785" xr:uid="{78868826-EA50-46BD-B914-508C8273279B}"/>
    <cellStyle name="Separador de milhares 2 2 2 2 8 10 2" xfId="13582" xr:uid="{CD1FACA6-9E32-4002-9657-5326285ADDF1}"/>
    <cellStyle name="Separador de milhares 2 2 2 2 8 10 2 2" xfId="16470" xr:uid="{0A436C39-4BA6-4000-9CA5-5408A8FB2800}"/>
    <cellStyle name="Separador de milhares 2 2 2 2 8 10 2 2 2" xfId="21692" xr:uid="{1E5401F8-4C1B-4D4B-A718-336D3636A550}"/>
    <cellStyle name="Separador de milhares 2 2 2 2 8 10 2 3" xfId="18817" xr:uid="{AB5101CE-B1FC-43EE-91D0-BA75CDAE2588}"/>
    <cellStyle name="Separador de milhares 2 2 2 2 8 10 3" xfId="14725" xr:uid="{DF181990-6BED-4534-8FD1-178375A3F7AB}"/>
    <cellStyle name="Separador de milhares 2 2 2 2 8 10 3 2" xfId="19951" xr:uid="{5F29A0F5-8CAF-4493-B724-D89E71CC1383}"/>
    <cellStyle name="Separador de milhares 2 2 2 2 8 11" xfId="10786" xr:uid="{0A8EAF0D-20F2-4C2B-A7F2-09C144F8ECA9}"/>
    <cellStyle name="Separador de milhares 2 2 2 2 8 11 2" xfId="13583" xr:uid="{04136F76-1E5F-4402-94D3-BE989A48B99E}"/>
    <cellStyle name="Separador de milhares 2 2 2 2 8 11 2 2" xfId="16471" xr:uid="{99E49052-1248-40C9-9482-A187BB814758}"/>
    <cellStyle name="Separador de milhares 2 2 2 2 8 11 2 2 2" xfId="21693" xr:uid="{E8F05951-A853-45B7-AF0D-D7FAAA7CC235}"/>
    <cellStyle name="Separador de milhares 2 2 2 2 8 11 2 3" xfId="18818" xr:uid="{13A67BC5-8B20-4B57-9DD1-0E70DD9D7D6E}"/>
    <cellStyle name="Separador de milhares 2 2 2 2 8 11 3" xfId="14726" xr:uid="{9078B682-BA14-453E-B539-6901F610D65C}"/>
    <cellStyle name="Separador de milhares 2 2 2 2 8 11 3 2" xfId="19952" xr:uid="{87325360-97B3-4FA6-AF59-0333336DC665}"/>
    <cellStyle name="Separador de milhares 2 2 2 2 8 12" xfId="10787" xr:uid="{3C6BCA86-4BEF-45BE-A023-AF4C45A9E709}"/>
    <cellStyle name="Separador de milhares 2 2 2 2 8 12 2" xfId="13584" xr:uid="{62CF92FC-E88A-4E52-A32D-EA50A5039407}"/>
    <cellStyle name="Separador de milhares 2 2 2 2 8 12 2 2" xfId="16472" xr:uid="{9CF00186-AC76-457E-A024-D531D4109210}"/>
    <cellStyle name="Separador de milhares 2 2 2 2 8 12 2 2 2" xfId="21694" xr:uid="{4D121A1A-2284-47DE-B7E4-DA6D0BAD1A0D}"/>
    <cellStyle name="Separador de milhares 2 2 2 2 8 12 2 3" xfId="18819" xr:uid="{28E4BC4B-F1D5-4B6C-AA5C-EDAC86A38CB8}"/>
    <cellStyle name="Separador de milhares 2 2 2 2 8 12 3" xfId="14727" xr:uid="{323BFBEF-E5DA-43BD-8CAF-B6A8C7459CC4}"/>
    <cellStyle name="Separador de milhares 2 2 2 2 8 12 3 2" xfId="19953" xr:uid="{CF940477-E9EE-4B3F-9034-81F3124C3C68}"/>
    <cellStyle name="Separador de milhares 2 2 2 2 8 13" xfId="10788" xr:uid="{C4F068E3-D483-42DD-BC50-5068B0A30899}"/>
    <cellStyle name="Separador de milhares 2 2 2 2 8 13 2" xfId="13585" xr:uid="{32764234-3498-4EF4-A6C8-ADF618A61B1E}"/>
    <cellStyle name="Separador de milhares 2 2 2 2 8 13 2 2" xfId="16473" xr:uid="{28CFF51D-811B-46A4-9912-CF85390CFEE1}"/>
    <cellStyle name="Separador de milhares 2 2 2 2 8 13 2 2 2" xfId="21695" xr:uid="{51DB7030-64DC-4307-92E1-29395393D360}"/>
    <cellStyle name="Separador de milhares 2 2 2 2 8 13 2 3" xfId="18820" xr:uid="{65BF67D7-7B39-43E9-A0C9-94FBE12D34A6}"/>
    <cellStyle name="Separador de milhares 2 2 2 2 8 13 3" xfId="14728" xr:uid="{176F6605-A668-44E9-B943-DB9A1A2702AB}"/>
    <cellStyle name="Separador de milhares 2 2 2 2 8 13 3 2" xfId="19954" xr:uid="{4D50E0C1-5818-45D0-A722-4254983CA92F}"/>
    <cellStyle name="Separador de milhares 2 2 2 2 8 14" xfId="10789" xr:uid="{1CE1297A-7942-4F35-AB4C-D185DCD52627}"/>
    <cellStyle name="Separador de milhares 2 2 2 2 8 14 2" xfId="13586" xr:uid="{10D17912-9AEC-436F-B471-7315A92667AF}"/>
    <cellStyle name="Separador de milhares 2 2 2 2 8 14 2 2" xfId="16474" xr:uid="{D08DBF8F-5397-40E1-A8D1-25A45FE39CE3}"/>
    <cellStyle name="Separador de milhares 2 2 2 2 8 14 2 2 2" xfId="21696" xr:uid="{49097F45-E3E6-43BC-ABC2-98B09CAADBF6}"/>
    <cellStyle name="Separador de milhares 2 2 2 2 8 14 2 3" xfId="18821" xr:uid="{65B06C40-A096-428A-8138-BC2B84BD61C6}"/>
    <cellStyle name="Separador de milhares 2 2 2 2 8 14 3" xfId="14729" xr:uid="{7D8D960F-B5A6-40BB-B27D-142F976FB61C}"/>
    <cellStyle name="Separador de milhares 2 2 2 2 8 14 3 2" xfId="19955" xr:uid="{456616D0-BCCB-453D-8D17-519BBE966CC7}"/>
    <cellStyle name="Separador de milhares 2 2 2 2 8 15" xfId="10790" xr:uid="{8876D9B6-10CE-4E91-97C1-19A0D59E8EAB}"/>
    <cellStyle name="Separador de milhares 2 2 2 2 8 15 2" xfId="13587" xr:uid="{18851A45-12D6-4CD2-9C08-9F40668CCFA0}"/>
    <cellStyle name="Separador de milhares 2 2 2 2 8 15 2 2" xfId="16475" xr:uid="{D819FD5D-B725-4DD4-8974-A83E33867F5E}"/>
    <cellStyle name="Separador de milhares 2 2 2 2 8 15 2 2 2" xfId="21697" xr:uid="{EB3B39C6-212A-44AD-8E27-704755834B94}"/>
    <cellStyle name="Separador de milhares 2 2 2 2 8 15 2 3" xfId="18822" xr:uid="{EA07AC6B-64BB-4D15-8D59-B78FF134D447}"/>
    <cellStyle name="Separador de milhares 2 2 2 2 8 15 3" xfId="14730" xr:uid="{1D982DBB-CC69-44AA-8156-C90FCDC6FAAA}"/>
    <cellStyle name="Separador de milhares 2 2 2 2 8 15 3 2" xfId="19956" xr:uid="{DDDA0854-BB34-4DF0-B125-E3BE73524626}"/>
    <cellStyle name="Separador de milhares 2 2 2 2 8 16" xfId="10791" xr:uid="{376A50AE-B2A5-436B-AC36-B60F0C890BF3}"/>
    <cellStyle name="Separador de milhares 2 2 2 2 8 16 2" xfId="13588" xr:uid="{F357CFB9-83B5-4E55-BF30-F6DA7F5A16DE}"/>
    <cellStyle name="Separador de milhares 2 2 2 2 8 16 2 2" xfId="16476" xr:uid="{60371A0B-51B4-4E6B-A60D-9A3013BF39EA}"/>
    <cellStyle name="Separador de milhares 2 2 2 2 8 16 2 2 2" xfId="21698" xr:uid="{F3FB5A72-C3F3-45FB-8403-2A440AF1C5EA}"/>
    <cellStyle name="Separador de milhares 2 2 2 2 8 16 2 3" xfId="18823" xr:uid="{87C36B86-FB93-4D1F-BA17-2374F12389CC}"/>
    <cellStyle name="Separador de milhares 2 2 2 2 8 16 3" xfId="14731" xr:uid="{F4A24FDF-5DFF-4285-A848-08E940C2128D}"/>
    <cellStyle name="Separador de milhares 2 2 2 2 8 16 3 2" xfId="19957" xr:uid="{03AB641A-9FBE-4C69-9A7A-8457106960BD}"/>
    <cellStyle name="Separador de milhares 2 2 2 2 8 17" xfId="10792" xr:uid="{05ECCEAE-34B2-40B1-8A7F-074847A3D6CC}"/>
    <cellStyle name="Separador de milhares 2 2 2 2 8 17 2" xfId="13589" xr:uid="{02CE1B7D-1F2C-4FD6-99B5-276FE1CC3EFC}"/>
    <cellStyle name="Separador de milhares 2 2 2 2 8 17 2 2" xfId="16477" xr:uid="{7B963EC3-19D9-45D4-B490-893FC4A78BAC}"/>
    <cellStyle name="Separador de milhares 2 2 2 2 8 17 2 2 2" xfId="21699" xr:uid="{413A5C67-3B71-4A5E-8725-B5D85C3BA33F}"/>
    <cellStyle name="Separador de milhares 2 2 2 2 8 17 2 3" xfId="18824" xr:uid="{F36B3BB2-9364-4BBB-91E0-95D262EB237C}"/>
    <cellStyle name="Separador de milhares 2 2 2 2 8 17 3" xfId="14732" xr:uid="{89E45B49-B57E-49F1-93D0-9933443B4699}"/>
    <cellStyle name="Separador de milhares 2 2 2 2 8 17 3 2" xfId="19958" xr:uid="{D4AB6D37-FB2B-407A-9DAE-F34388F81714}"/>
    <cellStyle name="Separador de milhares 2 2 2 2 8 18" xfId="13581" xr:uid="{9AE9471A-990B-4682-B6B2-B0043D3E2AE4}"/>
    <cellStyle name="Separador de milhares 2 2 2 2 8 18 2" xfId="16469" xr:uid="{51D98F80-69C1-4F23-BCD6-0E2DD5615A2A}"/>
    <cellStyle name="Separador de milhares 2 2 2 2 8 18 2 2" xfId="21691" xr:uid="{EB77C62B-FDF6-4E63-AF12-751C8C5046F2}"/>
    <cellStyle name="Separador de milhares 2 2 2 2 8 18 3" xfId="18816" xr:uid="{94FF73A5-1D48-42A1-8432-4C2A9769F2F2}"/>
    <cellStyle name="Separador de milhares 2 2 2 2 8 19" xfId="14724" xr:uid="{5D310762-8FE5-4F4A-953B-EA6E2979242C}"/>
    <cellStyle name="Separador de milhares 2 2 2 2 8 19 2" xfId="19950" xr:uid="{73014D1E-3B35-453C-B3CA-43174E45B456}"/>
    <cellStyle name="Separador de milhares 2 2 2 2 8 2" xfId="10793" xr:uid="{CFA83C93-AF0C-42EF-9A72-838D9BC32C39}"/>
    <cellStyle name="Separador de milhares 2 2 2 2 8 2 2" xfId="13590" xr:uid="{DA531A87-CD4C-487A-986E-BD9B7EABFBDD}"/>
    <cellStyle name="Separador de milhares 2 2 2 2 8 2 2 2" xfId="16478" xr:uid="{6E973E53-1BB9-4A34-9871-5E48B74ED379}"/>
    <cellStyle name="Separador de milhares 2 2 2 2 8 2 2 2 2" xfId="21700" xr:uid="{8F769895-D361-4126-8B76-50A0DE7EC327}"/>
    <cellStyle name="Separador de milhares 2 2 2 2 8 2 2 3" xfId="18825" xr:uid="{3BFE7219-963A-4832-B327-D0D86BC9D26A}"/>
    <cellStyle name="Separador de milhares 2 2 2 2 8 2 3" xfId="14733" xr:uid="{01526B79-0682-47E7-8D5C-D50322237945}"/>
    <cellStyle name="Separador de milhares 2 2 2 2 8 2 3 2" xfId="19959" xr:uid="{78FC9519-3F22-4F53-9AC2-A7F385C786E6}"/>
    <cellStyle name="Separador de milhares 2 2 2 2 8 3" xfId="10794" xr:uid="{9295DDEA-1C30-4AD7-9FB0-77D1EF723392}"/>
    <cellStyle name="Separador de milhares 2 2 2 2 8 3 2" xfId="13591" xr:uid="{4885E167-1668-429A-B253-65CB989FAB85}"/>
    <cellStyle name="Separador de milhares 2 2 2 2 8 3 2 2" xfId="16479" xr:uid="{16560E56-5806-4DEF-9147-1C3846247C03}"/>
    <cellStyle name="Separador de milhares 2 2 2 2 8 3 2 2 2" xfId="21701" xr:uid="{6716F162-D3A2-4E4D-944B-3476EC8F06D1}"/>
    <cellStyle name="Separador de milhares 2 2 2 2 8 3 2 3" xfId="18826" xr:uid="{E680B362-292D-4EBA-80BC-352F00619BD0}"/>
    <cellStyle name="Separador de milhares 2 2 2 2 8 3 3" xfId="14734" xr:uid="{3E8914DC-AD25-4F75-A1C2-FB2D1EE73773}"/>
    <cellStyle name="Separador de milhares 2 2 2 2 8 3 3 2" xfId="19960" xr:uid="{8F635341-802B-479D-BE69-A02938A335C8}"/>
    <cellStyle name="Separador de milhares 2 2 2 2 8 4" xfId="10795" xr:uid="{9411069C-7741-46DE-9BDB-9ECE4FF6B47D}"/>
    <cellStyle name="Separador de milhares 2 2 2 2 8 4 2" xfId="13592" xr:uid="{D989FCD7-6DAB-4D1E-9659-D9F810B93A73}"/>
    <cellStyle name="Separador de milhares 2 2 2 2 8 4 2 2" xfId="16480" xr:uid="{8349DF28-EF7D-4391-BF50-9A2DBEAF6719}"/>
    <cellStyle name="Separador de milhares 2 2 2 2 8 4 2 2 2" xfId="21702" xr:uid="{A968F43B-EEB5-41BF-93B5-0CD5A6799DA8}"/>
    <cellStyle name="Separador de milhares 2 2 2 2 8 4 2 3" xfId="18827" xr:uid="{BD683728-D932-4E26-962D-665125D3F625}"/>
    <cellStyle name="Separador de milhares 2 2 2 2 8 4 3" xfId="14735" xr:uid="{9E524A0F-7300-4505-BA54-FCBB197807C8}"/>
    <cellStyle name="Separador de milhares 2 2 2 2 8 4 3 2" xfId="19961" xr:uid="{8A370548-8501-46C3-9366-12FE2FEB79F5}"/>
    <cellStyle name="Separador de milhares 2 2 2 2 8 5" xfId="10796" xr:uid="{1401921A-7008-422B-AB19-C2986006E77C}"/>
    <cellStyle name="Separador de milhares 2 2 2 2 8 5 2" xfId="13593" xr:uid="{AE439E0C-EEF0-4B52-A35D-172F978E4A6C}"/>
    <cellStyle name="Separador de milhares 2 2 2 2 8 5 2 2" xfId="16481" xr:uid="{089BC28D-A189-4377-875B-BC9E367951FC}"/>
    <cellStyle name="Separador de milhares 2 2 2 2 8 5 2 2 2" xfId="21703" xr:uid="{6F0AAFB5-878C-4F9D-BDF0-3EEEDD9C0368}"/>
    <cellStyle name="Separador de milhares 2 2 2 2 8 5 2 3" xfId="18828" xr:uid="{0D89DD3B-41B8-4942-8B5E-6F15544730FF}"/>
    <cellStyle name="Separador de milhares 2 2 2 2 8 5 3" xfId="14736" xr:uid="{F7C78AAF-AC15-4A42-8D07-235BA47164F9}"/>
    <cellStyle name="Separador de milhares 2 2 2 2 8 5 3 2" xfId="19962" xr:uid="{727E7B12-64AD-4602-B450-04F99B87D4FB}"/>
    <cellStyle name="Separador de milhares 2 2 2 2 8 6" xfId="10797" xr:uid="{BB3667CD-8A9C-45D7-8F6F-40394278DA27}"/>
    <cellStyle name="Separador de milhares 2 2 2 2 8 6 2" xfId="13594" xr:uid="{94CD2605-AFC9-4F42-A462-C754DFBB93C5}"/>
    <cellStyle name="Separador de milhares 2 2 2 2 8 6 2 2" xfId="16482" xr:uid="{41D6AF55-9A6A-490E-AAE2-9C66F61B1417}"/>
    <cellStyle name="Separador de milhares 2 2 2 2 8 6 2 2 2" xfId="21704" xr:uid="{4FC9C975-D586-4B8C-9847-3791C9AA67C1}"/>
    <cellStyle name="Separador de milhares 2 2 2 2 8 6 2 3" xfId="18829" xr:uid="{E34553B9-5314-4FB7-96E9-6AE0F89A4D54}"/>
    <cellStyle name="Separador de milhares 2 2 2 2 8 6 3" xfId="14737" xr:uid="{F8B924FD-8FD4-4CB4-90E1-4A8BCC6F6A8D}"/>
    <cellStyle name="Separador de milhares 2 2 2 2 8 6 3 2" xfId="19963" xr:uid="{3F483CBC-5D51-4322-AD05-E62951F28BD2}"/>
    <cellStyle name="Separador de milhares 2 2 2 2 8 7" xfId="10798" xr:uid="{3AB010F8-2F5F-4F75-9ABC-B86841CBEC0A}"/>
    <cellStyle name="Separador de milhares 2 2 2 2 8 7 2" xfId="13595" xr:uid="{00BB78E1-F26D-428E-AB7B-8234154972C5}"/>
    <cellStyle name="Separador de milhares 2 2 2 2 8 7 2 2" xfId="16483" xr:uid="{0C899994-F50F-4DAB-B3A1-8A7890E3C7E7}"/>
    <cellStyle name="Separador de milhares 2 2 2 2 8 7 2 2 2" xfId="21705" xr:uid="{02F9CCAA-7169-4A7F-99D3-6EA4B89599B0}"/>
    <cellStyle name="Separador de milhares 2 2 2 2 8 7 2 3" xfId="18830" xr:uid="{0C64F383-E43F-410B-9F23-662F5D676919}"/>
    <cellStyle name="Separador de milhares 2 2 2 2 8 7 3" xfId="14738" xr:uid="{5C897633-413D-473F-A8C9-6642BC550A6D}"/>
    <cellStyle name="Separador de milhares 2 2 2 2 8 7 3 2" xfId="19964" xr:uid="{0EF58849-71CC-4C19-AF04-5D56C84F0F77}"/>
    <cellStyle name="Separador de milhares 2 2 2 2 8 8" xfId="10799" xr:uid="{94986A08-572E-4743-866B-A365A7442BE7}"/>
    <cellStyle name="Separador de milhares 2 2 2 2 8 8 2" xfId="13596" xr:uid="{36462C5D-BF4D-4B5D-83AC-31528A5DB464}"/>
    <cellStyle name="Separador de milhares 2 2 2 2 8 8 2 2" xfId="16484" xr:uid="{8527F1D8-CB01-47C4-B971-EB14E6455A39}"/>
    <cellStyle name="Separador de milhares 2 2 2 2 8 8 2 2 2" xfId="21706" xr:uid="{09DA31DC-727E-4ED6-BF44-1028BA145EC9}"/>
    <cellStyle name="Separador de milhares 2 2 2 2 8 8 2 3" xfId="18831" xr:uid="{A93EFA24-E763-425A-9AAB-BDC6BF742933}"/>
    <cellStyle name="Separador de milhares 2 2 2 2 8 8 3" xfId="14739" xr:uid="{9FB9D0A8-A16E-4571-B38B-279129B25F34}"/>
    <cellStyle name="Separador de milhares 2 2 2 2 8 8 3 2" xfId="19965" xr:uid="{22914BAD-D957-41A1-9C14-CC5D28C94936}"/>
    <cellStyle name="Separador de milhares 2 2 2 2 8 9" xfId="10800" xr:uid="{FB4B9DB0-871C-472E-8CC9-87201761745B}"/>
    <cellStyle name="Separador de milhares 2 2 2 2 8 9 2" xfId="13597" xr:uid="{FE54C16A-9067-4C57-8AD8-4811B9845BE0}"/>
    <cellStyle name="Separador de milhares 2 2 2 2 8 9 2 2" xfId="16485" xr:uid="{53AAF052-7162-4308-9D42-F4E6DC3D4AD8}"/>
    <cellStyle name="Separador de milhares 2 2 2 2 8 9 2 2 2" xfId="21707" xr:uid="{31AAB7AB-EAA4-4A05-84D1-0EF7B2C44A28}"/>
    <cellStyle name="Separador de milhares 2 2 2 2 8 9 2 3" xfId="18832" xr:uid="{D2C641D2-A455-42A8-96A0-92873C7DF75D}"/>
    <cellStyle name="Separador de milhares 2 2 2 2 8 9 3" xfId="14740" xr:uid="{9C28C188-A2C8-4567-BC9B-D1A4AA5F003A}"/>
    <cellStyle name="Separador de milhares 2 2 2 2 8 9 3 2" xfId="19966" xr:uid="{6897F8A5-F4FA-4974-8F8C-85CE3FB9233D}"/>
    <cellStyle name="Separador de milhares 2 2 2 2 9" xfId="10801" xr:uid="{43C37F76-0212-43DA-9A9F-CEAAF653FD24}"/>
    <cellStyle name="Separador de milhares 2 2 2 2 9 10" xfId="10802" xr:uid="{EBFE1225-4B93-4C5D-82AE-C921252B0FC6}"/>
    <cellStyle name="Separador de milhares 2 2 2 2 9 10 2" xfId="13599" xr:uid="{756CA342-6EA9-45D5-BC2A-48A1589A58FE}"/>
    <cellStyle name="Separador de milhares 2 2 2 2 9 10 2 2" xfId="16487" xr:uid="{D2A87017-0308-4B98-BB20-7A2294ACE0F8}"/>
    <cellStyle name="Separador de milhares 2 2 2 2 9 10 2 2 2" xfId="21709" xr:uid="{0E5D660B-FB36-4324-8B30-D1CD6B17DB43}"/>
    <cellStyle name="Separador de milhares 2 2 2 2 9 10 2 3" xfId="18834" xr:uid="{845D4793-7B4E-4AF2-90F3-1BA0249ADEDA}"/>
    <cellStyle name="Separador de milhares 2 2 2 2 9 10 3" xfId="14742" xr:uid="{1B0889CF-23FF-4853-819C-9D0FF623F10C}"/>
    <cellStyle name="Separador de milhares 2 2 2 2 9 10 3 2" xfId="19968" xr:uid="{80730718-6955-4DCB-987D-75F979E98ABC}"/>
    <cellStyle name="Separador de milhares 2 2 2 2 9 11" xfId="10803" xr:uid="{B69A747D-1E04-4AA6-AD30-0BB3693AA0DD}"/>
    <cellStyle name="Separador de milhares 2 2 2 2 9 11 2" xfId="13600" xr:uid="{20CC7828-8F16-4394-9E2D-FBE4576573E6}"/>
    <cellStyle name="Separador de milhares 2 2 2 2 9 11 2 2" xfId="16488" xr:uid="{511EE294-5BFF-4F42-A0DD-9CD1CC2AC9DB}"/>
    <cellStyle name="Separador de milhares 2 2 2 2 9 11 2 2 2" xfId="21710" xr:uid="{9CF98011-B308-4ED3-B248-C101F851C383}"/>
    <cellStyle name="Separador de milhares 2 2 2 2 9 11 2 3" xfId="18835" xr:uid="{94254E8C-09C1-447D-B45A-78A136E33AE4}"/>
    <cellStyle name="Separador de milhares 2 2 2 2 9 11 3" xfId="14743" xr:uid="{943F101B-55BD-4C97-809A-65E6E0A03E42}"/>
    <cellStyle name="Separador de milhares 2 2 2 2 9 11 3 2" xfId="19969" xr:uid="{3C687AB6-08F6-4C0C-A111-C1DE44A6FD18}"/>
    <cellStyle name="Separador de milhares 2 2 2 2 9 12" xfId="10804" xr:uid="{ABF7EE7A-A1C0-427F-A479-CEDE4FF9CBDB}"/>
    <cellStyle name="Separador de milhares 2 2 2 2 9 12 2" xfId="13601" xr:uid="{AE19A421-8627-402E-9B62-93E1832B619A}"/>
    <cellStyle name="Separador de milhares 2 2 2 2 9 12 2 2" xfId="16489" xr:uid="{2EC72583-E1F2-493F-B66D-96D830F896DB}"/>
    <cellStyle name="Separador de milhares 2 2 2 2 9 12 2 2 2" xfId="21711" xr:uid="{BE07A75F-B334-40C5-9612-8CF99B5A0BC0}"/>
    <cellStyle name="Separador de milhares 2 2 2 2 9 12 2 3" xfId="18836" xr:uid="{A931450E-FF04-4B08-BCDD-B5C67003BE13}"/>
    <cellStyle name="Separador de milhares 2 2 2 2 9 12 3" xfId="14744" xr:uid="{74C5A37D-F86A-4137-84C5-762FDA1648A7}"/>
    <cellStyle name="Separador de milhares 2 2 2 2 9 12 3 2" xfId="19970" xr:uid="{D30A5C1B-9311-4E32-A158-ACA9AC2B4899}"/>
    <cellStyle name="Separador de milhares 2 2 2 2 9 13" xfId="10805" xr:uid="{F716B94A-E106-46C1-9F3C-F84DC5FD470A}"/>
    <cellStyle name="Separador de milhares 2 2 2 2 9 13 2" xfId="13602" xr:uid="{DD377397-14C3-4A1A-B8DB-79BB0874BB14}"/>
    <cellStyle name="Separador de milhares 2 2 2 2 9 13 2 2" xfId="16490" xr:uid="{76190C4E-1908-418C-904A-025877A0A94E}"/>
    <cellStyle name="Separador de milhares 2 2 2 2 9 13 2 2 2" xfId="21712" xr:uid="{6A62CAE0-1854-459B-851B-6AC6E0D2C931}"/>
    <cellStyle name="Separador de milhares 2 2 2 2 9 13 2 3" xfId="18837" xr:uid="{10D56BFD-BBBF-4049-A3F1-A783E617FEFF}"/>
    <cellStyle name="Separador de milhares 2 2 2 2 9 13 3" xfId="14745" xr:uid="{8C730050-33A9-43F9-8BC5-DD06D78B8F34}"/>
    <cellStyle name="Separador de milhares 2 2 2 2 9 13 3 2" xfId="19971" xr:uid="{F6AE17BB-4DF2-43C2-AB66-B568BD769FDA}"/>
    <cellStyle name="Separador de milhares 2 2 2 2 9 14" xfId="10806" xr:uid="{167453E9-6911-4A6B-8196-16CA91D083FD}"/>
    <cellStyle name="Separador de milhares 2 2 2 2 9 14 2" xfId="13603" xr:uid="{85D075FD-400B-4B99-8FDA-4EBFAF390EE6}"/>
    <cellStyle name="Separador de milhares 2 2 2 2 9 14 2 2" xfId="16491" xr:uid="{C3E60E7B-B8E7-4F60-8453-4B472618E247}"/>
    <cellStyle name="Separador de milhares 2 2 2 2 9 14 2 2 2" xfId="21713" xr:uid="{94D43464-BC0E-4D7F-B75B-FBAD494AC5CF}"/>
    <cellStyle name="Separador de milhares 2 2 2 2 9 14 2 3" xfId="18838" xr:uid="{804E4F9E-CAB2-4CCF-AC08-057C26D4927F}"/>
    <cellStyle name="Separador de milhares 2 2 2 2 9 14 3" xfId="14746" xr:uid="{09AE13B1-820C-4787-8FC4-143948BCEDFE}"/>
    <cellStyle name="Separador de milhares 2 2 2 2 9 14 3 2" xfId="19972" xr:uid="{A283B753-EF46-47F4-AE7A-32EFA667B23F}"/>
    <cellStyle name="Separador de milhares 2 2 2 2 9 15" xfId="10807" xr:uid="{76A52526-36C2-4AF7-AD21-BA8907350967}"/>
    <cellStyle name="Separador de milhares 2 2 2 2 9 15 2" xfId="13604" xr:uid="{644D1664-E258-4503-827C-ECCD5DF9B783}"/>
    <cellStyle name="Separador de milhares 2 2 2 2 9 15 2 2" xfId="16492" xr:uid="{0A1EEA0A-5D0E-4E63-B323-AE2D39C033DB}"/>
    <cellStyle name="Separador de milhares 2 2 2 2 9 15 2 2 2" xfId="21714" xr:uid="{BD75772A-3A7A-4292-89A1-FCA7DD8539D9}"/>
    <cellStyle name="Separador de milhares 2 2 2 2 9 15 2 3" xfId="18839" xr:uid="{7E982750-DBCD-42EC-ACC6-7180F4DA3D87}"/>
    <cellStyle name="Separador de milhares 2 2 2 2 9 15 3" xfId="14747" xr:uid="{4BF11FF1-C8AE-46C6-91EA-6931457BBBEC}"/>
    <cellStyle name="Separador de milhares 2 2 2 2 9 15 3 2" xfId="19973" xr:uid="{00E72C02-62AE-46DB-AAC6-B63C293EAD99}"/>
    <cellStyle name="Separador de milhares 2 2 2 2 9 16" xfId="10808" xr:uid="{54E4139B-E8E2-4037-86D2-4B9C0BE12FB6}"/>
    <cellStyle name="Separador de milhares 2 2 2 2 9 16 2" xfId="13605" xr:uid="{FB25443B-7B2B-4713-A5CE-F995F6F55284}"/>
    <cellStyle name="Separador de milhares 2 2 2 2 9 16 2 2" xfId="16493" xr:uid="{DF11F829-73E3-4EDE-B165-533957C0CACE}"/>
    <cellStyle name="Separador de milhares 2 2 2 2 9 16 2 2 2" xfId="21715" xr:uid="{76DFABC9-2932-4A5B-A8C8-E6CCFBED454F}"/>
    <cellStyle name="Separador de milhares 2 2 2 2 9 16 2 3" xfId="18840" xr:uid="{7937BB73-9737-44CA-B55A-CEC378984C63}"/>
    <cellStyle name="Separador de milhares 2 2 2 2 9 16 3" xfId="14748" xr:uid="{9756434C-8ED3-4855-8C39-7706F3BE30E5}"/>
    <cellStyle name="Separador de milhares 2 2 2 2 9 16 3 2" xfId="19974" xr:uid="{140AC1BE-EDE8-4429-8620-BFA386339BC7}"/>
    <cellStyle name="Separador de milhares 2 2 2 2 9 17" xfId="13598" xr:uid="{09B63625-45B1-490E-8B86-C5D9B59002A0}"/>
    <cellStyle name="Separador de milhares 2 2 2 2 9 17 2" xfId="16486" xr:uid="{8E96EB13-71B0-43C6-995E-A50315D2070B}"/>
    <cellStyle name="Separador de milhares 2 2 2 2 9 17 2 2" xfId="21708" xr:uid="{DA126C98-591D-41E1-BCB5-6255982C2444}"/>
    <cellStyle name="Separador de milhares 2 2 2 2 9 17 3" xfId="18833" xr:uid="{7FE870F9-6872-47A0-9DC4-C13E4537A93A}"/>
    <cellStyle name="Separador de milhares 2 2 2 2 9 18" xfId="14741" xr:uid="{FC10BE57-FD56-404C-9908-208D57D9AE40}"/>
    <cellStyle name="Separador de milhares 2 2 2 2 9 18 2" xfId="19967" xr:uid="{3B78ADF8-296F-4293-9CEC-F36770C1058B}"/>
    <cellStyle name="Separador de milhares 2 2 2 2 9 2" xfId="10809" xr:uid="{6ABD75BF-B124-4882-A617-364B41812083}"/>
    <cellStyle name="Separador de milhares 2 2 2 2 9 2 2" xfId="13606" xr:uid="{9904834F-0190-4E05-95F9-23C63A02816E}"/>
    <cellStyle name="Separador de milhares 2 2 2 2 9 2 2 2" xfId="16494" xr:uid="{43F70085-5526-42E1-913D-E25D24C0AC30}"/>
    <cellStyle name="Separador de milhares 2 2 2 2 9 2 2 2 2" xfId="21716" xr:uid="{8B3A6DEF-0AA3-452A-A871-B2F0B73C1FEB}"/>
    <cellStyle name="Separador de milhares 2 2 2 2 9 2 2 3" xfId="18841" xr:uid="{9337E91F-B613-4678-B308-01F149D97809}"/>
    <cellStyle name="Separador de milhares 2 2 2 2 9 2 3" xfId="14749" xr:uid="{E0C311DA-29B3-4128-8A9E-6C97BE9DF31A}"/>
    <cellStyle name="Separador de milhares 2 2 2 2 9 2 3 2" xfId="19975" xr:uid="{A1E32DBA-C39B-402F-91C6-49922F699B5A}"/>
    <cellStyle name="Separador de milhares 2 2 2 2 9 3" xfId="10810" xr:uid="{BE1A5CA7-2282-4F6E-8868-4908228451B1}"/>
    <cellStyle name="Separador de milhares 2 2 2 2 9 3 2" xfId="13607" xr:uid="{D52CB165-B6C9-45FF-8DCB-67B826B033B0}"/>
    <cellStyle name="Separador de milhares 2 2 2 2 9 3 2 2" xfId="16495" xr:uid="{EF303513-9E8A-4737-81DA-D277B2E8BC4A}"/>
    <cellStyle name="Separador de milhares 2 2 2 2 9 3 2 2 2" xfId="21717" xr:uid="{0C521D86-9FD6-427D-AE67-E2A7E8151496}"/>
    <cellStyle name="Separador de milhares 2 2 2 2 9 3 2 3" xfId="18842" xr:uid="{E161FCCD-ADE3-43C5-8E68-C5D41F4CBE05}"/>
    <cellStyle name="Separador de milhares 2 2 2 2 9 3 3" xfId="14750" xr:uid="{29A30255-C68C-49E7-A5F6-D27FDE91D4E7}"/>
    <cellStyle name="Separador de milhares 2 2 2 2 9 3 3 2" xfId="19976" xr:uid="{7F3C51B3-527D-4EA9-B6A5-7C23930CDCE5}"/>
    <cellStyle name="Separador de milhares 2 2 2 2 9 4" xfId="10811" xr:uid="{20849AC6-F6AB-4214-B39C-0E85B7BC0979}"/>
    <cellStyle name="Separador de milhares 2 2 2 2 9 4 2" xfId="13608" xr:uid="{DFDC14DD-DDC6-4E92-8E5F-3C2B8340CD0F}"/>
    <cellStyle name="Separador de milhares 2 2 2 2 9 4 2 2" xfId="16496" xr:uid="{EFE4CCE1-7501-477D-9FDA-0C9C10A7286D}"/>
    <cellStyle name="Separador de milhares 2 2 2 2 9 4 2 2 2" xfId="21718" xr:uid="{09A38ADC-A191-4A8A-9C30-39210772950D}"/>
    <cellStyle name="Separador de milhares 2 2 2 2 9 4 2 3" xfId="18843" xr:uid="{09D04939-A8D3-4BC1-AD20-550889BA1FAD}"/>
    <cellStyle name="Separador de milhares 2 2 2 2 9 4 3" xfId="14751" xr:uid="{5B6E2697-DE1F-4D24-88F2-061BD68F8B9E}"/>
    <cellStyle name="Separador de milhares 2 2 2 2 9 4 3 2" xfId="19977" xr:uid="{A42F46F5-DF1C-4D02-8D7B-EC1BB1B0E09F}"/>
    <cellStyle name="Separador de milhares 2 2 2 2 9 5" xfId="10812" xr:uid="{E368E1AE-0D35-4EC4-A7C3-A9A18950866B}"/>
    <cellStyle name="Separador de milhares 2 2 2 2 9 5 2" xfId="13609" xr:uid="{600F02BF-E4C4-4BED-B912-EFBDE38ED784}"/>
    <cellStyle name="Separador de milhares 2 2 2 2 9 5 2 2" xfId="16497" xr:uid="{3909D65C-B94E-427A-B6FF-1583E59162A3}"/>
    <cellStyle name="Separador de milhares 2 2 2 2 9 5 2 2 2" xfId="21719" xr:uid="{95801DB4-3E87-4FF7-98FA-0A8E07312258}"/>
    <cellStyle name="Separador de milhares 2 2 2 2 9 5 2 3" xfId="18844" xr:uid="{0DB66706-A986-467B-952E-9C51958462F4}"/>
    <cellStyle name="Separador de milhares 2 2 2 2 9 5 3" xfId="14752" xr:uid="{70437D68-2F7D-44C5-AC54-FA6C7AD87BD5}"/>
    <cellStyle name="Separador de milhares 2 2 2 2 9 5 3 2" xfId="19978" xr:uid="{176E0B63-C4C7-4639-8412-7E4962BDD1FA}"/>
    <cellStyle name="Separador de milhares 2 2 2 2 9 6" xfId="10813" xr:uid="{554FDAC0-4089-4965-9A23-99A975A7A54C}"/>
    <cellStyle name="Separador de milhares 2 2 2 2 9 6 2" xfId="13610" xr:uid="{90DD5BE4-F1FC-4B28-8171-8AC356E8B62D}"/>
    <cellStyle name="Separador de milhares 2 2 2 2 9 6 2 2" xfId="16498" xr:uid="{3D79DA03-8AA4-4714-A37E-8B9D1E78BB0F}"/>
    <cellStyle name="Separador de milhares 2 2 2 2 9 6 2 2 2" xfId="21720" xr:uid="{1B4E2289-AB4D-4361-97A6-B1B597B3EAF0}"/>
    <cellStyle name="Separador de milhares 2 2 2 2 9 6 2 3" xfId="18845" xr:uid="{82DF2A3C-63D2-4269-B8C2-223050355499}"/>
    <cellStyle name="Separador de milhares 2 2 2 2 9 6 3" xfId="14753" xr:uid="{E240D550-96D9-475C-BCD4-F6E1C9144A4B}"/>
    <cellStyle name="Separador de milhares 2 2 2 2 9 6 3 2" xfId="19979" xr:uid="{A416B579-6D4E-4BC7-948C-AB0CDFA1B623}"/>
    <cellStyle name="Separador de milhares 2 2 2 2 9 7" xfId="10814" xr:uid="{C84A1755-46B3-4003-BD65-E73792B59492}"/>
    <cellStyle name="Separador de milhares 2 2 2 2 9 7 2" xfId="13611" xr:uid="{74F31516-2763-4B74-9175-3BC164E374D0}"/>
    <cellStyle name="Separador de milhares 2 2 2 2 9 7 2 2" xfId="16499" xr:uid="{33A7E1C1-7134-46DB-B1C7-E012A29A47AA}"/>
    <cellStyle name="Separador de milhares 2 2 2 2 9 7 2 2 2" xfId="21721" xr:uid="{8A9A1C7B-4FE2-46AE-A380-70E1E37BB639}"/>
    <cellStyle name="Separador de milhares 2 2 2 2 9 7 2 3" xfId="18846" xr:uid="{0A5219E4-72B1-41C4-B4D7-B2877CB616B3}"/>
    <cellStyle name="Separador de milhares 2 2 2 2 9 7 3" xfId="14754" xr:uid="{FA3D18D0-CFFC-4414-9419-53DD0FBD5F7B}"/>
    <cellStyle name="Separador de milhares 2 2 2 2 9 7 3 2" xfId="19980" xr:uid="{8EBEA8BF-1566-4A41-97AB-AA989B199A5C}"/>
    <cellStyle name="Separador de milhares 2 2 2 2 9 8" xfId="10815" xr:uid="{ACD67749-7D91-4009-A37D-A975142648D3}"/>
    <cellStyle name="Separador de milhares 2 2 2 2 9 8 2" xfId="13612" xr:uid="{5B418913-5465-49E6-A2B9-C65C2570770A}"/>
    <cellStyle name="Separador de milhares 2 2 2 2 9 8 2 2" xfId="16500" xr:uid="{A0EC6080-7D74-4061-9F9C-8F1BD8C8E798}"/>
    <cellStyle name="Separador de milhares 2 2 2 2 9 8 2 2 2" xfId="21722" xr:uid="{EEBA689D-C90B-4AA5-99E6-F8F78ECF3FCB}"/>
    <cellStyle name="Separador de milhares 2 2 2 2 9 8 2 3" xfId="18847" xr:uid="{A67010F4-3BDD-4161-923B-9E01500D0371}"/>
    <cellStyle name="Separador de milhares 2 2 2 2 9 8 3" xfId="14755" xr:uid="{D1E67B28-82C4-4FA0-B208-AC39FA26EC64}"/>
    <cellStyle name="Separador de milhares 2 2 2 2 9 8 3 2" xfId="19981" xr:uid="{B0E6B653-F9E3-47FF-AC4C-0BC63EA242BD}"/>
    <cellStyle name="Separador de milhares 2 2 2 2 9 9" xfId="10816" xr:uid="{FCC0F4C0-90DF-4941-9D02-2CE01DCFC22A}"/>
    <cellStyle name="Separador de milhares 2 2 2 2 9 9 2" xfId="13613" xr:uid="{F56B18AA-C409-4498-9336-E712FF5B5E87}"/>
    <cellStyle name="Separador de milhares 2 2 2 2 9 9 2 2" xfId="16501" xr:uid="{EF56BF3C-9656-45C3-8073-937FBD91A0D4}"/>
    <cellStyle name="Separador de milhares 2 2 2 2 9 9 2 2 2" xfId="21723" xr:uid="{CAC2803E-31B3-4187-B4E6-172135CC87B5}"/>
    <cellStyle name="Separador de milhares 2 2 2 2 9 9 2 3" xfId="18848" xr:uid="{AF7229A7-FAC7-404E-B377-30FFF8616AB9}"/>
    <cellStyle name="Separador de milhares 2 2 2 2 9 9 3" xfId="14756" xr:uid="{46D8BC70-EBB7-4CC1-9C8F-1AB8630EC1A8}"/>
    <cellStyle name="Separador de milhares 2 2 2 2 9 9 3 2" xfId="19982" xr:uid="{C583C4FD-CFE1-4424-9EE8-B611E7DCBD38}"/>
    <cellStyle name="Separador de milhares 2 2 2 20" xfId="10817" xr:uid="{61F352FB-6D0E-436E-B464-4F97ECA8937F}"/>
    <cellStyle name="Separador de milhares 2 2 2 20 2" xfId="10818" xr:uid="{D0FF86CC-CACA-464E-B794-45C37F8D7A3C}"/>
    <cellStyle name="Separador de milhares 2 2 2 20 2 2" xfId="13615" xr:uid="{273839F6-E814-46F2-8772-48AA808A8CCB}"/>
    <cellStyle name="Separador de milhares 2 2 2 20 2 2 2" xfId="16503" xr:uid="{D660C277-C44C-4700-BC66-4F9972C1D01B}"/>
    <cellStyle name="Separador de milhares 2 2 2 20 2 2 2 2" xfId="21725" xr:uid="{76C880FB-1AD2-43E7-9226-96AD73F0BE40}"/>
    <cellStyle name="Separador de milhares 2 2 2 20 2 2 3" xfId="18850" xr:uid="{BF591D7F-C988-42F3-86BC-7CFFF6C1598B}"/>
    <cellStyle name="Separador de milhares 2 2 2 20 2 3" xfId="14758" xr:uid="{84591EA2-1421-473B-B65D-0BD6A2A70950}"/>
    <cellStyle name="Separador de milhares 2 2 2 20 2 3 2" xfId="19984" xr:uid="{D07DC1A4-78D2-4A1F-87B3-B8ADA2070899}"/>
    <cellStyle name="Separador de milhares 2 2 2 20 3" xfId="10819" xr:uid="{432186BE-FB95-4A84-AFA4-6B5B0EE77AA9}"/>
    <cellStyle name="Separador de milhares 2 2 2 20 3 2" xfId="13616" xr:uid="{2583BA0D-7E44-4E63-A8FB-0FD64D82C919}"/>
    <cellStyle name="Separador de milhares 2 2 2 20 3 2 2" xfId="16504" xr:uid="{A1B4EA30-D498-4822-962A-FA79EA0C4B20}"/>
    <cellStyle name="Separador de milhares 2 2 2 20 3 2 2 2" xfId="21726" xr:uid="{79F831A7-E7ED-4ED9-8938-9B5E90F789A8}"/>
    <cellStyle name="Separador de milhares 2 2 2 20 3 2 3" xfId="18851" xr:uid="{02D64CA8-8C18-4701-A6B8-EBB575618C08}"/>
    <cellStyle name="Separador de milhares 2 2 2 20 3 3" xfId="14759" xr:uid="{C10B458E-C561-440A-AF43-87A90764395A}"/>
    <cellStyle name="Separador de milhares 2 2 2 20 3 3 2" xfId="19985" xr:uid="{0F1484CD-2666-483E-8B90-AE4E6ECBC5A0}"/>
    <cellStyle name="Separador de milhares 2 2 2 20 4" xfId="10820" xr:uid="{801B1381-77C1-463C-960E-F76DA30EE587}"/>
    <cellStyle name="Separador de milhares 2 2 2 20 4 2" xfId="13617" xr:uid="{5D6B8164-F4BB-441E-A9E6-79F1D52F595C}"/>
    <cellStyle name="Separador de milhares 2 2 2 20 4 2 2" xfId="16505" xr:uid="{5A922B95-19D4-440A-A65B-9622AA76F379}"/>
    <cellStyle name="Separador de milhares 2 2 2 20 4 2 2 2" xfId="21727" xr:uid="{75A607BD-020A-44EC-9BB0-64C44055A0EC}"/>
    <cellStyle name="Separador de milhares 2 2 2 20 4 2 3" xfId="18852" xr:uid="{2021665E-6DA0-44F0-B9F7-13C17A8AF74F}"/>
    <cellStyle name="Separador de milhares 2 2 2 20 4 3" xfId="14760" xr:uid="{2D7D3DBE-777F-4684-967D-D342CFB5EB1A}"/>
    <cellStyle name="Separador de milhares 2 2 2 20 4 3 2" xfId="19986" xr:uid="{8169FBF3-BC45-4A69-85D2-C568BCA1CC8F}"/>
    <cellStyle name="Separador de milhares 2 2 2 20 5" xfId="10821" xr:uid="{C5762A56-0B85-4556-844C-945639E75947}"/>
    <cellStyle name="Separador de milhares 2 2 2 20 5 2" xfId="13618" xr:uid="{1543CA21-E4B5-4C18-9D34-5A8909ED6BE9}"/>
    <cellStyle name="Separador de milhares 2 2 2 20 5 2 2" xfId="16506" xr:uid="{42027869-AC20-43AF-84B9-D9637ECD5835}"/>
    <cellStyle name="Separador de milhares 2 2 2 20 5 2 2 2" xfId="21728" xr:uid="{E697F928-4DB1-4FFD-AFE6-3776F3F751FB}"/>
    <cellStyle name="Separador de milhares 2 2 2 20 5 2 3" xfId="18853" xr:uid="{5B782FC9-B4B4-45EA-B505-E6650AEFC589}"/>
    <cellStyle name="Separador de milhares 2 2 2 20 5 3" xfId="14761" xr:uid="{E7FBA500-6EFA-4E31-952F-75C6989C1EF4}"/>
    <cellStyle name="Separador de milhares 2 2 2 20 5 3 2" xfId="19987" xr:uid="{B2C79237-B54A-462C-B62A-187EE2F4282E}"/>
    <cellStyle name="Separador de milhares 2 2 2 20 6" xfId="13614" xr:uid="{5EDA40A2-B5FA-46AC-8CB8-B346922865C6}"/>
    <cellStyle name="Separador de milhares 2 2 2 20 6 2" xfId="16502" xr:uid="{94FE0AFC-515A-4D14-A864-677813104835}"/>
    <cellStyle name="Separador de milhares 2 2 2 20 6 2 2" xfId="21724" xr:uid="{975FD948-3556-49B7-A51D-0E524CC12D72}"/>
    <cellStyle name="Separador de milhares 2 2 2 20 6 3" xfId="18849" xr:uid="{6EC0E5E1-3A22-42C6-A98B-FF4C5948CABC}"/>
    <cellStyle name="Separador de milhares 2 2 2 20 7" xfId="14757" xr:uid="{293C90F2-955C-4BB4-9434-973C5BE98C9C}"/>
    <cellStyle name="Separador de milhares 2 2 2 20 7 2" xfId="19983" xr:uid="{81DB4157-02B1-4B36-8082-401066A97991}"/>
    <cellStyle name="Separador de milhares 2 2 2 21" xfId="10822" xr:uid="{5556B705-DEE8-4F04-978E-53A2FB4E5799}"/>
    <cellStyle name="Separador de milhares 2 2 2 21 2" xfId="10823" xr:uid="{4816E10E-C223-4536-A877-AC685D0BFE3D}"/>
    <cellStyle name="Separador de milhares 2 2 2 21 2 2" xfId="13620" xr:uid="{51009270-F5AD-4FBC-9AFF-1148B94D246F}"/>
    <cellStyle name="Separador de milhares 2 2 2 21 2 2 2" xfId="16508" xr:uid="{B39129F5-C40B-4432-9936-7CBFDC0FBEDB}"/>
    <cellStyle name="Separador de milhares 2 2 2 21 2 2 2 2" xfId="21730" xr:uid="{9747DACD-8090-4D4B-9581-E3B010FB9C94}"/>
    <cellStyle name="Separador de milhares 2 2 2 21 2 2 3" xfId="18855" xr:uid="{6AA59CD4-70F2-4FDE-A7A0-CE1414810E5C}"/>
    <cellStyle name="Separador de milhares 2 2 2 21 2 3" xfId="14763" xr:uid="{822B21B9-0334-4BA7-A3E5-6CAE299A5A2A}"/>
    <cellStyle name="Separador de milhares 2 2 2 21 2 3 2" xfId="19989" xr:uid="{16F22855-5B6D-407D-B134-FE8B133AB2D3}"/>
    <cellStyle name="Separador de milhares 2 2 2 21 3" xfId="10824" xr:uid="{6EC2970D-90F3-47E7-AE0B-7D87005CD945}"/>
    <cellStyle name="Separador de milhares 2 2 2 21 3 2" xfId="13621" xr:uid="{34AADB9A-523F-496A-8EE7-19F834FE493C}"/>
    <cellStyle name="Separador de milhares 2 2 2 21 3 2 2" xfId="16509" xr:uid="{86E4F098-5931-4010-9403-298549798045}"/>
    <cellStyle name="Separador de milhares 2 2 2 21 3 2 2 2" xfId="21731" xr:uid="{E31B65B9-63E7-4C71-864F-9F2EFE8F6F9E}"/>
    <cellStyle name="Separador de milhares 2 2 2 21 3 2 3" xfId="18856" xr:uid="{2C51AF93-88A2-416F-88CF-1C9EFE45C995}"/>
    <cellStyle name="Separador de milhares 2 2 2 21 3 3" xfId="14764" xr:uid="{B34561F9-81FD-4220-9C1D-3E6C0E543476}"/>
    <cellStyle name="Separador de milhares 2 2 2 21 3 3 2" xfId="19990" xr:uid="{3493CCFF-B6D6-4028-AB2A-8A21AD23F5C2}"/>
    <cellStyle name="Separador de milhares 2 2 2 21 4" xfId="10825" xr:uid="{69E2342C-2C70-4503-B492-125875833F84}"/>
    <cellStyle name="Separador de milhares 2 2 2 21 4 2" xfId="13622" xr:uid="{63B01068-DE54-4B6C-AD44-D5DE2E37BFEB}"/>
    <cellStyle name="Separador de milhares 2 2 2 21 4 2 2" xfId="16510" xr:uid="{F3B8B9A5-172C-497F-A6EB-7422BAFEE161}"/>
    <cellStyle name="Separador de milhares 2 2 2 21 4 2 2 2" xfId="21732" xr:uid="{8B10A898-3503-4EC3-A91D-5E2085F79294}"/>
    <cellStyle name="Separador de milhares 2 2 2 21 4 2 3" xfId="18857" xr:uid="{8400214C-8A41-4F80-A199-36FD72AC3612}"/>
    <cellStyle name="Separador de milhares 2 2 2 21 4 3" xfId="14765" xr:uid="{5BBBB072-8056-49A5-B5C0-1565CC1314A5}"/>
    <cellStyle name="Separador de milhares 2 2 2 21 4 3 2" xfId="19991" xr:uid="{D336482C-F803-4EDB-91BD-6A8C43D58B93}"/>
    <cellStyle name="Separador de milhares 2 2 2 21 5" xfId="13619" xr:uid="{9450418E-0ABB-40EB-9D45-903800B07EE8}"/>
    <cellStyle name="Separador de milhares 2 2 2 21 5 2" xfId="16507" xr:uid="{3A6CF35A-5A55-4535-A5EC-EDD8C3357C95}"/>
    <cellStyle name="Separador de milhares 2 2 2 21 5 2 2" xfId="21729" xr:uid="{C50BA5FC-B1FE-40A0-BDDF-264A459F6342}"/>
    <cellStyle name="Separador de milhares 2 2 2 21 5 3" xfId="18854" xr:uid="{003AF97A-26AC-4682-B16D-71767E5B5BB7}"/>
    <cellStyle name="Separador de milhares 2 2 2 21 6" xfId="14762" xr:uid="{485DD683-E13F-46F5-8301-DFA635EC5EB0}"/>
    <cellStyle name="Separador de milhares 2 2 2 21 6 2" xfId="19988" xr:uid="{4D48B436-CBDD-494C-B5A2-787BDA02DE32}"/>
    <cellStyle name="Separador de milhares 2 2 2 22" xfId="10826" xr:uid="{9987EF4A-31FE-432B-8DE0-B4A6A113B94E}"/>
    <cellStyle name="Separador de milhares 2 2 2 22 2" xfId="10827" xr:uid="{FFACEDD8-247B-4A8D-8360-E92FBF796D58}"/>
    <cellStyle name="Separador de milhares 2 2 2 22 2 2" xfId="13624" xr:uid="{F5FE5F93-DA86-4B7D-9F3C-AC9504618C6A}"/>
    <cellStyle name="Separador de milhares 2 2 2 22 2 2 2" xfId="16512" xr:uid="{32BB8599-FC27-4ADF-AB25-1D15ECE83E11}"/>
    <cellStyle name="Separador de milhares 2 2 2 22 2 2 2 2" xfId="21734" xr:uid="{991DE5A7-6720-4777-AA09-749D14F790D5}"/>
    <cellStyle name="Separador de milhares 2 2 2 22 2 2 3" xfId="18859" xr:uid="{8FC78861-B314-4AF6-99DD-6896BDDFCCCB}"/>
    <cellStyle name="Separador de milhares 2 2 2 22 2 3" xfId="14767" xr:uid="{79B896F9-3775-433F-932B-6ADB367CF1BB}"/>
    <cellStyle name="Separador de milhares 2 2 2 22 2 3 2" xfId="19993" xr:uid="{0729F220-CA01-480E-8A87-B901EF33B9A2}"/>
    <cellStyle name="Separador de milhares 2 2 2 22 3" xfId="10828" xr:uid="{09B1D7FB-2B42-4499-8E9E-E29B7A0F3968}"/>
    <cellStyle name="Separador de milhares 2 2 2 22 3 2" xfId="13625" xr:uid="{4EF003AA-1194-4CAD-A682-6C3847E9F6C8}"/>
    <cellStyle name="Separador de milhares 2 2 2 22 3 2 2" xfId="16513" xr:uid="{7D8C53E2-C363-4D94-AD43-A9B6F007BE40}"/>
    <cellStyle name="Separador de milhares 2 2 2 22 3 2 2 2" xfId="21735" xr:uid="{D9B72F8C-3688-4819-AA00-757E2C18C506}"/>
    <cellStyle name="Separador de milhares 2 2 2 22 3 2 3" xfId="18860" xr:uid="{6445F779-0038-401F-B107-914A3EE11556}"/>
    <cellStyle name="Separador de milhares 2 2 2 22 3 3" xfId="14768" xr:uid="{E672CB5D-5B24-4B0D-8900-5C7C04E099BD}"/>
    <cellStyle name="Separador de milhares 2 2 2 22 3 3 2" xfId="19994" xr:uid="{5093342B-C6C0-46D6-A6FD-98366E493F3B}"/>
    <cellStyle name="Separador de milhares 2 2 2 22 4" xfId="13623" xr:uid="{2CEBBEF5-A9B2-41D6-AB73-B449B24E6767}"/>
    <cellStyle name="Separador de milhares 2 2 2 22 4 2" xfId="16511" xr:uid="{D02EF8D9-254F-4193-8595-DAA42EB21A14}"/>
    <cellStyle name="Separador de milhares 2 2 2 22 4 2 2" xfId="21733" xr:uid="{90516728-C3F4-4F04-8ECD-7E559934FB47}"/>
    <cellStyle name="Separador de milhares 2 2 2 22 4 3" xfId="18858" xr:uid="{D5C1FDEE-D31F-46FA-B47C-4ED6952CF8CF}"/>
    <cellStyle name="Separador de milhares 2 2 2 22 5" xfId="14766" xr:uid="{BC076AC5-BAE4-473D-BF5F-432028CA26B8}"/>
    <cellStyle name="Separador de milhares 2 2 2 22 5 2" xfId="19992" xr:uid="{D9CE2212-EE42-4647-BD16-885D5130C8B2}"/>
    <cellStyle name="Separador de milhares 2 2 2 23" xfId="10829" xr:uid="{A26A109D-27EB-49BA-9B03-52FF5651B352}"/>
    <cellStyle name="Separador de milhares 2 2 2 23 2" xfId="10830" xr:uid="{8EB3F017-19CB-46CB-A15D-375BD20BFFE3}"/>
    <cellStyle name="Separador de milhares 2 2 2 23 2 2" xfId="13627" xr:uid="{A4B8EDFB-582E-4B78-B762-A9325A873DB6}"/>
    <cellStyle name="Separador de milhares 2 2 2 23 2 2 2" xfId="16515" xr:uid="{825384A7-4A94-40D2-ABC2-0862FAF894B8}"/>
    <cellStyle name="Separador de milhares 2 2 2 23 2 2 2 2" xfId="21737" xr:uid="{493D92FA-FF7E-45E0-89FD-F99F603FFDC2}"/>
    <cellStyle name="Separador de milhares 2 2 2 23 2 2 3" xfId="18862" xr:uid="{F5C7BBB4-1B14-415F-9901-0F353E990D7E}"/>
    <cellStyle name="Separador de milhares 2 2 2 23 2 3" xfId="14770" xr:uid="{DBF5866A-B43B-4B5D-8313-A80E2AFAB24D}"/>
    <cellStyle name="Separador de milhares 2 2 2 23 2 3 2" xfId="19996" xr:uid="{379E410E-AB4F-4B33-9FD4-FB4E92C51B92}"/>
    <cellStyle name="Separador de milhares 2 2 2 23 3" xfId="13626" xr:uid="{31683E63-D9F4-4FC5-A52F-4092E4BAC927}"/>
    <cellStyle name="Separador de milhares 2 2 2 23 3 2" xfId="16514" xr:uid="{50FFE78C-F669-4F93-99AB-618FF3323B21}"/>
    <cellStyle name="Separador de milhares 2 2 2 23 3 2 2" xfId="21736" xr:uid="{E7413D78-8F99-43B2-94D6-75297AB8F59E}"/>
    <cellStyle name="Separador de milhares 2 2 2 23 3 3" xfId="18861" xr:uid="{9771E2E4-3947-49FA-A948-05EF76FAF95B}"/>
    <cellStyle name="Separador de milhares 2 2 2 23 4" xfId="14769" xr:uid="{0B1353C8-7D47-4BC4-8EC4-641CE20C3C84}"/>
    <cellStyle name="Separador de milhares 2 2 2 23 4 2" xfId="19995" xr:uid="{DC10996E-B853-43A2-AF0B-F77299FE338A}"/>
    <cellStyle name="Separador de milhares 2 2 2 24" xfId="10831" xr:uid="{5C7CF512-461E-4255-BDC0-8FAD0B2B6E3F}"/>
    <cellStyle name="Separador de milhares 2 2 2 24 2" xfId="13628" xr:uid="{73730CCF-F17D-4409-AD50-9F58A7853972}"/>
    <cellStyle name="Separador de milhares 2 2 2 24 2 2" xfId="16516" xr:uid="{1CFEF842-F92C-4B6D-ABD8-779F216CAC54}"/>
    <cellStyle name="Separador de milhares 2 2 2 24 2 2 2" xfId="21738" xr:uid="{87BE4581-6FB6-45C3-A63C-B862DA7ECDFD}"/>
    <cellStyle name="Separador de milhares 2 2 2 24 2 3" xfId="18863" xr:uid="{96FF0A5F-6439-4DC0-9D90-6BA71874441C}"/>
    <cellStyle name="Separador de milhares 2 2 2 24 3" xfId="14771" xr:uid="{753E7129-37E2-4F73-A05B-B45FFC6F4F73}"/>
    <cellStyle name="Separador de milhares 2 2 2 24 3 2" xfId="19997" xr:uid="{AA9739E5-E47A-4BF4-BAE5-4E28818887F2}"/>
    <cellStyle name="Separador de milhares 2 2 2 25" xfId="10832" xr:uid="{5CB96D41-64F9-475A-AC29-87FF96E8BFEE}"/>
    <cellStyle name="Separador de milhares 2 2 2 25 2" xfId="13629" xr:uid="{D7C8139B-29B2-4375-ABE9-ECF00251B703}"/>
    <cellStyle name="Separador de milhares 2 2 2 25 2 2" xfId="16517" xr:uid="{10E69A96-CF39-48B1-A3BE-636709F3E2A7}"/>
    <cellStyle name="Separador de milhares 2 2 2 25 2 2 2" xfId="21739" xr:uid="{8756FD0D-73DD-4C93-9EB7-41AF2B937BB6}"/>
    <cellStyle name="Separador de milhares 2 2 2 25 2 3" xfId="18864" xr:uid="{F35CBAFD-2F16-4C49-AF9E-742B68339C70}"/>
    <cellStyle name="Separador de milhares 2 2 2 25 3" xfId="14772" xr:uid="{A310CF5F-0A69-4E9B-9F9A-126084311818}"/>
    <cellStyle name="Separador de milhares 2 2 2 25 3 2" xfId="19998" xr:uid="{99EB7F8F-0385-4E39-86E8-9ACCB1EAFF71}"/>
    <cellStyle name="Separador de milhares 2 2 2 26" xfId="10833" xr:uid="{48F5CD43-39D7-49B7-9B30-ECE04A5CE69D}"/>
    <cellStyle name="Separador de milhares 2 2 2 26 2" xfId="13630" xr:uid="{750FC048-969F-4286-B285-94C38666A1CD}"/>
    <cellStyle name="Separador de milhares 2 2 2 26 2 2" xfId="16518" xr:uid="{9BF20377-C417-47CF-85A5-65AE8D0461E6}"/>
    <cellStyle name="Separador de milhares 2 2 2 26 2 2 2" xfId="21740" xr:uid="{1904B468-525E-4F4B-927C-366FCC52E8F1}"/>
    <cellStyle name="Separador de milhares 2 2 2 26 2 3" xfId="18865" xr:uid="{B1B96B0C-9735-4D5C-ACC1-A693BB877DE4}"/>
    <cellStyle name="Separador de milhares 2 2 2 26 3" xfId="14773" xr:uid="{B3270BCE-64E1-4CD3-8C2A-0E0D7BCBB9C6}"/>
    <cellStyle name="Separador de milhares 2 2 2 26 3 2" xfId="19999" xr:uid="{76CEE7D4-9535-4A99-B258-C5F1356F56AA}"/>
    <cellStyle name="Separador de milhares 2 2 2 27" xfId="10834" xr:uid="{125620E7-1208-440F-820D-26C29FF67B48}"/>
    <cellStyle name="Separador de milhares 2 2 2 27 2" xfId="13631" xr:uid="{FB5BA827-453F-47FB-AFEE-810C38324C11}"/>
    <cellStyle name="Separador de milhares 2 2 2 27 2 2" xfId="16519" xr:uid="{BB486ED1-AF75-4446-9BC9-8C8F9E9BA2B1}"/>
    <cellStyle name="Separador de milhares 2 2 2 27 2 2 2" xfId="21741" xr:uid="{FA7E164F-04D7-4F13-AA94-6F0E8905A64C}"/>
    <cellStyle name="Separador de milhares 2 2 2 27 2 3" xfId="18866" xr:uid="{A15CC6DB-BC2C-4FC5-85B4-CA105AD0FBD8}"/>
    <cellStyle name="Separador de milhares 2 2 2 27 3" xfId="14774" xr:uid="{1DF8A508-9BF0-42D2-BBAF-DED73B6886C4}"/>
    <cellStyle name="Separador de milhares 2 2 2 27 3 2" xfId="20000" xr:uid="{B23D6781-94FB-4801-9BA1-90B9EE55D2E1}"/>
    <cellStyle name="Separador de milhares 2 2 2 28" xfId="10835" xr:uid="{18A1B041-7C5A-4749-B819-CC17677E7AE0}"/>
    <cellStyle name="Separador de milhares 2 2 2 28 2" xfId="13632" xr:uid="{2572788D-1F82-4D2F-ABB9-0FF5B6823BA7}"/>
    <cellStyle name="Separador de milhares 2 2 2 28 2 2" xfId="16520" xr:uid="{92542ABD-10B5-4D23-BF07-F4F39E5EE783}"/>
    <cellStyle name="Separador de milhares 2 2 2 28 2 2 2" xfId="21742" xr:uid="{6B067C61-C94E-4C62-8D34-47F02AD87FF6}"/>
    <cellStyle name="Separador de milhares 2 2 2 28 2 3" xfId="18867" xr:uid="{BEE728A1-A57A-45A5-9632-E053718AB8E7}"/>
    <cellStyle name="Separador de milhares 2 2 2 28 3" xfId="14775" xr:uid="{5FA57DB3-FA89-4427-84CC-E9DFF52F99CE}"/>
    <cellStyle name="Separador de milhares 2 2 2 28 3 2" xfId="20001" xr:uid="{218BE0FB-BA05-40D5-A250-65DA16A5EE52}"/>
    <cellStyle name="Separador de milhares 2 2 2 29" xfId="10836" xr:uid="{59E37B33-D44A-4EA9-A89B-37FAA7C6E15E}"/>
    <cellStyle name="Separador de milhares 2 2 2 29 2" xfId="13633" xr:uid="{0B89B673-0CB9-43EB-AB03-C7FA7FDECDF9}"/>
    <cellStyle name="Separador de milhares 2 2 2 29 2 2" xfId="16521" xr:uid="{39D447BC-C499-4A05-B318-4FED0674DA8A}"/>
    <cellStyle name="Separador de milhares 2 2 2 29 2 2 2" xfId="21743" xr:uid="{D6138C6A-70A0-4775-9286-F7B57AB88F23}"/>
    <cellStyle name="Separador de milhares 2 2 2 29 2 3" xfId="18868" xr:uid="{FEB01C44-2BB6-4270-A35F-BE9749B04795}"/>
    <cellStyle name="Separador de milhares 2 2 2 29 3" xfId="14776" xr:uid="{3E6CEBA5-40D5-4689-9F9A-9BC31CB14798}"/>
    <cellStyle name="Separador de milhares 2 2 2 29 3 2" xfId="20002" xr:uid="{BC1E33FE-D154-4F23-8E80-A89E6F1D0B23}"/>
    <cellStyle name="Separador de milhares 2 2 2 3" xfId="1284" xr:uid="{DA69C04B-86A0-456B-9E3E-D63D0DA1E2A7}"/>
    <cellStyle name="Separador de milhares 2 2 2 3 10" xfId="10838" xr:uid="{685BCBA2-C62B-457F-8C84-91FEC05F3E04}"/>
    <cellStyle name="Separador de milhares 2 2 2 3 10 2" xfId="13635" xr:uid="{445857AE-78B6-4635-8F2B-260B092B2D7F}"/>
    <cellStyle name="Separador de milhares 2 2 2 3 10 2 2" xfId="16523" xr:uid="{269D78D3-0DDC-4D3B-9248-EBCB5BA62333}"/>
    <cellStyle name="Separador de milhares 2 2 2 3 10 2 2 2" xfId="21745" xr:uid="{A4FBD8FA-2F92-42F4-BEFE-52A4922780F7}"/>
    <cellStyle name="Separador de milhares 2 2 2 3 10 2 3" xfId="18870" xr:uid="{5A71F2E7-5CBF-42F8-9C89-E22BD7D894DF}"/>
    <cellStyle name="Separador de milhares 2 2 2 3 10 3" xfId="14778" xr:uid="{C22E9EE6-32F4-4D97-8274-DEBDD775871A}"/>
    <cellStyle name="Separador de milhares 2 2 2 3 10 3 2" xfId="20004" xr:uid="{241E3038-A3ED-4F27-9E96-1FCC581C4593}"/>
    <cellStyle name="Separador de milhares 2 2 2 3 11" xfId="10839" xr:uid="{62CE348A-3F22-4EE7-947A-BF3F85F8A884}"/>
    <cellStyle name="Separador de milhares 2 2 2 3 11 2" xfId="13636" xr:uid="{DD4B1A8E-2413-44EE-ACBD-18352358D2C0}"/>
    <cellStyle name="Separador de milhares 2 2 2 3 11 2 2" xfId="16524" xr:uid="{10CF1CA9-4732-49B8-96AD-807FD399BAA3}"/>
    <cellStyle name="Separador de milhares 2 2 2 3 11 2 2 2" xfId="21746" xr:uid="{3B4EFF64-2A08-43F7-B6E0-BE1B93CC11F2}"/>
    <cellStyle name="Separador de milhares 2 2 2 3 11 2 3" xfId="18871" xr:uid="{4CAE8257-9D05-4843-A723-BC850F51B8D2}"/>
    <cellStyle name="Separador de milhares 2 2 2 3 11 3" xfId="14779" xr:uid="{F2DACD12-70BA-4B31-B60E-B3D0066C67F5}"/>
    <cellStyle name="Separador de milhares 2 2 2 3 11 3 2" xfId="20005" xr:uid="{0BC0BFD8-0D6C-42AB-AB18-0F95EFFCB944}"/>
    <cellStyle name="Separador de milhares 2 2 2 3 12" xfId="10840" xr:uid="{3D03E389-021F-4B39-B1EB-66DC2833115F}"/>
    <cellStyle name="Separador de milhares 2 2 2 3 12 2" xfId="13637" xr:uid="{49E4A46E-7DA8-430C-9E5E-072E4AA9C1BF}"/>
    <cellStyle name="Separador de milhares 2 2 2 3 12 2 2" xfId="16525" xr:uid="{21F60F1B-5640-4F95-A903-1D7DDDFC537B}"/>
    <cellStyle name="Separador de milhares 2 2 2 3 12 2 2 2" xfId="21747" xr:uid="{3FE477D6-F480-49F5-AFBB-9F00F01A637C}"/>
    <cellStyle name="Separador de milhares 2 2 2 3 12 2 3" xfId="18872" xr:uid="{FA2603C2-A8D2-4375-8F38-7EFC28020170}"/>
    <cellStyle name="Separador de milhares 2 2 2 3 12 3" xfId="14780" xr:uid="{96AAE8A1-A658-4C5E-B6F5-0E4ABA9A7B69}"/>
    <cellStyle name="Separador de milhares 2 2 2 3 12 3 2" xfId="20006" xr:uid="{2BA18FD9-0F90-47CC-B321-1A3D09C94305}"/>
    <cellStyle name="Separador de milhares 2 2 2 3 13" xfId="10841" xr:uid="{3CEEC5AC-2389-4A2C-A34C-DC7538D20313}"/>
    <cellStyle name="Separador de milhares 2 2 2 3 13 2" xfId="13638" xr:uid="{7F30E436-A28B-4D12-8477-FD5D2F2ECC70}"/>
    <cellStyle name="Separador de milhares 2 2 2 3 13 2 2" xfId="16526" xr:uid="{C78FCC9A-B1BE-48B6-9DF1-1D6063D5F107}"/>
    <cellStyle name="Separador de milhares 2 2 2 3 13 2 2 2" xfId="21748" xr:uid="{821F1D1F-A38D-43F3-A700-394BC0B55B94}"/>
    <cellStyle name="Separador de milhares 2 2 2 3 13 2 3" xfId="18873" xr:uid="{9D684FBE-7209-4C36-BB68-182E3A85C683}"/>
    <cellStyle name="Separador de milhares 2 2 2 3 13 3" xfId="14781" xr:uid="{22C7D406-56E7-4FE4-85F5-6B8BC9F5F56D}"/>
    <cellStyle name="Separador de milhares 2 2 2 3 13 3 2" xfId="20007" xr:uid="{0CFBCDAB-AC72-4E65-B4C1-C5335FC1B3E2}"/>
    <cellStyle name="Separador de milhares 2 2 2 3 14" xfId="10842" xr:uid="{DE4DF0BC-9A43-4226-A90E-81777B454670}"/>
    <cellStyle name="Separador de milhares 2 2 2 3 14 2" xfId="13639" xr:uid="{93BDBC52-A67C-49B3-A9B8-D38B9FCA3EA3}"/>
    <cellStyle name="Separador de milhares 2 2 2 3 14 2 2" xfId="16527" xr:uid="{4CD4C51D-626E-48EF-9340-9F31A30C8A3F}"/>
    <cellStyle name="Separador de milhares 2 2 2 3 14 2 2 2" xfId="21749" xr:uid="{EE97C975-9754-43DB-B264-7DB90E331C45}"/>
    <cellStyle name="Separador de milhares 2 2 2 3 14 2 3" xfId="18874" xr:uid="{22921832-9843-4BEE-9AF6-8361E29F23AE}"/>
    <cellStyle name="Separador de milhares 2 2 2 3 14 3" xfId="14782" xr:uid="{7E092246-BFEA-49A5-A1F6-622AA99F1481}"/>
    <cellStyle name="Separador de milhares 2 2 2 3 14 3 2" xfId="20008" xr:uid="{82CD81C2-9AA8-422C-8361-1CBFEE2BF9E3}"/>
    <cellStyle name="Separador de milhares 2 2 2 3 15" xfId="10843" xr:uid="{DA68BD84-0B73-489D-AE2F-56E0A72B8004}"/>
    <cellStyle name="Separador de milhares 2 2 2 3 15 2" xfId="13640" xr:uid="{BB9340E3-C44E-4B24-8793-2AB214D8FE8B}"/>
    <cellStyle name="Separador de milhares 2 2 2 3 15 2 2" xfId="16528" xr:uid="{7C3B8BDC-9CD6-40A1-B07B-48DBD2469062}"/>
    <cellStyle name="Separador de milhares 2 2 2 3 15 2 2 2" xfId="21750" xr:uid="{6603FAF4-15E2-4FC5-866E-CBAED87FF460}"/>
    <cellStyle name="Separador de milhares 2 2 2 3 15 2 3" xfId="18875" xr:uid="{5CD49385-BE31-4B48-A6AD-2EDD015C3706}"/>
    <cellStyle name="Separador de milhares 2 2 2 3 15 3" xfId="14783" xr:uid="{C9CEE777-D85B-452A-9281-9F26B6A26ED1}"/>
    <cellStyle name="Separador de milhares 2 2 2 3 15 3 2" xfId="20009" xr:uid="{D6339AEC-5BE9-46FB-A7B1-0439865A73ED}"/>
    <cellStyle name="Separador de milhares 2 2 2 3 16" xfId="10844" xr:uid="{44672985-3C2E-406F-8868-B145E9CCD123}"/>
    <cellStyle name="Separador de milhares 2 2 2 3 16 2" xfId="13641" xr:uid="{4165E6C0-C001-4A22-83DC-705060BF84CC}"/>
    <cellStyle name="Separador de milhares 2 2 2 3 16 2 2" xfId="16529" xr:uid="{8F1D0E60-69DE-43C9-A8EB-EF6061C79067}"/>
    <cellStyle name="Separador de milhares 2 2 2 3 16 2 2 2" xfId="21751" xr:uid="{44ABF92D-9947-4CD2-96AD-F2A355C49083}"/>
    <cellStyle name="Separador de milhares 2 2 2 3 16 2 3" xfId="18876" xr:uid="{B7D2C4F2-4287-4ABB-B152-4F4EB0610AA5}"/>
    <cellStyle name="Separador de milhares 2 2 2 3 16 3" xfId="14784" xr:uid="{A56D0A7B-5FC8-4B13-A078-44EEF472B724}"/>
    <cellStyle name="Separador de milhares 2 2 2 3 16 3 2" xfId="20010" xr:uid="{49510BCC-BF38-4051-8E56-F221EED62736}"/>
    <cellStyle name="Separador de milhares 2 2 2 3 17" xfId="10845" xr:uid="{1401D046-0609-400B-A357-19E86FC47087}"/>
    <cellStyle name="Separador de milhares 2 2 2 3 17 2" xfId="13642" xr:uid="{230018CA-4001-4BD7-858C-87CF649FD57C}"/>
    <cellStyle name="Separador de milhares 2 2 2 3 17 2 2" xfId="16530" xr:uid="{0BF15A0B-026D-4519-8946-B5B9D4D418A2}"/>
    <cellStyle name="Separador de milhares 2 2 2 3 17 2 2 2" xfId="21752" xr:uid="{135349EB-A7C5-429C-9D6E-21741879C433}"/>
    <cellStyle name="Separador de milhares 2 2 2 3 17 2 3" xfId="18877" xr:uid="{73CA5C81-7FC2-457E-B9CA-B0CF09D6F5B5}"/>
    <cellStyle name="Separador de milhares 2 2 2 3 17 3" xfId="14785" xr:uid="{F5486B11-4F4E-4111-B2B7-D9CB8193690B}"/>
    <cellStyle name="Separador de milhares 2 2 2 3 17 3 2" xfId="20011" xr:uid="{69AC6E8F-DC2E-483B-9EDA-1ED4BF649F4A}"/>
    <cellStyle name="Separador de milhares 2 2 2 3 18" xfId="10846" xr:uid="{5C252DB9-D7FA-493A-ADF2-FBF52E0717F3}"/>
    <cellStyle name="Separador de milhares 2 2 2 3 18 2" xfId="13643" xr:uid="{D8962684-4126-410C-ADA3-0C5A9A93D56B}"/>
    <cellStyle name="Separador de milhares 2 2 2 3 18 2 2" xfId="16531" xr:uid="{CA899AF0-4BEE-44D1-93E4-E7447482B95F}"/>
    <cellStyle name="Separador de milhares 2 2 2 3 18 2 2 2" xfId="21753" xr:uid="{7AF10C4C-6DB9-4F13-90BE-8E65AC3FEAC3}"/>
    <cellStyle name="Separador de milhares 2 2 2 3 18 2 3" xfId="18878" xr:uid="{74889BDF-D03E-4B0B-8569-BE2A4F1F670C}"/>
    <cellStyle name="Separador de milhares 2 2 2 3 18 3" xfId="14786" xr:uid="{84B2E7C3-80BF-40C7-B39F-3840A664C564}"/>
    <cellStyle name="Separador de milhares 2 2 2 3 18 3 2" xfId="20012" xr:uid="{44A15588-4187-446F-A6FC-A2802136809F}"/>
    <cellStyle name="Separador de milhares 2 2 2 3 19" xfId="10847" xr:uid="{50E420F9-C554-4DDF-BE43-4EECCEA48136}"/>
    <cellStyle name="Separador de milhares 2 2 2 3 19 2" xfId="13644" xr:uid="{7CCADB1C-D82B-4478-87FC-31B70477BE68}"/>
    <cellStyle name="Separador de milhares 2 2 2 3 19 2 2" xfId="16532" xr:uid="{5D4CE2C6-83C3-4478-A7EF-B0FAAC90289A}"/>
    <cellStyle name="Separador de milhares 2 2 2 3 19 2 2 2" xfId="21754" xr:uid="{C94D479D-BEDC-4B54-9310-EDD1DD0A37CC}"/>
    <cellStyle name="Separador de milhares 2 2 2 3 19 2 3" xfId="18879" xr:uid="{DF18DC35-C5EA-462E-AB8B-23025F5D232B}"/>
    <cellStyle name="Separador de milhares 2 2 2 3 19 3" xfId="14787" xr:uid="{FEB4AFB3-6D66-48E9-8BA4-7DEA5EE29EDB}"/>
    <cellStyle name="Separador de milhares 2 2 2 3 19 3 2" xfId="20013" xr:uid="{19DA9DD8-0B41-4879-AE25-CED82DA94696}"/>
    <cellStyle name="Separador de milhares 2 2 2 3 2" xfId="10848" xr:uid="{4F6C0B21-73A9-4162-8C6D-43B5B70D89C4}"/>
    <cellStyle name="Separador de milhares 2 2 2 3 2 2" xfId="13645" xr:uid="{83F5593D-B98F-411C-9AD9-5923D5EAEBE9}"/>
    <cellStyle name="Separador de milhares 2 2 2 3 2 2 2" xfId="16533" xr:uid="{B56940B5-A1F3-431C-8D60-4B93EEAB76FB}"/>
    <cellStyle name="Separador de milhares 2 2 2 3 2 2 2 2" xfId="21755" xr:uid="{A611865B-C760-4E58-8FC8-071B5244E2F0}"/>
    <cellStyle name="Separador de milhares 2 2 2 3 2 2 3" xfId="18880" xr:uid="{9E459D65-1681-400A-A462-12690DE6B918}"/>
    <cellStyle name="Separador de milhares 2 2 2 3 2 3" xfId="14788" xr:uid="{EB1A04E3-F3C7-47C3-85A0-1285560531BB}"/>
    <cellStyle name="Separador de milhares 2 2 2 3 2 3 2" xfId="20014" xr:uid="{22BFC6A2-E1E9-43CB-969A-E154BC115CB1}"/>
    <cellStyle name="Separador de milhares 2 2 2 3 20" xfId="10849" xr:uid="{BADD2416-70E8-4C46-ACC3-C056E825BAEF}"/>
    <cellStyle name="Separador de milhares 2 2 2 3 20 2" xfId="13646" xr:uid="{EB81439A-3F2A-4C0F-BBDE-4DC0FF897655}"/>
    <cellStyle name="Separador de milhares 2 2 2 3 20 2 2" xfId="16534" xr:uid="{030C244C-0E4D-4C9F-8C8F-B9039D9989BD}"/>
    <cellStyle name="Separador de milhares 2 2 2 3 20 2 2 2" xfId="21756" xr:uid="{14184E73-80C1-4EC4-A0A2-610A31FFAF30}"/>
    <cellStyle name="Separador de milhares 2 2 2 3 20 2 3" xfId="18881" xr:uid="{709FE386-F366-4582-9B42-23500E501209}"/>
    <cellStyle name="Separador de milhares 2 2 2 3 20 3" xfId="14789" xr:uid="{F458B8C9-C4D2-41D4-8E1F-42C55501EE2A}"/>
    <cellStyle name="Separador de milhares 2 2 2 3 20 3 2" xfId="20015" xr:uid="{31892FB9-A63D-4EE3-B97B-8637C0BC3CA7}"/>
    <cellStyle name="Separador de milhares 2 2 2 3 21" xfId="10850" xr:uid="{601805D3-FA34-4DEA-A5A0-59CFB57398C3}"/>
    <cellStyle name="Separador de milhares 2 2 2 3 21 2" xfId="13647" xr:uid="{3CEB7FC5-0CA7-4C80-9B7B-D37041ECF1B0}"/>
    <cellStyle name="Separador de milhares 2 2 2 3 21 2 2" xfId="16535" xr:uid="{C0EDF197-2F4C-45D4-97B1-85E0052AD53B}"/>
    <cellStyle name="Separador de milhares 2 2 2 3 21 2 2 2" xfId="21757" xr:uid="{A946C3BA-A844-402E-A655-146D6277B129}"/>
    <cellStyle name="Separador de milhares 2 2 2 3 21 2 3" xfId="18882" xr:uid="{FEAF9162-2641-4A45-AAA2-DF4DB2D0388E}"/>
    <cellStyle name="Separador de milhares 2 2 2 3 21 3" xfId="14790" xr:uid="{C375F834-37A8-4E0F-9AF6-EF4A34A560AC}"/>
    <cellStyle name="Separador de milhares 2 2 2 3 21 3 2" xfId="20016" xr:uid="{B256C6DA-B9AE-4332-A7FA-E9BF8A33CECD}"/>
    <cellStyle name="Separador de milhares 2 2 2 3 22" xfId="10851" xr:uid="{5E36168C-178D-4E4B-9883-9AF5454ADC9F}"/>
    <cellStyle name="Separador de milhares 2 2 2 3 22 2" xfId="13648" xr:uid="{04C1A0EA-B491-4936-842E-4DA9B97FD3B2}"/>
    <cellStyle name="Separador de milhares 2 2 2 3 22 2 2" xfId="16536" xr:uid="{913372ED-9386-4EBA-B9A6-3E85ADF8C94F}"/>
    <cellStyle name="Separador de milhares 2 2 2 3 22 2 2 2" xfId="21758" xr:uid="{0D65582C-9CBA-48CA-8DA3-3CB8AE95F1C0}"/>
    <cellStyle name="Separador de milhares 2 2 2 3 22 2 3" xfId="18883" xr:uid="{FF27F6A6-84A2-41A8-9922-081B0CD1C41F}"/>
    <cellStyle name="Separador de milhares 2 2 2 3 22 3" xfId="14791" xr:uid="{F7D148AD-F484-4D4F-8884-D22521FD675C}"/>
    <cellStyle name="Separador de milhares 2 2 2 3 22 3 2" xfId="20017" xr:uid="{283CB8A3-C974-4B22-AAE5-167891190150}"/>
    <cellStyle name="Separador de milhares 2 2 2 3 23" xfId="13634" xr:uid="{0E5F9E48-CC9D-4044-8230-FDEF7A221BE3}"/>
    <cellStyle name="Separador de milhares 2 2 2 3 23 2" xfId="16522" xr:uid="{5CDAC1CE-FC19-460D-B8AE-BA3D0F898A46}"/>
    <cellStyle name="Separador de milhares 2 2 2 3 23 2 2" xfId="21744" xr:uid="{DF4BCAB4-459F-41B3-93BF-C06E53E0FBAE}"/>
    <cellStyle name="Separador de milhares 2 2 2 3 23 3" xfId="18869" xr:uid="{C555932A-8B92-45AB-963A-B351BE3B93BD}"/>
    <cellStyle name="Separador de milhares 2 2 2 3 24" xfId="14777" xr:uid="{C684074F-56BE-49D4-A7FE-6913B972E3D6}"/>
    <cellStyle name="Separador de milhares 2 2 2 3 24 2" xfId="20003" xr:uid="{10386EB5-C5C6-4095-9DC7-5BD37FE241D3}"/>
    <cellStyle name="Separador de milhares 2 2 2 3 25" xfId="10837" xr:uid="{8B1101AC-9EAA-4141-99D4-A60B13C03FC8}"/>
    <cellStyle name="Separador de milhares 2 2 2 3 3" xfId="10852" xr:uid="{D1EC6BDF-C171-4C0C-9C90-CF7D9D5DC175}"/>
    <cellStyle name="Separador de milhares 2 2 2 3 3 2" xfId="13649" xr:uid="{1FCA7E59-966C-4D39-8DFC-E33D7799E80F}"/>
    <cellStyle name="Separador de milhares 2 2 2 3 3 2 2" xfId="16537" xr:uid="{B0F8FDBC-F89A-4288-A2CC-61520D0D4533}"/>
    <cellStyle name="Separador de milhares 2 2 2 3 3 2 2 2" xfId="21759" xr:uid="{F2599976-5FA4-43CB-B8A4-EE9454156686}"/>
    <cellStyle name="Separador de milhares 2 2 2 3 3 2 3" xfId="18884" xr:uid="{BD84260A-6987-4DE5-8859-AA4AAE9BC72C}"/>
    <cellStyle name="Separador de milhares 2 2 2 3 3 3" xfId="14792" xr:uid="{05526913-64D9-4E02-AA51-59BA9D5F0ECD}"/>
    <cellStyle name="Separador de milhares 2 2 2 3 3 3 2" xfId="20018" xr:uid="{6A229678-040F-43F3-BEB6-95A56E8CB4A6}"/>
    <cellStyle name="Separador de milhares 2 2 2 3 4" xfId="10853" xr:uid="{783307C6-E234-4709-8034-82079B677893}"/>
    <cellStyle name="Separador de milhares 2 2 2 3 4 2" xfId="13650" xr:uid="{B2886BC1-DDFF-4B92-98A9-80BACDD0EAF6}"/>
    <cellStyle name="Separador de milhares 2 2 2 3 4 2 2" xfId="16538" xr:uid="{B64C9F4F-F0C1-4780-AD44-373FC1D23145}"/>
    <cellStyle name="Separador de milhares 2 2 2 3 4 2 2 2" xfId="21760" xr:uid="{2B62D748-737B-4CBB-99C5-89D38799999B}"/>
    <cellStyle name="Separador de milhares 2 2 2 3 4 2 3" xfId="18885" xr:uid="{C48CF8E6-5BDC-4629-9C34-E87876DB185E}"/>
    <cellStyle name="Separador de milhares 2 2 2 3 4 3" xfId="14793" xr:uid="{76F1755C-3DDE-4B15-AD03-201DE52C824B}"/>
    <cellStyle name="Separador de milhares 2 2 2 3 4 3 2" xfId="20019" xr:uid="{DEA86095-755A-45CC-96A9-164B54DA817D}"/>
    <cellStyle name="Separador de milhares 2 2 2 3 5" xfId="10854" xr:uid="{A240CC0C-EB38-409E-AC8A-5D292389E690}"/>
    <cellStyle name="Separador de milhares 2 2 2 3 5 2" xfId="13651" xr:uid="{8A1ACCF5-20F3-4CF7-9481-D32987C20B5B}"/>
    <cellStyle name="Separador de milhares 2 2 2 3 5 2 2" xfId="16539" xr:uid="{385E4260-1435-4AAE-89F2-8459EA4CDC3E}"/>
    <cellStyle name="Separador de milhares 2 2 2 3 5 2 2 2" xfId="21761" xr:uid="{7A464F36-3FD1-433B-9F42-C366AC50F6FE}"/>
    <cellStyle name="Separador de milhares 2 2 2 3 5 2 3" xfId="18886" xr:uid="{67BA1035-4884-407A-9CDC-2806D6F0757A}"/>
    <cellStyle name="Separador de milhares 2 2 2 3 5 3" xfId="14794" xr:uid="{7FA3BD4C-DAB3-4E1D-A79D-5673CC756083}"/>
    <cellStyle name="Separador de milhares 2 2 2 3 5 3 2" xfId="20020" xr:uid="{2EABC94C-50C7-4291-843B-A49A09C8D33F}"/>
    <cellStyle name="Separador de milhares 2 2 2 3 6" xfId="10855" xr:uid="{39EFE397-0B5E-4FB8-BD8C-01EE8D600BD7}"/>
    <cellStyle name="Separador de milhares 2 2 2 3 6 2" xfId="13652" xr:uid="{7A932707-5465-48C9-A245-423B489EE40A}"/>
    <cellStyle name="Separador de milhares 2 2 2 3 6 2 2" xfId="16540" xr:uid="{67BAD580-FF04-46E1-A3F8-F171141D32C9}"/>
    <cellStyle name="Separador de milhares 2 2 2 3 6 2 2 2" xfId="21762" xr:uid="{9EB24DD5-3EDA-4C05-8D61-DA39E8FED974}"/>
    <cellStyle name="Separador de milhares 2 2 2 3 6 2 3" xfId="18887" xr:uid="{F928D876-C2B0-42FC-BEFD-78D4DBEEF53E}"/>
    <cellStyle name="Separador de milhares 2 2 2 3 6 3" xfId="14795" xr:uid="{F1E24B80-F343-49AC-947E-6A62D616E132}"/>
    <cellStyle name="Separador de milhares 2 2 2 3 6 3 2" xfId="20021" xr:uid="{F3118B86-792A-4EAA-A167-FFB8052ABC2E}"/>
    <cellStyle name="Separador de milhares 2 2 2 3 7" xfId="10856" xr:uid="{E9A2DE4B-EEDF-4CFF-B3AB-B82742D671B6}"/>
    <cellStyle name="Separador de milhares 2 2 2 3 7 2" xfId="13653" xr:uid="{FDE20EE7-B212-4B3A-AF7C-ED576D869B0E}"/>
    <cellStyle name="Separador de milhares 2 2 2 3 7 2 2" xfId="16541" xr:uid="{5BDB85C2-639A-48D2-9DEF-F78BAEAAE232}"/>
    <cellStyle name="Separador de milhares 2 2 2 3 7 2 2 2" xfId="21763" xr:uid="{75D40DED-C19F-49F8-ACE0-393BF13FB683}"/>
    <cellStyle name="Separador de milhares 2 2 2 3 7 2 3" xfId="18888" xr:uid="{A48D95BD-8EF6-4033-B346-B6FD4FF0DB71}"/>
    <cellStyle name="Separador de milhares 2 2 2 3 7 3" xfId="14796" xr:uid="{32B89C7C-D8B7-47AC-9BD0-4E20125EA991}"/>
    <cellStyle name="Separador de milhares 2 2 2 3 7 3 2" xfId="20022" xr:uid="{E34B9538-37B9-4FCE-A232-FAF697F8272C}"/>
    <cellStyle name="Separador de milhares 2 2 2 3 8" xfId="10857" xr:uid="{FD725305-95BE-4BC3-BC27-ED5E43875775}"/>
    <cellStyle name="Separador de milhares 2 2 2 3 8 2" xfId="13654" xr:uid="{C6AEB868-D871-4BDA-9AA8-4E6B449F91EF}"/>
    <cellStyle name="Separador de milhares 2 2 2 3 8 2 2" xfId="16542" xr:uid="{273F0238-7ED1-4CC7-BD76-B3E38F85FEC9}"/>
    <cellStyle name="Separador de milhares 2 2 2 3 8 2 2 2" xfId="21764" xr:uid="{5E59B6A9-2A38-430B-BF73-8002C706BA6A}"/>
    <cellStyle name="Separador de milhares 2 2 2 3 8 2 3" xfId="18889" xr:uid="{EF1937FB-F953-47B8-9EF4-7BE722C54D8F}"/>
    <cellStyle name="Separador de milhares 2 2 2 3 8 3" xfId="14797" xr:uid="{01D55083-0AB9-4BFF-A32A-814B1E2056A8}"/>
    <cellStyle name="Separador de milhares 2 2 2 3 8 3 2" xfId="20023" xr:uid="{49A987C7-8162-4D80-9D22-2A93C49A943C}"/>
    <cellStyle name="Separador de milhares 2 2 2 3 9" xfId="10858" xr:uid="{7344CAA4-8A8E-4AC0-A960-9966BA82F27F}"/>
    <cellStyle name="Separador de milhares 2 2 2 3 9 2" xfId="13655" xr:uid="{4DEBA8B2-F8F8-4D63-B8A6-AE39FE37A42B}"/>
    <cellStyle name="Separador de milhares 2 2 2 3 9 2 2" xfId="16543" xr:uid="{8B46C5E2-229B-4744-A26E-A5D374A07AB0}"/>
    <cellStyle name="Separador de milhares 2 2 2 3 9 2 2 2" xfId="21765" xr:uid="{AC0E173A-34CC-42D9-94C1-E64EBF3D2564}"/>
    <cellStyle name="Separador de milhares 2 2 2 3 9 2 3" xfId="18890" xr:uid="{5FE742BC-A73E-4BB2-949E-615E058795C4}"/>
    <cellStyle name="Separador de milhares 2 2 2 3 9 3" xfId="14798" xr:uid="{CD8DEA6A-55EF-4251-9694-851C073C7A60}"/>
    <cellStyle name="Separador de milhares 2 2 2 3 9 3 2" xfId="20024" xr:uid="{24403CBF-2B8A-420F-BD3A-93EBD406682E}"/>
    <cellStyle name="Separador de milhares 2 2 2 30" xfId="10859" xr:uid="{F1489C46-53E5-4438-8F95-953A4783133C}"/>
    <cellStyle name="Separador de milhares 2 2 2 30 2" xfId="13656" xr:uid="{D8CA0707-410B-4D35-A9FD-8D2046014D97}"/>
    <cellStyle name="Separador de milhares 2 2 2 30 2 2" xfId="16544" xr:uid="{22A293A4-ABB8-45CA-B7D6-A836AAF81AE6}"/>
    <cellStyle name="Separador de milhares 2 2 2 30 2 2 2" xfId="21766" xr:uid="{34D8F418-FDD2-4D9C-A1D0-C5497A6CB30D}"/>
    <cellStyle name="Separador de milhares 2 2 2 30 2 3" xfId="18891" xr:uid="{3F5A5776-ECCE-4403-AA22-E4C8DB39C852}"/>
    <cellStyle name="Separador de milhares 2 2 2 30 3" xfId="14799" xr:uid="{632C257C-E462-4AA8-A098-0A39BC923052}"/>
    <cellStyle name="Separador de milhares 2 2 2 30 3 2" xfId="20025" xr:uid="{ECEA25B6-7940-4931-8EFF-C6F9BF962DC1}"/>
    <cellStyle name="Separador de milhares 2 2 2 31" xfId="10860" xr:uid="{DB488F7B-7282-475F-8034-666F0EC4DFE8}"/>
    <cellStyle name="Separador de milhares 2 2 2 31 2" xfId="13657" xr:uid="{8E875E56-558A-4EDC-A18B-4BEDBA813309}"/>
    <cellStyle name="Separador de milhares 2 2 2 31 2 2" xfId="16545" xr:uid="{71352CB6-DD3D-41BF-83EF-0BE17B90AD78}"/>
    <cellStyle name="Separador de milhares 2 2 2 31 2 2 2" xfId="21767" xr:uid="{ED8DB062-04D3-47CB-B239-41B6BCE9C05F}"/>
    <cellStyle name="Separador de milhares 2 2 2 31 2 3" xfId="18892" xr:uid="{D5865031-0DAF-48EA-8323-9450DEE23A8C}"/>
    <cellStyle name="Separador de milhares 2 2 2 31 3" xfId="14800" xr:uid="{9BC80A0B-B11A-4741-88D5-B7D5366D7162}"/>
    <cellStyle name="Separador de milhares 2 2 2 31 3 2" xfId="20026" xr:uid="{299DCD60-AEB4-4BEF-878C-D81663453958}"/>
    <cellStyle name="Separador de milhares 2 2 2 32" xfId="10861" xr:uid="{0E0CE096-410A-4A66-ABF4-21422B3D2DFF}"/>
    <cellStyle name="Separador de milhares 2 2 2 32 2" xfId="13658" xr:uid="{A7289AD5-4B74-48A0-982E-BB37B8C06C1A}"/>
    <cellStyle name="Separador de milhares 2 2 2 32 2 2" xfId="16546" xr:uid="{E8C53402-F117-4CEC-8ECA-385CC5362C7D}"/>
    <cellStyle name="Separador de milhares 2 2 2 32 2 2 2" xfId="21768" xr:uid="{6676E7B7-FC8B-4734-9AFF-00A97EBE8417}"/>
    <cellStyle name="Separador de milhares 2 2 2 32 2 3" xfId="18893" xr:uid="{F741C873-7089-4816-A5C3-569FBF4AB2B2}"/>
    <cellStyle name="Separador de milhares 2 2 2 32 3" xfId="14801" xr:uid="{A2B07AFF-EBEA-4A88-862C-07A96D6325C3}"/>
    <cellStyle name="Separador de milhares 2 2 2 32 3 2" xfId="20027" xr:uid="{74E01B7D-4226-433B-B92D-22AEBDDA001F}"/>
    <cellStyle name="Separador de milhares 2 2 2 33" xfId="10862" xr:uid="{4C5933B7-48C4-48A6-B921-07E88E1E6BBD}"/>
    <cellStyle name="Separador de milhares 2 2 2 33 2" xfId="13659" xr:uid="{5B4FBB92-863F-44F7-AF63-2C8239FDBDA9}"/>
    <cellStyle name="Separador de milhares 2 2 2 33 2 2" xfId="16547" xr:uid="{09D45DE4-5BDC-48E3-8F64-F052BB65EA78}"/>
    <cellStyle name="Separador de milhares 2 2 2 33 2 2 2" xfId="21769" xr:uid="{427CA7D0-0FB1-40F7-B229-D91D4182ABFC}"/>
    <cellStyle name="Separador de milhares 2 2 2 33 2 3" xfId="18894" xr:uid="{D552B952-E05F-462B-8AAC-AEF706D61B4E}"/>
    <cellStyle name="Separador de milhares 2 2 2 33 3" xfId="14802" xr:uid="{F3104EF9-E6AD-4E41-A1F0-AABD9D1B243F}"/>
    <cellStyle name="Separador de milhares 2 2 2 33 3 2" xfId="20028" xr:uid="{B2B29E46-9423-40C0-A11C-717D24F5ADDD}"/>
    <cellStyle name="Separador de milhares 2 2 2 34" xfId="10863" xr:uid="{F9DE28DA-C201-4C6E-A89B-A02AC2572EC5}"/>
    <cellStyle name="Separador de milhares 2 2 2 34 2" xfId="13660" xr:uid="{28300B58-02AA-4856-B413-DFF0F0DCC8F9}"/>
    <cellStyle name="Separador de milhares 2 2 2 34 2 2" xfId="16548" xr:uid="{B3EBAA01-9954-4C93-92A6-5FBC38FCF2E8}"/>
    <cellStyle name="Separador de milhares 2 2 2 34 2 2 2" xfId="21770" xr:uid="{F3634205-B0A2-4E2C-959E-31F28538C532}"/>
    <cellStyle name="Separador de milhares 2 2 2 34 2 3" xfId="18895" xr:uid="{C81EF609-75AB-4D23-ACF3-BE4491113069}"/>
    <cellStyle name="Separador de milhares 2 2 2 34 3" xfId="14803" xr:uid="{6CC0C057-7CA0-4CD1-8A89-79BEE13606B0}"/>
    <cellStyle name="Separador de milhares 2 2 2 34 3 2" xfId="20029" xr:uid="{1B5FCB22-5366-48A1-80AA-D9B60021BDE1}"/>
    <cellStyle name="Separador de milhares 2 2 2 35" xfId="10864" xr:uid="{5B3ED39E-85BD-4A22-8060-CED29BEA7F37}"/>
    <cellStyle name="Separador de milhares 2 2 2 35 2" xfId="13661" xr:uid="{4A1F34A8-2F38-468D-83FB-BDA7F1F23281}"/>
    <cellStyle name="Separador de milhares 2 2 2 35 2 2" xfId="16549" xr:uid="{E2BA74E2-6712-44BC-BD51-9864AF1C5A93}"/>
    <cellStyle name="Separador de milhares 2 2 2 35 2 2 2" xfId="21771" xr:uid="{0DEEC5AA-C66C-4621-9069-8DB6C7E1130B}"/>
    <cellStyle name="Separador de milhares 2 2 2 35 2 3" xfId="18896" xr:uid="{94A5B8C9-ADBF-4BD4-8CE3-183CF4563295}"/>
    <cellStyle name="Separador de milhares 2 2 2 35 3" xfId="14804" xr:uid="{DEC7C22B-A996-4BDF-9DDA-EAC7DB73AEDB}"/>
    <cellStyle name="Separador de milhares 2 2 2 35 3 2" xfId="20030" xr:uid="{49CD0E82-C772-4477-8A3A-1BA63E9E0983}"/>
    <cellStyle name="Separador de milhares 2 2 2 36" xfId="10865" xr:uid="{9E978ED3-02AB-4711-83C0-DFE5D8C6061E}"/>
    <cellStyle name="Separador de milhares 2 2 2 36 2" xfId="13662" xr:uid="{E9319B51-C599-4098-8C34-10B9B11EFAAF}"/>
    <cellStyle name="Separador de milhares 2 2 2 36 2 2" xfId="16550" xr:uid="{E38B8831-45D3-4252-B29C-D79BCA3335BF}"/>
    <cellStyle name="Separador de milhares 2 2 2 36 2 2 2" xfId="21772" xr:uid="{D4608222-3602-4B1E-8CAD-B6B2A8660782}"/>
    <cellStyle name="Separador de milhares 2 2 2 36 2 3" xfId="18897" xr:uid="{BA8970A4-9859-4C07-B18D-16F5E4C661E7}"/>
    <cellStyle name="Separador de milhares 2 2 2 36 3" xfId="14805" xr:uid="{AE4EF7AE-C5F6-4F5D-9ABF-35E3F9B5AC3B}"/>
    <cellStyle name="Separador de milhares 2 2 2 36 3 2" xfId="20031" xr:uid="{59CBBED9-4DE7-46B6-AF01-6A59E6FF774B}"/>
    <cellStyle name="Separador de milhares 2 2 2 37" xfId="10866" xr:uid="{7CE4D862-B824-4C8C-B49E-D1A487A1BF8E}"/>
    <cellStyle name="Separador de milhares 2 2 2 37 2" xfId="13663" xr:uid="{F93FA212-A3F8-4C33-A574-FA995ACE685A}"/>
    <cellStyle name="Separador de milhares 2 2 2 37 2 2" xfId="16551" xr:uid="{D67A3D47-CB8F-478E-BCB6-56CA1BE628BD}"/>
    <cellStyle name="Separador de milhares 2 2 2 37 2 2 2" xfId="21773" xr:uid="{A518376B-4EF2-41FD-B0F1-765B389AC625}"/>
    <cellStyle name="Separador de milhares 2 2 2 37 2 3" xfId="18898" xr:uid="{299EAA4E-9B79-4C76-ACEC-ECD553F48A14}"/>
    <cellStyle name="Separador de milhares 2 2 2 37 3" xfId="14806" xr:uid="{1884209C-1403-400A-A4CC-EAAEDF5D6281}"/>
    <cellStyle name="Separador de milhares 2 2 2 37 3 2" xfId="20032" xr:uid="{FBD8736B-C3C6-485C-AE27-603697041D36}"/>
    <cellStyle name="Separador de milhares 2 2 2 38" xfId="10867" xr:uid="{4FD9CA4B-C578-4163-8E3B-29F5E868B2BD}"/>
    <cellStyle name="Separador de milhares 2 2 2 38 2" xfId="13664" xr:uid="{F59691F8-CD57-46F7-8C34-2D4F6F17AB75}"/>
    <cellStyle name="Separador de milhares 2 2 2 38 2 2" xfId="16552" xr:uid="{4BA9E19A-9468-4AB2-B10D-1E1798B0348D}"/>
    <cellStyle name="Separador de milhares 2 2 2 38 2 2 2" xfId="21774" xr:uid="{80A1A389-98D6-40F4-8FF7-C86BB252157A}"/>
    <cellStyle name="Separador de milhares 2 2 2 38 2 3" xfId="18899" xr:uid="{C22D379F-6E44-4774-8AE3-226B29F841C8}"/>
    <cellStyle name="Separador de milhares 2 2 2 38 3" xfId="14807" xr:uid="{901CA2F8-1C61-4DD0-948F-E469344488AC}"/>
    <cellStyle name="Separador de milhares 2 2 2 38 3 2" xfId="20033" xr:uid="{8042095C-FDB9-479E-852B-F0E7132BE445}"/>
    <cellStyle name="Separador de milhares 2 2 2 39" xfId="10868" xr:uid="{A25E348C-EE9E-40CE-8661-5D077B909025}"/>
    <cellStyle name="Separador de milhares 2 2 2 39 2" xfId="13665" xr:uid="{8A6AA513-BB4C-4EA0-B103-80AB78833954}"/>
    <cellStyle name="Separador de milhares 2 2 2 39 2 2" xfId="16553" xr:uid="{1CA787E6-9F23-4E58-95BB-181BB015C7A3}"/>
    <cellStyle name="Separador de milhares 2 2 2 39 2 2 2" xfId="21775" xr:uid="{4A760189-D693-4F66-85F0-C5FD1269E27F}"/>
    <cellStyle name="Separador de milhares 2 2 2 39 2 3" xfId="18900" xr:uid="{06BC3F1E-E7DD-4E69-A2E4-3AA2DA9D4B68}"/>
    <cellStyle name="Separador de milhares 2 2 2 39 3" xfId="14808" xr:uid="{49196B1C-6E41-4FCF-BE40-C385AA13400A}"/>
    <cellStyle name="Separador de milhares 2 2 2 39 3 2" xfId="20034" xr:uid="{6E4A8883-7DAF-4487-B818-12F705A88ADB}"/>
    <cellStyle name="Separador de milhares 2 2 2 4" xfId="4" xr:uid="{EB8B1EF7-73DD-4E59-ABBD-37A77B6981DB}"/>
    <cellStyle name="Separador de milhares 2 2 2 4 10" xfId="10870" xr:uid="{F783300A-1777-42A9-9EF8-456357214E9D}"/>
    <cellStyle name="Separador de milhares 2 2 2 4 10 2" xfId="13667" xr:uid="{50AA6DC4-2414-484D-A1CC-AF79613881EE}"/>
    <cellStyle name="Separador de milhares 2 2 2 4 10 2 2" xfId="16555" xr:uid="{18B6A62D-2101-499C-8E1C-6600F890990F}"/>
    <cellStyle name="Separador de milhares 2 2 2 4 10 2 2 2" xfId="21777" xr:uid="{4A5C6818-F394-4F41-97E2-C1C51E885772}"/>
    <cellStyle name="Separador de milhares 2 2 2 4 10 2 3" xfId="18902" xr:uid="{F8F561E3-03BD-4D9F-B5F9-18EF6B94B6AF}"/>
    <cellStyle name="Separador de milhares 2 2 2 4 10 3" xfId="14810" xr:uid="{AA655BAF-499D-4F4B-A972-179EDEC1EFC9}"/>
    <cellStyle name="Separador de milhares 2 2 2 4 10 3 2" xfId="20036" xr:uid="{501B10BE-5571-492E-B176-564B03681CC1}"/>
    <cellStyle name="Separador de milhares 2 2 2 4 11" xfId="10871" xr:uid="{30F626A8-FA60-4572-9898-A9E8663E8C8C}"/>
    <cellStyle name="Separador de milhares 2 2 2 4 11 2" xfId="13668" xr:uid="{9671ADA8-5067-4109-A78F-042A98D31AFB}"/>
    <cellStyle name="Separador de milhares 2 2 2 4 11 2 2" xfId="16556" xr:uid="{86AB651C-04E8-4B2C-B80D-0AB7A4D268B3}"/>
    <cellStyle name="Separador de milhares 2 2 2 4 11 2 2 2" xfId="21778" xr:uid="{D1DEF81F-D2B5-457C-9D74-8CE68C7F3553}"/>
    <cellStyle name="Separador de milhares 2 2 2 4 11 2 3" xfId="18903" xr:uid="{795736C8-260A-4177-9939-4F85D6F19DDC}"/>
    <cellStyle name="Separador de milhares 2 2 2 4 11 3" xfId="14811" xr:uid="{7E5851D3-E84B-4272-8C2B-5FD786970C37}"/>
    <cellStyle name="Separador de milhares 2 2 2 4 11 3 2" xfId="20037" xr:uid="{F32A077F-0AE4-4320-9258-3DF5F2BDAE7D}"/>
    <cellStyle name="Separador de milhares 2 2 2 4 12" xfId="10872" xr:uid="{823BBDB1-4B1E-449D-8819-1A895D343BBC}"/>
    <cellStyle name="Separador de milhares 2 2 2 4 12 2" xfId="13669" xr:uid="{D110C83B-B649-4545-B85E-DEA8ABDE2AD8}"/>
    <cellStyle name="Separador de milhares 2 2 2 4 12 2 2" xfId="16557" xr:uid="{D350536B-8456-485D-95E6-F09232146AA5}"/>
    <cellStyle name="Separador de milhares 2 2 2 4 12 2 2 2" xfId="21779" xr:uid="{30C9E13E-7BF5-4B00-8151-2FED4E6BD9C0}"/>
    <cellStyle name="Separador de milhares 2 2 2 4 12 2 3" xfId="18904" xr:uid="{28F4210D-2D95-490E-95E3-543DF6002F92}"/>
    <cellStyle name="Separador de milhares 2 2 2 4 12 3" xfId="14812" xr:uid="{93D86ED5-C48D-41E0-9254-3FF79C7DFA6D}"/>
    <cellStyle name="Separador de milhares 2 2 2 4 12 3 2" xfId="20038" xr:uid="{E33E5927-2E09-4C38-A00F-0A98F76BF57D}"/>
    <cellStyle name="Separador de milhares 2 2 2 4 13" xfId="10873" xr:uid="{78A41C26-8681-4A99-B511-F1549D8D4C6C}"/>
    <cellStyle name="Separador de milhares 2 2 2 4 13 2" xfId="13670" xr:uid="{45299F16-2DF1-4194-921F-F19DC5A0B12B}"/>
    <cellStyle name="Separador de milhares 2 2 2 4 13 2 2" xfId="16558" xr:uid="{3840ECCA-0B6F-4B59-B262-00C8B6D79665}"/>
    <cellStyle name="Separador de milhares 2 2 2 4 13 2 2 2" xfId="21780" xr:uid="{3B3D7903-A91C-43D3-ADED-39091B5CC3F6}"/>
    <cellStyle name="Separador de milhares 2 2 2 4 13 2 3" xfId="18905" xr:uid="{E6D3352E-A527-4BE8-B167-1208AA21EA14}"/>
    <cellStyle name="Separador de milhares 2 2 2 4 13 3" xfId="14813" xr:uid="{F9E69C9F-A0D8-4F53-8D64-C3BB771F6D8A}"/>
    <cellStyle name="Separador de milhares 2 2 2 4 13 3 2" xfId="20039" xr:uid="{14CAC9FE-9F71-4039-A736-689A16DDE878}"/>
    <cellStyle name="Separador de milhares 2 2 2 4 14" xfId="10874" xr:uid="{2C52BB7E-1763-4A30-9CB1-93C2A9FD79B0}"/>
    <cellStyle name="Separador de milhares 2 2 2 4 14 2" xfId="13671" xr:uid="{ADD85062-C01E-40AF-88C6-4762D33A1E25}"/>
    <cellStyle name="Separador de milhares 2 2 2 4 14 2 2" xfId="16559" xr:uid="{DC66EFB4-BEFE-4203-8790-69416CD3A918}"/>
    <cellStyle name="Separador de milhares 2 2 2 4 14 2 2 2" xfId="21781" xr:uid="{81915035-DC51-4B9E-B1B5-A00F0A6A67A9}"/>
    <cellStyle name="Separador de milhares 2 2 2 4 14 2 3" xfId="18906" xr:uid="{30B9317D-6830-46A0-90EE-2ABF6707C2E4}"/>
    <cellStyle name="Separador de milhares 2 2 2 4 14 3" xfId="14814" xr:uid="{3DCCFBBC-42D0-4B2C-87E1-941C813C7558}"/>
    <cellStyle name="Separador de milhares 2 2 2 4 14 3 2" xfId="20040" xr:uid="{91F949F8-7E29-4D19-AB46-76BC42CD086C}"/>
    <cellStyle name="Separador de milhares 2 2 2 4 15" xfId="10875" xr:uid="{9EBDD463-EE36-44AA-B051-24B75C7B90A1}"/>
    <cellStyle name="Separador de milhares 2 2 2 4 15 2" xfId="13672" xr:uid="{190A79DD-C1B4-4DAE-A6F8-770E9501AC49}"/>
    <cellStyle name="Separador de milhares 2 2 2 4 15 2 2" xfId="16560" xr:uid="{A52408AC-EBF8-4C5A-806A-69292AB0682E}"/>
    <cellStyle name="Separador de milhares 2 2 2 4 15 2 2 2" xfId="21782" xr:uid="{AA88077A-022A-4A1A-B47B-4D150EE4CB6D}"/>
    <cellStyle name="Separador de milhares 2 2 2 4 15 2 3" xfId="18907" xr:uid="{A4CF41CB-8888-4043-9BA4-D60F2D6846C7}"/>
    <cellStyle name="Separador de milhares 2 2 2 4 15 3" xfId="14815" xr:uid="{F1D97DC5-A0CB-4C65-B8F6-C50754AB6524}"/>
    <cellStyle name="Separador de milhares 2 2 2 4 15 3 2" xfId="20041" xr:uid="{D9517A72-6711-4C22-8EF1-30AB5DC3B10B}"/>
    <cellStyle name="Separador de milhares 2 2 2 4 16" xfId="10876" xr:uid="{72C4B834-45CF-48D2-8EAB-7DD87CA773A7}"/>
    <cellStyle name="Separador de milhares 2 2 2 4 16 2" xfId="13673" xr:uid="{125B1B9F-3196-4803-A79D-70A37E438C54}"/>
    <cellStyle name="Separador de milhares 2 2 2 4 16 2 2" xfId="16561" xr:uid="{39ED87D4-1F41-475A-9A4A-6FFBD0DD790E}"/>
    <cellStyle name="Separador de milhares 2 2 2 4 16 2 2 2" xfId="21783" xr:uid="{83C4FD16-245B-47A8-987E-C2ACB92EE90C}"/>
    <cellStyle name="Separador de milhares 2 2 2 4 16 2 3" xfId="18908" xr:uid="{649C9E98-A74A-4B88-8066-FBC4684916AB}"/>
    <cellStyle name="Separador de milhares 2 2 2 4 16 3" xfId="14816" xr:uid="{FB015925-78AE-4EA9-B39D-67C4C27946C8}"/>
    <cellStyle name="Separador de milhares 2 2 2 4 16 3 2" xfId="20042" xr:uid="{F2BF9877-8488-4A8C-9E79-B4F0EBE00520}"/>
    <cellStyle name="Separador de milhares 2 2 2 4 17" xfId="10877" xr:uid="{AE08DB87-DE08-4E77-B65E-EAA5B3FD5F49}"/>
    <cellStyle name="Separador de milhares 2 2 2 4 17 2" xfId="13674" xr:uid="{D23BA0B3-8B50-42C9-9201-7AA80E486196}"/>
    <cellStyle name="Separador de milhares 2 2 2 4 17 2 2" xfId="16562" xr:uid="{663B5E4B-3EC7-4C0B-9A69-80264D551127}"/>
    <cellStyle name="Separador de milhares 2 2 2 4 17 2 2 2" xfId="21784" xr:uid="{C879B8F5-CFE7-422B-BF1B-7AD15EF97FBF}"/>
    <cellStyle name="Separador de milhares 2 2 2 4 17 2 3" xfId="18909" xr:uid="{921297F9-58DA-4DC6-86A3-D30E7D092D40}"/>
    <cellStyle name="Separador de milhares 2 2 2 4 17 3" xfId="14817" xr:uid="{5EDD258F-031A-4CDB-9C05-8F29B7D175A9}"/>
    <cellStyle name="Separador de milhares 2 2 2 4 17 3 2" xfId="20043" xr:uid="{C1DEA8A0-9D35-4A9B-A3B6-FD773DB98A12}"/>
    <cellStyle name="Separador de milhares 2 2 2 4 18" xfId="10878" xr:uid="{3C01A580-44E5-4765-ABA4-7C0F660E17FB}"/>
    <cellStyle name="Separador de milhares 2 2 2 4 18 2" xfId="13675" xr:uid="{CCB8D74B-712D-47F3-9432-D4FEE3261DD3}"/>
    <cellStyle name="Separador de milhares 2 2 2 4 18 2 2" xfId="16563" xr:uid="{B30E2957-6DDE-4062-A340-48771003EDD1}"/>
    <cellStyle name="Separador de milhares 2 2 2 4 18 2 2 2" xfId="21785" xr:uid="{21D9BCE7-DD05-4DA2-BCA0-35F44A682C49}"/>
    <cellStyle name="Separador de milhares 2 2 2 4 18 2 3" xfId="18910" xr:uid="{9120E809-9AB4-4957-A427-F9BDA64AFE71}"/>
    <cellStyle name="Separador de milhares 2 2 2 4 18 3" xfId="14818" xr:uid="{33C17721-89D5-4B97-B872-18C8150D1652}"/>
    <cellStyle name="Separador de milhares 2 2 2 4 18 3 2" xfId="20044" xr:uid="{DFD70021-E2F1-47A1-B7E2-76507522E187}"/>
    <cellStyle name="Separador de milhares 2 2 2 4 19" xfId="10879" xr:uid="{0D61A73B-61D1-4D53-AD17-741D3258EAFE}"/>
    <cellStyle name="Separador de milhares 2 2 2 4 19 2" xfId="13676" xr:uid="{753623C3-E282-4C60-A13F-B6AEC41FFF3B}"/>
    <cellStyle name="Separador de milhares 2 2 2 4 19 2 2" xfId="16564" xr:uid="{72B7028C-E450-4E78-89D5-096AE1266A32}"/>
    <cellStyle name="Separador de milhares 2 2 2 4 19 2 2 2" xfId="21786" xr:uid="{247FB4C7-9061-4A4C-9F75-9C18E982CA19}"/>
    <cellStyle name="Separador de milhares 2 2 2 4 19 2 3" xfId="18911" xr:uid="{67D12044-2A54-49BD-A54E-EE94DF6A40EF}"/>
    <cellStyle name="Separador de milhares 2 2 2 4 19 3" xfId="14819" xr:uid="{3F140D65-5A9C-4E10-B692-5D0DF99DBA61}"/>
    <cellStyle name="Separador de milhares 2 2 2 4 19 3 2" xfId="20045" xr:uid="{0A4A9DE6-4E36-4826-89A8-7B46B59328FD}"/>
    <cellStyle name="Separador de milhares 2 2 2 4 2" xfId="1589" xr:uid="{B8774254-9C28-4522-BEFC-4990F69FB7D1}"/>
    <cellStyle name="Separador de milhares 2 2 2 4 2 2" xfId="13677" xr:uid="{0B9501C1-022E-42D4-8E7C-0F353ECC1200}"/>
    <cellStyle name="Separador de milhares 2 2 2 4 2 2 2" xfId="16565" xr:uid="{4F6A8652-65FB-446F-9614-66D0C56DFAEF}"/>
    <cellStyle name="Separador de milhares 2 2 2 4 2 2 2 2" xfId="21787" xr:uid="{8DAD14C7-033C-4180-A7C2-8F4A5059E233}"/>
    <cellStyle name="Separador de milhares 2 2 2 4 2 2 3" xfId="18912" xr:uid="{339A1FB0-B94C-448A-8233-773B644E1B81}"/>
    <cellStyle name="Separador de milhares 2 2 2 4 2 3" xfId="14820" xr:uid="{D8069655-13CA-4580-BF31-67690A9B4E6D}"/>
    <cellStyle name="Separador de milhares 2 2 2 4 2 3 2" xfId="20046" xr:uid="{7AD1C907-BD8C-40D4-BCD2-E78F300CD4C3}"/>
    <cellStyle name="Separador de milhares 2 2 2 4 2 4" xfId="10880" xr:uid="{85D9A65E-2052-49C9-9B84-02C365949F33}"/>
    <cellStyle name="Separador de milhares 2 2 2 4 20" xfId="10881" xr:uid="{814F0926-429A-4A7A-BE3F-4C39E41534FD}"/>
    <cellStyle name="Separador de milhares 2 2 2 4 20 2" xfId="13678" xr:uid="{893EACE0-8F1D-4462-BB3B-F3A1FA787F72}"/>
    <cellStyle name="Separador de milhares 2 2 2 4 20 2 2" xfId="16566" xr:uid="{1C9736C6-5822-4327-B9FF-AFCD75A7A197}"/>
    <cellStyle name="Separador de milhares 2 2 2 4 20 2 2 2" xfId="21788" xr:uid="{66765C19-F317-48BD-9F79-A22A28ADFD1E}"/>
    <cellStyle name="Separador de milhares 2 2 2 4 20 2 3" xfId="18913" xr:uid="{22B90863-0D26-4E10-8292-24901F28F147}"/>
    <cellStyle name="Separador de milhares 2 2 2 4 20 3" xfId="14821" xr:uid="{71FDD57B-BF2F-41A4-827F-EE4F54E638EE}"/>
    <cellStyle name="Separador de milhares 2 2 2 4 20 3 2" xfId="20047" xr:uid="{34909C80-412A-4400-AA7E-C8633D05EDB3}"/>
    <cellStyle name="Separador de milhares 2 2 2 4 21" xfId="10882" xr:uid="{894B0211-19CE-4BC8-8F31-526D5048FF6A}"/>
    <cellStyle name="Separador de milhares 2 2 2 4 21 2" xfId="13679" xr:uid="{436473EA-8FC8-4CB6-B8B9-F438C4E0E2A1}"/>
    <cellStyle name="Separador de milhares 2 2 2 4 21 2 2" xfId="16567" xr:uid="{F47FF87A-84D4-4F55-8172-512B74B3EB68}"/>
    <cellStyle name="Separador de milhares 2 2 2 4 21 2 2 2" xfId="21789" xr:uid="{4CFA2BA2-E390-4205-AB41-388CF30D4E4D}"/>
    <cellStyle name="Separador de milhares 2 2 2 4 21 2 3" xfId="18914" xr:uid="{AF5EA206-34E0-496B-9122-35A8B1B97DA6}"/>
    <cellStyle name="Separador de milhares 2 2 2 4 21 3" xfId="14822" xr:uid="{94A74F8A-7D20-4012-9070-42FD1EAED472}"/>
    <cellStyle name="Separador de milhares 2 2 2 4 21 3 2" xfId="20048" xr:uid="{58C02711-1C3A-41DA-B7E9-8CE84E095AF5}"/>
    <cellStyle name="Separador de milhares 2 2 2 4 22" xfId="13666" xr:uid="{3A10C104-6027-4433-9B3C-C88A10BB9FAE}"/>
    <cellStyle name="Separador de milhares 2 2 2 4 22 2" xfId="16554" xr:uid="{F845CFFE-1EDD-4491-B09D-ADA3997B86DF}"/>
    <cellStyle name="Separador de milhares 2 2 2 4 22 2 2" xfId="21776" xr:uid="{60D161D4-8294-4C20-863F-E0CA3FAF850B}"/>
    <cellStyle name="Separador de milhares 2 2 2 4 22 3" xfId="18901" xr:uid="{3AD9F3AD-7C29-4365-AB3F-FF9F6BA2900B}"/>
    <cellStyle name="Separador de milhares 2 2 2 4 23" xfId="14809" xr:uid="{795A533B-450A-4225-AB6C-3803062D1725}"/>
    <cellStyle name="Separador de milhares 2 2 2 4 23 2" xfId="20035" xr:uid="{10E00B16-67A9-4921-B8BB-15D85D686E7A}"/>
    <cellStyle name="Separador de milhares 2 2 2 4 24" xfId="10869" xr:uid="{EFB6396E-30A4-4928-A1E1-1991D3F880F5}"/>
    <cellStyle name="Separador de milhares 2 2 2 4 25" xfId="1558" xr:uid="{DE9365A5-03D5-4077-BCEF-167E71CC8983}"/>
    <cellStyle name="Separador de milhares 2 2 2 4 3" xfId="10883" xr:uid="{182833EF-4BB8-409B-B153-409663A8B2FB}"/>
    <cellStyle name="Separador de milhares 2 2 2 4 3 2" xfId="13680" xr:uid="{2CBC95AE-4FB7-4D29-85E3-E46563D316DE}"/>
    <cellStyle name="Separador de milhares 2 2 2 4 3 2 2" xfId="16568" xr:uid="{8BFC222E-2555-4F7E-8AAB-695DA157D9E3}"/>
    <cellStyle name="Separador de milhares 2 2 2 4 3 2 2 2" xfId="21790" xr:uid="{C5B87C0D-2816-49C9-8AB5-43624A489AEA}"/>
    <cellStyle name="Separador de milhares 2 2 2 4 3 2 3" xfId="18915" xr:uid="{446BA0A0-84F2-4191-9137-F64FB6C67A3D}"/>
    <cellStyle name="Separador de milhares 2 2 2 4 3 3" xfId="14823" xr:uid="{8B25D879-1B95-403C-B48C-4F8AA9D5D00D}"/>
    <cellStyle name="Separador de milhares 2 2 2 4 3 3 2" xfId="20049" xr:uid="{1D85B16A-636A-42D9-9AE2-CC1C44210408}"/>
    <cellStyle name="Separador de milhares 2 2 2 4 4" xfId="10884" xr:uid="{935ED482-9AD6-4D25-BA91-C531F89AB68B}"/>
    <cellStyle name="Separador de milhares 2 2 2 4 4 2" xfId="13681" xr:uid="{44B493B5-03B7-4EA5-9E08-788909F7BCB8}"/>
    <cellStyle name="Separador de milhares 2 2 2 4 4 2 2" xfId="16569" xr:uid="{B1F4523D-F092-40AB-A3F8-78CAC8549AA2}"/>
    <cellStyle name="Separador de milhares 2 2 2 4 4 2 2 2" xfId="21791" xr:uid="{5FBE6B57-3702-4012-B2EB-9FB410985A99}"/>
    <cellStyle name="Separador de milhares 2 2 2 4 4 2 3" xfId="18916" xr:uid="{A0C4E4D0-3692-4890-B1AF-DEB788DBE396}"/>
    <cellStyle name="Separador de milhares 2 2 2 4 4 3" xfId="14824" xr:uid="{9D804894-4463-4BC4-8FEA-CCEA78E6D977}"/>
    <cellStyle name="Separador de milhares 2 2 2 4 4 3 2" xfId="20050" xr:uid="{A9EEB378-8711-407A-8B53-CB70D5F3102A}"/>
    <cellStyle name="Separador de milhares 2 2 2 4 5" xfId="10885" xr:uid="{7B9B621C-4C54-48CF-A46B-E6A39DAC2F6D}"/>
    <cellStyle name="Separador de milhares 2 2 2 4 5 2" xfId="13682" xr:uid="{1C041E9A-CF00-4F48-AD50-E14AFA2C3F67}"/>
    <cellStyle name="Separador de milhares 2 2 2 4 5 2 2" xfId="16570" xr:uid="{05D3D4F0-A4A8-4297-AE81-F7586F624A84}"/>
    <cellStyle name="Separador de milhares 2 2 2 4 5 2 2 2" xfId="21792" xr:uid="{8E3F74E4-5AEC-4C84-A070-4A4E21FB765D}"/>
    <cellStyle name="Separador de milhares 2 2 2 4 5 2 3" xfId="18917" xr:uid="{95323901-B48E-420D-AF98-CF83B1581188}"/>
    <cellStyle name="Separador de milhares 2 2 2 4 5 3" xfId="14825" xr:uid="{3B7B73C3-3F4B-433E-A478-1999DC70F3A1}"/>
    <cellStyle name="Separador de milhares 2 2 2 4 5 3 2" xfId="20051" xr:uid="{0B85C212-0CA1-44C0-808F-1DBC6D761852}"/>
    <cellStyle name="Separador de milhares 2 2 2 4 6" xfId="10886" xr:uid="{4D39613A-3CAE-4725-9254-1B965A06477E}"/>
    <cellStyle name="Separador de milhares 2 2 2 4 6 2" xfId="13683" xr:uid="{60FAEAE0-24A8-44CA-AD14-542C0BBAAE23}"/>
    <cellStyle name="Separador de milhares 2 2 2 4 6 2 2" xfId="16571" xr:uid="{D70F591B-AB74-4BBE-991B-357B46097EE6}"/>
    <cellStyle name="Separador de milhares 2 2 2 4 6 2 2 2" xfId="21793" xr:uid="{FEA04353-8ADE-45D1-BB05-7716903BD631}"/>
    <cellStyle name="Separador de milhares 2 2 2 4 6 2 3" xfId="18918" xr:uid="{2146FA99-91BD-4DCD-ACDA-779E54EBAAB5}"/>
    <cellStyle name="Separador de milhares 2 2 2 4 6 3" xfId="14826" xr:uid="{4602C8BE-12AA-4E4A-B2CB-59A6F5E970C7}"/>
    <cellStyle name="Separador de milhares 2 2 2 4 6 3 2" xfId="20052" xr:uid="{F433B7CA-04B3-476F-B97B-4482F2193986}"/>
    <cellStyle name="Separador de milhares 2 2 2 4 7" xfId="10887" xr:uid="{E6677360-3D4E-418E-A4E8-AC9061704C27}"/>
    <cellStyle name="Separador de milhares 2 2 2 4 7 2" xfId="13684" xr:uid="{5D859DC4-0A76-4826-9134-551168F518B1}"/>
    <cellStyle name="Separador de milhares 2 2 2 4 7 2 2" xfId="16572" xr:uid="{6ADB59B6-EB35-4CF6-BC36-33431007C4FA}"/>
    <cellStyle name="Separador de milhares 2 2 2 4 7 2 2 2" xfId="21794" xr:uid="{04909228-1DC8-4A87-9FAA-4D2A678F6380}"/>
    <cellStyle name="Separador de milhares 2 2 2 4 7 2 3" xfId="18919" xr:uid="{A2CDA4A2-D085-46B6-882B-ED285631D871}"/>
    <cellStyle name="Separador de milhares 2 2 2 4 7 3" xfId="14827" xr:uid="{C782945B-EF3F-4425-B80B-D9BF1C44B449}"/>
    <cellStyle name="Separador de milhares 2 2 2 4 7 3 2" xfId="20053" xr:uid="{74E9BB56-3FD7-4FCD-86BF-4781EDBE2E35}"/>
    <cellStyle name="Separador de milhares 2 2 2 4 8" xfId="10888" xr:uid="{FF4BC69A-EE0F-4075-BC96-9BA3A0223EF6}"/>
    <cellStyle name="Separador de milhares 2 2 2 4 8 2" xfId="13685" xr:uid="{77F3C7D0-D618-49B1-9D66-B2BF3FDAD17B}"/>
    <cellStyle name="Separador de milhares 2 2 2 4 8 2 2" xfId="16573" xr:uid="{B80970E3-1536-411E-9E17-9684C72CAFD0}"/>
    <cellStyle name="Separador de milhares 2 2 2 4 8 2 2 2" xfId="21795" xr:uid="{630863E1-FA0A-418D-833F-2413F83E8E49}"/>
    <cellStyle name="Separador de milhares 2 2 2 4 8 2 3" xfId="18920" xr:uid="{8E38DA3E-6DEE-47E6-A29E-D9CF4485D677}"/>
    <cellStyle name="Separador de milhares 2 2 2 4 8 3" xfId="14828" xr:uid="{F386E073-4626-4C3B-B334-7794DAAB417D}"/>
    <cellStyle name="Separador de milhares 2 2 2 4 8 3 2" xfId="20054" xr:uid="{FC5466F2-3FB4-4B48-ACE0-9FA4DD5E136F}"/>
    <cellStyle name="Separador de milhares 2 2 2 4 9" xfId="10889" xr:uid="{28FA034C-207F-4D1E-BA3C-AB7B13E0734B}"/>
    <cellStyle name="Separador de milhares 2 2 2 4 9 2" xfId="13686" xr:uid="{EA7BE68C-1A97-4532-94EA-884D92112C69}"/>
    <cellStyle name="Separador de milhares 2 2 2 4 9 2 2" xfId="16574" xr:uid="{ABA48829-6D64-4B6D-A058-D881FF9BACEB}"/>
    <cellStyle name="Separador de milhares 2 2 2 4 9 2 2 2" xfId="21796" xr:uid="{2DAD4DB6-5CDD-4D08-AE8D-0350B8EA3B12}"/>
    <cellStyle name="Separador de milhares 2 2 2 4 9 2 3" xfId="18921" xr:uid="{2B49BF15-FD1C-4C14-BBC8-0C19A87B147A}"/>
    <cellStyle name="Separador de milhares 2 2 2 4 9 3" xfId="14829" xr:uid="{31864824-B9B1-4721-A8A9-E2F6848AF985}"/>
    <cellStyle name="Separador de milhares 2 2 2 4 9 3 2" xfId="20055" xr:uid="{DEA859E7-9569-47E9-9AB3-31620D6D48F0}"/>
    <cellStyle name="Separador de milhares 2 2 2 40" xfId="10890" xr:uid="{E951FA5D-2B73-4D09-BC0E-1986BBB29D57}"/>
    <cellStyle name="Separador de milhares 2 2 2 40 2" xfId="13687" xr:uid="{BE5762AA-4B16-409C-A654-780DC13EAB89}"/>
    <cellStyle name="Separador de milhares 2 2 2 40 2 2" xfId="16575" xr:uid="{D3B6C311-DA83-4383-8B3B-FF6F68824576}"/>
    <cellStyle name="Separador de milhares 2 2 2 40 2 2 2" xfId="21797" xr:uid="{AD3F566A-54A1-46AF-84A2-E86B0114256C}"/>
    <cellStyle name="Separador de milhares 2 2 2 40 2 3" xfId="18922" xr:uid="{09C84F6B-247C-42E6-A237-BDE6A4B2DCA0}"/>
    <cellStyle name="Separador de milhares 2 2 2 40 3" xfId="14830" xr:uid="{86310C18-94AC-46F8-AFB1-D1F5ED122421}"/>
    <cellStyle name="Separador de milhares 2 2 2 40 3 2" xfId="20056" xr:uid="{F5AACDB9-5239-4A72-A25E-39C2579D426C}"/>
    <cellStyle name="Separador de milhares 2 2 2 41" xfId="10891" xr:uid="{9E9921FA-DA85-4F92-912C-E791C052A273}"/>
    <cellStyle name="Separador de milhares 2 2 2 41 2" xfId="13688" xr:uid="{4D626005-DD07-4FD0-9583-D22067E3728B}"/>
    <cellStyle name="Separador de milhares 2 2 2 41 2 2" xfId="16576" xr:uid="{74DD272A-57B5-4834-87E8-9B1B34449650}"/>
    <cellStyle name="Separador de milhares 2 2 2 41 2 2 2" xfId="21798" xr:uid="{38EAA541-4444-4A3F-897B-ABE9486E383A}"/>
    <cellStyle name="Separador de milhares 2 2 2 41 2 3" xfId="18923" xr:uid="{57C33B49-120D-4D20-A4D6-9D4D95A94371}"/>
    <cellStyle name="Separador de milhares 2 2 2 41 3" xfId="14831" xr:uid="{8CE31E39-0607-4310-9695-AB610947BCD4}"/>
    <cellStyle name="Separador de milhares 2 2 2 41 3 2" xfId="20057" xr:uid="{2BF9CDA6-F2B7-41E7-98D3-2B8FC7A9AFA8}"/>
    <cellStyle name="Separador de milhares 2 2 2 42" xfId="10892" xr:uid="{AEB2FF37-8D5E-4778-B886-D4F861C0AA3D}"/>
    <cellStyle name="Separador de milhares 2 2 2 42 2" xfId="13689" xr:uid="{9A254CF7-6FB4-4239-971F-DD872222610C}"/>
    <cellStyle name="Separador de milhares 2 2 2 42 2 2" xfId="16577" xr:uid="{6B32D254-BEF7-435D-BB1A-E6F5C0EAC3DE}"/>
    <cellStyle name="Separador de milhares 2 2 2 42 2 2 2" xfId="21799" xr:uid="{D7605A15-655C-48BE-9145-393D7DAD51A2}"/>
    <cellStyle name="Separador de milhares 2 2 2 42 2 3" xfId="18924" xr:uid="{BA83B3FF-BE78-488B-9534-69F53ECB412C}"/>
    <cellStyle name="Separador de milhares 2 2 2 42 3" xfId="14832" xr:uid="{228C6ECA-C3CC-45FD-91DC-D203D85C3393}"/>
    <cellStyle name="Separador de milhares 2 2 2 42 3 2" xfId="20058" xr:uid="{8CC22DA1-5E72-4D9D-A780-A59B890688B9}"/>
    <cellStyle name="Separador de milhares 2 2 2 43" xfId="10893" xr:uid="{79399E20-CDC2-4A0D-ADF7-1F6A7E0D17BA}"/>
    <cellStyle name="Separador de milhares 2 2 2 43 2" xfId="13690" xr:uid="{CB7E185D-6F10-4F16-A787-8F4F1F748EF0}"/>
    <cellStyle name="Separador de milhares 2 2 2 43 2 2" xfId="16578" xr:uid="{9DBD2F18-79BC-4E48-BDFE-76D6A9CE5FFD}"/>
    <cellStyle name="Separador de milhares 2 2 2 43 2 2 2" xfId="21800" xr:uid="{DF48A387-7A61-4FD2-AF4B-8B5B1177E359}"/>
    <cellStyle name="Separador de milhares 2 2 2 43 2 3" xfId="18925" xr:uid="{05D10DB7-8551-4C3A-89D8-5A649253507C}"/>
    <cellStyle name="Separador de milhares 2 2 2 43 3" xfId="14833" xr:uid="{C446CF7E-E536-430C-A539-7ECCA24D02E7}"/>
    <cellStyle name="Separador de milhares 2 2 2 43 3 2" xfId="20059" xr:uid="{DB36426D-1EBD-44D6-A986-A71F6AF1669C}"/>
    <cellStyle name="Separador de milhares 2 2 2 44" xfId="10894" xr:uid="{1A8691C8-561F-481F-887D-9959B99B383D}"/>
    <cellStyle name="Separador de milhares 2 2 2 44 2" xfId="13691" xr:uid="{4A7F2381-DF85-48CF-9759-268CDB69310E}"/>
    <cellStyle name="Separador de milhares 2 2 2 44 2 2" xfId="16579" xr:uid="{D26CBBAE-5083-4B9C-A492-0E427D5DD8DD}"/>
    <cellStyle name="Separador de milhares 2 2 2 44 2 2 2" xfId="21801" xr:uid="{885DEFF4-0A57-4C97-8EAA-9172E3EC3BBD}"/>
    <cellStyle name="Separador de milhares 2 2 2 44 2 3" xfId="18926" xr:uid="{9B069A23-6DB9-4999-8BF6-65C844743DE6}"/>
    <cellStyle name="Separador de milhares 2 2 2 44 3" xfId="14834" xr:uid="{5D3895D8-A4AA-44A4-8645-387EBFE471C2}"/>
    <cellStyle name="Separador de milhares 2 2 2 44 3 2" xfId="20060" xr:uid="{690646FE-6AE4-4098-AA29-F4218F3544D4}"/>
    <cellStyle name="Separador de milhares 2 2 2 45" xfId="10895" xr:uid="{97A457B4-EADC-41E5-AD05-238B1846C981}"/>
    <cellStyle name="Separador de milhares 2 2 2 45 2" xfId="13692" xr:uid="{A4F35F64-44EC-4D24-B1B4-EC2D8D709674}"/>
    <cellStyle name="Separador de milhares 2 2 2 45 2 2" xfId="16580" xr:uid="{E41B9561-2163-4F9E-9537-7A9EB021AA20}"/>
    <cellStyle name="Separador de milhares 2 2 2 45 2 2 2" xfId="21802" xr:uid="{2317C6E2-0D28-4AD3-B5C2-4BD22DB8A162}"/>
    <cellStyle name="Separador de milhares 2 2 2 45 2 3" xfId="18927" xr:uid="{9D36968B-C358-4589-8ACF-F797C532F13B}"/>
    <cellStyle name="Separador de milhares 2 2 2 45 3" xfId="14835" xr:uid="{60532709-2776-4657-84E8-9258979C07F4}"/>
    <cellStyle name="Separador de milhares 2 2 2 45 3 2" xfId="20061" xr:uid="{05BE4EB4-AB44-4EAF-8DD3-E11CA159FCDC}"/>
    <cellStyle name="Separador de milhares 2 2 2 46" xfId="10896" xr:uid="{1FAF2280-29AD-4E0B-B24C-A66481014988}"/>
    <cellStyle name="Separador de milhares 2 2 2 46 2" xfId="13693" xr:uid="{D046D0BA-60C4-4D98-98AE-59576C6E1225}"/>
    <cellStyle name="Separador de milhares 2 2 2 46 2 2" xfId="16581" xr:uid="{77C6D5BF-3005-4E99-B0BE-F0ACDD7BA12D}"/>
    <cellStyle name="Separador de milhares 2 2 2 46 2 2 2" xfId="21803" xr:uid="{A57BC77D-0C05-4B91-BC17-580D1D4F5E9E}"/>
    <cellStyle name="Separador de milhares 2 2 2 46 2 3" xfId="18928" xr:uid="{B3B37F6D-D466-4B98-A156-412D43B247B1}"/>
    <cellStyle name="Separador de milhares 2 2 2 46 3" xfId="14836" xr:uid="{242E9B59-92C7-42E5-922B-40A40B2AE84C}"/>
    <cellStyle name="Separador de milhares 2 2 2 46 3 2" xfId="20062" xr:uid="{148E10A4-14F5-44A7-B48E-AC8048E9DDA8}"/>
    <cellStyle name="Separador de milhares 2 2 2 47" xfId="10897" xr:uid="{C543B5D3-DD2E-48D7-86D8-202C700DA210}"/>
    <cellStyle name="Separador de milhares 2 2 2 47 2" xfId="13694" xr:uid="{3F68D057-F82B-4A45-8143-6B7A9263AF62}"/>
    <cellStyle name="Separador de milhares 2 2 2 47 2 2" xfId="16582" xr:uid="{DD33BD3F-16FF-4839-9E52-3CDCF3FEE41F}"/>
    <cellStyle name="Separador de milhares 2 2 2 47 2 2 2" xfId="21804" xr:uid="{412454CE-85C5-47EB-8095-192432664486}"/>
    <cellStyle name="Separador de milhares 2 2 2 47 2 3" xfId="18929" xr:uid="{DE9AE549-60B8-4085-A8EE-86E723D6B3B4}"/>
    <cellStyle name="Separador de milhares 2 2 2 47 3" xfId="14837" xr:uid="{17066848-8A30-4F83-AF7B-6A714B34DBFE}"/>
    <cellStyle name="Separador de milhares 2 2 2 47 3 2" xfId="20063" xr:uid="{279D9E2F-A5D0-4CB3-A058-A3978BEC11CE}"/>
    <cellStyle name="Separador de milhares 2 2 2 48" xfId="10898" xr:uid="{CE40A4B4-D520-4FA3-BB96-C8777AF6A4D3}"/>
    <cellStyle name="Separador de milhares 2 2 2 48 2" xfId="13695" xr:uid="{8E9979CC-40FE-4505-A45B-36AB88A58FB3}"/>
    <cellStyle name="Separador de milhares 2 2 2 48 2 2" xfId="16583" xr:uid="{D7618EC7-1A8D-45A3-9860-CD297814F0DB}"/>
    <cellStyle name="Separador de milhares 2 2 2 48 2 2 2" xfId="21805" xr:uid="{70CC3625-6157-42B3-ACC2-7EE54DAF1FCC}"/>
    <cellStyle name="Separador de milhares 2 2 2 48 2 3" xfId="18930" xr:uid="{E6E834BF-7698-47F4-9D0C-BE475A512E26}"/>
    <cellStyle name="Separador de milhares 2 2 2 48 3" xfId="14838" xr:uid="{87187B94-E524-4F5A-A274-4284CE35E8E3}"/>
    <cellStyle name="Separador de milhares 2 2 2 48 3 2" xfId="20064" xr:uid="{606B1E0C-812B-4652-B96F-8A55366287D6}"/>
    <cellStyle name="Separador de milhares 2 2 2 49" xfId="10899" xr:uid="{CB144946-95C9-425E-B561-A896C0894D2A}"/>
    <cellStyle name="Separador de milhares 2 2 2 49 2" xfId="13696" xr:uid="{AC789A07-CB3B-4E2F-8463-6243B423F768}"/>
    <cellStyle name="Separador de milhares 2 2 2 49 2 2" xfId="16584" xr:uid="{87B275E6-E967-4FDC-8F27-62F76E697520}"/>
    <cellStyle name="Separador de milhares 2 2 2 49 2 2 2" xfId="21806" xr:uid="{2DD1D0F7-29E8-4290-A071-DAA63C418E51}"/>
    <cellStyle name="Separador de milhares 2 2 2 49 2 3" xfId="18931" xr:uid="{99284A32-AE2A-4976-AD98-4B270535E968}"/>
    <cellStyle name="Separador de milhares 2 2 2 49 3" xfId="14839" xr:uid="{156251CA-63E2-44A7-B620-C44DABA9F945}"/>
    <cellStyle name="Separador de milhares 2 2 2 49 3 2" xfId="20065" xr:uid="{D0171514-6E39-4C4B-80D3-A58E8863ACBA}"/>
    <cellStyle name="Separador de milhares 2 2 2 5" xfId="1564" xr:uid="{C513E538-2209-4857-AEAD-E1A040A88EE4}"/>
    <cellStyle name="Separador de milhares 2 2 2 5 10" xfId="10901" xr:uid="{6ECA7316-FDE9-47E9-B9B1-782DF4D61F35}"/>
    <cellStyle name="Separador de milhares 2 2 2 5 10 2" xfId="13698" xr:uid="{1D6E1C8C-73E8-4F58-8FCF-D235A2A78719}"/>
    <cellStyle name="Separador de milhares 2 2 2 5 10 2 2" xfId="16586" xr:uid="{9FC60AF9-E94E-43AF-AD15-1B512CB7BFD1}"/>
    <cellStyle name="Separador de milhares 2 2 2 5 10 2 2 2" xfId="21808" xr:uid="{11214CBC-8161-4843-B060-898BE3F6FB9C}"/>
    <cellStyle name="Separador de milhares 2 2 2 5 10 2 3" xfId="18933" xr:uid="{30B5AC73-DA35-4EB7-8EEC-00D567784ABB}"/>
    <cellStyle name="Separador de milhares 2 2 2 5 10 3" xfId="14841" xr:uid="{5B2F2331-8D9A-4D59-850A-A098B251B126}"/>
    <cellStyle name="Separador de milhares 2 2 2 5 10 3 2" xfId="20067" xr:uid="{39CB697B-7BDD-4E56-95EE-47A751255A61}"/>
    <cellStyle name="Separador de milhares 2 2 2 5 11" xfId="10902" xr:uid="{DA969185-7F13-49ED-AC3B-A0FAB141441D}"/>
    <cellStyle name="Separador de milhares 2 2 2 5 11 2" xfId="13699" xr:uid="{37A1A28B-BFE2-4F51-9A27-8793AB705B96}"/>
    <cellStyle name="Separador de milhares 2 2 2 5 11 2 2" xfId="16587" xr:uid="{31317884-8025-4BBE-A7A7-EFE5E1F56B7B}"/>
    <cellStyle name="Separador de milhares 2 2 2 5 11 2 2 2" xfId="21809" xr:uid="{02E9844D-9108-43B7-87CB-917C63DB1D6A}"/>
    <cellStyle name="Separador de milhares 2 2 2 5 11 2 3" xfId="18934" xr:uid="{7B43B999-93BD-40B5-BBB9-37865D3EBD76}"/>
    <cellStyle name="Separador de milhares 2 2 2 5 11 3" xfId="14842" xr:uid="{072B98AA-9299-434C-956A-89B98DF6D1F3}"/>
    <cellStyle name="Separador de milhares 2 2 2 5 11 3 2" xfId="20068" xr:uid="{5E7F7765-2EBB-4F08-A683-0DD9995C291D}"/>
    <cellStyle name="Separador de milhares 2 2 2 5 12" xfId="10903" xr:uid="{D1C7FA97-B62A-42E6-BCDB-E752EF625D6A}"/>
    <cellStyle name="Separador de milhares 2 2 2 5 12 2" xfId="13700" xr:uid="{04026433-7EC9-40AB-8946-F71972D3520D}"/>
    <cellStyle name="Separador de milhares 2 2 2 5 12 2 2" xfId="16588" xr:uid="{AEE17A23-2814-4093-BA05-49C4883D90EE}"/>
    <cellStyle name="Separador de milhares 2 2 2 5 12 2 2 2" xfId="21810" xr:uid="{BABAED4B-F80C-420F-A640-718953942AFA}"/>
    <cellStyle name="Separador de milhares 2 2 2 5 12 2 3" xfId="18935" xr:uid="{99BB9DE8-5E05-4472-8FE8-45C51706FF8E}"/>
    <cellStyle name="Separador de milhares 2 2 2 5 12 3" xfId="14843" xr:uid="{690A32A4-2660-48C5-9FD4-D39DD6F6BC7F}"/>
    <cellStyle name="Separador de milhares 2 2 2 5 12 3 2" xfId="20069" xr:uid="{A499C3F9-2C9F-4950-97D7-A6449397EDFB}"/>
    <cellStyle name="Separador de milhares 2 2 2 5 13" xfId="10904" xr:uid="{D571B15C-4DDC-4BF4-8539-D662FCCDBF03}"/>
    <cellStyle name="Separador de milhares 2 2 2 5 13 2" xfId="13701" xr:uid="{8196257D-B313-4E51-9A3D-A0658199D917}"/>
    <cellStyle name="Separador de milhares 2 2 2 5 13 2 2" xfId="16589" xr:uid="{F4A712C4-9946-4F25-9A78-5160611BA0F9}"/>
    <cellStyle name="Separador de milhares 2 2 2 5 13 2 2 2" xfId="21811" xr:uid="{774B92D9-D109-4561-B4EA-3F1AF5A45579}"/>
    <cellStyle name="Separador de milhares 2 2 2 5 13 2 3" xfId="18936" xr:uid="{75ABAA60-5691-44C9-A249-1F345BB2CA07}"/>
    <cellStyle name="Separador de milhares 2 2 2 5 13 3" xfId="14844" xr:uid="{34BCB9D1-817F-4E61-8A01-E45BFE7ECFC2}"/>
    <cellStyle name="Separador de milhares 2 2 2 5 13 3 2" xfId="20070" xr:uid="{31D64BEF-F203-45FA-9083-27F514B9BEC2}"/>
    <cellStyle name="Separador de milhares 2 2 2 5 14" xfId="10905" xr:uid="{A3C3F1D3-0B14-4A4B-AD46-3C269003308A}"/>
    <cellStyle name="Separador de milhares 2 2 2 5 14 2" xfId="13702" xr:uid="{87800DDB-4352-41E8-96E5-54F4CC842A26}"/>
    <cellStyle name="Separador de milhares 2 2 2 5 14 2 2" xfId="16590" xr:uid="{56558055-6236-4D4E-BD90-78D6977A4981}"/>
    <cellStyle name="Separador de milhares 2 2 2 5 14 2 2 2" xfId="21812" xr:uid="{F99E7CE6-3D6C-41D7-BDEA-6F4BE5FD6875}"/>
    <cellStyle name="Separador de milhares 2 2 2 5 14 2 3" xfId="18937" xr:uid="{94A0902B-5524-4A04-B1AB-2AF50041FA96}"/>
    <cellStyle name="Separador de milhares 2 2 2 5 14 3" xfId="14845" xr:uid="{F77A4E12-F46A-4807-A1BE-65E21E4125F3}"/>
    <cellStyle name="Separador de milhares 2 2 2 5 14 3 2" xfId="20071" xr:uid="{C367B881-BF85-4643-8E74-C427845AB549}"/>
    <cellStyle name="Separador de milhares 2 2 2 5 15" xfId="10906" xr:uid="{26F7BAE5-F757-4BD6-9870-7F711B405562}"/>
    <cellStyle name="Separador de milhares 2 2 2 5 15 2" xfId="13703" xr:uid="{F9CD8AEB-A83B-4073-9CBB-515F84C980AD}"/>
    <cellStyle name="Separador de milhares 2 2 2 5 15 2 2" xfId="16591" xr:uid="{FB9A3B41-5368-4C33-A553-8A06E3D9500A}"/>
    <cellStyle name="Separador de milhares 2 2 2 5 15 2 2 2" xfId="21813" xr:uid="{CE420874-0372-42C4-9909-6ABFD7170FBD}"/>
    <cellStyle name="Separador de milhares 2 2 2 5 15 2 3" xfId="18938" xr:uid="{FDC04245-C058-49F5-8F4B-DE8BE3B316F8}"/>
    <cellStyle name="Separador de milhares 2 2 2 5 15 3" xfId="14846" xr:uid="{C87E6D12-7217-41B0-8BF5-6A1FC7AAAD66}"/>
    <cellStyle name="Separador de milhares 2 2 2 5 15 3 2" xfId="20072" xr:uid="{2E7DD6D2-1796-4C7F-98EA-E14AEDBF9A14}"/>
    <cellStyle name="Separador de milhares 2 2 2 5 16" xfId="10907" xr:uid="{7BB53924-5E82-4FA4-8EE2-870B0BDCAD53}"/>
    <cellStyle name="Separador de milhares 2 2 2 5 16 2" xfId="13704" xr:uid="{CCAA5DD4-8DEC-4CC8-9DED-5ABA9D13BB8B}"/>
    <cellStyle name="Separador de milhares 2 2 2 5 16 2 2" xfId="16592" xr:uid="{7A87A780-B905-49AE-9265-3CA3EBF42C5F}"/>
    <cellStyle name="Separador de milhares 2 2 2 5 16 2 2 2" xfId="21814" xr:uid="{328B56EC-7CB7-495F-A378-95718E8F860A}"/>
    <cellStyle name="Separador de milhares 2 2 2 5 16 2 3" xfId="18939" xr:uid="{733D0E6C-2F89-4F21-8384-2C494095B527}"/>
    <cellStyle name="Separador de milhares 2 2 2 5 16 3" xfId="14847" xr:uid="{9D67B1EA-827E-4428-A284-5947CC39020E}"/>
    <cellStyle name="Separador de milhares 2 2 2 5 16 3 2" xfId="20073" xr:uid="{59A5EE71-1040-4F85-A2D3-C0BE27DA3AA3}"/>
    <cellStyle name="Separador de milhares 2 2 2 5 17" xfId="10908" xr:uid="{1595CD9E-DFB1-4B9D-8C8E-ADC9619DE7AE}"/>
    <cellStyle name="Separador de milhares 2 2 2 5 17 2" xfId="13705" xr:uid="{586225D1-154D-4DA3-A1DC-6026E899BD11}"/>
    <cellStyle name="Separador de milhares 2 2 2 5 17 2 2" xfId="16593" xr:uid="{9376747F-9706-41A1-BA3D-F1320C636B03}"/>
    <cellStyle name="Separador de milhares 2 2 2 5 17 2 2 2" xfId="21815" xr:uid="{B687C352-4FE3-4D94-954C-7DA4165C65C8}"/>
    <cellStyle name="Separador de milhares 2 2 2 5 17 2 3" xfId="18940" xr:uid="{520C114B-01FF-4E61-816C-F7804DA26C99}"/>
    <cellStyle name="Separador de milhares 2 2 2 5 17 3" xfId="14848" xr:uid="{0A438C8A-C7DA-4257-A92A-77E6FBF898F8}"/>
    <cellStyle name="Separador de milhares 2 2 2 5 17 3 2" xfId="20074" xr:uid="{C3802EFA-1E73-41B0-9203-51552363134B}"/>
    <cellStyle name="Separador de milhares 2 2 2 5 18" xfId="10909" xr:uid="{9D7D474A-7C51-431A-85CA-71E12F54184C}"/>
    <cellStyle name="Separador de milhares 2 2 2 5 18 2" xfId="13706" xr:uid="{C9BE2231-D8AD-455F-A9D6-798D8D5837C1}"/>
    <cellStyle name="Separador de milhares 2 2 2 5 18 2 2" xfId="16594" xr:uid="{D7F6C016-26D0-409A-BE45-5AF1D40375E2}"/>
    <cellStyle name="Separador de milhares 2 2 2 5 18 2 2 2" xfId="21816" xr:uid="{2D80DCEF-2A29-4349-867F-FEEDDD8F906D}"/>
    <cellStyle name="Separador de milhares 2 2 2 5 18 2 3" xfId="18941" xr:uid="{D16E3E3F-3622-4F4A-953D-F05180C290D4}"/>
    <cellStyle name="Separador de milhares 2 2 2 5 18 3" xfId="14849" xr:uid="{87D38DF9-B135-4A6A-B959-397614D14057}"/>
    <cellStyle name="Separador de milhares 2 2 2 5 18 3 2" xfId="20075" xr:uid="{373435C2-8810-415B-B99B-71FDC6CC8EF1}"/>
    <cellStyle name="Separador de milhares 2 2 2 5 19" xfId="10910" xr:uid="{E1EBA1E4-7BCF-4B00-9149-474A5213207D}"/>
    <cellStyle name="Separador de milhares 2 2 2 5 19 2" xfId="13707" xr:uid="{EBEF02EF-65EF-43EA-A469-A6224DBF5138}"/>
    <cellStyle name="Separador de milhares 2 2 2 5 19 2 2" xfId="16595" xr:uid="{794B9BC4-6DED-4B5B-B7E5-7237F5326578}"/>
    <cellStyle name="Separador de milhares 2 2 2 5 19 2 2 2" xfId="21817" xr:uid="{41C66B18-A751-486F-A0CA-167C77505B2B}"/>
    <cellStyle name="Separador de milhares 2 2 2 5 19 2 3" xfId="18942" xr:uid="{1DC79C3C-F345-4EBA-B307-EE7A037DCEA0}"/>
    <cellStyle name="Separador de milhares 2 2 2 5 19 3" xfId="14850" xr:uid="{15765FD5-E087-4FE8-B98A-4660A80CA893}"/>
    <cellStyle name="Separador de milhares 2 2 2 5 19 3 2" xfId="20076" xr:uid="{A1B16084-FFD4-45F0-9AA7-942B9EBED4B5}"/>
    <cellStyle name="Separador de milhares 2 2 2 5 2" xfId="10911" xr:uid="{7BD0D30D-08A7-4B6E-9C82-447DBA58203F}"/>
    <cellStyle name="Separador de milhares 2 2 2 5 2 2" xfId="13708" xr:uid="{F1B6F5AA-D789-4B6D-8BDA-BFE7F9A39246}"/>
    <cellStyle name="Separador de milhares 2 2 2 5 2 2 2" xfId="16596" xr:uid="{27D573D6-0486-402C-84A5-4E2315018A33}"/>
    <cellStyle name="Separador de milhares 2 2 2 5 2 2 2 2" xfId="21818" xr:uid="{ED00A4E3-35D9-4C38-A8F3-236A9F7C5F55}"/>
    <cellStyle name="Separador de milhares 2 2 2 5 2 2 3" xfId="18943" xr:uid="{963B1F7B-C5C7-439F-B257-EBEF93B6279E}"/>
    <cellStyle name="Separador de milhares 2 2 2 5 2 3" xfId="14851" xr:uid="{50E14DCE-8FF9-4028-88DC-9E37CF7B4A28}"/>
    <cellStyle name="Separador de milhares 2 2 2 5 2 3 2" xfId="20077" xr:uid="{2148C963-DBF6-4CDB-86B2-84AE1998BE06}"/>
    <cellStyle name="Separador de milhares 2 2 2 5 20" xfId="10912" xr:uid="{60B19A98-149B-450E-AC7F-B5A92CADBA1D}"/>
    <cellStyle name="Separador de milhares 2 2 2 5 20 2" xfId="13709" xr:uid="{66CEC011-748E-4B98-ACF6-29A5FB5A5486}"/>
    <cellStyle name="Separador de milhares 2 2 2 5 20 2 2" xfId="16597" xr:uid="{BB826E73-FECD-478D-878E-75AA6AB5C561}"/>
    <cellStyle name="Separador de milhares 2 2 2 5 20 2 2 2" xfId="21819" xr:uid="{EBA31B05-05AC-4925-A773-C3AD8EACC13C}"/>
    <cellStyle name="Separador de milhares 2 2 2 5 20 2 3" xfId="18944" xr:uid="{D627E6FC-F3C6-4529-9397-C74A450E83B5}"/>
    <cellStyle name="Separador de milhares 2 2 2 5 20 3" xfId="14852" xr:uid="{306C112E-5ADE-409E-A421-017C8AFD39DD}"/>
    <cellStyle name="Separador de milhares 2 2 2 5 20 3 2" xfId="20078" xr:uid="{81683435-B94A-473F-B78A-CEF7E40CDCE4}"/>
    <cellStyle name="Separador de milhares 2 2 2 5 21" xfId="13697" xr:uid="{07AD709B-3037-43C4-A150-AA73F2C4EEE9}"/>
    <cellStyle name="Separador de milhares 2 2 2 5 21 2" xfId="16585" xr:uid="{17475137-E3DA-408C-9274-6FB494BABF21}"/>
    <cellStyle name="Separador de milhares 2 2 2 5 21 2 2" xfId="21807" xr:uid="{1DEA6774-221A-45E9-8297-5FD0D85F75A6}"/>
    <cellStyle name="Separador de milhares 2 2 2 5 21 3" xfId="18932" xr:uid="{A3BB0ED0-C63C-4435-B254-1FD4499AAC84}"/>
    <cellStyle name="Separador de milhares 2 2 2 5 22" xfId="14840" xr:uid="{A4D4EBDE-10E8-4D1B-8DEE-262D7737A555}"/>
    <cellStyle name="Separador de milhares 2 2 2 5 22 2" xfId="20066" xr:uid="{4564FF31-656F-4B2B-8CE9-19E09F6F490D}"/>
    <cellStyle name="Separador de milhares 2 2 2 5 23" xfId="10900" xr:uid="{1B2E12E2-87B1-4575-B5C5-D9AF1E060601}"/>
    <cellStyle name="Separador de milhares 2 2 2 5 3" xfId="10913" xr:uid="{BC487630-93DA-4052-8662-043322A43700}"/>
    <cellStyle name="Separador de milhares 2 2 2 5 3 2" xfId="13710" xr:uid="{ECCF4D19-BF3A-4FE5-A245-2C32EDB2CEF2}"/>
    <cellStyle name="Separador de milhares 2 2 2 5 3 2 2" xfId="16598" xr:uid="{84A5C838-3A25-4094-AE50-4F4BF8823AA7}"/>
    <cellStyle name="Separador de milhares 2 2 2 5 3 2 2 2" xfId="21820" xr:uid="{EC66DC1A-4619-49D2-A204-495459A4AE71}"/>
    <cellStyle name="Separador de milhares 2 2 2 5 3 2 3" xfId="18945" xr:uid="{0280D52C-993E-4013-8489-F8A5A6C781CD}"/>
    <cellStyle name="Separador de milhares 2 2 2 5 3 3" xfId="14853" xr:uid="{7147DB7C-E886-4C9B-BC1B-21B668AB22A3}"/>
    <cellStyle name="Separador de milhares 2 2 2 5 3 3 2" xfId="20079" xr:uid="{78B8ABE8-5311-4ABC-AE16-C0E7329DDB1C}"/>
    <cellStyle name="Separador de milhares 2 2 2 5 4" xfId="10914" xr:uid="{635FB6CF-C84B-4048-8AEA-DE3D2AC55742}"/>
    <cellStyle name="Separador de milhares 2 2 2 5 4 2" xfId="13711" xr:uid="{E2C6D5DB-E5B6-47C5-8C07-6B205B27FE76}"/>
    <cellStyle name="Separador de milhares 2 2 2 5 4 2 2" xfId="16599" xr:uid="{F8564FCA-F0A4-4B99-BA53-201CA81D828C}"/>
    <cellStyle name="Separador de milhares 2 2 2 5 4 2 2 2" xfId="21821" xr:uid="{CC527343-BC54-4961-9BD2-D37D836E66EE}"/>
    <cellStyle name="Separador de milhares 2 2 2 5 4 2 3" xfId="18946" xr:uid="{D5B4CDF8-9971-4801-9F21-C717BA85E158}"/>
    <cellStyle name="Separador de milhares 2 2 2 5 4 3" xfId="14854" xr:uid="{750710CB-B96A-4B9C-8044-A9067DA9578B}"/>
    <cellStyle name="Separador de milhares 2 2 2 5 4 3 2" xfId="20080" xr:uid="{1B593D61-B443-4599-AA0C-B61D95D84D3C}"/>
    <cellStyle name="Separador de milhares 2 2 2 5 5" xfId="10915" xr:uid="{B402A86E-6526-41FF-B3BF-7945367F820E}"/>
    <cellStyle name="Separador de milhares 2 2 2 5 5 2" xfId="13712" xr:uid="{67C87C1F-3110-42A7-B4B6-60C15C49560B}"/>
    <cellStyle name="Separador de milhares 2 2 2 5 5 2 2" xfId="16600" xr:uid="{34AE2671-DFC9-4D5A-81ED-35D04A671632}"/>
    <cellStyle name="Separador de milhares 2 2 2 5 5 2 2 2" xfId="21822" xr:uid="{07C95C5C-95EC-4CAC-BB58-D03A45038EA3}"/>
    <cellStyle name="Separador de milhares 2 2 2 5 5 2 3" xfId="18947" xr:uid="{B07E49B1-3798-4CF1-981B-816BFD016687}"/>
    <cellStyle name="Separador de milhares 2 2 2 5 5 3" xfId="14855" xr:uid="{50A44170-7242-4CB8-9254-733249DA15A7}"/>
    <cellStyle name="Separador de milhares 2 2 2 5 5 3 2" xfId="20081" xr:uid="{57EBB846-38E6-4868-B8A4-83120BBCA946}"/>
    <cellStyle name="Separador de milhares 2 2 2 5 6" xfId="10916" xr:uid="{44B14DBB-7C15-435F-940A-0C9B700492A5}"/>
    <cellStyle name="Separador de milhares 2 2 2 5 6 2" xfId="13713" xr:uid="{AA2A5801-2483-4ADA-99AA-62E5052ED8FF}"/>
    <cellStyle name="Separador de milhares 2 2 2 5 6 2 2" xfId="16601" xr:uid="{4341ACA7-5497-4D99-B7B3-EB97A1FDBA15}"/>
    <cellStyle name="Separador de milhares 2 2 2 5 6 2 2 2" xfId="21823" xr:uid="{6644E8FE-0266-4BF5-AADD-04436272A7BA}"/>
    <cellStyle name="Separador de milhares 2 2 2 5 6 2 3" xfId="18948" xr:uid="{F21063A1-8AF2-462C-8EF5-EDCAE4E672BB}"/>
    <cellStyle name="Separador de milhares 2 2 2 5 6 3" xfId="14856" xr:uid="{E8AFAB74-DDBB-49BB-9C15-3131BE99D2FD}"/>
    <cellStyle name="Separador de milhares 2 2 2 5 6 3 2" xfId="20082" xr:uid="{DC10D9F8-DB58-45B4-91AB-28BB76D29740}"/>
    <cellStyle name="Separador de milhares 2 2 2 5 7" xfId="10917" xr:uid="{E1ADD76C-868A-4E6C-A3CE-EF925DF99705}"/>
    <cellStyle name="Separador de milhares 2 2 2 5 7 2" xfId="13714" xr:uid="{74193E96-2C68-43EA-8A33-884F496521B6}"/>
    <cellStyle name="Separador de milhares 2 2 2 5 7 2 2" xfId="16602" xr:uid="{18CC0011-2FF2-49F6-90FA-C36C92EF9DD5}"/>
    <cellStyle name="Separador de milhares 2 2 2 5 7 2 2 2" xfId="21824" xr:uid="{EA0AFA3E-E584-4C84-BD75-6B82AF6B0258}"/>
    <cellStyle name="Separador de milhares 2 2 2 5 7 2 3" xfId="18949" xr:uid="{9C443C8B-55F3-40B0-A080-D539A1DB22B6}"/>
    <cellStyle name="Separador de milhares 2 2 2 5 7 3" xfId="14857" xr:uid="{84086EC8-2D94-4D61-BC71-575213FC03B3}"/>
    <cellStyle name="Separador de milhares 2 2 2 5 7 3 2" xfId="20083" xr:uid="{BFC2DEA4-CC3D-4964-86F9-8784F98D1095}"/>
    <cellStyle name="Separador de milhares 2 2 2 5 8" xfId="10918" xr:uid="{C0DB312B-922B-4CA4-A89D-F5DF9AAF727A}"/>
    <cellStyle name="Separador de milhares 2 2 2 5 8 2" xfId="13715" xr:uid="{763FB0B2-02F1-4616-839D-9DD9F3E89143}"/>
    <cellStyle name="Separador de milhares 2 2 2 5 8 2 2" xfId="16603" xr:uid="{EF32D098-3E17-4D56-9807-FD398121A48B}"/>
    <cellStyle name="Separador de milhares 2 2 2 5 8 2 2 2" xfId="21825" xr:uid="{7A7E0090-0508-4DB3-8667-497376635A6D}"/>
    <cellStyle name="Separador de milhares 2 2 2 5 8 2 3" xfId="18950" xr:uid="{8B2C8AE8-3A43-438F-AEE9-DC0EBBF24F61}"/>
    <cellStyle name="Separador de milhares 2 2 2 5 8 3" xfId="14858" xr:uid="{67F76F4D-2A64-472A-A16F-49647E99DA75}"/>
    <cellStyle name="Separador de milhares 2 2 2 5 8 3 2" xfId="20084" xr:uid="{75CA9D79-57EF-4A7F-BB76-867F17A9D6FB}"/>
    <cellStyle name="Separador de milhares 2 2 2 5 9" xfId="10919" xr:uid="{357620D2-1A1A-4493-B09B-6701A8BA1F1E}"/>
    <cellStyle name="Separador de milhares 2 2 2 5 9 2" xfId="13716" xr:uid="{F59A1C91-FA53-407D-8B93-06D055EE6245}"/>
    <cellStyle name="Separador de milhares 2 2 2 5 9 2 2" xfId="16604" xr:uid="{EDE1A22C-6C13-4086-9598-DB0BFEA2EF9F}"/>
    <cellStyle name="Separador de milhares 2 2 2 5 9 2 2 2" xfId="21826" xr:uid="{9D6D0362-5D70-498A-8378-4081015BB831}"/>
    <cellStyle name="Separador de milhares 2 2 2 5 9 2 3" xfId="18951" xr:uid="{F821BCF0-FA8E-4C04-8CB5-DEA80CCD8691}"/>
    <cellStyle name="Separador de milhares 2 2 2 5 9 3" xfId="14859" xr:uid="{37408425-39C0-4F59-A6D6-EBFC0F7B2B48}"/>
    <cellStyle name="Separador de milhares 2 2 2 5 9 3 2" xfId="20085" xr:uid="{09371C81-B22A-4069-A0C3-145720142C71}"/>
    <cellStyle name="Separador de milhares 2 2 2 50" xfId="10920" xr:uid="{0348C1AB-20A5-4EF3-99E7-F6F6B15016F6}"/>
    <cellStyle name="Separador de milhares 2 2 2 50 2" xfId="13717" xr:uid="{F0B96463-CE8B-4F3F-8C99-FEF2A3C3ADEF}"/>
    <cellStyle name="Separador de milhares 2 2 2 50 2 2" xfId="16605" xr:uid="{68CC61A3-F3EC-43DA-9EE0-C8F9C3E79F10}"/>
    <cellStyle name="Separador de milhares 2 2 2 50 2 2 2" xfId="21827" xr:uid="{C2D2BCA9-60B9-4C58-AD33-ABAD33CDD0FB}"/>
    <cellStyle name="Separador de milhares 2 2 2 50 2 3" xfId="18952" xr:uid="{E7CC2F7C-EE9F-453F-84A5-C1775F48980B}"/>
    <cellStyle name="Separador de milhares 2 2 2 50 3" xfId="14860" xr:uid="{B94020AB-084B-4189-AF2A-CCE674072D07}"/>
    <cellStyle name="Separador de milhares 2 2 2 50 3 2" xfId="20086" xr:uid="{8DDFFA6B-26EE-4267-9221-E5FBC90911C3}"/>
    <cellStyle name="Separador de milhares 2 2 2 51" xfId="10921" xr:uid="{F809C089-A591-42C1-BDCB-A862132562D8}"/>
    <cellStyle name="Separador de milhares 2 2 2 51 2" xfId="13718" xr:uid="{F93C89FC-5494-453B-8252-5D9101505F96}"/>
    <cellStyle name="Separador de milhares 2 2 2 51 2 2" xfId="16606" xr:uid="{CB80C3DA-830E-4B49-9987-FB706C50BD43}"/>
    <cellStyle name="Separador de milhares 2 2 2 51 2 2 2" xfId="21828" xr:uid="{2798075D-DD71-4DEA-A2BD-B8B1D88177E1}"/>
    <cellStyle name="Separador de milhares 2 2 2 51 2 3" xfId="18953" xr:uid="{846D7470-F781-4129-A6BC-46F2207CE734}"/>
    <cellStyle name="Separador de milhares 2 2 2 51 3" xfId="14861" xr:uid="{0AD64F0C-3A24-47C6-9AB6-64CFCB37F20F}"/>
    <cellStyle name="Separador de milhares 2 2 2 51 3 2" xfId="20087" xr:uid="{757F7C00-40E3-424D-805F-852512893DDA}"/>
    <cellStyle name="Separador de milhares 2 2 2 52" xfId="10922" xr:uid="{B8D530E6-5F96-4976-BE81-213E758980AA}"/>
    <cellStyle name="Separador de milhares 2 2 2 52 2" xfId="13719" xr:uid="{D5193445-1D38-4C7C-A1F4-1CA5ED3371B9}"/>
    <cellStyle name="Separador de milhares 2 2 2 52 2 2" xfId="16607" xr:uid="{E1974C53-D66C-4B1A-932E-F14B4833F345}"/>
    <cellStyle name="Separador de milhares 2 2 2 52 2 2 2" xfId="21829" xr:uid="{3A0F772B-2926-4AF6-9E1F-A406FC4A917A}"/>
    <cellStyle name="Separador de milhares 2 2 2 52 2 3" xfId="18954" xr:uid="{44CB4BF6-D781-47DA-85F0-2442A55B18B9}"/>
    <cellStyle name="Separador de milhares 2 2 2 52 3" xfId="14862" xr:uid="{F63EF904-4F0B-45C9-9997-1BD8EAF0CD97}"/>
    <cellStyle name="Separador de milhares 2 2 2 52 3 2" xfId="20088" xr:uid="{816A8410-4940-4E80-9B99-359DD6F27E92}"/>
    <cellStyle name="Separador de milhares 2 2 2 53" xfId="10923" xr:uid="{171959F3-8E38-4AD1-8696-D00C544D0892}"/>
    <cellStyle name="Separador de milhares 2 2 2 53 2" xfId="13720" xr:uid="{7E1096D3-134F-48B8-9E54-67E1009020AE}"/>
    <cellStyle name="Separador de milhares 2 2 2 53 2 2" xfId="16608" xr:uid="{1F951458-AE15-43CC-84C0-027FD16E71C4}"/>
    <cellStyle name="Separador de milhares 2 2 2 53 2 2 2" xfId="21830" xr:uid="{FC5459F6-AFED-43ED-976F-5054D9D5CFD4}"/>
    <cellStyle name="Separador de milhares 2 2 2 53 2 3" xfId="18955" xr:uid="{F762B9E2-0058-4F2E-AD24-D481CDD889DA}"/>
    <cellStyle name="Separador de milhares 2 2 2 53 3" xfId="14863" xr:uid="{E96E0EAD-011E-49C1-B2B4-1F0000129FEA}"/>
    <cellStyle name="Separador de milhares 2 2 2 53 3 2" xfId="20089" xr:uid="{A84147EE-66C5-4D1F-A76D-0E6C7433263A}"/>
    <cellStyle name="Separador de milhares 2 2 2 54" xfId="10924" xr:uid="{DA96148B-A75A-45A1-95D8-576B94C426ED}"/>
    <cellStyle name="Separador de milhares 2 2 2 54 2" xfId="13721" xr:uid="{DCD376A9-BA48-46B1-B921-FBE4EA3B3452}"/>
    <cellStyle name="Separador de milhares 2 2 2 54 2 2" xfId="16609" xr:uid="{702C4F4C-DEC7-4BAD-9717-AFCCC6A7B54F}"/>
    <cellStyle name="Separador de milhares 2 2 2 54 2 2 2" xfId="21831" xr:uid="{C938005B-003B-4EDF-B3F0-724F68B85EEF}"/>
    <cellStyle name="Separador de milhares 2 2 2 54 2 3" xfId="18956" xr:uid="{7FD82B43-7091-4F45-9B7D-85B72C967119}"/>
    <cellStyle name="Separador de milhares 2 2 2 54 3" xfId="14864" xr:uid="{4A036F14-88FD-4A14-BC41-FACC795DC269}"/>
    <cellStyle name="Separador de milhares 2 2 2 54 3 2" xfId="20090" xr:uid="{02781EBB-CBD3-4885-87A0-59A00A5CD9DB}"/>
    <cellStyle name="Separador de milhares 2 2 2 55" xfId="10925" xr:uid="{3BD81CC2-0C66-43F6-A5DA-456FA46B7DB3}"/>
    <cellStyle name="Separador de milhares 2 2 2 55 2" xfId="13722" xr:uid="{814FD9C0-5F78-41A9-BC07-1B9576820618}"/>
    <cellStyle name="Separador de milhares 2 2 2 55 2 2" xfId="16610" xr:uid="{70653D95-1CA6-4EF5-AFD1-EFFE850BE8F5}"/>
    <cellStyle name="Separador de milhares 2 2 2 55 2 2 2" xfId="21832" xr:uid="{5BD11EA4-5EFC-4C48-A817-8E4095468300}"/>
    <cellStyle name="Separador de milhares 2 2 2 55 2 3" xfId="18957" xr:uid="{41C8C0E4-BC39-4571-9C6B-8AADE2212592}"/>
    <cellStyle name="Separador de milhares 2 2 2 55 3" xfId="14865" xr:uid="{41B7ADC4-7F75-4FD3-A987-85ECA8AC2502}"/>
    <cellStyle name="Separador de milhares 2 2 2 55 3 2" xfId="20091" xr:uid="{9193772F-6212-49DE-B33A-959A403933FA}"/>
    <cellStyle name="Separador de milhares 2 2 2 56" xfId="10926" xr:uid="{FDE67245-C587-4FAB-9A1F-B73D9C1D726C}"/>
    <cellStyle name="Separador de milhares 2 2 2 56 2" xfId="13723" xr:uid="{3EF263AD-2122-4010-891F-28FC723084CC}"/>
    <cellStyle name="Separador de milhares 2 2 2 56 2 2" xfId="16611" xr:uid="{DC67D1ED-44EB-4584-AD4F-C8C1C040429A}"/>
    <cellStyle name="Separador de milhares 2 2 2 56 2 2 2" xfId="21833" xr:uid="{C7EC7914-319F-45E0-A927-5DC1E66C8EE7}"/>
    <cellStyle name="Separador de milhares 2 2 2 56 2 3" xfId="18958" xr:uid="{186AF3F9-D16B-4B87-8CAA-2971C728EB7B}"/>
    <cellStyle name="Separador de milhares 2 2 2 56 3" xfId="14866" xr:uid="{148E8277-4911-4728-9FFD-10760ED1907C}"/>
    <cellStyle name="Separador de milhares 2 2 2 56 3 2" xfId="20092" xr:uid="{A20D1DB5-4100-4024-969F-F661EA4F7D31}"/>
    <cellStyle name="Separador de milhares 2 2 2 57" xfId="10927" xr:uid="{370E9D15-1C80-467C-BCDD-5FC22C2FA739}"/>
    <cellStyle name="Separador de milhares 2 2 2 57 2" xfId="13724" xr:uid="{1465C398-8460-4B0E-B3E9-46934984F50D}"/>
    <cellStyle name="Separador de milhares 2 2 2 57 2 2" xfId="16612" xr:uid="{30D6FFCB-99B9-4D9B-9EA8-9C345058FA4E}"/>
    <cellStyle name="Separador de milhares 2 2 2 57 2 2 2" xfId="21834" xr:uid="{193BC38E-2749-4EBE-B789-7D44379325E1}"/>
    <cellStyle name="Separador de milhares 2 2 2 57 2 3" xfId="18959" xr:uid="{C0D939C6-75BE-4535-AA26-4F53F423912F}"/>
    <cellStyle name="Separador de milhares 2 2 2 57 3" xfId="14867" xr:uid="{1C363DD2-C134-4107-9166-79861E630D67}"/>
    <cellStyle name="Separador de milhares 2 2 2 57 3 2" xfId="20093" xr:uid="{A1303DCD-E2A6-47E7-B39B-E282888C0DE4}"/>
    <cellStyle name="Separador de milhares 2 2 2 58" xfId="10928" xr:uid="{E1B5F953-2880-43C0-91A5-56CD94D3983F}"/>
    <cellStyle name="Separador de milhares 2 2 2 58 2" xfId="13725" xr:uid="{A70DAB89-FFE8-45F9-9046-29C6608A9B82}"/>
    <cellStyle name="Separador de milhares 2 2 2 58 2 2" xfId="16613" xr:uid="{83246C94-0FD8-4CFB-9A6C-74E173C2B64C}"/>
    <cellStyle name="Separador de milhares 2 2 2 58 2 2 2" xfId="21835" xr:uid="{05E57387-C988-4751-98DC-8144E64F6CF8}"/>
    <cellStyle name="Separador de milhares 2 2 2 58 2 3" xfId="18960" xr:uid="{0D2294EF-3C48-46FE-8A72-ACA5E0970177}"/>
    <cellStyle name="Separador de milhares 2 2 2 58 3" xfId="14868" xr:uid="{D1CCAF21-5EA9-471C-A4C4-FEE7DD699E05}"/>
    <cellStyle name="Separador de milhares 2 2 2 58 3 2" xfId="20094" xr:uid="{0CF18558-2103-43C3-8353-35F563FA234C}"/>
    <cellStyle name="Separador de milhares 2 2 2 59" xfId="10929" xr:uid="{6DA2E30F-96B8-4E0C-90EE-29E6C704C308}"/>
    <cellStyle name="Separador de milhares 2 2 2 59 2" xfId="13726" xr:uid="{06083411-D132-43F6-AF64-19683160AA85}"/>
    <cellStyle name="Separador de milhares 2 2 2 59 2 2" xfId="16614" xr:uid="{D9A35CC6-0757-4968-AF33-2B47093A8044}"/>
    <cellStyle name="Separador de milhares 2 2 2 59 2 2 2" xfId="21836" xr:uid="{25355CED-C78D-4F0E-B401-FB74D0344AAF}"/>
    <cellStyle name="Separador de milhares 2 2 2 59 2 3" xfId="18961" xr:uid="{066CF51A-541B-44D6-823E-C7AD763218AC}"/>
    <cellStyle name="Separador de milhares 2 2 2 59 3" xfId="14869" xr:uid="{CE102F89-4245-4234-84CC-97A2ABB66F3D}"/>
    <cellStyle name="Separador de milhares 2 2 2 59 3 2" xfId="20095" xr:uid="{E8EE3D08-BED2-4774-B575-DC176F64C5F2}"/>
    <cellStyle name="Separador de milhares 2 2 2 6" xfId="10930" xr:uid="{BC5260DE-E276-4057-9A7E-032DB471E1DA}"/>
    <cellStyle name="Separador de milhares 2 2 2 6 10" xfId="10931" xr:uid="{7ACA3B3D-EBD3-49F6-8178-D790F9F47517}"/>
    <cellStyle name="Separador de milhares 2 2 2 6 10 2" xfId="13728" xr:uid="{872DD128-BCB7-4A4D-BC1E-9339E0337133}"/>
    <cellStyle name="Separador de milhares 2 2 2 6 10 2 2" xfId="16616" xr:uid="{2A4FEF03-EF0C-4AF7-99C2-8629DB797273}"/>
    <cellStyle name="Separador de milhares 2 2 2 6 10 2 2 2" xfId="21838" xr:uid="{8695A023-06C4-46CA-B5D6-EDA948F70214}"/>
    <cellStyle name="Separador de milhares 2 2 2 6 10 2 3" xfId="18963" xr:uid="{B91A8A1E-07AF-439F-B350-BD80EE1064DE}"/>
    <cellStyle name="Separador de milhares 2 2 2 6 10 3" xfId="14871" xr:uid="{716DC9D9-C6B4-4FA1-BAEE-8D4107403A11}"/>
    <cellStyle name="Separador de milhares 2 2 2 6 10 3 2" xfId="20097" xr:uid="{4F662546-8D40-4FD7-9D8C-7B1EB45B0754}"/>
    <cellStyle name="Separador de milhares 2 2 2 6 11" xfId="10932" xr:uid="{3F9A806C-4CDA-4483-ACE3-926008133498}"/>
    <cellStyle name="Separador de milhares 2 2 2 6 11 2" xfId="13729" xr:uid="{A3B71881-0C2B-4F55-BDD4-5E86D9C09076}"/>
    <cellStyle name="Separador de milhares 2 2 2 6 11 2 2" xfId="16617" xr:uid="{B7E28908-A2F0-45A9-8E5F-F740589B3463}"/>
    <cellStyle name="Separador de milhares 2 2 2 6 11 2 2 2" xfId="21839" xr:uid="{3AD850C0-E5E2-466F-AFAC-4A9841710F50}"/>
    <cellStyle name="Separador de milhares 2 2 2 6 11 2 3" xfId="18964" xr:uid="{35833B3C-167A-4027-BF95-25368B76EA18}"/>
    <cellStyle name="Separador de milhares 2 2 2 6 11 3" xfId="14872" xr:uid="{19496B6C-D188-4ED2-B7CC-D9AA9FBA4C21}"/>
    <cellStyle name="Separador de milhares 2 2 2 6 11 3 2" xfId="20098" xr:uid="{A908D89B-5B1B-42FD-9908-D2B25AAE9942}"/>
    <cellStyle name="Separador de milhares 2 2 2 6 12" xfId="10933" xr:uid="{118350A1-7A2B-454B-B0B1-9D62857AFB95}"/>
    <cellStyle name="Separador de milhares 2 2 2 6 12 2" xfId="13730" xr:uid="{D6592768-06D7-4584-A642-31F837B7891E}"/>
    <cellStyle name="Separador de milhares 2 2 2 6 12 2 2" xfId="16618" xr:uid="{0246C258-DE3D-4A43-BC8A-7A4E664CAA85}"/>
    <cellStyle name="Separador de milhares 2 2 2 6 12 2 2 2" xfId="21840" xr:uid="{0501B956-9F91-4922-A0F9-2BEB2FA490FE}"/>
    <cellStyle name="Separador de milhares 2 2 2 6 12 2 3" xfId="18965" xr:uid="{ABBA1DAC-234E-445E-A263-79870D1A0E9F}"/>
    <cellStyle name="Separador de milhares 2 2 2 6 12 3" xfId="14873" xr:uid="{1AD6D34C-850D-405F-936F-705BFA7ADD92}"/>
    <cellStyle name="Separador de milhares 2 2 2 6 12 3 2" xfId="20099" xr:uid="{9689A686-2E79-47DF-AE82-EB06FC01DF3E}"/>
    <cellStyle name="Separador de milhares 2 2 2 6 13" xfId="10934" xr:uid="{16BFC1BF-F426-473D-8B09-8FD9698B34AD}"/>
    <cellStyle name="Separador de milhares 2 2 2 6 13 2" xfId="13731" xr:uid="{6E9BFF22-900B-4E50-961D-1AB8489EB604}"/>
    <cellStyle name="Separador de milhares 2 2 2 6 13 2 2" xfId="16619" xr:uid="{D904F776-F1E7-47EA-9560-55F84276D0B3}"/>
    <cellStyle name="Separador de milhares 2 2 2 6 13 2 2 2" xfId="21841" xr:uid="{4A1043E5-DB78-40EE-AB7C-45C141097AA6}"/>
    <cellStyle name="Separador de milhares 2 2 2 6 13 2 3" xfId="18966" xr:uid="{39EE037E-30BF-41C5-BBD2-D148CD25F3E0}"/>
    <cellStyle name="Separador de milhares 2 2 2 6 13 3" xfId="14874" xr:uid="{9A8A53A3-1756-4321-99A9-DAE960B437D3}"/>
    <cellStyle name="Separador de milhares 2 2 2 6 13 3 2" xfId="20100" xr:uid="{5F690812-9B70-4DB4-9C3D-6B666F13A7E2}"/>
    <cellStyle name="Separador de milhares 2 2 2 6 14" xfId="10935" xr:uid="{FBF3A31E-2E2B-4018-9547-B5C45BE3C63E}"/>
    <cellStyle name="Separador de milhares 2 2 2 6 14 2" xfId="13732" xr:uid="{863ABDAB-B173-44D4-B74E-6E25F1ACFBD1}"/>
    <cellStyle name="Separador de milhares 2 2 2 6 14 2 2" xfId="16620" xr:uid="{22BDDF73-6CEA-45BF-B369-AF08C2AA2553}"/>
    <cellStyle name="Separador de milhares 2 2 2 6 14 2 2 2" xfId="21842" xr:uid="{F675C679-4099-4AE9-80F8-C5B61698559B}"/>
    <cellStyle name="Separador de milhares 2 2 2 6 14 2 3" xfId="18967" xr:uid="{36B5E57F-4285-4581-8478-123E9061A704}"/>
    <cellStyle name="Separador de milhares 2 2 2 6 14 3" xfId="14875" xr:uid="{74F9E571-FE98-44EB-9249-3DF71920A63D}"/>
    <cellStyle name="Separador de milhares 2 2 2 6 14 3 2" xfId="20101" xr:uid="{CF169365-6F3E-4A36-9B6D-3AD4BC755F57}"/>
    <cellStyle name="Separador de milhares 2 2 2 6 15" xfId="10936" xr:uid="{BF08A48B-44DD-4233-ABA8-F51C4881164B}"/>
    <cellStyle name="Separador de milhares 2 2 2 6 15 2" xfId="13733" xr:uid="{44105787-10A5-4435-B8B4-5C8A159870B8}"/>
    <cellStyle name="Separador de milhares 2 2 2 6 15 2 2" xfId="16621" xr:uid="{0E8D904E-497C-4698-A65B-AF8CDD363023}"/>
    <cellStyle name="Separador de milhares 2 2 2 6 15 2 2 2" xfId="21843" xr:uid="{ACF68657-73E3-4FD8-BAA7-CD3FEDB48F28}"/>
    <cellStyle name="Separador de milhares 2 2 2 6 15 2 3" xfId="18968" xr:uid="{3984DD3A-A262-43A8-93A0-C9B989EA170C}"/>
    <cellStyle name="Separador de milhares 2 2 2 6 15 3" xfId="14876" xr:uid="{0D1E50B0-0EAA-4098-8E63-E7BACC573300}"/>
    <cellStyle name="Separador de milhares 2 2 2 6 15 3 2" xfId="20102" xr:uid="{995BEC78-212A-48FF-9469-A7E944119AE9}"/>
    <cellStyle name="Separador de milhares 2 2 2 6 16" xfId="10937" xr:uid="{A492C3F0-5ED8-42F4-83DA-24241275ACD2}"/>
    <cellStyle name="Separador de milhares 2 2 2 6 16 2" xfId="13734" xr:uid="{5C0F6276-5ECB-4C0C-B53D-40A278F33C35}"/>
    <cellStyle name="Separador de milhares 2 2 2 6 16 2 2" xfId="16622" xr:uid="{4DADEF89-99D1-477D-9BD7-EB0BA98AFE3C}"/>
    <cellStyle name="Separador de milhares 2 2 2 6 16 2 2 2" xfId="21844" xr:uid="{BA6BF579-F0A0-4F72-B03A-81AE9C9E8C71}"/>
    <cellStyle name="Separador de milhares 2 2 2 6 16 2 3" xfId="18969" xr:uid="{A4850DC8-8BF3-4CE3-8518-9E1136F46991}"/>
    <cellStyle name="Separador de milhares 2 2 2 6 16 3" xfId="14877" xr:uid="{36DE74CF-0D6C-46E1-A43E-7473DE5F5C79}"/>
    <cellStyle name="Separador de milhares 2 2 2 6 16 3 2" xfId="20103" xr:uid="{AC083197-B44A-4A24-ABCC-A8DBE5D6DD67}"/>
    <cellStyle name="Separador de milhares 2 2 2 6 17" xfId="10938" xr:uid="{CFEEB8EE-8EA7-416D-9668-B00BC7C1106D}"/>
    <cellStyle name="Separador de milhares 2 2 2 6 17 2" xfId="13735" xr:uid="{2DFE7124-5C0A-44E2-85AC-5F5C859BA0BA}"/>
    <cellStyle name="Separador de milhares 2 2 2 6 17 2 2" xfId="16623" xr:uid="{10986F8A-6697-4DEE-A4FE-1DB8A0197D49}"/>
    <cellStyle name="Separador de milhares 2 2 2 6 17 2 2 2" xfId="21845" xr:uid="{29EE860A-6EE2-4E66-8517-89E37401C270}"/>
    <cellStyle name="Separador de milhares 2 2 2 6 17 2 3" xfId="18970" xr:uid="{A979C75A-BCBA-4835-81F0-4B448677287B}"/>
    <cellStyle name="Separador de milhares 2 2 2 6 17 3" xfId="14878" xr:uid="{AA9B479E-7801-4F86-8D4C-73A8B3480F94}"/>
    <cellStyle name="Separador de milhares 2 2 2 6 17 3 2" xfId="20104" xr:uid="{03F43627-58AE-433F-9671-7AD02A7ED75B}"/>
    <cellStyle name="Separador de milhares 2 2 2 6 18" xfId="10939" xr:uid="{C0C5B086-B38F-49F6-8064-1ED11E03DBC6}"/>
    <cellStyle name="Separador de milhares 2 2 2 6 18 2" xfId="13736" xr:uid="{E1F2D8E0-CCE8-4C40-9743-5E80E0019244}"/>
    <cellStyle name="Separador de milhares 2 2 2 6 18 2 2" xfId="16624" xr:uid="{2DBB8D88-1FBB-4985-B2EA-A8D03798957D}"/>
    <cellStyle name="Separador de milhares 2 2 2 6 18 2 2 2" xfId="21846" xr:uid="{8F7F4E85-727E-4A6E-AF4B-716183DCF7F6}"/>
    <cellStyle name="Separador de milhares 2 2 2 6 18 2 3" xfId="18971" xr:uid="{A7ED9598-3731-423C-9616-039E7E1789F3}"/>
    <cellStyle name="Separador de milhares 2 2 2 6 18 3" xfId="14879" xr:uid="{FFC7AB5C-763A-4A62-9B20-67F7187AE2DE}"/>
    <cellStyle name="Separador de milhares 2 2 2 6 18 3 2" xfId="20105" xr:uid="{D0092D2B-230C-4A6B-AB96-84C21A42BC8B}"/>
    <cellStyle name="Separador de milhares 2 2 2 6 19" xfId="10940" xr:uid="{B02A7ED8-9DA5-4B3E-86D9-887A85D370DF}"/>
    <cellStyle name="Separador de milhares 2 2 2 6 19 2" xfId="13737" xr:uid="{54498544-DB90-4B2F-AA2F-8B0A04DCC7F2}"/>
    <cellStyle name="Separador de milhares 2 2 2 6 19 2 2" xfId="16625" xr:uid="{FA596EEF-339B-4444-8FF9-B4BDF0A88804}"/>
    <cellStyle name="Separador de milhares 2 2 2 6 19 2 2 2" xfId="21847" xr:uid="{441D0457-24FF-4BEE-8513-B872296EF0FB}"/>
    <cellStyle name="Separador de milhares 2 2 2 6 19 2 3" xfId="18972" xr:uid="{66A6CB23-EDCC-4D06-857B-EAE653417617}"/>
    <cellStyle name="Separador de milhares 2 2 2 6 19 3" xfId="14880" xr:uid="{92412FCD-0970-4953-8169-B6C5D0E46844}"/>
    <cellStyle name="Separador de milhares 2 2 2 6 19 3 2" xfId="20106" xr:uid="{EAEF5194-C05E-45B9-AFC0-AFA4060C6A79}"/>
    <cellStyle name="Separador de milhares 2 2 2 6 2" xfId="10941" xr:uid="{D1AD769F-04E4-4DE9-85AB-2D82FE6FECDA}"/>
    <cellStyle name="Separador de milhares 2 2 2 6 2 2" xfId="13738" xr:uid="{766AC907-B5FF-48F4-990A-4E6E2B4F90D8}"/>
    <cellStyle name="Separador de milhares 2 2 2 6 2 2 2" xfId="16626" xr:uid="{D4DBD581-E966-492A-9095-AEA36ED4F7E9}"/>
    <cellStyle name="Separador de milhares 2 2 2 6 2 2 2 2" xfId="21848" xr:uid="{606BB256-67F7-42F2-ADC3-6B1DBF368753}"/>
    <cellStyle name="Separador de milhares 2 2 2 6 2 2 3" xfId="18973" xr:uid="{830D8A81-30A4-416A-8DBD-F631BCF94C76}"/>
    <cellStyle name="Separador de milhares 2 2 2 6 2 3" xfId="14881" xr:uid="{6D961AAB-6BBF-4C04-B591-F3B972DA0767}"/>
    <cellStyle name="Separador de milhares 2 2 2 6 2 3 2" xfId="20107" xr:uid="{B5BC3799-7305-485E-BD6D-625CAEAC607A}"/>
    <cellStyle name="Separador de milhares 2 2 2 6 20" xfId="13727" xr:uid="{8F515540-DBCB-43F6-97F5-48283F0D5A30}"/>
    <cellStyle name="Separador de milhares 2 2 2 6 20 2" xfId="16615" xr:uid="{6E1E27A7-CFAC-4437-AFCD-3C9DE5C392F1}"/>
    <cellStyle name="Separador de milhares 2 2 2 6 20 2 2" xfId="21837" xr:uid="{BCD0814C-2C67-4AA2-9F84-E3EB2A39F927}"/>
    <cellStyle name="Separador de milhares 2 2 2 6 20 3" xfId="18962" xr:uid="{D2A00134-54E7-4689-93E2-1CFCAC1CC475}"/>
    <cellStyle name="Separador de milhares 2 2 2 6 21" xfId="14870" xr:uid="{A106C792-32DD-4401-A448-987A290EBFC4}"/>
    <cellStyle name="Separador de milhares 2 2 2 6 21 2" xfId="20096" xr:uid="{85128304-333E-4DB9-B8EC-2C0FC47AA610}"/>
    <cellStyle name="Separador de milhares 2 2 2 6 3" xfId="10942" xr:uid="{F46C6BB4-C00E-4532-AECC-EEB1CD3C7D4F}"/>
    <cellStyle name="Separador de milhares 2 2 2 6 3 2" xfId="13739" xr:uid="{AD4EBECD-A35D-4B7A-A7F1-1C4D3B98DE63}"/>
    <cellStyle name="Separador de milhares 2 2 2 6 3 2 2" xfId="16627" xr:uid="{0E7F75D1-CED2-4CAA-A440-8235935539B2}"/>
    <cellStyle name="Separador de milhares 2 2 2 6 3 2 2 2" xfId="21849" xr:uid="{94298221-C0B1-4675-A446-1452B7109A00}"/>
    <cellStyle name="Separador de milhares 2 2 2 6 3 2 3" xfId="18974" xr:uid="{39D6FAC0-2358-45FC-B3FD-9DB27F94005F}"/>
    <cellStyle name="Separador de milhares 2 2 2 6 3 3" xfId="14882" xr:uid="{EEBEF3DF-179E-40B2-9EC4-01182250D43F}"/>
    <cellStyle name="Separador de milhares 2 2 2 6 3 3 2" xfId="20108" xr:uid="{DA3BB5E8-C15A-4A67-9EEF-23795A7548AE}"/>
    <cellStyle name="Separador de milhares 2 2 2 6 4" xfId="10943" xr:uid="{3C8FBCA6-129E-439F-A891-1E0A580D3894}"/>
    <cellStyle name="Separador de milhares 2 2 2 6 4 2" xfId="13740" xr:uid="{7315E0BF-1E10-49D1-BB01-36D3824D9948}"/>
    <cellStyle name="Separador de milhares 2 2 2 6 4 2 2" xfId="16628" xr:uid="{1FCD4D9C-8DED-4C2C-ABEE-65E059CA9CC2}"/>
    <cellStyle name="Separador de milhares 2 2 2 6 4 2 2 2" xfId="21850" xr:uid="{C681989E-BDD3-43B5-B1D8-2E7178884DC6}"/>
    <cellStyle name="Separador de milhares 2 2 2 6 4 2 3" xfId="18975" xr:uid="{29C60ED4-6D07-4783-8C74-B5EDD84AEF17}"/>
    <cellStyle name="Separador de milhares 2 2 2 6 4 3" xfId="14883" xr:uid="{7CD022DE-2385-4D63-AD81-DB4B243B37F4}"/>
    <cellStyle name="Separador de milhares 2 2 2 6 4 3 2" xfId="20109" xr:uid="{F249E6C5-5B1E-4E36-82A8-2E8411C348FD}"/>
    <cellStyle name="Separador de milhares 2 2 2 6 5" xfId="10944" xr:uid="{98A53DA7-2BE2-417C-BCD0-99B4439EE40E}"/>
    <cellStyle name="Separador de milhares 2 2 2 6 5 2" xfId="13741" xr:uid="{499D954A-B6A9-4241-A10F-7E946F693E0E}"/>
    <cellStyle name="Separador de milhares 2 2 2 6 5 2 2" xfId="16629" xr:uid="{992D6D83-440F-4098-AD3E-38258A7FD555}"/>
    <cellStyle name="Separador de milhares 2 2 2 6 5 2 2 2" xfId="21851" xr:uid="{81626041-AE9C-4E1F-90F4-8A5DBEAEA26E}"/>
    <cellStyle name="Separador de milhares 2 2 2 6 5 2 3" xfId="18976" xr:uid="{5B77861B-2065-4E43-99F0-E944C598F403}"/>
    <cellStyle name="Separador de milhares 2 2 2 6 5 3" xfId="14884" xr:uid="{1E138865-9100-47E4-8AED-EEB3C426D4F8}"/>
    <cellStyle name="Separador de milhares 2 2 2 6 5 3 2" xfId="20110" xr:uid="{5181A0F3-6344-470C-B43C-43F164713C39}"/>
    <cellStyle name="Separador de milhares 2 2 2 6 6" xfId="10945" xr:uid="{34A5C4E4-A010-49F4-8DC7-A4214664A3E6}"/>
    <cellStyle name="Separador de milhares 2 2 2 6 6 2" xfId="13742" xr:uid="{38A6857C-4222-44AC-93DC-6FFE98D1C25C}"/>
    <cellStyle name="Separador de milhares 2 2 2 6 6 2 2" xfId="16630" xr:uid="{2B607622-E2C7-4A33-8F17-54990D7559F8}"/>
    <cellStyle name="Separador de milhares 2 2 2 6 6 2 2 2" xfId="21852" xr:uid="{7DFF0633-D3BD-48FF-A5EE-9E9200F5C2E8}"/>
    <cellStyle name="Separador de milhares 2 2 2 6 6 2 3" xfId="18977" xr:uid="{83370F69-8D76-4886-9BD1-8C2D8B0967DC}"/>
    <cellStyle name="Separador de milhares 2 2 2 6 6 3" xfId="14885" xr:uid="{515737E8-8B63-4E8B-A29C-76BAD5D1E7B2}"/>
    <cellStyle name="Separador de milhares 2 2 2 6 6 3 2" xfId="20111" xr:uid="{63FBE351-12E4-479F-BA25-017037F23CB0}"/>
    <cellStyle name="Separador de milhares 2 2 2 6 7" xfId="10946" xr:uid="{EFB8C5F0-6E8E-4DFE-8A29-CCA8B93F842E}"/>
    <cellStyle name="Separador de milhares 2 2 2 6 7 2" xfId="13743" xr:uid="{D7B3F670-83A7-458A-A6B8-DF687478ADB1}"/>
    <cellStyle name="Separador de milhares 2 2 2 6 7 2 2" xfId="16631" xr:uid="{7244EA45-B1F5-41E3-95CA-3E1BC635FEA6}"/>
    <cellStyle name="Separador de milhares 2 2 2 6 7 2 2 2" xfId="21853" xr:uid="{C71F124D-6EAE-4CE5-BFC6-C03CB4AA945E}"/>
    <cellStyle name="Separador de milhares 2 2 2 6 7 2 3" xfId="18978" xr:uid="{4D12E178-FD1E-438A-A534-16F173869B42}"/>
    <cellStyle name="Separador de milhares 2 2 2 6 7 3" xfId="14886" xr:uid="{D20B9283-2252-4E4D-A696-0FA6DA975BF5}"/>
    <cellStyle name="Separador de milhares 2 2 2 6 7 3 2" xfId="20112" xr:uid="{EDD967DA-79E1-4E88-BE7A-A3C27FC3268D}"/>
    <cellStyle name="Separador de milhares 2 2 2 6 8" xfId="10947" xr:uid="{8CC90B9E-E424-4922-9B00-AB399C45BB86}"/>
    <cellStyle name="Separador de milhares 2 2 2 6 8 2" xfId="13744" xr:uid="{4E699A5F-2B6E-4066-BF00-E08502F133C1}"/>
    <cellStyle name="Separador de milhares 2 2 2 6 8 2 2" xfId="16632" xr:uid="{E20D0F09-CED2-4E48-8E0B-366E784D8C10}"/>
    <cellStyle name="Separador de milhares 2 2 2 6 8 2 2 2" xfId="21854" xr:uid="{44A8547A-9177-436A-AEF7-93BCAB4EB62F}"/>
    <cellStyle name="Separador de milhares 2 2 2 6 8 2 3" xfId="18979" xr:uid="{CE4ACC07-5E00-4BB4-9212-E67E4FC22B53}"/>
    <cellStyle name="Separador de milhares 2 2 2 6 8 3" xfId="14887" xr:uid="{4D258635-64B8-4C94-8595-A12AB4014052}"/>
    <cellStyle name="Separador de milhares 2 2 2 6 8 3 2" xfId="20113" xr:uid="{BF06B5CE-DBED-41C2-94B3-EF45183B530A}"/>
    <cellStyle name="Separador de milhares 2 2 2 6 9" xfId="10948" xr:uid="{637728C8-781F-494A-B41D-B7311FB673D5}"/>
    <cellStyle name="Separador de milhares 2 2 2 6 9 2" xfId="13745" xr:uid="{1AAE6A9A-D451-49ED-AAA9-414F5C6F3093}"/>
    <cellStyle name="Separador de milhares 2 2 2 6 9 2 2" xfId="16633" xr:uid="{C7F546FE-9C6A-471E-9E1F-A49C43B1874A}"/>
    <cellStyle name="Separador de milhares 2 2 2 6 9 2 2 2" xfId="21855" xr:uid="{169888A0-F242-48AA-91BD-40C7AEDC3199}"/>
    <cellStyle name="Separador de milhares 2 2 2 6 9 2 3" xfId="18980" xr:uid="{5A44A7E7-775C-4F18-B700-CB70A3B3A2E2}"/>
    <cellStyle name="Separador de milhares 2 2 2 6 9 3" xfId="14888" xr:uid="{708367DB-F3A2-4467-887B-0376D0EDEBED}"/>
    <cellStyle name="Separador de milhares 2 2 2 6 9 3 2" xfId="20114" xr:uid="{6E8941A5-B983-4ED2-8253-CF8406A05535}"/>
    <cellStyle name="Separador de milhares 2 2 2 60" xfId="10949" xr:uid="{B983D25D-EF0B-4803-B9A4-F5883E047D32}"/>
    <cellStyle name="Separador de milhares 2 2 2 60 2" xfId="13746" xr:uid="{625C18AF-A5B7-4058-AEA7-5DD51BE34937}"/>
    <cellStyle name="Separador de milhares 2 2 2 60 2 2" xfId="16634" xr:uid="{37D3DAB8-9040-4F79-86DC-540C441C2D4C}"/>
    <cellStyle name="Separador de milhares 2 2 2 60 2 2 2" xfId="21856" xr:uid="{DC7BEBFF-4CD6-4D05-888F-9DFECBDD23D9}"/>
    <cellStyle name="Separador de milhares 2 2 2 60 2 3" xfId="18981" xr:uid="{86D4362C-05B9-43F3-A26C-D309AC546A96}"/>
    <cellStyle name="Separador de milhares 2 2 2 60 3" xfId="14889" xr:uid="{C54B482C-11CD-42E0-877D-0A7914721685}"/>
    <cellStyle name="Separador de milhares 2 2 2 60 3 2" xfId="20115" xr:uid="{F012AF1C-5CC2-4C44-B1E1-52C4752DFFB8}"/>
    <cellStyle name="Separador de milhares 2 2 2 61" xfId="13232" xr:uid="{F24CB8AF-6D67-4C3A-9558-A04BAF86EDAD}"/>
    <cellStyle name="Separador de milhares 2 2 2 61 2" xfId="16120" xr:uid="{FE74C9DE-AE1F-45E6-9B0A-C967839A7A87}"/>
    <cellStyle name="Separador de milhares 2 2 2 61 2 2" xfId="21342" xr:uid="{0E5CE694-830E-4467-961E-55FA05F87FD6}"/>
    <cellStyle name="Separador de milhares 2 2 2 61 3" xfId="18467" xr:uid="{5DAAB247-24FE-4F9C-82D2-7AB278DA784D}"/>
    <cellStyle name="Separador de milhares 2 2 2 62" xfId="12496" xr:uid="{B8B99053-084D-4FC2-BE58-A9924D122530}"/>
    <cellStyle name="Separador de milhares 2 2 2 62 2" xfId="17746" xr:uid="{529CA1CB-2606-4DE7-B42A-2574DF842833}"/>
    <cellStyle name="Separador de milhares 2 2 2 7" xfId="10950" xr:uid="{4838BB71-0406-4734-93BE-F405D9E50A8A}"/>
    <cellStyle name="Separador de milhares 2 2 2 7 10" xfId="10951" xr:uid="{FFBE3B3F-C602-489E-A0D2-656121B5FF24}"/>
    <cellStyle name="Separador de milhares 2 2 2 7 10 2" xfId="13748" xr:uid="{F4D94507-3391-419C-BEEA-3CFBA3E307F1}"/>
    <cellStyle name="Separador de milhares 2 2 2 7 10 2 2" xfId="16636" xr:uid="{BFD69CAB-E5D7-4BC0-8433-7BA62012E5B3}"/>
    <cellStyle name="Separador de milhares 2 2 2 7 10 2 2 2" xfId="21858" xr:uid="{A94F98A8-FA56-4E33-AF0B-74E74CBD87F4}"/>
    <cellStyle name="Separador de milhares 2 2 2 7 10 2 3" xfId="18983" xr:uid="{B4E53A7A-082C-4BD4-BDA0-F9766D8C7C5A}"/>
    <cellStyle name="Separador de milhares 2 2 2 7 10 3" xfId="14891" xr:uid="{A2F8C3C5-92CD-4446-9690-CC049904F3D6}"/>
    <cellStyle name="Separador de milhares 2 2 2 7 10 3 2" xfId="20117" xr:uid="{E125351F-58D2-4B67-9F28-653E45166855}"/>
    <cellStyle name="Separador de milhares 2 2 2 7 11" xfId="10952" xr:uid="{E486E824-D099-44FD-9408-DEE4555CF9B4}"/>
    <cellStyle name="Separador de milhares 2 2 2 7 11 2" xfId="13749" xr:uid="{7ACD3462-B32E-46B6-9539-7809E63F9290}"/>
    <cellStyle name="Separador de milhares 2 2 2 7 11 2 2" xfId="16637" xr:uid="{703B347F-4B0B-4C6E-A681-1375D9B266DA}"/>
    <cellStyle name="Separador de milhares 2 2 2 7 11 2 2 2" xfId="21859" xr:uid="{0801CA86-9BEE-4CDF-AEF0-DFEAD3867C16}"/>
    <cellStyle name="Separador de milhares 2 2 2 7 11 2 3" xfId="18984" xr:uid="{81BEB754-06E2-4A32-BD46-3E85BE15B36D}"/>
    <cellStyle name="Separador de milhares 2 2 2 7 11 3" xfId="14892" xr:uid="{9ACCBD94-E50C-47D8-884D-766D0280EEB8}"/>
    <cellStyle name="Separador de milhares 2 2 2 7 11 3 2" xfId="20118" xr:uid="{80D94195-EEB9-41B9-A480-0C0715C0E83B}"/>
    <cellStyle name="Separador de milhares 2 2 2 7 12" xfId="10953" xr:uid="{A5E7BCF3-1561-4FB9-92D6-5D20085134FC}"/>
    <cellStyle name="Separador de milhares 2 2 2 7 12 2" xfId="13750" xr:uid="{A7F0D4DC-2E83-4B5C-BD23-842F3020E717}"/>
    <cellStyle name="Separador de milhares 2 2 2 7 12 2 2" xfId="16638" xr:uid="{51AF12D3-A59F-4B30-A8C8-DBEE82D9A118}"/>
    <cellStyle name="Separador de milhares 2 2 2 7 12 2 2 2" xfId="21860" xr:uid="{A8920936-F697-4E87-A7D6-EE410C1D279E}"/>
    <cellStyle name="Separador de milhares 2 2 2 7 12 2 3" xfId="18985" xr:uid="{1EE7D972-CE35-482C-80B0-CD80B785B1CF}"/>
    <cellStyle name="Separador de milhares 2 2 2 7 12 3" xfId="14893" xr:uid="{1CD4114A-C962-4843-B4A5-5982ED5A72F7}"/>
    <cellStyle name="Separador de milhares 2 2 2 7 12 3 2" xfId="20119" xr:uid="{B03D41AB-0316-43AB-B741-EB280CEDC956}"/>
    <cellStyle name="Separador de milhares 2 2 2 7 13" xfId="10954" xr:uid="{26784CB8-88FA-4456-815C-2EA0473B59D6}"/>
    <cellStyle name="Separador de milhares 2 2 2 7 13 2" xfId="13751" xr:uid="{E0E5F30B-6060-4066-82EF-72B070ACE340}"/>
    <cellStyle name="Separador de milhares 2 2 2 7 13 2 2" xfId="16639" xr:uid="{CF7776C9-1707-432B-8AF1-6E46F1525E7C}"/>
    <cellStyle name="Separador de milhares 2 2 2 7 13 2 2 2" xfId="21861" xr:uid="{A3324953-E70D-4B24-9F45-7304B046B00D}"/>
    <cellStyle name="Separador de milhares 2 2 2 7 13 2 3" xfId="18986" xr:uid="{38C7C283-A7A6-4FAD-8967-7AC663093F2D}"/>
    <cellStyle name="Separador de milhares 2 2 2 7 13 3" xfId="14894" xr:uid="{C73C61CE-7372-4AFE-82AC-780108459B44}"/>
    <cellStyle name="Separador de milhares 2 2 2 7 13 3 2" xfId="20120" xr:uid="{8FFE1920-E8FE-4647-B87A-548B58740A59}"/>
    <cellStyle name="Separador de milhares 2 2 2 7 14" xfId="10955" xr:uid="{B3183EAD-F69B-40D9-ACAA-C4144B9E392B}"/>
    <cellStyle name="Separador de milhares 2 2 2 7 14 2" xfId="13752" xr:uid="{DC8A4CC8-8820-4785-95AB-F6E063347861}"/>
    <cellStyle name="Separador de milhares 2 2 2 7 14 2 2" xfId="16640" xr:uid="{3C882861-51FD-4C3B-91B1-AFC3C6751563}"/>
    <cellStyle name="Separador de milhares 2 2 2 7 14 2 2 2" xfId="21862" xr:uid="{F27BED00-E85C-42FF-A118-D56F8A4FFFA9}"/>
    <cellStyle name="Separador de milhares 2 2 2 7 14 2 3" xfId="18987" xr:uid="{8ACDA64C-88A7-4308-B659-B5650A41621C}"/>
    <cellStyle name="Separador de milhares 2 2 2 7 14 3" xfId="14895" xr:uid="{D994CACA-5966-487D-96DB-51AC3932074F}"/>
    <cellStyle name="Separador de milhares 2 2 2 7 14 3 2" xfId="20121" xr:uid="{A6E0B3EB-E0D4-471A-A3E1-F21250FD5589}"/>
    <cellStyle name="Separador de milhares 2 2 2 7 15" xfId="10956" xr:uid="{E18B8E91-2366-43C8-8E9B-B4058C95F596}"/>
    <cellStyle name="Separador de milhares 2 2 2 7 15 2" xfId="13753" xr:uid="{9E4CF6A5-F461-4C04-96CF-A3406F9C59DF}"/>
    <cellStyle name="Separador de milhares 2 2 2 7 15 2 2" xfId="16641" xr:uid="{961271C5-B1A0-4A69-858F-1C0B4C471161}"/>
    <cellStyle name="Separador de milhares 2 2 2 7 15 2 2 2" xfId="21863" xr:uid="{92595AD5-20BC-4FE3-9E5E-62D44E0882B4}"/>
    <cellStyle name="Separador de milhares 2 2 2 7 15 2 3" xfId="18988" xr:uid="{75424FD6-497A-4E94-98C1-94A281310564}"/>
    <cellStyle name="Separador de milhares 2 2 2 7 15 3" xfId="14896" xr:uid="{6B88D019-45B9-4CA2-A452-665D29408A0F}"/>
    <cellStyle name="Separador de milhares 2 2 2 7 15 3 2" xfId="20122" xr:uid="{10D4DC99-06A3-484B-BFD3-4296F7C1F882}"/>
    <cellStyle name="Separador de milhares 2 2 2 7 16" xfId="10957" xr:uid="{9030426A-5A95-4276-B1FF-D58D28F1DDF5}"/>
    <cellStyle name="Separador de milhares 2 2 2 7 16 2" xfId="13754" xr:uid="{3EFE4079-D55F-440E-B321-480149FBB732}"/>
    <cellStyle name="Separador de milhares 2 2 2 7 16 2 2" xfId="16642" xr:uid="{BA3CD6D6-3E01-4968-8352-9F1E32D01536}"/>
    <cellStyle name="Separador de milhares 2 2 2 7 16 2 2 2" xfId="21864" xr:uid="{0B7ECB2C-32F8-43AF-98E0-01DF325AE990}"/>
    <cellStyle name="Separador de milhares 2 2 2 7 16 2 3" xfId="18989" xr:uid="{59F2CFF0-7966-4687-BE94-F8A1A4519BE9}"/>
    <cellStyle name="Separador de milhares 2 2 2 7 16 3" xfId="14897" xr:uid="{4BD83D77-F4DC-4742-81D7-6BD04C741737}"/>
    <cellStyle name="Separador de milhares 2 2 2 7 16 3 2" xfId="20123" xr:uid="{3E521969-F2A9-4C32-9C86-630CF68C76E3}"/>
    <cellStyle name="Separador de milhares 2 2 2 7 17" xfId="10958" xr:uid="{FB519341-7F37-46EA-8208-9891E7F00A33}"/>
    <cellStyle name="Separador de milhares 2 2 2 7 17 2" xfId="13755" xr:uid="{4819DA29-F86F-4D62-9B68-17FA214F360F}"/>
    <cellStyle name="Separador de milhares 2 2 2 7 17 2 2" xfId="16643" xr:uid="{94F2F517-EE18-4BD8-B2F4-FEA5DCA9C7E2}"/>
    <cellStyle name="Separador de milhares 2 2 2 7 17 2 2 2" xfId="21865" xr:uid="{245A9C88-73DA-4E5E-A6C0-0EB9E831CD3D}"/>
    <cellStyle name="Separador de milhares 2 2 2 7 17 2 3" xfId="18990" xr:uid="{1B481E4A-824C-46D0-8E8E-888EDE7484A6}"/>
    <cellStyle name="Separador de milhares 2 2 2 7 17 3" xfId="14898" xr:uid="{2BEC5B66-E07E-47BA-9637-D337DA2F5155}"/>
    <cellStyle name="Separador de milhares 2 2 2 7 17 3 2" xfId="20124" xr:uid="{6F903DB0-45BB-4AE7-9F3B-784B6ECD4E67}"/>
    <cellStyle name="Separador de milhares 2 2 2 7 18" xfId="10959" xr:uid="{D5EDA19C-E46C-41BE-94DA-225BF5E5035D}"/>
    <cellStyle name="Separador de milhares 2 2 2 7 18 2" xfId="13756" xr:uid="{DD583C4B-D8BF-403C-B96D-747BC4DAE309}"/>
    <cellStyle name="Separador de milhares 2 2 2 7 18 2 2" xfId="16644" xr:uid="{A229D4DD-BCFA-4D47-9C24-1AA6BD506F21}"/>
    <cellStyle name="Separador de milhares 2 2 2 7 18 2 2 2" xfId="21866" xr:uid="{A5B3EC04-7320-4CA4-A1F8-D85EEF6F57E1}"/>
    <cellStyle name="Separador de milhares 2 2 2 7 18 2 3" xfId="18991" xr:uid="{4B0FD0F5-7C8C-45FF-BC26-B45F49BD75A9}"/>
    <cellStyle name="Separador de milhares 2 2 2 7 18 3" xfId="15750" xr:uid="{1B6E6F97-795D-44B9-82A2-50F36F5C38BC}"/>
    <cellStyle name="Separador de milhares 2 2 2 7 18 3 2" xfId="20973" xr:uid="{1BECDA3A-C49D-422E-AD85-72CEBEDA907B}"/>
    <cellStyle name="Separador de milhares 2 2 2 7 19" xfId="13747" xr:uid="{3A259D57-A380-4419-8AE2-7F58B0115C1B}"/>
    <cellStyle name="Separador de milhares 2 2 2 7 19 2" xfId="16635" xr:uid="{64904098-DAF2-4F89-A411-47211AAB64D9}"/>
    <cellStyle name="Separador de milhares 2 2 2 7 19 2 2" xfId="21857" xr:uid="{1C05313D-7877-400D-9905-9036F3A09922}"/>
    <cellStyle name="Separador de milhares 2 2 2 7 19 3" xfId="18982" xr:uid="{E0F54C2C-F5CA-4447-BEFA-3E2B1B688D86}"/>
    <cellStyle name="Separador de milhares 2 2 2 7 2" xfId="10960" xr:uid="{59002B56-F57E-4CC6-B273-8B211922548A}"/>
    <cellStyle name="Separador de milhares 2 2 2 7 2 2" xfId="13757" xr:uid="{2671960F-D639-48E8-BAAB-AEACA21EE98D}"/>
    <cellStyle name="Separador de milhares 2 2 2 7 2 2 2" xfId="16645" xr:uid="{F236C250-3C9B-4435-8219-C557E1CFF059}"/>
    <cellStyle name="Separador de milhares 2 2 2 7 2 2 2 2" xfId="21867" xr:uid="{BFD40AE4-2382-4614-9D4A-EE0C4533EBF2}"/>
    <cellStyle name="Separador de milhares 2 2 2 7 2 2 3" xfId="18992" xr:uid="{4C2DCCC4-9CAE-4F1A-A71C-90A5EDA71031}"/>
    <cellStyle name="Separador de milhares 2 2 2 7 2 3" xfId="14899" xr:uid="{2AA87207-394C-44AC-8B96-5633A962693D}"/>
    <cellStyle name="Separador de milhares 2 2 2 7 2 3 2" xfId="20125" xr:uid="{D925F33D-2AF0-455D-801A-1C0AF7D1B6BC}"/>
    <cellStyle name="Separador de milhares 2 2 2 7 20" xfId="14890" xr:uid="{60C7F92A-2E81-4EA3-85B0-A5AA6FAF8B15}"/>
    <cellStyle name="Separador de milhares 2 2 2 7 20 2" xfId="20116" xr:uid="{510CD579-9122-47C4-8BA5-1A5E12108915}"/>
    <cellStyle name="Separador de milhares 2 2 2 7 3" xfId="10961" xr:uid="{26C4B168-8CA5-4D13-A277-F5BB597196CA}"/>
    <cellStyle name="Separador de milhares 2 2 2 7 3 2" xfId="13758" xr:uid="{F13F7248-B225-4F32-A4B2-D67D53DEEA61}"/>
    <cellStyle name="Separador de milhares 2 2 2 7 3 2 2" xfId="16646" xr:uid="{36AAD5AB-D32B-4793-828D-60E55F03ACDA}"/>
    <cellStyle name="Separador de milhares 2 2 2 7 3 2 2 2" xfId="21868" xr:uid="{3A7E0B95-04C7-4F89-9C1F-595175C46839}"/>
    <cellStyle name="Separador de milhares 2 2 2 7 3 2 3" xfId="18993" xr:uid="{A679D08A-EF71-4791-99BA-1EAC001082CB}"/>
    <cellStyle name="Separador de milhares 2 2 2 7 3 3" xfId="14900" xr:uid="{115C731B-D418-4176-BC03-6E7620B28B5C}"/>
    <cellStyle name="Separador de milhares 2 2 2 7 3 3 2" xfId="20126" xr:uid="{7B083F29-67E2-4770-B12B-56B6D18B7069}"/>
    <cellStyle name="Separador de milhares 2 2 2 7 4" xfId="10962" xr:uid="{61A386A9-E689-4E0B-A8B2-58A86BCF2522}"/>
    <cellStyle name="Separador de milhares 2 2 2 7 4 2" xfId="13759" xr:uid="{68590373-03BC-44BC-B5D4-908CD5F39D69}"/>
    <cellStyle name="Separador de milhares 2 2 2 7 4 2 2" xfId="16647" xr:uid="{A2304F3C-0CF2-4FB6-AD87-6AC5CD956ACB}"/>
    <cellStyle name="Separador de milhares 2 2 2 7 4 2 2 2" xfId="21869" xr:uid="{92EBBA7B-49FF-4F98-B012-3BFA85811537}"/>
    <cellStyle name="Separador de milhares 2 2 2 7 4 2 3" xfId="18994" xr:uid="{5D7DC938-BC02-4DCA-83D2-7CF7E331FA83}"/>
    <cellStyle name="Separador de milhares 2 2 2 7 4 3" xfId="14901" xr:uid="{F361106F-50BB-452D-BEDF-72E9E229594E}"/>
    <cellStyle name="Separador de milhares 2 2 2 7 4 3 2" xfId="20127" xr:uid="{A5AEFF9F-07C2-4D53-B6C1-D1CA0A5978F6}"/>
    <cellStyle name="Separador de milhares 2 2 2 7 5" xfId="10963" xr:uid="{7D8171A9-7846-4823-99DD-779B55D891EE}"/>
    <cellStyle name="Separador de milhares 2 2 2 7 5 2" xfId="13760" xr:uid="{F097B43E-9A52-4C64-9338-16E0473CFB54}"/>
    <cellStyle name="Separador de milhares 2 2 2 7 5 2 2" xfId="16648" xr:uid="{BD7DFB8A-C3F3-4650-836B-6CC7C1356C96}"/>
    <cellStyle name="Separador de milhares 2 2 2 7 5 2 2 2" xfId="21870" xr:uid="{E97A182B-CE80-4DFE-B255-09CE9F103E6C}"/>
    <cellStyle name="Separador de milhares 2 2 2 7 5 2 3" xfId="18995" xr:uid="{79E17162-93EE-4397-B850-FB49483B2BC5}"/>
    <cellStyle name="Separador de milhares 2 2 2 7 5 3" xfId="14902" xr:uid="{089E98D3-C263-4AA2-A71F-F82751F902B1}"/>
    <cellStyle name="Separador de milhares 2 2 2 7 5 3 2" xfId="20128" xr:uid="{B6141A96-7A52-40CB-935C-E4FBFCA0840A}"/>
    <cellStyle name="Separador de milhares 2 2 2 7 6" xfId="10964" xr:uid="{AB4B4B15-7B04-43FD-84D3-8C65E0FB5B1C}"/>
    <cellStyle name="Separador de milhares 2 2 2 7 6 2" xfId="13761" xr:uid="{020C4C6B-7DE7-4E47-ABD5-3525AD648577}"/>
    <cellStyle name="Separador de milhares 2 2 2 7 6 2 2" xfId="16649" xr:uid="{49FC1C37-6BD0-4BF7-BCCF-25AB1D63B83D}"/>
    <cellStyle name="Separador de milhares 2 2 2 7 6 2 2 2" xfId="21871" xr:uid="{72B502F2-0708-4000-94F0-BF7DDB721553}"/>
    <cellStyle name="Separador de milhares 2 2 2 7 6 2 3" xfId="18996" xr:uid="{03EBECA2-0261-48F7-91E2-DC906A9C2509}"/>
    <cellStyle name="Separador de milhares 2 2 2 7 6 3" xfId="14903" xr:uid="{871D4E23-B4E5-4F1D-975D-79392E06D39B}"/>
    <cellStyle name="Separador de milhares 2 2 2 7 6 3 2" xfId="20129" xr:uid="{BC5C5DB6-8DC8-4AA5-95DA-300B36B55E85}"/>
    <cellStyle name="Separador de milhares 2 2 2 7 7" xfId="10965" xr:uid="{1B89F5EE-3BE5-4FF3-A789-B0DCA3B8C035}"/>
    <cellStyle name="Separador de milhares 2 2 2 7 7 2" xfId="13762" xr:uid="{A7F4C641-FD44-4942-B562-AD8C56E0B84B}"/>
    <cellStyle name="Separador de milhares 2 2 2 7 7 2 2" xfId="16650" xr:uid="{8655E943-396E-4A42-81F3-C3B924DE8ED4}"/>
    <cellStyle name="Separador de milhares 2 2 2 7 7 2 2 2" xfId="21872" xr:uid="{000EC52F-7F12-46F3-A689-B60ED27A022E}"/>
    <cellStyle name="Separador de milhares 2 2 2 7 7 2 3" xfId="18997" xr:uid="{6F1CF9F5-DD4E-4736-9AC0-86C365717D56}"/>
    <cellStyle name="Separador de milhares 2 2 2 7 7 3" xfId="14904" xr:uid="{F22B75A3-5A05-4DB4-B858-D3D51A450976}"/>
    <cellStyle name="Separador de milhares 2 2 2 7 7 3 2" xfId="20130" xr:uid="{BD444223-9AB9-401A-AA32-6DED546AE126}"/>
    <cellStyle name="Separador de milhares 2 2 2 7 8" xfId="10966" xr:uid="{BD071D3D-351B-4D06-8158-7360A6089B31}"/>
    <cellStyle name="Separador de milhares 2 2 2 7 8 2" xfId="13763" xr:uid="{EF26EE46-E698-4D8A-B3F6-8ECD8460B228}"/>
    <cellStyle name="Separador de milhares 2 2 2 7 8 2 2" xfId="16651" xr:uid="{F843ECBE-036E-4053-A28C-3F188A3368DF}"/>
    <cellStyle name="Separador de milhares 2 2 2 7 8 2 2 2" xfId="21873" xr:uid="{A6A10D91-373A-4A43-9356-2B2DFBC7B574}"/>
    <cellStyle name="Separador de milhares 2 2 2 7 8 2 3" xfId="18998" xr:uid="{7E7110EB-D75F-40A4-8E43-D1387242BF3E}"/>
    <cellStyle name="Separador de milhares 2 2 2 7 8 3" xfId="14905" xr:uid="{BDECE34F-31EA-4372-AF3D-8D71AB00C928}"/>
    <cellStyle name="Separador de milhares 2 2 2 7 8 3 2" xfId="20131" xr:uid="{6CAF3C79-30DE-4CFB-A7B4-2915CBB8D373}"/>
    <cellStyle name="Separador de milhares 2 2 2 7 9" xfId="10967" xr:uid="{EB5B44B8-71FC-4DFD-9F4A-26E9625D215D}"/>
    <cellStyle name="Separador de milhares 2 2 2 7 9 2" xfId="13764" xr:uid="{2D2B18F9-7B33-4805-9F15-34F4D402BDD6}"/>
    <cellStyle name="Separador de milhares 2 2 2 7 9 2 2" xfId="16652" xr:uid="{34423679-767F-4292-8314-607364E1B579}"/>
    <cellStyle name="Separador de milhares 2 2 2 7 9 2 2 2" xfId="21874" xr:uid="{DE2F3279-DF56-45DA-BA57-F8D2D415A5BF}"/>
    <cellStyle name="Separador de milhares 2 2 2 7 9 2 3" xfId="18999" xr:uid="{CB305C13-1130-46A4-9230-1A2FAEE7DEE8}"/>
    <cellStyle name="Separador de milhares 2 2 2 7 9 3" xfId="14906" xr:uid="{D50F96A8-DAA0-48D8-AE45-AD9A49CD6623}"/>
    <cellStyle name="Separador de milhares 2 2 2 7 9 3 2" xfId="20132" xr:uid="{C490CFEE-D256-4F50-BD0C-E926E4B6B5E9}"/>
    <cellStyle name="Separador de milhares 2 2 2 8" xfId="10968" xr:uid="{144BF8CA-6F76-404B-9BBF-ADFAB2544AB1}"/>
    <cellStyle name="Separador de milhares 2 2 2 8 10" xfId="10969" xr:uid="{EC5BC7E9-A62A-43EF-8C9C-F5A79D2352E5}"/>
    <cellStyle name="Separador de milhares 2 2 2 8 10 2" xfId="13766" xr:uid="{EA822EA7-8631-444D-AC10-ACAE5191E2E5}"/>
    <cellStyle name="Separador de milhares 2 2 2 8 10 2 2" xfId="16654" xr:uid="{D6B35E96-1F03-459C-AEF9-D887FD4D9E8C}"/>
    <cellStyle name="Separador de milhares 2 2 2 8 10 2 2 2" xfId="21876" xr:uid="{285ABA1A-E6B7-4919-BE47-9E54F1F9BAE6}"/>
    <cellStyle name="Separador de milhares 2 2 2 8 10 2 3" xfId="19001" xr:uid="{E87FFB95-E683-4905-9608-908F746EA9B9}"/>
    <cellStyle name="Separador de milhares 2 2 2 8 10 3" xfId="14908" xr:uid="{A06128CE-4D4D-4D06-8749-F696C01A7851}"/>
    <cellStyle name="Separador de milhares 2 2 2 8 10 3 2" xfId="20134" xr:uid="{58398791-2CDE-4788-80F9-BD9AD9A2158D}"/>
    <cellStyle name="Separador de milhares 2 2 2 8 11" xfId="10970" xr:uid="{DDB7AC20-92DE-4A17-8C4E-4593B7707F9E}"/>
    <cellStyle name="Separador de milhares 2 2 2 8 11 2" xfId="13767" xr:uid="{AF9DE3E7-5562-4445-B677-2E35ACCCF614}"/>
    <cellStyle name="Separador de milhares 2 2 2 8 11 2 2" xfId="16655" xr:uid="{DCE631C5-8AB2-4EB5-ADF4-0A0100812A1C}"/>
    <cellStyle name="Separador de milhares 2 2 2 8 11 2 2 2" xfId="21877" xr:uid="{670954A1-9948-4B43-979C-5302A2C08382}"/>
    <cellStyle name="Separador de milhares 2 2 2 8 11 2 3" xfId="19002" xr:uid="{B4C9DE7B-B70C-4D69-A948-69C4EBEFB955}"/>
    <cellStyle name="Separador de milhares 2 2 2 8 11 3" xfId="14909" xr:uid="{FCF67A63-FB4F-4583-8F44-ACD13535E82B}"/>
    <cellStyle name="Separador de milhares 2 2 2 8 11 3 2" xfId="20135" xr:uid="{302336D0-9EC9-4800-814E-45E63E8E170C}"/>
    <cellStyle name="Separador de milhares 2 2 2 8 12" xfId="10971" xr:uid="{9523DADC-C67B-4882-BD82-B876B4AF7838}"/>
    <cellStyle name="Separador de milhares 2 2 2 8 12 2" xfId="13768" xr:uid="{BA13B553-4333-4755-B0B8-683D4BF3CF49}"/>
    <cellStyle name="Separador de milhares 2 2 2 8 12 2 2" xfId="16656" xr:uid="{A440C0E9-0D28-496A-B025-326303D5836A}"/>
    <cellStyle name="Separador de milhares 2 2 2 8 12 2 2 2" xfId="21878" xr:uid="{550EA3EB-CEDC-491A-AA94-5D904B7B96BE}"/>
    <cellStyle name="Separador de milhares 2 2 2 8 12 2 3" xfId="19003" xr:uid="{AD4E1048-60AE-43B8-BA5C-6F10624756CE}"/>
    <cellStyle name="Separador de milhares 2 2 2 8 12 3" xfId="14910" xr:uid="{7151901B-89EF-4488-B7DA-9DC97A4D183E}"/>
    <cellStyle name="Separador de milhares 2 2 2 8 12 3 2" xfId="20136" xr:uid="{38D4EDDB-CB3D-4E76-BE5D-89C2A9E39251}"/>
    <cellStyle name="Separador de milhares 2 2 2 8 13" xfId="10972" xr:uid="{037D245E-CC36-4B8B-AB2F-C7B9EA683B00}"/>
    <cellStyle name="Separador de milhares 2 2 2 8 13 2" xfId="13769" xr:uid="{2FFD0055-3F0D-4858-81DA-E9CB1370F011}"/>
    <cellStyle name="Separador de milhares 2 2 2 8 13 2 2" xfId="16657" xr:uid="{83D4024D-0462-4250-9786-E8983080D840}"/>
    <cellStyle name="Separador de milhares 2 2 2 8 13 2 2 2" xfId="21879" xr:uid="{FA075E25-18C3-4A1C-ABFB-684B8947D20A}"/>
    <cellStyle name="Separador de milhares 2 2 2 8 13 2 3" xfId="19004" xr:uid="{15CAAAE3-80AC-4A98-A000-BA23A208046A}"/>
    <cellStyle name="Separador de milhares 2 2 2 8 13 3" xfId="14911" xr:uid="{8DD7B5E8-2EF1-4232-B568-A04C67CE1704}"/>
    <cellStyle name="Separador de milhares 2 2 2 8 13 3 2" xfId="20137" xr:uid="{26B4EA26-FF23-4F5F-AFE0-03DD4ED88FA7}"/>
    <cellStyle name="Separador de milhares 2 2 2 8 14" xfId="10973" xr:uid="{14CBA6A6-9CF8-4527-B4C0-E97DE6939CF2}"/>
    <cellStyle name="Separador de milhares 2 2 2 8 14 2" xfId="13770" xr:uid="{FD1C3C1A-B7B7-4FAD-AAD6-A759A9A485A6}"/>
    <cellStyle name="Separador de milhares 2 2 2 8 14 2 2" xfId="16658" xr:uid="{AB6C5C45-C926-4893-AE7E-1CE6ABF9B2D4}"/>
    <cellStyle name="Separador de milhares 2 2 2 8 14 2 2 2" xfId="21880" xr:uid="{9B9B2CDB-3514-4DB5-9AEB-B06A79CE6F5C}"/>
    <cellStyle name="Separador de milhares 2 2 2 8 14 2 3" xfId="19005" xr:uid="{5BD255EC-4552-4565-9B34-81ED8BCDB25D}"/>
    <cellStyle name="Separador de milhares 2 2 2 8 14 3" xfId="14912" xr:uid="{1953E47A-1E88-4C54-B155-C7816E552EE7}"/>
    <cellStyle name="Separador de milhares 2 2 2 8 14 3 2" xfId="20138" xr:uid="{AC1A5953-5727-4601-855E-6C3426E92A48}"/>
    <cellStyle name="Separador de milhares 2 2 2 8 15" xfId="10974" xr:uid="{EC308620-4422-41AC-A9BA-5FA998A9551D}"/>
    <cellStyle name="Separador de milhares 2 2 2 8 15 2" xfId="13771" xr:uid="{E62DD503-6980-4F96-A284-D5378898B1CF}"/>
    <cellStyle name="Separador de milhares 2 2 2 8 15 2 2" xfId="16659" xr:uid="{98F1FAA7-FF2F-4243-A093-18AD1741BDDB}"/>
    <cellStyle name="Separador de milhares 2 2 2 8 15 2 2 2" xfId="21881" xr:uid="{B2896F88-5369-425E-AD36-45175E09F379}"/>
    <cellStyle name="Separador de milhares 2 2 2 8 15 2 3" xfId="19006" xr:uid="{01525D9B-3DB5-47F8-B26E-3C1A81F1300E}"/>
    <cellStyle name="Separador de milhares 2 2 2 8 15 3" xfId="14913" xr:uid="{C9C62B30-2594-4424-9D36-C605268EF2A4}"/>
    <cellStyle name="Separador de milhares 2 2 2 8 15 3 2" xfId="20139" xr:uid="{B3E2F749-2E0A-4CB3-962D-1AA6113FC9A8}"/>
    <cellStyle name="Separador de milhares 2 2 2 8 16" xfId="10975" xr:uid="{F9A41356-95CA-4025-B57A-DD61D347152C}"/>
    <cellStyle name="Separador de milhares 2 2 2 8 16 2" xfId="13772" xr:uid="{0CFC1949-F684-4FF5-8063-BCB5656748E7}"/>
    <cellStyle name="Separador de milhares 2 2 2 8 16 2 2" xfId="16660" xr:uid="{CADF0FDF-B246-4E70-8CFA-1935F95AE5E4}"/>
    <cellStyle name="Separador de milhares 2 2 2 8 16 2 2 2" xfId="21882" xr:uid="{66E417EC-EB3B-4583-BF93-C89557262EFC}"/>
    <cellStyle name="Separador de milhares 2 2 2 8 16 2 3" xfId="19007" xr:uid="{051B74A4-2839-42BE-8C3A-9371E58D8D76}"/>
    <cellStyle name="Separador de milhares 2 2 2 8 16 3" xfId="14914" xr:uid="{3B5DEDE6-46EB-476B-90A1-C26FA0B9D74E}"/>
    <cellStyle name="Separador de milhares 2 2 2 8 16 3 2" xfId="20140" xr:uid="{1B372F8F-E1FB-4222-90A8-F999464DBEBF}"/>
    <cellStyle name="Separador de milhares 2 2 2 8 17" xfId="10976" xr:uid="{5F257961-2959-4FD4-BB0B-E2F3CA36A5BF}"/>
    <cellStyle name="Separador de milhares 2 2 2 8 17 2" xfId="13773" xr:uid="{479B4AE7-26AF-4A0A-97AA-B924D31222C8}"/>
    <cellStyle name="Separador de milhares 2 2 2 8 17 2 2" xfId="16661" xr:uid="{6057A69E-04F4-43D7-B7A9-D2EDE0A3ABFF}"/>
    <cellStyle name="Separador de milhares 2 2 2 8 17 2 2 2" xfId="21883" xr:uid="{95D1E6BB-729E-4E36-8BF6-8AE4417839FA}"/>
    <cellStyle name="Separador de milhares 2 2 2 8 17 2 3" xfId="19008" xr:uid="{C1651BA1-B14A-437A-81C7-5D83118D9F29}"/>
    <cellStyle name="Separador de milhares 2 2 2 8 17 3" xfId="14915" xr:uid="{D9FFDC0B-C795-4EF0-8FC8-11199E137541}"/>
    <cellStyle name="Separador de milhares 2 2 2 8 17 3 2" xfId="20141" xr:uid="{B914CF66-7F65-4E57-A01B-7205A29464A4}"/>
    <cellStyle name="Separador de milhares 2 2 2 8 18" xfId="13765" xr:uid="{06F03789-5D3F-4D07-AC97-A8BC8D10E2AB}"/>
    <cellStyle name="Separador de milhares 2 2 2 8 18 2" xfId="16653" xr:uid="{7E98FDEC-9EE1-47B2-97B9-94A2F39817C3}"/>
    <cellStyle name="Separador de milhares 2 2 2 8 18 2 2" xfId="21875" xr:uid="{75482CCE-9F99-44B7-911F-B3B3994180C6}"/>
    <cellStyle name="Separador de milhares 2 2 2 8 18 3" xfId="19000" xr:uid="{5D749ECD-A4AB-475B-A47D-C8951893F48F}"/>
    <cellStyle name="Separador de milhares 2 2 2 8 19" xfId="14907" xr:uid="{928CB449-FED5-43DA-928B-24A8A775149D}"/>
    <cellStyle name="Separador de milhares 2 2 2 8 19 2" xfId="20133" xr:uid="{793B92F1-F130-44C2-AD88-DB9F06EB103D}"/>
    <cellStyle name="Separador de milhares 2 2 2 8 2" xfId="10977" xr:uid="{32A6021E-FF5E-4349-9E12-2AE96143A73B}"/>
    <cellStyle name="Separador de milhares 2 2 2 8 2 2" xfId="13774" xr:uid="{63939E07-54B2-4A3E-B0EE-07B53DCD70EC}"/>
    <cellStyle name="Separador de milhares 2 2 2 8 2 2 2" xfId="16662" xr:uid="{B5E8CF09-AB5F-4229-B7AE-6717A8F2594D}"/>
    <cellStyle name="Separador de milhares 2 2 2 8 2 2 2 2" xfId="21884" xr:uid="{333DD5B6-A6E7-4139-ACDB-61E9083E68F2}"/>
    <cellStyle name="Separador de milhares 2 2 2 8 2 2 3" xfId="19009" xr:uid="{D16E6F7F-3357-4718-B243-819D8D846F21}"/>
    <cellStyle name="Separador de milhares 2 2 2 8 2 3" xfId="14916" xr:uid="{FC4A7AC8-3AD1-4F0B-B7EA-1A2B390D81EB}"/>
    <cellStyle name="Separador de milhares 2 2 2 8 2 3 2" xfId="20142" xr:uid="{D9B1B3FE-3FC0-48D4-B5DB-7AEC111DFFC8}"/>
    <cellStyle name="Separador de milhares 2 2 2 8 3" xfId="10978" xr:uid="{18CC79EB-962A-478A-A004-B48664C27C8D}"/>
    <cellStyle name="Separador de milhares 2 2 2 8 3 2" xfId="13775" xr:uid="{8EBB6D5A-4C36-4A70-8E7C-EF473E230F6B}"/>
    <cellStyle name="Separador de milhares 2 2 2 8 3 2 2" xfId="16663" xr:uid="{66E133C1-4D61-4D1F-975C-872C07C90DE3}"/>
    <cellStyle name="Separador de milhares 2 2 2 8 3 2 2 2" xfId="21885" xr:uid="{B12A2FF9-8C17-4732-BEC7-A4A4B1208EE2}"/>
    <cellStyle name="Separador de milhares 2 2 2 8 3 2 3" xfId="19010" xr:uid="{8F5664E8-A6C7-4AD4-B9A9-8DC8B650095F}"/>
    <cellStyle name="Separador de milhares 2 2 2 8 3 3" xfId="14917" xr:uid="{10E4D998-BFFF-4333-9A1E-8D273CBBB85A}"/>
    <cellStyle name="Separador de milhares 2 2 2 8 3 3 2" xfId="20143" xr:uid="{91BD2C8F-C6E6-4C16-A7D1-721F7E5ADEF0}"/>
    <cellStyle name="Separador de milhares 2 2 2 8 4" xfId="10979" xr:uid="{2273EF63-A9B6-44F5-8EC2-B02645C09C9E}"/>
    <cellStyle name="Separador de milhares 2 2 2 8 4 2" xfId="13776" xr:uid="{8A7D99F8-4D8F-45F9-BCC9-ABBFE7AFF5B7}"/>
    <cellStyle name="Separador de milhares 2 2 2 8 4 2 2" xfId="16664" xr:uid="{F6E09CA9-1A55-4A60-8A02-52C226D05596}"/>
    <cellStyle name="Separador de milhares 2 2 2 8 4 2 2 2" xfId="21886" xr:uid="{9923C147-90A2-4804-8EF1-EF3149F126D6}"/>
    <cellStyle name="Separador de milhares 2 2 2 8 4 2 3" xfId="19011" xr:uid="{EC9318E5-2559-4C20-9B58-6A2767D93770}"/>
    <cellStyle name="Separador de milhares 2 2 2 8 4 3" xfId="14918" xr:uid="{4DA67E37-7C7E-489E-A96D-A64817174A43}"/>
    <cellStyle name="Separador de milhares 2 2 2 8 4 3 2" xfId="20144" xr:uid="{1723C92B-05B3-4AC5-BFE0-F53E9C1E3019}"/>
    <cellStyle name="Separador de milhares 2 2 2 8 5" xfId="10980" xr:uid="{98B56ACC-645D-48D9-B3E9-3EC6BE29AE0E}"/>
    <cellStyle name="Separador de milhares 2 2 2 8 5 2" xfId="13777" xr:uid="{B20DBFE3-7B07-4A0E-9A57-3A1FF526CA10}"/>
    <cellStyle name="Separador de milhares 2 2 2 8 5 2 2" xfId="16665" xr:uid="{24D6E2ED-1EC2-4F47-A9B7-F01E19CA6EB9}"/>
    <cellStyle name="Separador de milhares 2 2 2 8 5 2 2 2" xfId="21887" xr:uid="{2E6B7744-CF6B-4ECD-B065-2E2CA69C8D83}"/>
    <cellStyle name="Separador de milhares 2 2 2 8 5 2 3" xfId="19012" xr:uid="{A75C7C4D-E2E6-4FD0-BBCC-34616E66F496}"/>
    <cellStyle name="Separador de milhares 2 2 2 8 5 3" xfId="14919" xr:uid="{E708DAB8-0241-45F7-B3A0-DC1FE3ECAE1C}"/>
    <cellStyle name="Separador de milhares 2 2 2 8 5 3 2" xfId="20145" xr:uid="{C98D6603-C429-4F9C-993F-017D5852BA0D}"/>
    <cellStyle name="Separador de milhares 2 2 2 8 6" xfId="10981" xr:uid="{BABEFBA0-0991-4D5A-B6BB-1CA64E18D61D}"/>
    <cellStyle name="Separador de milhares 2 2 2 8 6 2" xfId="13778" xr:uid="{F3119F1D-1CFA-4A35-BF26-9CE2EA2946A3}"/>
    <cellStyle name="Separador de milhares 2 2 2 8 6 2 2" xfId="16666" xr:uid="{1DE8AE4F-07CE-4305-B139-E46B44D70EA9}"/>
    <cellStyle name="Separador de milhares 2 2 2 8 6 2 2 2" xfId="21888" xr:uid="{EFA65290-11D4-4B7B-9C42-CCF88E1E2821}"/>
    <cellStyle name="Separador de milhares 2 2 2 8 6 2 3" xfId="19013" xr:uid="{4FA3D487-3B8E-4BD4-9B00-2B53EC0B8BBF}"/>
    <cellStyle name="Separador de milhares 2 2 2 8 6 3" xfId="14920" xr:uid="{12DF62BC-800F-484A-A509-FE7D1ADC342C}"/>
    <cellStyle name="Separador de milhares 2 2 2 8 6 3 2" xfId="20146" xr:uid="{C6260045-C7C1-48FB-94F6-7BE141BF14CA}"/>
    <cellStyle name="Separador de milhares 2 2 2 8 7" xfId="10982" xr:uid="{508B6D36-E29A-4408-9FDC-1D65FDB0637D}"/>
    <cellStyle name="Separador de milhares 2 2 2 8 7 2" xfId="13779" xr:uid="{66B17823-1D60-47B7-AD8B-F2C27F3BCABA}"/>
    <cellStyle name="Separador de milhares 2 2 2 8 7 2 2" xfId="16667" xr:uid="{446E761B-A61F-4BDC-BF21-1C944FAB67CC}"/>
    <cellStyle name="Separador de milhares 2 2 2 8 7 2 2 2" xfId="21889" xr:uid="{59C0F76F-A21F-42EC-B10D-854AF5759C94}"/>
    <cellStyle name="Separador de milhares 2 2 2 8 7 2 3" xfId="19014" xr:uid="{B6FA0365-561F-4350-9CF7-7EF1A622D89E}"/>
    <cellStyle name="Separador de milhares 2 2 2 8 7 3" xfId="14921" xr:uid="{3C1D1D80-1553-49DC-84AB-F24800F03C33}"/>
    <cellStyle name="Separador de milhares 2 2 2 8 7 3 2" xfId="20147" xr:uid="{59B09ECF-B1A6-408E-B4C2-4D3BCFA3BCFB}"/>
    <cellStyle name="Separador de milhares 2 2 2 8 8" xfId="10983" xr:uid="{3CF9ABFD-FA4F-4F05-AA11-AF4D6464A912}"/>
    <cellStyle name="Separador de milhares 2 2 2 8 8 2" xfId="13780" xr:uid="{ED1E1102-B1AF-48DC-A72B-33E95904A66D}"/>
    <cellStyle name="Separador de milhares 2 2 2 8 8 2 2" xfId="16668" xr:uid="{A44746A7-8611-41FA-975B-6104715BCB49}"/>
    <cellStyle name="Separador de milhares 2 2 2 8 8 2 2 2" xfId="21890" xr:uid="{AA04E6F6-83C2-4AD5-B93D-87CAF2C361D9}"/>
    <cellStyle name="Separador de milhares 2 2 2 8 8 2 3" xfId="19015" xr:uid="{6CDF5C77-25C1-403B-953C-261E02C4272B}"/>
    <cellStyle name="Separador de milhares 2 2 2 8 8 3" xfId="14922" xr:uid="{A55B5209-8B49-4A94-984F-0C1C2FFD0899}"/>
    <cellStyle name="Separador de milhares 2 2 2 8 8 3 2" xfId="20148" xr:uid="{662704EE-B77F-44B0-9D5F-143FEFE9634D}"/>
    <cellStyle name="Separador de milhares 2 2 2 8 9" xfId="10984" xr:uid="{481B9732-4C7B-4FC0-92DC-56C008FF49FA}"/>
    <cellStyle name="Separador de milhares 2 2 2 8 9 2" xfId="13781" xr:uid="{E9387D5B-C005-4272-A5FA-84E9E783573A}"/>
    <cellStyle name="Separador de milhares 2 2 2 8 9 2 2" xfId="16669" xr:uid="{076F510C-956B-48C3-B0FE-0954F532ABA0}"/>
    <cellStyle name="Separador de milhares 2 2 2 8 9 2 2 2" xfId="21891" xr:uid="{CDB6CD7A-2A3C-4B81-B9E9-E01F87E0DBF6}"/>
    <cellStyle name="Separador de milhares 2 2 2 8 9 2 3" xfId="19016" xr:uid="{9A7725C6-74E3-4EA3-9927-9366CCC7E3C2}"/>
    <cellStyle name="Separador de milhares 2 2 2 8 9 3" xfId="14923" xr:uid="{9B44BD4A-8035-444A-9955-0C955A199036}"/>
    <cellStyle name="Separador de milhares 2 2 2 8 9 3 2" xfId="20149" xr:uid="{97209BBD-CC93-48CE-B2BA-01872F6D9683}"/>
    <cellStyle name="Separador de milhares 2 2 2 9" xfId="10985" xr:uid="{9E8BE1BA-7DCA-4C46-9E7C-39F7A27D6CAB}"/>
    <cellStyle name="Separador de milhares 2 2 2 9 10" xfId="10986" xr:uid="{029E29E3-5D41-4DEC-8C1B-78B9B264BEF6}"/>
    <cellStyle name="Separador de milhares 2 2 2 9 10 2" xfId="13783" xr:uid="{EEE60BB7-B1F3-4590-B059-70D67C0CCB5F}"/>
    <cellStyle name="Separador de milhares 2 2 2 9 10 2 2" xfId="16671" xr:uid="{BB69E1AE-0321-46BF-A096-24468B127713}"/>
    <cellStyle name="Separador de milhares 2 2 2 9 10 2 2 2" xfId="21893" xr:uid="{B8345EE1-6A1B-460F-A46E-6BA4BE465A12}"/>
    <cellStyle name="Separador de milhares 2 2 2 9 10 2 3" xfId="19018" xr:uid="{D3D8D5AC-533F-4D83-9B28-8AC805367473}"/>
    <cellStyle name="Separador de milhares 2 2 2 9 10 3" xfId="14925" xr:uid="{30969806-DB50-4CE6-9364-8BC140EE5BC3}"/>
    <cellStyle name="Separador de milhares 2 2 2 9 10 3 2" xfId="20151" xr:uid="{36251D0D-D495-40D3-B4AD-A7CD984BB0C3}"/>
    <cellStyle name="Separador de milhares 2 2 2 9 11" xfId="10987" xr:uid="{EC829A82-569F-40ED-9663-19AAA38D4EC2}"/>
    <cellStyle name="Separador de milhares 2 2 2 9 11 2" xfId="13784" xr:uid="{3129C518-EF7C-4BB3-ADE7-24E8D68A6ABD}"/>
    <cellStyle name="Separador de milhares 2 2 2 9 11 2 2" xfId="16672" xr:uid="{1D656B8D-3589-4007-8E11-86A0AEBEE8C7}"/>
    <cellStyle name="Separador de milhares 2 2 2 9 11 2 2 2" xfId="21894" xr:uid="{94FD1A12-6B35-43DC-B849-CE76E00E96D8}"/>
    <cellStyle name="Separador de milhares 2 2 2 9 11 2 3" xfId="19019" xr:uid="{1BADED36-D32D-48ED-A5D1-995C5F94A40E}"/>
    <cellStyle name="Separador de milhares 2 2 2 9 11 3" xfId="14926" xr:uid="{EFFD8CB5-1C02-43BB-9D4B-D07A29182612}"/>
    <cellStyle name="Separador de milhares 2 2 2 9 11 3 2" xfId="20152" xr:uid="{02C74E6D-F5A0-431F-B0CC-1F24732FC785}"/>
    <cellStyle name="Separador de milhares 2 2 2 9 12" xfId="10988" xr:uid="{322C9000-D517-4ACD-A0CB-05DCDA86DE39}"/>
    <cellStyle name="Separador de milhares 2 2 2 9 12 2" xfId="13785" xr:uid="{00A3BA21-3359-48E4-B615-D966FDBC6784}"/>
    <cellStyle name="Separador de milhares 2 2 2 9 12 2 2" xfId="16673" xr:uid="{B57BB10D-0642-4903-AB76-6D45EA9DA9CF}"/>
    <cellStyle name="Separador de milhares 2 2 2 9 12 2 2 2" xfId="21895" xr:uid="{C95E4D60-36C0-4266-95BA-F95C34DFC6BD}"/>
    <cellStyle name="Separador de milhares 2 2 2 9 12 2 3" xfId="19020" xr:uid="{3257D8C3-4EE7-4679-B69D-1B6711BF5F9B}"/>
    <cellStyle name="Separador de milhares 2 2 2 9 12 3" xfId="14927" xr:uid="{F4352EF7-6E87-4888-81FC-C32852C34A07}"/>
    <cellStyle name="Separador de milhares 2 2 2 9 12 3 2" xfId="20153" xr:uid="{FDE1CDE5-1B40-4969-8090-4FEFD539DD35}"/>
    <cellStyle name="Separador de milhares 2 2 2 9 13" xfId="10989" xr:uid="{6B1C9437-87D0-416E-B70A-121C760EECA3}"/>
    <cellStyle name="Separador de milhares 2 2 2 9 13 2" xfId="13786" xr:uid="{0E590E6A-7C82-4AE6-8F51-B1275AD718B0}"/>
    <cellStyle name="Separador de milhares 2 2 2 9 13 2 2" xfId="16674" xr:uid="{69CB0874-26E7-40FE-986D-CF6EDB56C8B6}"/>
    <cellStyle name="Separador de milhares 2 2 2 9 13 2 2 2" xfId="21896" xr:uid="{8ABF903B-9A4F-4589-9DEE-31B8BB061C92}"/>
    <cellStyle name="Separador de milhares 2 2 2 9 13 2 3" xfId="19021" xr:uid="{9A69BF60-90C8-4B0C-AF45-94C9F42AE721}"/>
    <cellStyle name="Separador de milhares 2 2 2 9 13 3" xfId="14928" xr:uid="{0699DBDB-A13F-48C9-91F8-7B7A0224893A}"/>
    <cellStyle name="Separador de milhares 2 2 2 9 13 3 2" xfId="20154" xr:uid="{988BF7D3-6D17-4192-AFF2-5BFCD8F65722}"/>
    <cellStyle name="Separador de milhares 2 2 2 9 14" xfId="10990" xr:uid="{147E5226-D59B-4FAE-9078-DE103368BB4E}"/>
    <cellStyle name="Separador de milhares 2 2 2 9 14 2" xfId="13787" xr:uid="{AAEF237F-6551-4A63-B8D1-1E38A68D7DCE}"/>
    <cellStyle name="Separador de milhares 2 2 2 9 14 2 2" xfId="16675" xr:uid="{D92CC556-DB29-4315-9C91-0F4D2DB5CF6F}"/>
    <cellStyle name="Separador de milhares 2 2 2 9 14 2 2 2" xfId="21897" xr:uid="{0831351F-FA59-45A0-91A0-85E2671BDC7F}"/>
    <cellStyle name="Separador de milhares 2 2 2 9 14 2 3" xfId="19022" xr:uid="{A5428CA1-A5DE-44FB-A0F4-E0F81872FEBC}"/>
    <cellStyle name="Separador de milhares 2 2 2 9 14 3" xfId="14929" xr:uid="{BBC626D7-3AD0-462E-A534-C16AB89476EB}"/>
    <cellStyle name="Separador de milhares 2 2 2 9 14 3 2" xfId="20155" xr:uid="{8704B8FA-781D-4A21-8FA4-0960637A955E}"/>
    <cellStyle name="Separador de milhares 2 2 2 9 15" xfId="10991" xr:uid="{562059B0-4EBB-4997-95FD-ACD46387114C}"/>
    <cellStyle name="Separador de milhares 2 2 2 9 15 2" xfId="13788" xr:uid="{3F5CDAB9-F527-4403-8B60-9CC32B2EC70B}"/>
    <cellStyle name="Separador de milhares 2 2 2 9 15 2 2" xfId="16676" xr:uid="{5196FAF2-97DD-423B-932F-E10C0E76391A}"/>
    <cellStyle name="Separador de milhares 2 2 2 9 15 2 2 2" xfId="21898" xr:uid="{D493085B-9747-440F-807F-F468CDB05845}"/>
    <cellStyle name="Separador de milhares 2 2 2 9 15 2 3" xfId="19023" xr:uid="{9C655937-06A3-4375-84B1-5122375EACC5}"/>
    <cellStyle name="Separador de milhares 2 2 2 9 15 3" xfId="14930" xr:uid="{16E2B0EF-1468-451D-8E33-7184872C9EA0}"/>
    <cellStyle name="Separador de milhares 2 2 2 9 15 3 2" xfId="20156" xr:uid="{0AE83AE0-8143-4B73-B399-6D005D2B2361}"/>
    <cellStyle name="Separador de milhares 2 2 2 9 16" xfId="10992" xr:uid="{FE50BA43-4262-4F4A-8C41-965E6D08F08E}"/>
    <cellStyle name="Separador de milhares 2 2 2 9 16 2" xfId="13789" xr:uid="{0013D8C6-8989-4FC2-8FE6-6787DF36D7D7}"/>
    <cellStyle name="Separador de milhares 2 2 2 9 16 2 2" xfId="16677" xr:uid="{C6DD4D6C-1280-4862-9D7A-75FE40275B3A}"/>
    <cellStyle name="Separador de milhares 2 2 2 9 16 2 2 2" xfId="21899" xr:uid="{23991310-2FEF-4872-9585-B4E0608A9FD7}"/>
    <cellStyle name="Separador de milhares 2 2 2 9 16 2 3" xfId="19024" xr:uid="{86DE0A09-DF2D-488A-8831-4058495733C4}"/>
    <cellStyle name="Separador de milhares 2 2 2 9 16 3" xfId="14931" xr:uid="{A6E2A0F9-6232-42A1-91AA-170007F7FECA}"/>
    <cellStyle name="Separador de milhares 2 2 2 9 16 3 2" xfId="20157" xr:uid="{04388449-8879-4B8E-BD60-FB5EBAA7C670}"/>
    <cellStyle name="Separador de milhares 2 2 2 9 17" xfId="13782" xr:uid="{F1CF2237-927C-444B-BDD3-208F50D62B0F}"/>
    <cellStyle name="Separador de milhares 2 2 2 9 17 2" xfId="16670" xr:uid="{E469CCDC-E54E-4479-9277-AC4412B24E97}"/>
    <cellStyle name="Separador de milhares 2 2 2 9 17 2 2" xfId="21892" xr:uid="{0B1338A2-5ADC-48E7-9F64-804B39B181D3}"/>
    <cellStyle name="Separador de milhares 2 2 2 9 17 3" xfId="19017" xr:uid="{6C5DB87E-5E2F-46A4-AA01-762E37635E95}"/>
    <cellStyle name="Separador de milhares 2 2 2 9 18" xfId="14924" xr:uid="{2118547C-C4AC-4765-BC25-B37CAF89EA8F}"/>
    <cellStyle name="Separador de milhares 2 2 2 9 18 2" xfId="20150" xr:uid="{EEBEAE14-F64C-4343-B77A-931B1387084D}"/>
    <cellStyle name="Separador de milhares 2 2 2 9 2" xfId="10993" xr:uid="{0CC7ACB4-E7E7-4FD5-B11A-D8E6AFCF8291}"/>
    <cellStyle name="Separador de milhares 2 2 2 9 2 2" xfId="13790" xr:uid="{90FB11EE-0E09-4A82-BDAA-6AAFC562D9BD}"/>
    <cellStyle name="Separador de milhares 2 2 2 9 2 2 2" xfId="16678" xr:uid="{3BAFDC9B-8F48-4946-B787-815B0824439B}"/>
    <cellStyle name="Separador de milhares 2 2 2 9 2 2 2 2" xfId="21900" xr:uid="{DB876693-5A43-4656-98A3-1F4973830DF8}"/>
    <cellStyle name="Separador de milhares 2 2 2 9 2 2 3" xfId="19025" xr:uid="{BC4CED9D-9C44-4136-BAEB-AFE7D7D9F52B}"/>
    <cellStyle name="Separador de milhares 2 2 2 9 2 3" xfId="14932" xr:uid="{B28D99A5-548E-4F4A-91A9-25758CC423D3}"/>
    <cellStyle name="Separador de milhares 2 2 2 9 2 3 2" xfId="20158" xr:uid="{DA233C9D-E7BC-47F3-B83D-3B01E0EF82F9}"/>
    <cellStyle name="Separador de milhares 2 2 2 9 3" xfId="10994" xr:uid="{68F5AE3E-C7C8-4DFC-9F1A-ACF3F2B48720}"/>
    <cellStyle name="Separador de milhares 2 2 2 9 3 2" xfId="13791" xr:uid="{E921DFD4-E85D-4AF1-BE68-DEB6EB0BD390}"/>
    <cellStyle name="Separador de milhares 2 2 2 9 3 2 2" xfId="16679" xr:uid="{D06CA774-47C2-4C6E-BB7F-5EC54DA74265}"/>
    <cellStyle name="Separador de milhares 2 2 2 9 3 2 2 2" xfId="21901" xr:uid="{97A50A24-566D-422B-B8B3-5EDE403E619E}"/>
    <cellStyle name="Separador de milhares 2 2 2 9 3 2 3" xfId="19026" xr:uid="{09F2B82E-427E-4D72-ACD7-DFE7D986FB3A}"/>
    <cellStyle name="Separador de milhares 2 2 2 9 3 3" xfId="14933" xr:uid="{55743523-A8E3-42C9-8EE7-6AEF122034B2}"/>
    <cellStyle name="Separador de milhares 2 2 2 9 3 3 2" xfId="20159" xr:uid="{61E5C195-64D5-47EB-A849-79F3943FDEF8}"/>
    <cellStyle name="Separador de milhares 2 2 2 9 4" xfId="10995" xr:uid="{B11ACD7B-1E4B-479E-A6C7-4DC061F05233}"/>
    <cellStyle name="Separador de milhares 2 2 2 9 4 2" xfId="13792" xr:uid="{E38E75E7-46E0-4156-BC92-728BA8795916}"/>
    <cellStyle name="Separador de milhares 2 2 2 9 4 2 2" xfId="16680" xr:uid="{87144E0D-4CF2-40FB-B713-B3D1CD8F331E}"/>
    <cellStyle name="Separador de milhares 2 2 2 9 4 2 2 2" xfId="21902" xr:uid="{AFE8F0C6-7F06-4F90-AED9-5A03AFE436B2}"/>
    <cellStyle name="Separador de milhares 2 2 2 9 4 2 3" xfId="19027" xr:uid="{B734CB33-7C7D-493E-95F0-6F7D07B59F3D}"/>
    <cellStyle name="Separador de milhares 2 2 2 9 4 3" xfId="14934" xr:uid="{85EC6D0D-D79C-4F99-80CB-F6E3C6BA4AC0}"/>
    <cellStyle name="Separador de milhares 2 2 2 9 4 3 2" xfId="20160" xr:uid="{9428A07D-F5ED-4B29-A453-833EF88DDC35}"/>
    <cellStyle name="Separador de milhares 2 2 2 9 5" xfId="10996" xr:uid="{9EDBD327-25DE-44B5-8664-B7F4CD2B4B2C}"/>
    <cellStyle name="Separador de milhares 2 2 2 9 5 2" xfId="13793" xr:uid="{D61D91B1-7D7E-4D36-916B-120AEBFB912B}"/>
    <cellStyle name="Separador de milhares 2 2 2 9 5 2 2" xfId="16681" xr:uid="{DD7F2C08-DC6E-40F9-A29E-254BA39D6258}"/>
    <cellStyle name="Separador de milhares 2 2 2 9 5 2 2 2" xfId="21903" xr:uid="{6BE5FA10-9D0C-437A-9C8B-2D7C09AE5D32}"/>
    <cellStyle name="Separador de milhares 2 2 2 9 5 2 3" xfId="19028" xr:uid="{3CC8ED1D-6141-42F1-8C1A-0F458DD6F589}"/>
    <cellStyle name="Separador de milhares 2 2 2 9 5 3" xfId="14935" xr:uid="{C9CB4593-30F5-43C1-9153-6A408D8A1FFB}"/>
    <cellStyle name="Separador de milhares 2 2 2 9 5 3 2" xfId="20161" xr:uid="{40FCBBCD-9931-428A-941D-B855C2CC6AC2}"/>
    <cellStyle name="Separador de milhares 2 2 2 9 6" xfId="10997" xr:uid="{3ABDE671-D5CD-4605-BE50-20EC8433A671}"/>
    <cellStyle name="Separador de milhares 2 2 2 9 6 2" xfId="13794" xr:uid="{371E1A8C-3171-49F4-8B26-3325504AA1B7}"/>
    <cellStyle name="Separador de milhares 2 2 2 9 6 2 2" xfId="16682" xr:uid="{688DB47B-C41C-414B-B451-4E1251674272}"/>
    <cellStyle name="Separador de milhares 2 2 2 9 6 2 2 2" xfId="21904" xr:uid="{FACA1BA5-95F8-41EA-8D9E-2E585680BB30}"/>
    <cellStyle name="Separador de milhares 2 2 2 9 6 2 3" xfId="19029" xr:uid="{67821D40-5146-43F8-94D9-62C9BEB6731F}"/>
    <cellStyle name="Separador de milhares 2 2 2 9 6 3" xfId="14936" xr:uid="{328D9622-A88B-4423-B307-5158C8B0A589}"/>
    <cellStyle name="Separador de milhares 2 2 2 9 6 3 2" xfId="20162" xr:uid="{CA236AAD-8264-49B8-BBB5-EFD8A56C0697}"/>
    <cellStyle name="Separador de milhares 2 2 2 9 7" xfId="10998" xr:uid="{4435D32F-C4B6-44E2-AD8E-7B137D15ECB4}"/>
    <cellStyle name="Separador de milhares 2 2 2 9 7 2" xfId="13795" xr:uid="{534D1102-AFC4-441A-84B5-D2B9AC0E3A19}"/>
    <cellStyle name="Separador de milhares 2 2 2 9 7 2 2" xfId="16683" xr:uid="{817E5637-44FB-410D-96DA-1594F78AFDEC}"/>
    <cellStyle name="Separador de milhares 2 2 2 9 7 2 2 2" xfId="21905" xr:uid="{37EBD8AA-8AA8-4E42-A943-79B5A24D82A1}"/>
    <cellStyle name="Separador de milhares 2 2 2 9 7 2 3" xfId="19030" xr:uid="{BC9A68B4-0ECC-4C74-991C-D4D3D9C3957B}"/>
    <cellStyle name="Separador de milhares 2 2 2 9 7 3" xfId="14937" xr:uid="{BFB326C5-5E03-4EB3-97BD-0B70A8EAA613}"/>
    <cellStyle name="Separador de milhares 2 2 2 9 7 3 2" xfId="20163" xr:uid="{02A72295-B410-415B-A418-0CC119E8D005}"/>
    <cellStyle name="Separador de milhares 2 2 2 9 8" xfId="10999" xr:uid="{60BC6666-54A9-4EA0-B092-21AFC5D8BFF0}"/>
    <cellStyle name="Separador de milhares 2 2 2 9 8 2" xfId="13796" xr:uid="{35994A71-3665-4D82-8FD0-95190557101A}"/>
    <cellStyle name="Separador de milhares 2 2 2 9 8 2 2" xfId="16684" xr:uid="{2C2F99BA-7B7F-4E64-B555-DB7AAEB186EE}"/>
    <cellStyle name="Separador de milhares 2 2 2 9 8 2 2 2" xfId="21906" xr:uid="{85D39B83-E571-41F4-ADD9-65C00DA31F26}"/>
    <cellStyle name="Separador de milhares 2 2 2 9 8 2 3" xfId="19031" xr:uid="{ECD58D09-2E3D-4949-82AA-E1BDB8AF0227}"/>
    <cellStyle name="Separador de milhares 2 2 2 9 8 3" xfId="14938" xr:uid="{8AA67598-2AE8-4DD6-A94C-259CC0BDE088}"/>
    <cellStyle name="Separador de milhares 2 2 2 9 8 3 2" xfId="20164" xr:uid="{F02D4DFC-F875-4F52-815E-772E596FD163}"/>
    <cellStyle name="Separador de milhares 2 2 2 9 9" xfId="11000" xr:uid="{3DA3DAB8-6A56-4ED7-8FE7-468A8248977C}"/>
    <cellStyle name="Separador de milhares 2 2 2 9 9 2" xfId="13797" xr:uid="{13F6B4F4-1B7F-45BE-984F-55ECCB1CD2C7}"/>
    <cellStyle name="Separador de milhares 2 2 2 9 9 2 2" xfId="16685" xr:uid="{7D68AB4F-DE50-45B7-976C-8477160861D2}"/>
    <cellStyle name="Separador de milhares 2 2 2 9 9 2 2 2" xfId="21907" xr:uid="{1A33138A-AF19-47A0-BECD-54737E5F96F3}"/>
    <cellStyle name="Separador de milhares 2 2 2 9 9 2 3" xfId="19032" xr:uid="{DB6050D3-047A-448A-A48E-26379F2886E2}"/>
    <cellStyle name="Separador de milhares 2 2 2 9 9 3" xfId="14939" xr:uid="{3FDE754E-095F-45C5-8BB4-44D625548A0B}"/>
    <cellStyle name="Separador de milhares 2 2 2 9 9 3 2" xfId="20165" xr:uid="{CA94DAB1-417D-4704-B048-D5A3919C25F5}"/>
    <cellStyle name="Separador de milhares 2 2 20" xfId="11001" xr:uid="{7BC3DE76-F3E6-4A7B-8241-5A37D6F40924}"/>
    <cellStyle name="Separador de milhares 2 2 20 10" xfId="11002" xr:uid="{170A5117-9996-4C5E-8B2A-A23055193459}"/>
    <cellStyle name="Separador de milhares 2 2 20 10 2" xfId="13799" xr:uid="{8BF78690-108C-4753-BE36-4EA894FB678B}"/>
    <cellStyle name="Separador de milhares 2 2 20 10 2 2" xfId="16687" xr:uid="{805A0FFF-C7F5-4C7E-9F30-7FC3247C2765}"/>
    <cellStyle name="Separador de milhares 2 2 20 10 2 2 2" xfId="21909" xr:uid="{380EF905-3B5F-4057-A54A-ECD7713A832B}"/>
    <cellStyle name="Separador de milhares 2 2 20 10 2 3" xfId="19034" xr:uid="{FB6CD590-4594-4E53-951E-AF81AF645687}"/>
    <cellStyle name="Separador de milhares 2 2 20 10 3" xfId="14941" xr:uid="{BD19A45E-DAA6-4FD9-948B-9E26C2BF7BBB}"/>
    <cellStyle name="Separador de milhares 2 2 20 10 3 2" xfId="20167" xr:uid="{88E68B76-8E02-4151-AF93-E32ACF362410}"/>
    <cellStyle name="Separador de milhares 2 2 20 11" xfId="11003" xr:uid="{DB5A292D-8F95-475D-9B9B-204A4A917A10}"/>
    <cellStyle name="Separador de milhares 2 2 20 11 2" xfId="13800" xr:uid="{C71A32E3-2567-4ADE-AF7D-8F0FFCE8AB22}"/>
    <cellStyle name="Separador de milhares 2 2 20 11 2 2" xfId="16688" xr:uid="{397252BC-647A-4B16-9DE8-50552255F250}"/>
    <cellStyle name="Separador de milhares 2 2 20 11 2 2 2" xfId="21910" xr:uid="{796C6EF1-00C5-416A-A8B3-BD4A304639E0}"/>
    <cellStyle name="Separador de milhares 2 2 20 11 2 3" xfId="19035" xr:uid="{E4DFF5FA-CADB-49E8-B933-B33BF1A97679}"/>
    <cellStyle name="Separador de milhares 2 2 20 11 3" xfId="14942" xr:uid="{AFA848AE-A787-46F9-BBC1-164A4AB35458}"/>
    <cellStyle name="Separador de milhares 2 2 20 11 3 2" xfId="20168" xr:uid="{0D5A2C7F-AF94-4EF8-8AD8-2FF5F6339B0B}"/>
    <cellStyle name="Separador de milhares 2 2 20 12" xfId="11004" xr:uid="{39911480-E2C6-458F-AB2E-F3D3510B2BEB}"/>
    <cellStyle name="Separador de milhares 2 2 20 12 2" xfId="13801" xr:uid="{74337E37-D589-4383-9A6F-D7FF5F741987}"/>
    <cellStyle name="Separador de milhares 2 2 20 12 2 2" xfId="16689" xr:uid="{564C2622-C0A7-4DA7-B5C5-C1006590EEB7}"/>
    <cellStyle name="Separador de milhares 2 2 20 12 2 2 2" xfId="21911" xr:uid="{6A0C821E-E67C-4BA7-B3C7-4DDE06B57676}"/>
    <cellStyle name="Separador de milhares 2 2 20 12 2 3" xfId="19036" xr:uid="{12C072DA-230D-47CB-8F2B-143F2D5E26AF}"/>
    <cellStyle name="Separador de milhares 2 2 20 12 3" xfId="14943" xr:uid="{0AD22203-9005-430C-A921-E6895693597D}"/>
    <cellStyle name="Separador de milhares 2 2 20 12 3 2" xfId="20169" xr:uid="{551F0EB4-F4DE-4A71-BD2D-EEAB0EAD0D1B}"/>
    <cellStyle name="Separador de milhares 2 2 20 13" xfId="11005" xr:uid="{DECD61CB-656A-45AB-ACCE-B8DC38F37A04}"/>
    <cellStyle name="Separador de milhares 2 2 20 13 2" xfId="13802" xr:uid="{9B460AB7-7AE1-44E9-AD3E-1C3807BE2779}"/>
    <cellStyle name="Separador de milhares 2 2 20 13 2 2" xfId="16690" xr:uid="{36AC8B69-E1F8-4B53-9020-9113993E08A6}"/>
    <cellStyle name="Separador de milhares 2 2 20 13 2 2 2" xfId="21912" xr:uid="{23E2ECEF-9AA2-4D7D-A21C-09B3373F09FD}"/>
    <cellStyle name="Separador de milhares 2 2 20 13 2 3" xfId="19037" xr:uid="{9B70964F-2A7A-46A0-810B-477BAEB057EA}"/>
    <cellStyle name="Separador de milhares 2 2 20 13 3" xfId="14944" xr:uid="{AD1FC2BD-D69B-4C48-A6F2-59D234D5F188}"/>
    <cellStyle name="Separador de milhares 2 2 20 13 3 2" xfId="20170" xr:uid="{C24C6063-1712-456B-99F4-975A309179D5}"/>
    <cellStyle name="Separador de milhares 2 2 20 14" xfId="11006" xr:uid="{60E2C774-A55B-4376-9AB0-B969161E7794}"/>
    <cellStyle name="Separador de milhares 2 2 20 14 2" xfId="13803" xr:uid="{281C3DA7-2160-485F-B68C-96E999EBD03E}"/>
    <cellStyle name="Separador de milhares 2 2 20 14 2 2" xfId="16691" xr:uid="{0A0D5165-FCFE-47AF-BD70-C717BD7885D0}"/>
    <cellStyle name="Separador de milhares 2 2 20 14 2 2 2" xfId="21913" xr:uid="{9ABEF592-8841-4564-AA76-DFE64A533219}"/>
    <cellStyle name="Separador de milhares 2 2 20 14 2 3" xfId="19038" xr:uid="{9DE211DC-261E-43B1-8486-EE4FFBE1233D}"/>
    <cellStyle name="Separador de milhares 2 2 20 14 3" xfId="14945" xr:uid="{08E5D7BD-7EFA-4C0A-A949-19EF901D906E}"/>
    <cellStyle name="Separador de milhares 2 2 20 14 3 2" xfId="20171" xr:uid="{D3AD27EF-DA7C-40C6-9FE2-7E6B32BDB438}"/>
    <cellStyle name="Separador de milhares 2 2 20 15" xfId="11007" xr:uid="{1EF94308-12DB-417F-862E-11C9309A4EA3}"/>
    <cellStyle name="Separador de milhares 2 2 20 15 2" xfId="13804" xr:uid="{8DB570F6-4A67-4F2D-9684-D36F2DDD6C52}"/>
    <cellStyle name="Separador de milhares 2 2 20 15 2 2" xfId="16692" xr:uid="{C06310EC-5056-4118-BC40-7049CFCAF27D}"/>
    <cellStyle name="Separador de milhares 2 2 20 15 2 2 2" xfId="21914" xr:uid="{0361F70A-A417-4797-8FB4-EDA0162B4851}"/>
    <cellStyle name="Separador de milhares 2 2 20 15 2 3" xfId="19039" xr:uid="{FEC22B12-193C-412A-8B68-311A4F9EBC94}"/>
    <cellStyle name="Separador de milhares 2 2 20 15 3" xfId="14946" xr:uid="{9E9C020A-B3B8-46B3-8DD1-5A88E8083439}"/>
    <cellStyle name="Separador de milhares 2 2 20 15 3 2" xfId="20172" xr:uid="{E0C6E3EF-30F1-43DB-9B6B-10DDD4031DD0}"/>
    <cellStyle name="Separador de milhares 2 2 20 16" xfId="11008" xr:uid="{B05BC282-D3FF-4121-9E80-4215388A488E}"/>
    <cellStyle name="Separador de milhares 2 2 20 16 2" xfId="13805" xr:uid="{D17EA5FB-7B9B-428A-9147-C6DC1810E157}"/>
    <cellStyle name="Separador de milhares 2 2 20 16 2 2" xfId="16693" xr:uid="{2A61DB1F-9EDD-4381-8B93-E298D2F58CD4}"/>
    <cellStyle name="Separador de milhares 2 2 20 16 2 2 2" xfId="21915" xr:uid="{DCCF7CBD-8204-47AE-9E35-30D9ED7D9DC3}"/>
    <cellStyle name="Separador de milhares 2 2 20 16 2 3" xfId="19040" xr:uid="{A4A3F489-4A6C-43E9-8C0D-6D9D5CF8AF25}"/>
    <cellStyle name="Separador de milhares 2 2 20 16 3" xfId="14947" xr:uid="{D9B0F2C9-D5BA-4164-AB50-8EC01D0FB7E6}"/>
    <cellStyle name="Separador de milhares 2 2 20 16 3 2" xfId="20173" xr:uid="{D77C1D91-CCF1-44FE-93E0-19ADA652B16D}"/>
    <cellStyle name="Separador de milhares 2 2 20 17" xfId="11009" xr:uid="{26135B3B-1C73-4004-A5AE-8149B30D2F70}"/>
    <cellStyle name="Separador de milhares 2 2 20 17 2" xfId="13806" xr:uid="{FF17FFEB-A1EB-409A-B760-E666ED47C5E7}"/>
    <cellStyle name="Separador de milhares 2 2 20 17 2 2" xfId="16694" xr:uid="{52455519-4B18-4406-A97B-E0412FE76202}"/>
    <cellStyle name="Separador de milhares 2 2 20 17 2 2 2" xfId="21916" xr:uid="{F7575E2E-4F01-48E9-B20F-D53B4CE18D45}"/>
    <cellStyle name="Separador de milhares 2 2 20 17 2 3" xfId="19041" xr:uid="{1A34AC14-C4BC-4B82-809F-0E8261F3B29C}"/>
    <cellStyle name="Separador de milhares 2 2 20 17 3" xfId="14948" xr:uid="{033B9C18-706A-4EAA-A98E-B4B7071B5620}"/>
    <cellStyle name="Separador de milhares 2 2 20 17 3 2" xfId="20174" xr:uid="{9F78F709-9333-4D04-AC22-5D2B7EA720C1}"/>
    <cellStyle name="Separador de milhares 2 2 20 18" xfId="11010" xr:uid="{99E47C85-EBF5-4733-BD72-E9B60EFA7825}"/>
    <cellStyle name="Separador de milhares 2 2 20 18 2" xfId="13807" xr:uid="{793A436D-2983-45D5-8395-17F2C89D92F7}"/>
    <cellStyle name="Separador de milhares 2 2 20 18 2 2" xfId="16695" xr:uid="{828915D2-8801-497F-BFDB-CC90A319F1EE}"/>
    <cellStyle name="Separador de milhares 2 2 20 18 2 2 2" xfId="21917" xr:uid="{2A0A17B6-1956-4CB1-91C2-DF567B73D3E7}"/>
    <cellStyle name="Separador de milhares 2 2 20 18 2 3" xfId="19042" xr:uid="{7F680F52-8F25-41FA-9887-C73D52CB66F0}"/>
    <cellStyle name="Separador de milhares 2 2 20 18 3" xfId="14949" xr:uid="{589A944A-AA6C-4457-A778-EEF142B3E5D9}"/>
    <cellStyle name="Separador de milhares 2 2 20 18 3 2" xfId="20175" xr:uid="{33F44C0F-0334-4D7C-9098-5D27E081F0AE}"/>
    <cellStyle name="Separador de milhares 2 2 20 19" xfId="11011" xr:uid="{DD0AE2CC-714C-4300-A177-7682EC417A7F}"/>
    <cellStyle name="Separador de milhares 2 2 20 19 2" xfId="13808" xr:uid="{3021AAEB-25FE-4015-AEC3-519A412D6B8F}"/>
    <cellStyle name="Separador de milhares 2 2 20 19 2 2" xfId="16696" xr:uid="{16EA73F9-A8CB-4D26-9B82-A8CE7452E3C0}"/>
    <cellStyle name="Separador de milhares 2 2 20 19 2 2 2" xfId="21918" xr:uid="{C9CB6BE0-A6EE-48FC-9838-EC69AC4AE88B}"/>
    <cellStyle name="Separador de milhares 2 2 20 19 2 3" xfId="19043" xr:uid="{EFA73DB0-7612-48D4-84C4-76E5A0CD1387}"/>
    <cellStyle name="Separador de milhares 2 2 20 19 3" xfId="14950" xr:uid="{EC6F26E8-D64B-4B4A-A671-B871E6FA61C9}"/>
    <cellStyle name="Separador de milhares 2 2 20 19 3 2" xfId="20176" xr:uid="{7C528831-CDEC-4522-8166-A8E81DE9AE23}"/>
    <cellStyle name="Separador de milhares 2 2 20 2" xfId="11012" xr:uid="{91B68788-7F28-4FE6-BF4C-290A9419A6DB}"/>
    <cellStyle name="Separador de milhares 2 2 20 2 2" xfId="13809" xr:uid="{666594DE-B2F5-4862-89A5-37153319801F}"/>
    <cellStyle name="Separador de milhares 2 2 20 2 2 2" xfId="16697" xr:uid="{9E90B052-101A-4B74-990D-7E9CF89D4435}"/>
    <cellStyle name="Separador de milhares 2 2 20 2 2 2 2" xfId="21919" xr:uid="{AB6DB269-6A2A-4D57-B4C3-596DD85B0714}"/>
    <cellStyle name="Separador de milhares 2 2 20 2 2 3" xfId="19044" xr:uid="{B8B1F3C1-F862-4C48-B013-47613416E4BC}"/>
    <cellStyle name="Separador de milhares 2 2 20 2 3" xfId="14951" xr:uid="{C8DFA4B4-7257-40C1-AF63-A7252D5C2D2C}"/>
    <cellStyle name="Separador de milhares 2 2 20 2 3 2" xfId="20177" xr:uid="{E7224745-7A68-4667-A6C2-CA9E6E1CC050}"/>
    <cellStyle name="Separador de milhares 2 2 20 20" xfId="11013" xr:uid="{E3E036DE-95C1-491C-B934-A83804158744}"/>
    <cellStyle name="Separador de milhares 2 2 20 20 2" xfId="13810" xr:uid="{9EC2B7B5-239B-4F47-867C-E4A8D97947F2}"/>
    <cellStyle name="Separador de milhares 2 2 20 20 2 2" xfId="16698" xr:uid="{CA91DA10-356D-422E-A490-82CE77414A6E}"/>
    <cellStyle name="Separador de milhares 2 2 20 20 2 2 2" xfId="21920" xr:uid="{2D2F7F94-439A-40D9-B0BD-FAC43339568E}"/>
    <cellStyle name="Separador de milhares 2 2 20 20 2 3" xfId="19045" xr:uid="{6A783258-76EE-4617-83AB-D5AD45E22ACF}"/>
    <cellStyle name="Separador de milhares 2 2 20 20 3" xfId="14952" xr:uid="{0461C73E-D783-4DF4-AA75-246C213320DA}"/>
    <cellStyle name="Separador de milhares 2 2 20 20 3 2" xfId="20178" xr:uid="{B5C1D25A-83F2-491C-A8A9-33578AB2F7F1}"/>
    <cellStyle name="Separador de milhares 2 2 20 21" xfId="11014" xr:uid="{2180F141-505E-42D9-BBC2-E427FA189287}"/>
    <cellStyle name="Separador de milhares 2 2 20 21 2" xfId="13811" xr:uid="{B952D3E1-44E7-4894-9FF0-919DFD1C604F}"/>
    <cellStyle name="Separador de milhares 2 2 20 21 2 2" xfId="16699" xr:uid="{4437BB25-7542-49E1-B436-B805848911E5}"/>
    <cellStyle name="Separador de milhares 2 2 20 21 2 2 2" xfId="21921" xr:uid="{32932AEA-C5B0-4521-9580-D9A242E3CB2E}"/>
    <cellStyle name="Separador de milhares 2 2 20 21 2 3" xfId="19046" xr:uid="{3055B005-FBAC-4E8D-B5F2-5D56B685BF71}"/>
    <cellStyle name="Separador de milhares 2 2 20 21 3" xfId="14953" xr:uid="{4F98FFCA-1456-4B41-93FE-764566CAA9FF}"/>
    <cellStyle name="Separador de milhares 2 2 20 21 3 2" xfId="20179" xr:uid="{0C1E4553-EB78-4439-B091-2C9A36DB83F3}"/>
    <cellStyle name="Separador de milhares 2 2 20 22" xfId="11015" xr:uid="{3D87FDCC-2879-4F5E-9FC4-467CEEDCBAA8}"/>
    <cellStyle name="Separador de milhares 2 2 20 22 2" xfId="13812" xr:uid="{0DF490B7-C1BA-44D1-BFF7-883D6A2524A1}"/>
    <cellStyle name="Separador de milhares 2 2 20 22 2 2" xfId="16700" xr:uid="{F5BA6C5D-6373-47AA-B352-2347702F75AE}"/>
    <cellStyle name="Separador de milhares 2 2 20 22 2 2 2" xfId="21922" xr:uid="{8B48B344-CF1A-4DDC-8054-CEC44D8D86BF}"/>
    <cellStyle name="Separador de milhares 2 2 20 22 2 3" xfId="19047" xr:uid="{5E42B6E9-CDBE-424E-A0C3-44470C121BF2}"/>
    <cellStyle name="Separador de milhares 2 2 20 22 3" xfId="14954" xr:uid="{2627242D-43B1-4D82-978B-A5C1381663CD}"/>
    <cellStyle name="Separador de milhares 2 2 20 22 3 2" xfId="20180" xr:uid="{9547AF06-AAFC-475B-9064-1C213502C9A4}"/>
    <cellStyle name="Separador de milhares 2 2 20 23" xfId="11016" xr:uid="{0BF8AF14-8525-44A7-BE71-64BC8A57504F}"/>
    <cellStyle name="Separador de milhares 2 2 20 23 2" xfId="13813" xr:uid="{6C7525DD-C085-408B-B4FF-04A8A0DE579C}"/>
    <cellStyle name="Separador de milhares 2 2 20 23 2 2" xfId="16701" xr:uid="{05C02121-46AC-4336-83C7-FA68983A6FC1}"/>
    <cellStyle name="Separador de milhares 2 2 20 23 2 2 2" xfId="21923" xr:uid="{CCB075F2-14B6-4483-8CF1-F979809C5E9C}"/>
    <cellStyle name="Separador de milhares 2 2 20 23 2 3" xfId="19048" xr:uid="{149A1516-CF14-4006-9A39-202EF09B3C7A}"/>
    <cellStyle name="Separador de milhares 2 2 20 23 3" xfId="14955" xr:uid="{76DFA68D-8D5D-414E-800F-99188FAF99BE}"/>
    <cellStyle name="Separador de milhares 2 2 20 23 3 2" xfId="20181" xr:uid="{38496D33-2578-49CE-9D69-77A503B7F394}"/>
    <cellStyle name="Separador de milhares 2 2 20 24" xfId="11017" xr:uid="{0BCA493E-68E0-4B4D-933C-2F31B2CFB915}"/>
    <cellStyle name="Separador de milhares 2 2 20 24 2" xfId="13814" xr:uid="{2E0B3DA2-4AD6-447D-AA49-59F105DDAADC}"/>
    <cellStyle name="Separador de milhares 2 2 20 24 2 2" xfId="16702" xr:uid="{925A6C28-0288-408B-9BFD-B242722E8A21}"/>
    <cellStyle name="Separador de milhares 2 2 20 24 2 2 2" xfId="21924" xr:uid="{72159418-90A4-471F-9A49-199F88C0C7AD}"/>
    <cellStyle name="Separador de milhares 2 2 20 24 2 3" xfId="19049" xr:uid="{E46446EC-8A7F-4C1F-930C-0B22815529A6}"/>
    <cellStyle name="Separador de milhares 2 2 20 24 3" xfId="14956" xr:uid="{D48C8258-5867-4757-AB65-B3753945A71E}"/>
    <cellStyle name="Separador de milhares 2 2 20 24 3 2" xfId="20182" xr:uid="{C3947889-8163-4258-82A0-F269977C4B89}"/>
    <cellStyle name="Separador de milhares 2 2 20 25" xfId="11018" xr:uid="{ED0B6E08-A018-4C8A-9134-182D954CEDE7}"/>
    <cellStyle name="Separador de milhares 2 2 20 25 2" xfId="13815" xr:uid="{00349DC0-D647-472A-BD5D-35658F8BFE3F}"/>
    <cellStyle name="Separador de milhares 2 2 20 25 2 2" xfId="16703" xr:uid="{BF7D5F40-62F7-4F71-885C-8FC63C7A4E82}"/>
    <cellStyle name="Separador de milhares 2 2 20 25 2 2 2" xfId="21925" xr:uid="{6B5565B1-4E3B-4CBF-B689-CF4D65D65C47}"/>
    <cellStyle name="Separador de milhares 2 2 20 25 2 3" xfId="19050" xr:uid="{C71FE379-28FF-43EB-9E3D-31E74FF2AA4A}"/>
    <cellStyle name="Separador de milhares 2 2 20 25 3" xfId="14957" xr:uid="{02064EEF-296E-4906-882A-DC095B720BCA}"/>
    <cellStyle name="Separador de milhares 2 2 20 25 3 2" xfId="20183" xr:uid="{E2348FDA-8344-40B2-9CAF-F2EB222FD2A9}"/>
    <cellStyle name="Separador de milhares 2 2 20 26" xfId="11019" xr:uid="{2E33486F-07DF-444F-BEB6-CBC6AA5E636D}"/>
    <cellStyle name="Separador de milhares 2 2 20 26 2" xfId="13816" xr:uid="{EAF6B493-4449-4041-8D55-2929D06740C9}"/>
    <cellStyle name="Separador de milhares 2 2 20 26 2 2" xfId="16704" xr:uid="{EAB15201-741C-4CA4-8916-0C7E2839B5C6}"/>
    <cellStyle name="Separador de milhares 2 2 20 26 2 2 2" xfId="21926" xr:uid="{0393D2CC-1C7F-40D3-9300-ABC0925BA7D8}"/>
    <cellStyle name="Separador de milhares 2 2 20 26 2 3" xfId="19051" xr:uid="{06F580FB-F385-4ECE-96B3-5F05FE91069F}"/>
    <cellStyle name="Separador de milhares 2 2 20 26 3" xfId="14958" xr:uid="{E4F64C89-4517-49B7-88EF-64E69E6429E1}"/>
    <cellStyle name="Separador de milhares 2 2 20 26 3 2" xfId="20184" xr:uid="{7DF47051-40F1-4676-B45D-D5238CEB410E}"/>
    <cellStyle name="Separador de milhares 2 2 20 27" xfId="11020" xr:uid="{DCC16DD3-4FCD-45C2-A69C-2526038C98B3}"/>
    <cellStyle name="Separador de milhares 2 2 20 27 2" xfId="13817" xr:uid="{F65BF450-7CFB-43AE-A51A-F13F43FC7219}"/>
    <cellStyle name="Separador de milhares 2 2 20 27 2 2" xfId="16705" xr:uid="{CB13E5D4-C6CD-4F53-A8AA-1CB3F42019BC}"/>
    <cellStyle name="Separador de milhares 2 2 20 27 2 2 2" xfId="21927" xr:uid="{7A53D8EC-68F3-471E-B688-9B01A7E36750}"/>
    <cellStyle name="Separador de milhares 2 2 20 27 2 3" xfId="19052" xr:uid="{40BF1608-5A96-46BD-B764-02CD2799E271}"/>
    <cellStyle name="Separador de milhares 2 2 20 27 3" xfId="14959" xr:uid="{54E54B79-D40F-4E46-A62C-14F6AB082025}"/>
    <cellStyle name="Separador de milhares 2 2 20 27 3 2" xfId="20185" xr:uid="{652D7D2D-7837-49A8-9AB9-4D971298BCB7}"/>
    <cellStyle name="Separador de milhares 2 2 20 28" xfId="11021" xr:uid="{B5A9AD40-5E44-41BF-A9CE-CDA81E34D4D6}"/>
    <cellStyle name="Separador de milhares 2 2 20 28 2" xfId="13818" xr:uid="{E7753ADD-B331-48B2-A74D-F1AB196CB271}"/>
    <cellStyle name="Separador de milhares 2 2 20 28 2 2" xfId="16706" xr:uid="{38EC4936-9D84-4467-9597-26BF7A1460EA}"/>
    <cellStyle name="Separador de milhares 2 2 20 28 2 2 2" xfId="21928" xr:uid="{28791831-9B77-4B38-94A7-3EFFF00D2F88}"/>
    <cellStyle name="Separador de milhares 2 2 20 28 2 3" xfId="19053" xr:uid="{4A6288AE-205B-4597-9F4F-12A5A9626E99}"/>
    <cellStyle name="Separador de milhares 2 2 20 28 3" xfId="14960" xr:uid="{FCD9DAD3-1E76-42B9-ADB0-C72A5B6C6B71}"/>
    <cellStyle name="Separador de milhares 2 2 20 28 3 2" xfId="20186" xr:uid="{FCF61133-F740-455C-81E9-F8052CF16B2D}"/>
    <cellStyle name="Separador de milhares 2 2 20 29" xfId="11022" xr:uid="{CD6FD41C-E420-4320-9EFD-6C3B944D8DD6}"/>
    <cellStyle name="Separador de milhares 2 2 20 29 2" xfId="13819" xr:uid="{51563FB9-7252-4A5B-8003-C6EEC750CB09}"/>
    <cellStyle name="Separador de milhares 2 2 20 29 2 2" xfId="16707" xr:uid="{7397EB68-05D6-49EE-90D8-A77B5444F27D}"/>
    <cellStyle name="Separador de milhares 2 2 20 29 2 2 2" xfId="21929" xr:uid="{8D96F18A-8027-4544-AB5E-B69284D18C50}"/>
    <cellStyle name="Separador de milhares 2 2 20 29 2 3" xfId="19054" xr:uid="{98FD30D9-6B80-472C-B49A-C94E9EF8E61E}"/>
    <cellStyle name="Separador de milhares 2 2 20 29 3" xfId="14961" xr:uid="{F88B62BF-5730-49B9-829C-24CEF47A39DD}"/>
    <cellStyle name="Separador de milhares 2 2 20 29 3 2" xfId="20187" xr:uid="{800BE7FA-CE03-4671-B03A-95810ABA873F}"/>
    <cellStyle name="Separador de milhares 2 2 20 3" xfId="11023" xr:uid="{40C932F2-C1C2-4ECD-A2E9-1AEF96968C7C}"/>
    <cellStyle name="Separador de milhares 2 2 20 3 2" xfId="13820" xr:uid="{2809C574-C3CE-42D3-ACB5-B65103235B54}"/>
    <cellStyle name="Separador de milhares 2 2 20 3 2 2" xfId="16708" xr:uid="{CD0B4152-61E3-4400-836E-52F6D0663122}"/>
    <cellStyle name="Separador de milhares 2 2 20 3 2 2 2" xfId="21930" xr:uid="{60D8B301-6084-46DD-9A08-600606F592C6}"/>
    <cellStyle name="Separador de milhares 2 2 20 3 2 3" xfId="19055" xr:uid="{D16CD83A-D8FE-4DAF-954D-9088DE63F842}"/>
    <cellStyle name="Separador de milhares 2 2 20 3 3" xfId="14962" xr:uid="{2D792427-CA5D-41E7-BF03-45C4024463E2}"/>
    <cellStyle name="Separador de milhares 2 2 20 3 3 2" xfId="20188" xr:uid="{A579F8C2-2F01-4F2A-8634-0470BCAEC323}"/>
    <cellStyle name="Separador de milhares 2 2 20 30" xfId="11024" xr:uid="{FC6DC4B7-D842-446B-AA4B-A27FC531B888}"/>
    <cellStyle name="Separador de milhares 2 2 20 30 2" xfId="13821" xr:uid="{0E116ED6-796A-46D2-B9D9-DB796584C5BF}"/>
    <cellStyle name="Separador de milhares 2 2 20 30 2 2" xfId="16709" xr:uid="{163D9CD1-8EB7-463B-A880-AD22BCB578F1}"/>
    <cellStyle name="Separador de milhares 2 2 20 30 2 2 2" xfId="21931" xr:uid="{3C097ACF-2BE3-4211-AD91-5416BF500FF4}"/>
    <cellStyle name="Separador de milhares 2 2 20 30 2 3" xfId="19056" xr:uid="{3C800C16-3C98-454B-96B3-52652B9417B1}"/>
    <cellStyle name="Separador de milhares 2 2 20 30 3" xfId="14963" xr:uid="{3E75D506-51E4-4B5A-8988-11AEDC172428}"/>
    <cellStyle name="Separador de milhares 2 2 20 30 3 2" xfId="20189" xr:uid="{50886A92-C25C-42FB-BED2-9D37FBF4D944}"/>
    <cellStyle name="Separador de milhares 2 2 20 31" xfId="11025" xr:uid="{D470E573-728A-4A67-852B-E554183D467B}"/>
    <cellStyle name="Separador de milhares 2 2 20 31 2" xfId="13822" xr:uid="{4548E83F-89A4-48FE-B068-F0D9B19369C6}"/>
    <cellStyle name="Separador de milhares 2 2 20 31 2 2" xfId="16710" xr:uid="{C39284F9-DC33-4FC2-BEBB-5A4241F296D2}"/>
    <cellStyle name="Separador de milhares 2 2 20 31 2 2 2" xfId="21932" xr:uid="{CEC1D0CB-A3E9-45AE-B5B6-41618AF1BB24}"/>
    <cellStyle name="Separador de milhares 2 2 20 31 2 3" xfId="19057" xr:uid="{D6CBC018-CA3A-4DD8-9A94-06BB606383BF}"/>
    <cellStyle name="Separador de milhares 2 2 20 31 3" xfId="14964" xr:uid="{3929E0DE-81DD-4E98-BE71-4F0055C5EF6A}"/>
    <cellStyle name="Separador de milhares 2 2 20 31 3 2" xfId="20190" xr:uid="{F3515244-E41D-4880-8F53-59F2403114B3}"/>
    <cellStyle name="Separador de milhares 2 2 20 32" xfId="11026" xr:uid="{D90F96D2-B4D6-45B1-A541-628478D0855E}"/>
    <cellStyle name="Separador de milhares 2 2 20 32 2" xfId="13823" xr:uid="{391FAB95-8F7E-4BF6-B422-82FBA6CF7716}"/>
    <cellStyle name="Separador de milhares 2 2 20 32 2 2" xfId="16711" xr:uid="{F92C0E00-2111-4567-9E25-656D8F642F51}"/>
    <cellStyle name="Separador de milhares 2 2 20 32 2 2 2" xfId="21933" xr:uid="{629B1168-C54A-4C20-9E3F-3B73DDC411DB}"/>
    <cellStyle name="Separador de milhares 2 2 20 32 2 3" xfId="19058" xr:uid="{0BB41DFA-89A8-4FBC-B27D-E15D53BBFAA4}"/>
    <cellStyle name="Separador de milhares 2 2 20 32 3" xfId="14965" xr:uid="{F373DA0E-56D6-4129-BEFE-F9470812DCEF}"/>
    <cellStyle name="Separador de milhares 2 2 20 32 3 2" xfId="20191" xr:uid="{95721ED3-474C-4424-A5A7-EB77E9ED5CB0}"/>
    <cellStyle name="Separador de milhares 2 2 20 33" xfId="11027" xr:uid="{4F9EFE83-CF62-43F7-9AC8-140B3A966286}"/>
    <cellStyle name="Separador de milhares 2 2 20 33 2" xfId="13824" xr:uid="{AC4EC7D5-E588-44E2-AD34-E40450DDE7A8}"/>
    <cellStyle name="Separador de milhares 2 2 20 33 2 2" xfId="16712" xr:uid="{53A29CD1-B9A6-4B12-9079-65BE9EAC43DC}"/>
    <cellStyle name="Separador de milhares 2 2 20 33 2 2 2" xfId="21934" xr:uid="{5EE124F9-C2A2-44C6-98B7-C991BED88C57}"/>
    <cellStyle name="Separador de milhares 2 2 20 33 2 3" xfId="19059" xr:uid="{81EE88E4-0EC0-45AA-A531-4590CC35DAE8}"/>
    <cellStyle name="Separador de milhares 2 2 20 33 3" xfId="14966" xr:uid="{662F6256-37BD-408B-B376-FFF9810DFB2C}"/>
    <cellStyle name="Separador de milhares 2 2 20 33 3 2" xfId="20192" xr:uid="{CD9DE64D-A1A6-4A84-B92C-F5A4708014FC}"/>
    <cellStyle name="Separador de milhares 2 2 20 34" xfId="11028" xr:uid="{3C894DA6-71FA-48C4-87EF-BEC6059B6985}"/>
    <cellStyle name="Separador de milhares 2 2 20 34 2" xfId="13825" xr:uid="{89F6538F-D73A-4832-B5E8-5CFA0547E2BC}"/>
    <cellStyle name="Separador de milhares 2 2 20 34 2 2" xfId="16713" xr:uid="{81C392A9-6391-4D16-AAA3-9481351BD7B1}"/>
    <cellStyle name="Separador de milhares 2 2 20 34 2 2 2" xfId="21935" xr:uid="{30825365-5EDF-4DC8-88B1-C27CC173E0EB}"/>
    <cellStyle name="Separador de milhares 2 2 20 34 2 3" xfId="19060" xr:uid="{698EEE15-7B88-41C9-8A5A-91F807C47A3E}"/>
    <cellStyle name="Separador de milhares 2 2 20 34 3" xfId="14967" xr:uid="{8109A0BA-5C24-4E31-BA0E-3BB9ED622D18}"/>
    <cellStyle name="Separador de milhares 2 2 20 34 3 2" xfId="20193" xr:uid="{417DA19B-82CB-4790-B321-2FC845512C2C}"/>
    <cellStyle name="Separador de milhares 2 2 20 35" xfId="13798" xr:uid="{E0271E72-77F4-4F96-BF76-76AA5F9ACC85}"/>
    <cellStyle name="Separador de milhares 2 2 20 35 2" xfId="16686" xr:uid="{F8D2F051-C470-4238-B094-19F3A2F7D09D}"/>
    <cellStyle name="Separador de milhares 2 2 20 35 2 2" xfId="21908" xr:uid="{0FBFBD6E-39DF-4B1A-8D86-92147FDBE75D}"/>
    <cellStyle name="Separador de milhares 2 2 20 35 3" xfId="19033" xr:uid="{44541925-45C5-4C76-A97E-031A45A762B5}"/>
    <cellStyle name="Separador de milhares 2 2 20 36" xfId="14940" xr:uid="{6E75524C-C2C7-4A3F-8199-40306E5B541C}"/>
    <cellStyle name="Separador de milhares 2 2 20 36 2" xfId="20166" xr:uid="{2092B0B3-ECA7-4BEC-AC99-185A88F33376}"/>
    <cellStyle name="Separador de milhares 2 2 20 4" xfId="11029" xr:uid="{D4120877-D881-400B-9AFE-029D9B2D2E38}"/>
    <cellStyle name="Separador de milhares 2 2 20 4 2" xfId="13826" xr:uid="{C9BA760F-2A7A-4335-9CE3-D6B578C09263}"/>
    <cellStyle name="Separador de milhares 2 2 20 4 2 2" xfId="16714" xr:uid="{65D053EB-F315-4C5D-A24B-8B8E5476A26F}"/>
    <cellStyle name="Separador de milhares 2 2 20 4 2 2 2" xfId="21936" xr:uid="{38A63EC9-935E-44FE-A917-C6989A76DC90}"/>
    <cellStyle name="Separador de milhares 2 2 20 4 2 3" xfId="19061" xr:uid="{4BB46B1A-B84C-4A95-AFAF-400B3D21C88C}"/>
    <cellStyle name="Separador de milhares 2 2 20 4 3" xfId="14968" xr:uid="{E2E6CA8B-A0E0-4495-920A-A633BBE71FDC}"/>
    <cellStyle name="Separador de milhares 2 2 20 4 3 2" xfId="20194" xr:uid="{ED65E4D7-6E07-4D91-B2C4-64D4DA0EB6E3}"/>
    <cellStyle name="Separador de milhares 2 2 20 5" xfId="11030" xr:uid="{CAD3B21E-8761-486E-B480-E0515E5307FB}"/>
    <cellStyle name="Separador de milhares 2 2 20 5 2" xfId="13827" xr:uid="{3088DD7D-08D8-4F7C-A7A8-5165D9784E29}"/>
    <cellStyle name="Separador de milhares 2 2 20 5 2 2" xfId="16715" xr:uid="{354D14C9-02C3-4756-AC5E-BDF6E5F388C4}"/>
    <cellStyle name="Separador de milhares 2 2 20 5 2 2 2" xfId="21937" xr:uid="{90A98242-0E71-4CC7-9BE7-096547EF1B62}"/>
    <cellStyle name="Separador de milhares 2 2 20 5 2 3" xfId="19062" xr:uid="{002E6FA6-6D7B-4766-8ACA-4C5EBAB7B417}"/>
    <cellStyle name="Separador de milhares 2 2 20 5 3" xfId="14969" xr:uid="{E6C2774E-D1C1-444A-8D90-873FCA26BA3D}"/>
    <cellStyle name="Separador de milhares 2 2 20 5 3 2" xfId="20195" xr:uid="{E88121EB-06FB-4A60-A382-544EF1FACBF0}"/>
    <cellStyle name="Separador de milhares 2 2 20 6" xfId="11031" xr:uid="{86706AE4-C207-4F3F-B693-AAEBFF7B3393}"/>
    <cellStyle name="Separador de milhares 2 2 20 6 2" xfId="13828" xr:uid="{43451885-F33F-49DC-8FDF-E1631DE41279}"/>
    <cellStyle name="Separador de milhares 2 2 20 6 2 2" xfId="16716" xr:uid="{11A6AC7D-E11F-400A-BD60-10EEDFEA7174}"/>
    <cellStyle name="Separador de milhares 2 2 20 6 2 2 2" xfId="21938" xr:uid="{E75BB90E-B77B-4186-AF82-12DB9D4CCF4D}"/>
    <cellStyle name="Separador de milhares 2 2 20 6 2 3" xfId="19063" xr:uid="{C1757A02-0777-4CDC-A202-7217FA05A04C}"/>
    <cellStyle name="Separador de milhares 2 2 20 6 3" xfId="14970" xr:uid="{13931EB3-D335-475F-9736-9E0EE6B95BE5}"/>
    <cellStyle name="Separador de milhares 2 2 20 6 3 2" xfId="20196" xr:uid="{3B22361A-7E8D-4053-95C1-348BD19264F1}"/>
    <cellStyle name="Separador de milhares 2 2 20 7" xfId="11032" xr:uid="{6D2992E1-3728-49C8-9C91-BB17DDB79D41}"/>
    <cellStyle name="Separador de milhares 2 2 20 7 2" xfId="13829" xr:uid="{9B36F395-1700-4F09-8F99-00EBF778F3C5}"/>
    <cellStyle name="Separador de milhares 2 2 20 7 2 2" xfId="16717" xr:uid="{A24F6545-31A5-451D-9584-5346A330D423}"/>
    <cellStyle name="Separador de milhares 2 2 20 7 2 2 2" xfId="21939" xr:uid="{09D74F8F-419D-4A55-8543-D9A30A843008}"/>
    <cellStyle name="Separador de milhares 2 2 20 7 2 3" xfId="19064" xr:uid="{AB5ECE91-12D2-4B4A-8F6F-A581A6AC3829}"/>
    <cellStyle name="Separador de milhares 2 2 20 7 3" xfId="14971" xr:uid="{0BAD91F1-6A03-4A46-8650-606A472DBFCF}"/>
    <cellStyle name="Separador de milhares 2 2 20 7 3 2" xfId="20197" xr:uid="{8AEDABB4-7C76-480A-8DE2-F3747553CCFD}"/>
    <cellStyle name="Separador de milhares 2 2 20 8" xfId="11033" xr:uid="{9F880087-8EC0-4CB1-86EB-879558E94DC2}"/>
    <cellStyle name="Separador de milhares 2 2 20 8 2" xfId="13830" xr:uid="{A81B57BD-E16F-4E53-B04A-834E77A00C24}"/>
    <cellStyle name="Separador de milhares 2 2 20 8 2 2" xfId="16718" xr:uid="{1E4967D8-2949-4713-BFD8-52F756C34B53}"/>
    <cellStyle name="Separador de milhares 2 2 20 8 2 2 2" xfId="21940" xr:uid="{6AD8D38E-84A2-456D-8EC5-B7582EAFE407}"/>
    <cellStyle name="Separador de milhares 2 2 20 8 2 3" xfId="19065" xr:uid="{C8399C22-5962-4826-963C-4A8EC192762F}"/>
    <cellStyle name="Separador de milhares 2 2 20 8 3" xfId="14972" xr:uid="{61FC3348-EE09-4242-9004-AD19A54C4D42}"/>
    <cellStyle name="Separador de milhares 2 2 20 8 3 2" xfId="20198" xr:uid="{38A1F125-7017-4729-9656-3D74F97811DD}"/>
    <cellStyle name="Separador de milhares 2 2 20 9" xfId="11034" xr:uid="{7E72CB10-9FB1-428E-896B-967AFED1FD1E}"/>
    <cellStyle name="Separador de milhares 2 2 20 9 2" xfId="13831" xr:uid="{1232324C-D10B-49A0-BFE8-911B2C8624CC}"/>
    <cellStyle name="Separador de milhares 2 2 20 9 2 2" xfId="16719" xr:uid="{B843C5C3-3E03-4C4E-9C32-75283121BCC6}"/>
    <cellStyle name="Separador de milhares 2 2 20 9 2 2 2" xfId="21941" xr:uid="{5CEEC4FE-6D03-4E6C-81B3-C54EE1BCA066}"/>
    <cellStyle name="Separador de milhares 2 2 20 9 2 3" xfId="19066" xr:uid="{9F42CFD8-CC21-4A78-A029-6A78B88C5315}"/>
    <cellStyle name="Separador de milhares 2 2 20 9 3" xfId="14973" xr:uid="{B87F78E3-47CA-4E1F-BE3D-3D7EFD839A32}"/>
    <cellStyle name="Separador de milhares 2 2 20 9 3 2" xfId="20199" xr:uid="{B8AAF569-78E1-49DC-9A30-FD6C3F531EE8}"/>
    <cellStyle name="Separador de milhares 2 2 21" xfId="11035" xr:uid="{1D803711-A1B4-4A66-A0F4-90119857E3B4}"/>
    <cellStyle name="Separador de milhares 2 2 21 10" xfId="11036" xr:uid="{1FCEB960-8844-4CE8-8E18-E49ECD1D27E3}"/>
    <cellStyle name="Separador de milhares 2 2 21 10 2" xfId="13833" xr:uid="{CCA89463-7D9D-499C-9A64-BA9FA50A4A4B}"/>
    <cellStyle name="Separador de milhares 2 2 21 10 2 2" xfId="16721" xr:uid="{B4DD86F1-41CE-43B5-8C29-75D85E10E5A7}"/>
    <cellStyle name="Separador de milhares 2 2 21 10 2 2 2" xfId="21943" xr:uid="{2B7494F5-93A9-403C-87D0-4B2C0F1DB69D}"/>
    <cellStyle name="Separador de milhares 2 2 21 10 2 3" xfId="19068" xr:uid="{DB679B9E-3A50-4165-B579-6483783126AE}"/>
    <cellStyle name="Separador de milhares 2 2 21 10 3" xfId="14975" xr:uid="{238E7D4B-7B86-4CF7-8827-9A65B9318BEB}"/>
    <cellStyle name="Separador de milhares 2 2 21 10 3 2" xfId="20201" xr:uid="{F32DA1E7-EA37-4EA9-953B-5F92B16033E9}"/>
    <cellStyle name="Separador de milhares 2 2 21 11" xfId="11037" xr:uid="{7D12DEA3-37BE-4BC5-8635-5A1A229AFEE3}"/>
    <cellStyle name="Separador de milhares 2 2 21 11 2" xfId="13834" xr:uid="{79BE3FE2-0C42-46B5-9DAB-A916F3FA3A15}"/>
    <cellStyle name="Separador de milhares 2 2 21 11 2 2" xfId="16722" xr:uid="{1D4AA950-17C8-40F5-8AE0-C6D6EB7E7148}"/>
    <cellStyle name="Separador de milhares 2 2 21 11 2 2 2" xfId="21944" xr:uid="{AA120095-3E25-4249-B87B-D134E0D58D2A}"/>
    <cellStyle name="Separador de milhares 2 2 21 11 2 3" xfId="19069" xr:uid="{A09AE3DB-5425-4FD4-8FB9-23476C5A963F}"/>
    <cellStyle name="Separador de milhares 2 2 21 11 3" xfId="14976" xr:uid="{B7F05B78-3EBE-4E21-810B-816088715C01}"/>
    <cellStyle name="Separador de milhares 2 2 21 11 3 2" xfId="20202" xr:uid="{8F27E2F9-A486-4207-AAA3-C5CABC4550DC}"/>
    <cellStyle name="Separador de milhares 2 2 21 12" xfId="11038" xr:uid="{295A135E-9CC8-49F9-9D47-49B5D44F550C}"/>
    <cellStyle name="Separador de milhares 2 2 21 12 2" xfId="13835" xr:uid="{0FD83AF4-4E15-4685-8A7D-14A9ADA53E74}"/>
    <cellStyle name="Separador de milhares 2 2 21 12 2 2" xfId="16723" xr:uid="{85FDDEC9-088F-40CA-850B-0D66872D6CB8}"/>
    <cellStyle name="Separador de milhares 2 2 21 12 2 2 2" xfId="21945" xr:uid="{0B69DD8B-F5A0-4EED-8169-7E051C687F05}"/>
    <cellStyle name="Separador de milhares 2 2 21 12 2 3" xfId="19070" xr:uid="{DD316F05-B6BC-481E-ADCE-9A251D61BE83}"/>
    <cellStyle name="Separador de milhares 2 2 21 12 3" xfId="14977" xr:uid="{62172111-03A8-4430-84FD-8EC2669F2F02}"/>
    <cellStyle name="Separador de milhares 2 2 21 12 3 2" xfId="20203" xr:uid="{B626F1A0-67D3-4C40-B61C-4ECC4E3CD45F}"/>
    <cellStyle name="Separador de milhares 2 2 21 13" xfId="11039" xr:uid="{A06E6987-3923-4FB5-9E7E-9A854DFB0823}"/>
    <cellStyle name="Separador de milhares 2 2 21 13 2" xfId="13836" xr:uid="{6A030C54-7B96-48F0-A2EF-A951A8D9EE50}"/>
    <cellStyle name="Separador de milhares 2 2 21 13 2 2" xfId="16724" xr:uid="{49D0DF3E-9349-49E3-98CE-DEE593A1A0D4}"/>
    <cellStyle name="Separador de milhares 2 2 21 13 2 2 2" xfId="21946" xr:uid="{FC9385ED-ED42-4BC8-9BCF-F9D2E5F27998}"/>
    <cellStyle name="Separador de milhares 2 2 21 13 2 3" xfId="19071" xr:uid="{9D8176E5-2F09-4BD7-8DD0-245E1E170F9D}"/>
    <cellStyle name="Separador de milhares 2 2 21 13 3" xfId="14978" xr:uid="{70B3DD4E-5A97-408A-90C7-33A3FE767170}"/>
    <cellStyle name="Separador de milhares 2 2 21 13 3 2" xfId="20204" xr:uid="{A7863A70-7CF6-4069-AEAC-D7BCD22E9A4D}"/>
    <cellStyle name="Separador de milhares 2 2 21 14" xfId="11040" xr:uid="{62C36021-8085-4AF7-B943-85538F9D938C}"/>
    <cellStyle name="Separador de milhares 2 2 21 14 2" xfId="13837" xr:uid="{9ABC3B96-AC12-4824-9B58-A5B9ACBDAD98}"/>
    <cellStyle name="Separador de milhares 2 2 21 14 2 2" xfId="16725" xr:uid="{5E3BD5F4-1FB0-4471-97D0-E7C5F665DE9E}"/>
    <cellStyle name="Separador de milhares 2 2 21 14 2 2 2" xfId="21947" xr:uid="{3FB20EC6-2FE7-4ED4-82E3-9EB4A2EE3E7C}"/>
    <cellStyle name="Separador de milhares 2 2 21 14 2 3" xfId="19072" xr:uid="{FF0B4034-5BC6-4567-8038-AF9A1D8F41EE}"/>
    <cellStyle name="Separador de milhares 2 2 21 14 3" xfId="14979" xr:uid="{38D95862-93BA-4412-BEA9-62CFBC151AA0}"/>
    <cellStyle name="Separador de milhares 2 2 21 14 3 2" xfId="20205" xr:uid="{153831E1-19ED-4078-BFE5-C582AAA321E6}"/>
    <cellStyle name="Separador de milhares 2 2 21 15" xfId="11041" xr:uid="{C968638D-B286-4816-8189-97A2D5382521}"/>
    <cellStyle name="Separador de milhares 2 2 21 15 2" xfId="13838" xr:uid="{7BA7AE0E-91EE-4762-A70C-7FB56A6A2852}"/>
    <cellStyle name="Separador de milhares 2 2 21 15 2 2" xfId="16726" xr:uid="{DA24E7B9-5954-4857-A72A-8A54EFE386EC}"/>
    <cellStyle name="Separador de milhares 2 2 21 15 2 2 2" xfId="21948" xr:uid="{42EBAF19-EA3B-4AB4-910C-0B88C2C4A6C2}"/>
    <cellStyle name="Separador de milhares 2 2 21 15 2 3" xfId="19073" xr:uid="{1C99B7B9-23B9-4343-8FDB-38E57827A3F5}"/>
    <cellStyle name="Separador de milhares 2 2 21 15 3" xfId="14980" xr:uid="{D4AFB617-6A6F-4D23-B274-EE518FFE7E35}"/>
    <cellStyle name="Separador de milhares 2 2 21 15 3 2" xfId="20206" xr:uid="{A0B3D172-AF10-4B4F-86A8-F693702153F4}"/>
    <cellStyle name="Separador de milhares 2 2 21 16" xfId="11042" xr:uid="{355D5ABB-46E5-4D9B-8671-09B2C21B719A}"/>
    <cellStyle name="Separador de milhares 2 2 21 16 2" xfId="13839" xr:uid="{8448508B-60CA-4FDE-BA87-06C3D862B18B}"/>
    <cellStyle name="Separador de milhares 2 2 21 16 2 2" xfId="16727" xr:uid="{C76249F1-2FDC-44F2-8EAB-A37FD7DE6B06}"/>
    <cellStyle name="Separador de milhares 2 2 21 16 2 2 2" xfId="21949" xr:uid="{CA527C06-F781-4564-92A0-EABFED6F6276}"/>
    <cellStyle name="Separador de milhares 2 2 21 16 2 3" xfId="19074" xr:uid="{2CFF3779-9758-4AB3-A1AA-460EE928C526}"/>
    <cellStyle name="Separador de milhares 2 2 21 16 3" xfId="14981" xr:uid="{170A637C-0FED-423A-B319-D4D771845F68}"/>
    <cellStyle name="Separador de milhares 2 2 21 16 3 2" xfId="20207" xr:uid="{DA7EC41C-2529-4670-A7A0-0DAB4E5A8E4E}"/>
    <cellStyle name="Separador de milhares 2 2 21 17" xfId="11043" xr:uid="{8982DC14-8202-4566-86FF-E18EBDDD06AB}"/>
    <cellStyle name="Separador de milhares 2 2 21 17 2" xfId="13840" xr:uid="{256517BE-D46B-45D5-B743-C6DC4D7F635C}"/>
    <cellStyle name="Separador de milhares 2 2 21 17 2 2" xfId="16728" xr:uid="{918B2C66-0B36-4340-A9E1-1D03310E442E}"/>
    <cellStyle name="Separador de milhares 2 2 21 17 2 2 2" xfId="21950" xr:uid="{63928DA7-5E72-4B37-9A00-3C86A64B6966}"/>
    <cellStyle name="Separador de milhares 2 2 21 17 2 3" xfId="19075" xr:uid="{B4517B55-0A97-4CD0-88AF-3AF0860B7CF0}"/>
    <cellStyle name="Separador de milhares 2 2 21 17 3" xfId="14982" xr:uid="{B7360598-8C53-4C61-92DA-8F17A66785C8}"/>
    <cellStyle name="Separador de milhares 2 2 21 17 3 2" xfId="20208" xr:uid="{3F509E96-EB3C-4DF9-B97A-6EC607079EE6}"/>
    <cellStyle name="Separador de milhares 2 2 21 18" xfId="11044" xr:uid="{BC9FD3D6-620F-4609-BDD2-ED3A11FBEDC1}"/>
    <cellStyle name="Separador de milhares 2 2 21 18 2" xfId="13841" xr:uid="{B8430295-0AD8-429A-83F6-C0DA0D4C2683}"/>
    <cellStyle name="Separador de milhares 2 2 21 18 2 2" xfId="16729" xr:uid="{0D1EF874-0C1D-4246-9E4B-99C82AC55D9F}"/>
    <cellStyle name="Separador de milhares 2 2 21 18 2 2 2" xfId="21951" xr:uid="{5D25219D-4D9D-46D6-9812-868E6AF15191}"/>
    <cellStyle name="Separador de milhares 2 2 21 18 2 3" xfId="19076" xr:uid="{381E21E4-0F2E-4472-94D4-EAE6293753DD}"/>
    <cellStyle name="Separador de milhares 2 2 21 18 3" xfId="14983" xr:uid="{B8CFDAEC-25C9-4C2C-8A13-395470589688}"/>
    <cellStyle name="Separador de milhares 2 2 21 18 3 2" xfId="20209" xr:uid="{BFB7B270-8B80-46BC-9C88-3EE86E960263}"/>
    <cellStyle name="Separador de milhares 2 2 21 19" xfId="11045" xr:uid="{18122DBB-DCE9-4497-A042-B06E5FC5C45B}"/>
    <cellStyle name="Separador de milhares 2 2 21 19 2" xfId="13842" xr:uid="{6766CF2D-3A8B-4B45-99D6-744F9E79FD74}"/>
    <cellStyle name="Separador de milhares 2 2 21 19 2 2" xfId="16730" xr:uid="{D292FC96-EE1B-4532-AA06-7D3F21EF1DC8}"/>
    <cellStyle name="Separador de milhares 2 2 21 19 2 2 2" xfId="21952" xr:uid="{79EFBDED-EE33-4EDF-90A4-C387B2A0D9FC}"/>
    <cellStyle name="Separador de milhares 2 2 21 19 2 3" xfId="19077" xr:uid="{81F25C61-1E01-42A2-887E-52D84E7AD03D}"/>
    <cellStyle name="Separador de milhares 2 2 21 19 3" xfId="14984" xr:uid="{57491ABB-A271-44FD-8F7E-EECAD6728065}"/>
    <cellStyle name="Separador de milhares 2 2 21 19 3 2" xfId="20210" xr:uid="{DBF586B0-4CCA-414A-B45A-3EF54992E2E7}"/>
    <cellStyle name="Separador de milhares 2 2 21 2" xfId="11046" xr:uid="{FE76FE74-8022-4B88-AE31-43B7D12460DB}"/>
    <cellStyle name="Separador de milhares 2 2 21 2 2" xfId="13843" xr:uid="{B31D5D68-DC99-4F87-92E8-9682EE457C52}"/>
    <cellStyle name="Separador de milhares 2 2 21 2 2 2" xfId="16731" xr:uid="{BC935C8A-42D2-4156-915B-1D2891B8056E}"/>
    <cellStyle name="Separador de milhares 2 2 21 2 2 2 2" xfId="21953" xr:uid="{4FC4A155-ECAF-4D13-B759-3C5432FC065E}"/>
    <cellStyle name="Separador de milhares 2 2 21 2 2 3" xfId="19078" xr:uid="{D51EB99E-34FE-4E2C-AE9D-CB98C604E2D6}"/>
    <cellStyle name="Separador de milhares 2 2 21 2 3" xfId="14985" xr:uid="{1D6441F1-B5F8-4C67-B40A-FB8511589EAB}"/>
    <cellStyle name="Separador de milhares 2 2 21 2 3 2" xfId="20211" xr:uid="{55E8C62D-BB38-4806-BE8C-DBAFF4CBE839}"/>
    <cellStyle name="Separador de milhares 2 2 21 20" xfId="11047" xr:uid="{16DFB6B2-F20F-4647-A955-7B7B4C83B551}"/>
    <cellStyle name="Separador de milhares 2 2 21 20 2" xfId="13844" xr:uid="{DC453308-7BEA-4048-BCA7-28C640550EC3}"/>
    <cellStyle name="Separador de milhares 2 2 21 20 2 2" xfId="16732" xr:uid="{607D0059-F71C-46DB-BF07-2AE5D411EE51}"/>
    <cellStyle name="Separador de milhares 2 2 21 20 2 2 2" xfId="21954" xr:uid="{AAB7692C-76C0-4A1E-8828-D66AA7C6AD97}"/>
    <cellStyle name="Separador de milhares 2 2 21 20 2 3" xfId="19079" xr:uid="{72D7D8DE-8D20-4840-A70C-F7D871534261}"/>
    <cellStyle name="Separador de milhares 2 2 21 20 3" xfId="14986" xr:uid="{4941E48A-928F-4C63-8243-7018EFF06085}"/>
    <cellStyle name="Separador de milhares 2 2 21 20 3 2" xfId="20212" xr:uid="{6535AB18-CE8A-4ED2-8A8C-7E989B7AC6FC}"/>
    <cellStyle name="Separador de milhares 2 2 21 21" xfId="11048" xr:uid="{2260444E-C3C9-4290-B610-933EE3B34594}"/>
    <cellStyle name="Separador de milhares 2 2 21 21 2" xfId="13845" xr:uid="{68031459-A018-4586-B126-383D40542C44}"/>
    <cellStyle name="Separador de milhares 2 2 21 21 2 2" xfId="16733" xr:uid="{774372E5-9772-430F-983E-4326F048C906}"/>
    <cellStyle name="Separador de milhares 2 2 21 21 2 2 2" xfId="21955" xr:uid="{6D8737BF-2927-41DE-9B0E-5D514194BF8B}"/>
    <cellStyle name="Separador de milhares 2 2 21 21 2 3" xfId="19080" xr:uid="{D33447F0-FB2A-4EA1-94CC-63C4D64EBD96}"/>
    <cellStyle name="Separador de milhares 2 2 21 21 3" xfId="14987" xr:uid="{B29B3E00-CD72-489B-8B4A-A32B17FF35C9}"/>
    <cellStyle name="Separador de milhares 2 2 21 21 3 2" xfId="20213" xr:uid="{15A460C6-64DD-410B-B2D0-746D482C8EC4}"/>
    <cellStyle name="Separador de milhares 2 2 21 22" xfId="11049" xr:uid="{603D0B76-3F92-4C66-950B-03A64FB6EC16}"/>
    <cellStyle name="Separador de milhares 2 2 21 22 2" xfId="13846" xr:uid="{0A6A94E9-4C04-41B3-AF44-6A4A7181E311}"/>
    <cellStyle name="Separador de milhares 2 2 21 22 2 2" xfId="16734" xr:uid="{5F9EDC6B-5A53-4347-9715-847B042800C0}"/>
    <cellStyle name="Separador de milhares 2 2 21 22 2 2 2" xfId="21956" xr:uid="{EB38C620-F37E-42A3-BD06-259D3D8F187B}"/>
    <cellStyle name="Separador de milhares 2 2 21 22 2 3" xfId="19081" xr:uid="{5D6166A6-30E9-4099-9353-80A9AA35C372}"/>
    <cellStyle name="Separador de milhares 2 2 21 22 3" xfId="14988" xr:uid="{AED866E9-5781-40C2-93BC-2C5FC812768F}"/>
    <cellStyle name="Separador de milhares 2 2 21 22 3 2" xfId="20214" xr:uid="{A21D3F95-8728-4517-B2F7-14BA196A3E44}"/>
    <cellStyle name="Separador de milhares 2 2 21 23" xfId="11050" xr:uid="{5055CC8D-4A8D-4DB3-97DF-7B27D10A3F79}"/>
    <cellStyle name="Separador de milhares 2 2 21 23 2" xfId="13847" xr:uid="{C21AEE7B-8416-4FF0-94B4-9ED1C06DD26E}"/>
    <cellStyle name="Separador de milhares 2 2 21 23 2 2" xfId="16735" xr:uid="{4274A863-A87D-4C5B-A383-99B129000D75}"/>
    <cellStyle name="Separador de milhares 2 2 21 23 2 2 2" xfId="21957" xr:uid="{0E95EEE1-121E-4FA6-8B3B-0EA1ECE15D4A}"/>
    <cellStyle name="Separador de milhares 2 2 21 23 2 3" xfId="19082" xr:uid="{47951BC2-8924-453F-99F2-56F04F3F9A92}"/>
    <cellStyle name="Separador de milhares 2 2 21 23 3" xfId="14989" xr:uid="{9E939306-1520-4D3E-8E61-587EBC90542C}"/>
    <cellStyle name="Separador de milhares 2 2 21 23 3 2" xfId="20215" xr:uid="{0410B022-9AD6-473C-80E9-9EE29093CC9C}"/>
    <cellStyle name="Separador de milhares 2 2 21 24" xfId="11051" xr:uid="{40B57791-EEA0-4416-AA40-13B40763AF07}"/>
    <cellStyle name="Separador de milhares 2 2 21 24 2" xfId="13848" xr:uid="{065BE44C-1718-4D90-9321-C9150199A701}"/>
    <cellStyle name="Separador de milhares 2 2 21 24 2 2" xfId="16736" xr:uid="{97F7D449-4D8F-4261-9477-962C0B246118}"/>
    <cellStyle name="Separador de milhares 2 2 21 24 2 2 2" xfId="21958" xr:uid="{1DB8B537-7DF4-41DA-B66F-9BAFD1453D7D}"/>
    <cellStyle name="Separador de milhares 2 2 21 24 2 3" xfId="19083" xr:uid="{78141595-D81B-43CF-BE96-19C41A469474}"/>
    <cellStyle name="Separador de milhares 2 2 21 24 3" xfId="14990" xr:uid="{09774D3F-4062-4238-A73A-F09EB48737F5}"/>
    <cellStyle name="Separador de milhares 2 2 21 24 3 2" xfId="20216" xr:uid="{33767C7F-BC24-4F05-AA50-20427759AC27}"/>
    <cellStyle name="Separador de milhares 2 2 21 25" xfId="11052" xr:uid="{CB79910B-E7F1-4665-A830-ED312DF30DF5}"/>
    <cellStyle name="Separador de milhares 2 2 21 25 2" xfId="13849" xr:uid="{0F0428DC-CE7B-4993-B1E0-3956F35D1512}"/>
    <cellStyle name="Separador de milhares 2 2 21 25 2 2" xfId="16737" xr:uid="{A402667C-2C8E-471A-8C19-85E59CD871D0}"/>
    <cellStyle name="Separador de milhares 2 2 21 25 2 2 2" xfId="21959" xr:uid="{173D0BC2-84DA-4160-B45E-2B2A9F5EB8DB}"/>
    <cellStyle name="Separador de milhares 2 2 21 25 2 3" xfId="19084" xr:uid="{2D8E95FA-5F96-4BE3-9D9A-389342BD25A3}"/>
    <cellStyle name="Separador de milhares 2 2 21 25 3" xfId="14991" xr:uid="{95BD4B41-BF8F-472B-AA8F-AF55FC68E026}"/>
    <cellStyle name="Separador de milhares 2 2 21 25 3 2" xfId="20217" xr:uid="{44CC3FA0-502A-4C83-B012-B20FFC18D9C6}"/>
    <cellStyle name="Separador de milhares 2 2 21 26" xfId="11053" xr:uid="{5830D982-E66A-4457-9448-4C1C03D61F87}"/>
    <cellStyle name="Separador de milhares 2 2 21 26 2" xfId="13850" xr:uid="{26A709AB-074C-468C-9B81-5CE8F6BC4F25}"/>
    <cellStyle name="Separador de milhares 2 2 21 26 2 2" xfId="16738" xr:uid="{5CB337B6-EF3A-4BC5-8DB6-AF7FB98DFC1D}"/>
    <cellStyle name="Separador de milhares 2 2 21 26 2 2 2" xfId="21960" xr:uid="{E157049A-A802-4773-B1C4-8EEB6E8D0150}"/>
    <cellStyle name="Separador de milhares 2 2 21 26 2 3" xfId="19085" xr:uid="{C44BFDE0-A020-42F9-85D2-EC9DF03729D8}"/>
    <cellStyle name="Separador de milhares 2 2 21 26 3" xfId="14992" xr:uid="{DF862DFD-B10F-46C7-8D97-43453E39EAC2}"/>
    <cellStyle name="Separador de milhares 2 2 21 26 3 2" xfId="20218" xr:uid="{28019D67-CB0B-4B88-B076-2B5DA7579235}"/>
    <cellStyle name="Separador de milhares 2 2 21 27" xfId="11054" xr:uid="{0C580643-3CD9-4489-9147-D9C95854E779}"/>
    <cellStyle name="Separador de milhares 2 2 21 27 2" xfId="13851" xr:uid="{3D478CBE-A1A6-4AAB-8AE7-556033AE3B7A}"/>
    <cellStyle name="Separador de milhares 2 2 21 27 2 2" xfId="16739" xr:uid="{B79B5804-8774-4860-B310-F85B514417F2}"/>
    <cellStyle name="Separador de milhares 2 2 21 27 2 2 2" xfId="21961" xr:uid="{88FC6EA5-0EDF-42FC-AC26-34D08F0B2779}"/>
    <cellStyle name="Separador de milhares 2 2 21 27 2 3" xfId="19086" xr:uid="{54F1D247-2AC3-40B8-84AA-13CB213DBFAA}"/>
    <cellStyle name="Separador de milhares 2 2 21 27 3" xfId="14993" xr:uid="{7C9C6ABC-AE97-4FFA-967C-5B980FC6A7D7}"/>
    <cellStyle name="Separador de milhares 2 2 21 27 3 2" xfId="20219" xr:uid="{85E2321C-8F34-4830-BFEF-2B5D710D472A}"/>
    <cellStyle name="Separador de milhares 2 2 21 28" xfId="11055" xr:uid="{1F00C530-B228-43A1-BBA3-2F8F2669E2B9}"/>
    <cellStyle name="Separador de milhares 2 2 21 28 2" xfId="13852" xr:uid="{8695F87E-E8D2-4BB7-832A-3942EBEFA3B5}"/>
    <cellStyle name="Separador de milhares 2 2 21 28 2 2" xfId="16740" xr:uid="{3D415C26-811C-4B14-B521-62CB60CB2E25}"/>
    <cellStyle name="Separador de milhares 2 2 21 28 2 2 2" xfId="21962" xr:uid="{EE7119C7-6AFD-4B30-B879-5E51F6EAB6DB}"/>
    <cellStyle name="Separador de milhares 2 2 21 28 2 3" xfId="19087" xr:uid="{0BB73A2F-D240-4253-862D-7B56173F4024}"/>
    <cellStyle name="Separador de milhares 2 2 21 28 3" xfId="14994" xr:uid="{84E0485B-A28B-4F52-A29D-0AEA09406733}"/>
    <cellStyle name="Separador de milhares 2 2 21 28 3 2" xfId="20220" xr:uid="{227CF8EC-C5D8-41BA-8673-7805C5218980}"/>
    <cellStyle name="Separador de milhares 2 2 21 29" xfId="11056" xr:uid="{3ACE067D-74D5-4F91-A0C1-B19471BBC2C9}"/>
    <cellStyle name="Separador de milhares 2 2 21 29 2" xfId="13853" xr:uid="{93911D24-5DA4-49A9-8679-2266D1736CED}"/>
    <cellStyle name="Separador de milhares 2 2 21 29 2 2" xfId="16741" xr:uid="{FF3F5D09-DBDC-41A4-8BBE-3C3E57369863}"/>
    <cellStyle name="Separador de milhares 2 2 21 29 2 2 2" xfId="21963" xr:uid="{D1E8AA67-2593-45E3-AACE-4F684DC2DB98}"/>
    <cellStyle name="Separador de milhares 2 2 21 29 2 3" xfId="19088" xr:uid="{BC2B9005-B64D-458F-AF18-C12FCEAAD74A}"/>
    <cellStyle name="Separador de milhares 2 2 21 29 3" xfId="14995" xr:uid="{DE4E9DA4-5650-43AA-A70D-1115FC302B20}"/>
    <cellStyle name="Separador de milhares 2 2 21 29 3 2" xfId="20221" xr:uid="{9A6FEE2E-5FE9-457D-B223-32E9B0B5A508}"/>
    <cellStyle name="Separador de milhares 2 2 21 3" xfId="11057" xr:uid="{3E9D7B86-E895-4371-A4CC-6CFAF52E526B}"/>
    <cellStyle name="Separador de milhares 2 2 21 3 2" xfId="13854" xr:uid="{D207BDDC-24F9-498F-BEAA-BE95600909A4}"/>
    <cellStyle name="Separador de milhares 2 2 21 3 2 2" xfId="16742" xr:uid="{8991F0B7-26B0-4CB1-9396-3EA04FE108EC}"/>
    <cellStyle name="Separador de milhares 2 2 21 3 2 2 2" xfId="21964" xr:uid="{C727FE64-9A62-4F66-B134-A70B97E275A7}"/>
    <cellStyle name="Separador de milhares 2 2 21 3 2 3" xfId="19089" xr:uid="{E3B7E058-345B-48D1-AC16-D5FC55258218}"/>
    <cellStyle name="Separador de milhares 2 2 21 3 3" xfId="14996" xr:uid="{C786B74C-C7EA-4DB8-B725-E10B602A7C81}"/>
    <cellStyle name="Separador de milhares 2 2 21 3 3 2" xfId="20222" xr:uid="{14D337AF-7245-4DDF-826C-46510C199F2A}"/>
    <cellStyle name="Separador de milhares 2 2 21 30" xfId="11058" xr:uid="{CA32FB79-03CC-4AFA-8EC1-4E1707B340A5}"/>
    <cellStyle name="Separador de milhares 2 2 21 30 2" xfId="13855" xr:uid="{EEAD8BE9-6FCB-4DEE-98D7-E70787292542}"/>
    <cellStyle name="Separador de milhares 2 2 21 30 2 2" xfId="16743" xr:uid="{07CD3604-B92A-47E0-AF44-9247DAFA4DEF}"/>
    <cellStyle name="Separador de milhares 2 2 21 30 2 2 2" xfId="21965" xr:uid="{35D34725-8C12-4B92-9E07-1FACBDC50CD5}"/>
    <cellStyle name="Separador de milhares 2 2 21 30 2 3" xfId="19090" xr:uid="{DA5E3DDF-7691-41A7-B026-25C7057FF5B1}"/>
    <cellStyle name="Separador de milhares 2 2 21 30 3" xfId="14997" xr:uid="{A0EC5813-4E41-495E-A912-71E99FEF732C}"/>
    <cellStyle name="Separador de milhares 2 2 21 30 3 2" xfId="20223" xr:uid="{5606BF41-59C8-4D0D-AD5F-BA93AA55C67D}"/>
    <cellStyle name="Separador de milhares 2 2 21 31" xfId="11059" xr:uid="{EEA2F749-B6AA-4E35-A25D-22079489814C}"/>
    <cellStyle name="Separador de milhares 2 2 21 31 2" xfId="13856" xr:uid="{827A4F47-FF99-4A07-AC98-064896DB4466}"/>
    <cellStyle name="Separador de milhares 2 2 21 31 2 2" xfId="16744" xr:uid="{46CB714B-F0CB-4978-82C1-729F9C1956D4}"/>
    <cellStyle name="Separador de milhares 2 2 21 31 2 2 2" xfId="21966" xr:uid="{0CA3B881-7610-40CE-A1B7-2D0BC9803DA6}"/>
    <cellStyle name="Separador de milhares 2 2 21 31 2 3" xfId="19091" xr:uid="{C5D60A4A-9007-4D50-AF80-66B15852F590}"/>
    <cellStyle name="Separador de milhares 2 2 21 31 3" xfId="14998" xr:uid="{72A99A6E-C56A-4471-98C4-ACAD66C8210E}"/>
    <cellStyle name="Separador de milhares 2 2 21 31 3 2" xfId="20224" xr:uid="{C849D791-89F9-4593-9A34-12E804D05C81}"/>
    <cellStyle name="Separador de milhares 2 2 21 32" xfId="11060" xr:uid="{7CA8C706-82A8-4DF5-B26D-AC1E56212E03}"/>
    <cellStyle name="Separador de milhares 2 2 21 32 2" xfId="13857" xr:uid="{E6EFC46D-050B-4747-A24E-86B89EAD3356}"/>
    <cellStyle name="Separador de milhares 2 2 21 32 2 2" xfId="16745" xr:uid="{312942C4-A732-4C55-8E3B-991A87426102}"/>
    <cellStyle name="Separador de milhares 2 2 21 32 2 2 2" xfId="21967" xr:uid="{1D3B03CE-1D03-411C-BBC3-7409F2BD4D2E}"/>
    <cellStyle name="Separador de milhares 2 2 21 32 2 3" xfId="19092" xr:uid="{C0679AE5-F832-4CFB-8C42-32C3D4FC0934}"/>
    <cellStyle name="Separador de milhares 2 2 21 32 3" xfId="14999" xr:uid="{1F95572F-D8CC-43B3-BF09-B439D6AB3080}"/>
    <cellStyle name="Separador de milhares 2 2 21 32 3 2" xfId="20225" xr:uid="{147CDF60-B06C-48A3-B615-626274E413FA}"/>
    <cellStyle name="Separador de milhares 2 2 21 33" xfId="11061" xr:uid="{61ED50F9-2569-4BFC-B2D7-543943B5B567}"/>
    <cellStyle name="Separador de milhares 2 2 21 33 2" xfId="13858" xr:uid="{6C7356C5-21E0-41EA-847E-9A59F3453761}"/>
    <cellStyle name="Separador de milhares 2 2 21 33 2 2" xfId="16746" xr:uid="{9BD637B7-3981-40CC-8742-22299CA96AE6}"/>
    <cellStyle name="Separador de milhares 2 2 21 33 2 2 2" xfId="21968" xr:uid="{4B009E1A-9FF2-4BE2-BE33-3FACE13BD8A1}"/>
    <cellStyle name="Separador de milhares 2 2 21 33 2 3" xfId="19093" xr:uid="{503F7325-AB2F-4789-8B9B-B965AF9C61CF}"/>
    <cellStyle name="Separador de milhares 2 2 21 33 3" xfId="15000" xr:uid="{DEBAD77B-D3E6-4E31-9524-92F6E9BE5A16}"/>
    <cellStyle name="Separador de milhares 2 2 21 33 3 2" xfId="20226" xr:uid="{FA5406F6-85C1-4997-9BB0-34E2EA0AD339}"/>
    <cellStyle name="Separador de milhares 2 2 21 34" xfId="11062" xr:uid="{CECE1765-3EFD-4786-A86F-A3C5A97ADE93}"/>
    <cellStyle name="Separador de milhares 2 2 21 34 2" xfId="13859" xr:uid="{91C0C002-20FD-49E9-A742-5D2E17D02FEE}"/>
    <cellStyle name="Separador de milhares 2 2 21 34 2 2" xfId="16747" xr:uid="{F56F7F46-58E4-46C2-91C6-906554D56813}"/>
    <cellStyle name="Separador de milhares 2 2 21 34 2 2 2" xfId="21969" xr:uid="{CA4184B5-1AE3-49EA-9B77-C2E463AF451C}"/>
    <cellStyle name="Separador de milhares 2 2 21 34 2 3" xfId="19094" xr:uid="{E8AB9ACD-D7F0-4831-8416-419579A1D24C}"/>
    <cellStyle name="Separador de milhares 2 2 21 34 3" xfId="15001" xr:uid="{7019706A-B090-4AB6-AD2C-2B3830268137}"/>
    <cellStyle name="Separador de milhares 2 2 21 34 3 2" xfId="20227" xr:uid="{E01D068A-89CB-413E-A66B-8F61500BF596}"/>
    <cellStyle name="Separador de milhares 2 2 21 35" xfId="13832" xr:uid="{2A3E2B4F-8CE6-402B-8306-B90CC57BCF3F}"/>
    <cellStyle name="Separador de milhares 2 2 21 35 2" xfId="16720" xr:uid="{FF0F185D-FC79-4F27-B750-71CFA94A57EA}"/>
    <cellStyle name="Separador de milhares 2 2 21 35 2 2" xfId="21942" xr:uid="{45448B2D-21DF-450A-8AEB-85E5F15E3F43}"/>
    <cellStyle name="Separador de milhares 2 2 21 35 3" xfId="19067" xr:uid="{BE191010-E6CD-487A-8C29-D73D240E66F9}"/>
    <cellStyle name="Separador de milhares 2 2 21 36" xfId="14974" xr:uid="{D9CA0054-3F7F-4577-BE7B-6F4D6A5B5A0C}"/>
    <cellStyle name="Separador de milhares 2 2 21 36 2" xfId="20200" xr:uid="{5799783C-2446-4AF3-BDE6-BFD840E90F00}"/>
    <cellStyle name="Separador de milhares 2 2 21 4" xfId="11063" xr:uid="{33F63CC5-90BE-43C3-85CC-1ED73FA5CDFE}"/>
    <cellStyle name="Separador de milhares 2 2 21 4 2" xfId="13860" xr:uid="{FDE7D30E-C8D5-40C5-BA73-E9EAA91B57FA}"/>
    <cellStyle name="Separador de milhares 2 2 21 4 2 2" xfId="16748" xr:uid="{EE098180-FC28-4B14-BA7D-97ED35BDAA9A}"/>
    <cellStyle name="Separador de milhares 2 2 21 4 2 2 2" xfId="21970" xr:uid="{5DA975F9-6386-4297-8DA6-76B48332C032}"/>
    <cellStyle name="Separador de milhares 2 2 21 4 2 3" xfId="19095" xr:uid="{C97F189E-8EB0-40D1-8833-DC0A0FB9E81A}"/>
    <cellStyle name="Separador de milhares 2 2 21 4 3" xfId="15002" xr:uid="{01D9AC1C-7897-43BE-B6D2-D3588DB7D75A}"/>
    <cellStyle name="Separador de milhares 2 2 21 4 3 2" xfId="20228" xr:uid="{ABCB18E7-2273-4386-886D-4823BCE58DB6}"/>
    <cellStyle name="Separador de milhares 2 2 21 5" xfId="11064" xr:uid="{F8AE1237-2E1E-4A1C-AE27-093C2FB6C1FE}"/>
    <cellStyle name="Separador de milhares 2 2 21 5 2" xfId="13861" xr:uid="{9D45410D-311D-496D-9592-22967C9288D4}"/>
    <cellStyle name="Separador de milhares 2 2 21 5 2 2" xfId="16749" xr:uid="{CB37384E-356E-4728-B7C5-E6F2D07D1D0F}"/>
    <cellStyle name="Separador de milhares 2 2 21 5 2 2 2" xfId="21971" xr:uid="{9F4FAC6B-4451-45A1-BEFF-7CA2C768BDAF}"/>
    <cellStyle name="Separador de milhares 2 2 21 5 2 3" xfId="19096" xr:uid="{9B7DCFB2-F7F6-4787-AF80-C4E37A86FB44}"/>
    <cellStyle name="Separador de milhares 2 2 21 5 3" xfId="15003" xr:uid="{96378AFB-3610-470C-ABA3-DE0B19C9442A}"/>
    <cellStyle name="Separador de milhares 2 2 21 5 3 2" xfId="20229" xr:uid="{0E60EF8C-0467-49F5-AC47-C5B0BE9650AC}"/>
    <cellStyle name="Separador de milhares 2 2 21 6" xfId="11065" xr:uid="{99469BAA-A152-4F3A-99A4-364DA0B4B71B}"/>
    <cellStyle name="Separador de milhares 2 2 21 6 2" xfId="13862" xr:uid="{B738F9BF-D4A1-4933-B268-AEFA91AEACE8}"/>
    <cellStyle name="Separador de milhares 2 2 21 6 2 2" xfId="16750" xr:uid="{8298E118-B4C9-4EDB-803E-E6E4B2B1091C}"/>
    <cellStyle name="Separador de milhares 2 2 21 6 2 2 2" xfId="21972" xr:uid="{CDD55AF2-D1EA-427F-82BC-A91B90169B32}"/>
    <cellStyle name="Separador de milhares 2 2 21 6 2 3" xfId="19097" xr:uid="{4357B268-E5BC-4923-A087-03A191CBD202}"/>
    <cellStyle name="Separador de milhares 2 2 21 6 3" xfId="15004" xr:uid="{4FDC0201-3CD7-4B69-91C5-4B253CC5B011}"/>
    <cellStyle name="Separador de milhares 2 2 21 6 3 2" xfId="20230" xr:uid="{9A3222E0-9182-4C0D-8B35-5185494025F4}"/>
    <cellStyle name="Separador de milhares 2 2 21 7" xfId="11066" xr:uid="{5CAA0056-619A-4482-8D96-5A6622BBAFB1}"/>
    <cellStyle name="Separador de milhares 2 2 21 7 2" xfId="13863" xr:uid="{3E01D579-42CD-4136-BB51-9F086F5A117B}"/>
    <cellStyle name="Separador de milhares 2 2 21 7 2 2" xfId="16751" xr:uid="{F0791045-A4FE-4F65-B72E-A0575B7B1638}"/>
    <cellStyle name="Separador de milhares 2 2 21 7 2 2 2" xfId="21973" xr:uid="{EF9FD243-42E6-4F72-92D4-F62C52268B65}"/>
    <cellStyle name="Separador de milhares 2 2 21 7 2 3" xfId="19098" xr:uid="{A8197A13-AFCF-4DD8-9D0E-E96B4AA70231}"/>
    <cellStyle name="Separador de milhares 2 2 21 7 3" xfId="15005" xr:uid="{0E062C50-5651-4D25-80FA-CC4E11A45652}"/>
    <cellStyle name="Separador de milhares 2 2 21 7 3 2" xfId="20231" xr:uid="{543EF77B-0E27-4726-AA52-B72F4B6B949B}"/>
    <cellStyle name="Separador de milhares 2 2 21 8" xfId="11067" xr:uid="{9AC5CE6D-3850-424A-8972-EF1F29B7B058}"/>
    <cellStyle name="Separador de milhares 2 2 21 8 2" xfId="13864" xr:uid="{CB079281-A0A2-443E-B3EA-78CD8C02D814}"/>
    <cellStyle name="Separador de milhares 2 2 21 8 2 2" xfId="16752" xr:uid="{95594030-2115-473F-81DA-F3476DB1BB93}"/>
    <cellStyle name="Separador de milhares 2 2 21 8 2 2 2" xfId="21974" xr:uid="{17656232-C2BC-4F88-A56F-3A41FC722E0E}"/>
    <cellStyle name="Separador de milhares 2 2 21 8 2 3" xfId="19099" xr:uid="{44C062AE-0D20-41E4-B799-04E7EB3E118B}"/>
    <cellStyle name="Separador de milhares 2 2 21 8 3" xfId="15006" xr:uid="{A8BF3D92-3AE5-4AB3-B2EE-814EBD50E958}"/>
    <cellStyle name="Separador de milhares 2 2 21 8 3 2" xfId="20232" xr:uid="{A6DC1FB2-9CC1-40FA-8E96-37C57C3BF29F}"/>
    <cellStyle name="Separador de milhares 2 2 21 9" xfId="11068" xr:uid="{D226E63A-75E9-461C-9A29-A81C402690AE}"/>
    <cellStyle name="Separador de milhares 2 2 21 9 2" xfId="13865" xr:uid="{91B929A9-A281-411A-9532-0AABBD37CC4C}"/>
    <cellStyle name="Separador de milhares 2 2 21 9 2 2" xfId="16753" xr:uid="{8EECB3FC-11F9-4911-AB13-894CBFEB4F99}"/>
    <cellStyle name="Separador de milhares 2 2 21 9 2 2 2" xfId="21975" xr:uid="{EBD2969A-E174-4593-9C6F-7394B82D7D6C}"/>
    <cellStyle name="Separador de milhares 2 2 21 9 2 3" xfId="19100" xr:uid="{DFE94321-A863-4BE4-A380-F3B9CAFF5A40}"/>
    <cellStyle name="Separador de milhares 2 2 21 9 3" xfId="15007" xr:uid="{2C58DF8D-7483-4987-92A7-201106F70ADC}"/>
    <cellStyle name="Separador de milhares 2 2 21 9 3 2" xfId="20233" xr:uid="{679F31EC-02ED-4AE8-999E-46E69552A678}"/>
    <cellStyle name="Separador de milhares 2 2 22" xfId="11069" xr:uid="{CB1433B4-B27F-46BD-8808-2469D4864E80}"/>
    <cellStyle name="Separador de milhares 2 2 22 10" xfId="11070" xr:uid="{B45378FC-688A-4349-822D-435E63A2B27D}"/>
    <cellStyle name="Separador de milhares 2 2 22 10 2" xfId="13867" xr:uid="{FDA0E6A1-8589-4281-ABE3-8173785E7B27}"/>
    <cellStyle name="Separador de milhares 2 2 22 10 2 2" xfId="16755" xr:uid="{8D5CD0A0-727C-489B-910A-CA1569C4333E}"/>
    <cellStyle name="Separador de milhares 2 2 22 10 2 2 2" xfId="21977" xr:uid="{613E70E8-C439-481E-8C3E-FB8CD60EB8B6}"/>
    <cellStyle name="Separador de milhares 2 2 22 10 2 3" xfId="19102" xr:uid="{A128E31A-4979-4997-8571-319DD0CB6AC1}"/>
    <cellStyle name="Separador de milhares 2 2 22 10 3" xfId="15009" xr:uid="{0FD9C714-06B4-4735-ABF4-4FDEE23548D7}"/>
    <cellStyle name="Separador de milhares 2 2 22 10 3 2" xfId="20235" xr:uid="{C28687C6-FF59-4496-BC49-C111660AB8C0}"/>
    <cellStyle name="Separador de milhares 2 2 22 11" xfId="11071" xr:uid="{F66DCE64-0843-4E77-93AA-F008C9986528}"/>
    <cellStyle name="Separador de milhares 2 2 22 11 2" xfId="13868" xr:uid="{F9D219AD-60B9-41BA-BDCF-DFF0D0784902}"/>
    <cellStyle name="Separador de milhares 2 2 22 11 2 2" xfId="16756" xr:uid="{2F9A836A-33E9-49C3-95A8-374368853489}"/>
    <cellStyle name="Separador de milhares 2 2 22 11 2 2 2" xfId="21978" xr:uid="{6CB3ED7D-8574-4F98-BD18-2B39A148A05D}"/>
    <cellStyle name="Separador de milhares 2 2 22 11 2 3" xfId="19103" xr:uid="{ACCA815A-C941-4D7D-9EE0-152D7F2B68FB}"/>
    <cellStyle name="Separador de milhares 2 2 22 11 3" xfId="15010" xr:uid="{6FE6014C-48CA-45C4-BF70-EBA59A09BA8E}"/>
    <cellStyle name="Separador de milhares 2 2 22 11 3 2" xfId="20236" xr:uid="{3E272787-E9BF-4E74-8B35-504B9E9DA71F}"/>
    <cellStyle name="Separador de milhares 2 2 22 12" xfId="11072" xr:uid="{E3E28965-C06B-43F2-A66E-EC21BB651422}"/>
    <cellStyle name="Separador de milhares 2 2 22 12 2" xfId="13869" xr:uid="{36F070E6-4C5E-4C85-A128-C74971050862}"/>
    <cellStyle name="Separador de milhares 2 2 22 12 2 2" xfId="16757" xr:uid="{25713935-8358-4401-BE83-8A7514BA2243}"/>
    <cellStyle name="Separador de milhares 2 2 22 12 2 2 2" xfId="21979" xr:uid="{035BFEA9-DEDC-4206-89C8-C02AC645F07D}"/>
    <cellStyle name="Separador de milhares 2 2 22 12 2 3" xfId="19104" xr:uid="{2CB6243B-9EE2-43F7-9870-DAB6C509EAD6}"/>
    <cellStyle name="Separador de milhares 2 2 22 12 3" xfId="15011" xr:uid="{44696AC9-5135-4DBA-A633-70116B7606B1}"/>
    <cellStyle name="Separador de milhares 2 2 22 12 3 2" xfId="20237" xr:uid="{0A339236-04C3-41F5-9590-283A9979F17A}"/>
    <cellStyle name="Separador de milhares 2 2 22 13" xfId="11073" xr:uid="{32322848-0477-4FAA-8467-423D501227F6}"/>
    <cellStyle name="Separador de milhares 2 2 22 13 2" xfId="13870" xr:uid="{3E6095A0-4A1C-45D3-AFF7-5A7B31A5B287}"/>
    <cellStyle name="Separador de milhares 2 2 22 13 2 2" xfId="16758" xr:uid="{7C9DDFA1-26F1-48A7-9651-3D4C942ED13C}"/>
    <cellStyle name="Separador de milhares 2 2 22 13 2 2 2" xfId="21980" xr:uid="{6381593E-ACDB-45CE-B1A0-A8E996F27D10}"/>
    <cellStyle name="Separador de milhares 2 2 22 13 2 3" xfId="19105" xr:uid="{BD8EEE47-7E89-4448-A70A-B877F2A46472}"/>
    <cellStyle name="Separador de milhares 2 2 22 13 3" xfId="15012" xr:uid="{3A1DA84B-9823-410E-8FA6-7BA59FF27A34}"/>
    <cellStyle name="Separador de milhares 2 2 22 13 3 2" xfId="20238" xr:uid="{B82F3BC7-ACC8-439B-89E0-9960CEDF4F4D}"/>
    <cellStyle name="Separador de milhares 2 2 22 14" xfId="11074" xr:uid="{745EBC3A-FF9A-4BE3-9811-117B8AA71028}"/>
    <cellStyle name="Separador de milhares 2 2 22 14 2" xfId="13871" xr:uid="{E3D972E7-96AE-4135-854B-00AD31062900}"/>
    <cellStyle name="Separador de milhares 2 2 22 14 2 2" xfId="16759" xr:uid="{4F012624-BD60-4273-AFC3-6FD6220ADA3B}"/>
    <cellStyle name="Separador de milhares 2 2 22 14 2 2 2" xfId="21981" xr:uid="{D20D728F-22FA-4D44-BCA2-17E06616DF93}"/>
    <cellStyle name="Separador de milhares 2 2 22 14 2 3" xfId="19106" xr:uid="{9B336827-6735-49DE-A8C6-ADFBE4CD5C84}"/>
    <cellStyle name="Separador de milhares 2 2 22 14 3" xfId="15013" xr:uid="{734B1215-BE88-4008-BD95-204A6174F34C}"/>
    <cellStyle name="Separador de milhares 2 2 22 14 3 2" xfId="20239" xr:uid="{09CE05EF-5FDF-4C72-BB86-A802EFE78910}"/>
    <cellStyle name="Separador de milhares 2 2 22 15" xfId="11075" xr:uid="{5C2DF46C-348B-4A49-AEB2-1660D7E053F2}"/>
    <cellStyle name="Separador de milhares 2 2 22 15 2" xfId="13872" xr:uid="{4BF5A891-00E5-4878-BB8B-9D5B7ED02010}"/>
    <cellStyle name="Separador de milhares 2 2 22 15 2 2" xfId="16760" xr:uid="{EBF54735-A83F-4620-8B79-DF9CBA1F6140}"/>
    <cellStyle name="Separador de milhares 2 2 22 15 2 2 2" xfId="21982" xr:uid="{CF994648-A269-470D-BDE6-0DD193D84F4D}"/>
    <cellStyle name="Separador de milhares 2 2 22 15 2 3" xfId="19107" xr:uid="{6D5B4806-1C8E-4D75-AE4F-EB5A391B1713}"/>
    <cellStyle name="Separador de milhares 2 2 22 15 3" xfId="15014" xr:uid="{344A0B2D-0A00-4C61-8E9C-2647B6131AEB}"/>
    <cellStyle name="Separador de milhares 2 2 22 15 3 2" xfId="20240" xr:uid="{05C62D7E-E481-4971-8D48-DF7396E09B7B}"/>
    <cellStyle name="Separador de milhares 2 2 22 16" xfId="11076" xr:uid="{71ED8595-B832-4606-928B-3C85E6D07073}"/>
    <cellStyle name="Separador de milhares 2 2 22 16 2" xfId="13873" xr:uid="{3C31641D-7A17-49D3-B215-67293DBBE057}"/>
    <cellStyle name="Separador de milhares 2 2 22 16 2 2" xfId="16761" xr:uid="{34AC2D7A-95CE-4D9C-8B18-E7FAB75EDB7C}"/>
    <cellStyle name="Separador de milhares 2 2 22 16 2 2 2" xfId="21983" xr:uid="{B1A3FBA9-ACC9-4027-9999-56BE7EAD3416}"/>
    <cellStyle name="Separador de milhares 2 2 22 16 2 3" xfId="19108" xr:uid="{F498E062-330A-436F-AACD-438AC2C0655A}"/>
    <cellStyle name="Separador de milhares 2 2 22 16 3" xfId="15015" xr:uid="{EFCD4E08-3EBA-4BA0-999D-C0B12460138E}"/>
    <cellStyle name="Separador de milhares 2 2 22 16 3 2" xfId="20241" xr:uid="{6F578A2B-FBAD-4ACF-93EC-484F1701875F}"/>
    <cellStyle name="Separador de milhares 2 2 22 17" xfId="11077" xr:uid="{E4C8819A-A313-49C7-AF3D-B659FC7A1C60}"/>
    <cellStyle name="Separador de milhares 2 2 22 17 2" xfId="13874" xr:uid="{66C3C766-5EE7-4EC7-A6B6-394E44514857}"/>
    <cellStyle name="Separador de milhares 2 2 22 17 2 2" xfId="16762" xr:uid="{EA7F1950-ECD6-4F24-B6BF-7FB4D439AA06}"/>
    <cellStyle name="Separador de milhares 2 2 22 17 2 2 2" xfId="21984" xr:uid="{FE7115B5-7E77-4AEB-9F6B-CFED73FD4877}"/>
    <cellStyle name="Separador de milhares 2 2 22 17 2 3" xfId="19109" xr:uid="{72E1D21B-AA86-4B4A-928C-81636F7576C9}"/>
    <cellStyle name="Separador de milhares 2 2 22 17 3" xfId="15016" xr:uid="{A2EA9F0C-4A2B-4FB8-BF20-4FE1ED294FEB}"/>
    <cellStyle name="Separador de milhares 2 2 22 17 3 2" xfId="20242" xr:uid="{00E8A149-9089-471B-8AD7-BA7E99BD4BCF}"/>
    <cellStyle name="Separador de milhares 2 2 22 18" xfId="11078" xr:uid="{181E9A52-F6AD-4FD2-A1CE-F16711F0CD8A}"/>
    <cellStyle name="Separador de milhares 2 2 22 18 2" xfId="13875" xr:uid="{2BB023FA-95B1-4313-AB35-D22445F9FCEC}"/>
    <cellStyle name="Separador de milhares 2 2 22 18 2 2" xfId="16763" xr:uid="{384B741B-A692-4690-AC79-ED6F0FA89498}"/>
    <cellStyle name="Separador de milhares 2 2 22 18 2 2 2" xfId="21985" xr:uid="{E9EC7AFC-7097-4CAB-ADE9-0E0B300768B8}"/>
    <cellStyle name="Separador de milhares 2 2 22 18 2 3" xfId="19110" xr:uid="{7F706F98-EB97-42D0-950A-AEAD34040265}"/>
    <cellStyle name="Separador de milhares 2 2 22 18 3" xfId="15017" xr:uid="{1FFB54FB-1E92-4E59-9669-94C16F8C272F}"/>
    <cellStyle name="Separador de milhares 2 2 22 18 3 2" xfId="20243" xr:uid="{23F230CF-AF56-4A0D-A341-CD25641498E3}"/>
    <cellStyle name="Separador de milhares 2 2 22 19" xfId="11079" xr:uid="{2E560EA4-E56C-4AD8-903A-0A332CDC465B}"/>
    <cellStyle name="Separador de milhares 2 2 22 19 2" xfId="13876" xr:uid="{17CBF859-B2EC-4E4A-BF67-DB248B7B8CD8}"/>
    <cellStyle name="Separador de milhares 2 2 22 19 2 2" xfId="16764" xr:uid="{02C1275E-900C-46C8-9A4F-16575D645D9C}"/>
    <cellStyle name="Separador de milhares 2 2 22 19 2 2 2" xfId="21986" xr:uid="{CD3E5314-076A-4171-A74F-E045A5ECEC8A}"/>
    <cellStyle name="Separador de milhares 2 2 22 19 2 3" xfId="19111" xr:uid="{97E29183-4A35-4A0B-AF9C-F3A1EA8E9A0D}"/>
    <cellStyle name="Separador de milhares 2 2 22 19 3" xfId="15018" xr:uid="{5F35CCA4-4E95-4B58-8FD7-9E7A30178C7E}"/>
    <cellStyle name="Separador de milhares 2 2 22 19 3 2" xfId="20244" xr:uid="{4BB44F6D-8D90-4394-B00B-37E585CB588D}"/>
    <cellStyle name="Separador de milhares 2 2 22 2" xfId="11080" xr:uid="{AA7B510C-9E49-4BC6-88A3-4BD135E29FE8}"/>
    <cellStyle name="Separador de milhares 2 2 22 2 2" xfId="13877" xr:uid="{9F3FEB38-E929-43CF-AF20-151ADE964339}"/>
    <cellStyle name="Separador de milhares 2 2 22 2 2 2" xfId="16765" xr:uid="{75D46480-26FF-4032-B72F-BF546D19BFAE}"/>
    <cellStyle name="Separador de milhares 2 2 22 2 2 2 2" xfId="21987" xr:uid="{57FC6CBA-FBCC-46D4-8775-F6C522A9254B}"/>
    <cellStyle name="Separador de milhares 2 2 22 2 2 3" xfId="19112" xr:uid="{E1BE0D3D-06DF-4729-858D-E6EFAEACEF0E}"/>
    <cellStyle name="Separador de milhares 2 2 22 2 3" xfId="15019" xr:uid="{ECE7E17E-71D0-4E8D-993E-387A7AE7FD03}"/>
    <cellStyle name="Separador de milhares 2 2 22 2 3 2" xfId="20245" xr:uid="{6105DE59-4B85-4F36-913D-6A70D0F58EB6}"/>
    <cellStyle name="Separador de milhares 2 2 22 20" xfId="11081" xr:uid="{5DFC1CE6-D942-4F97-8669-6E90321DFC0E}"/>
    <cellStyle name="Separador de milhares 2 2 22 20 2" xfId="13878" xr:uid="{CB311988-592E-40CA-91D7-BAD50EBE28F4}"/>
    <cellStyle name="Separador de milhares 2 2 22 20 2 2" xfId="16766" xr:uid="{911DB93D-24ED-4260-A344-2185147EDF8B}"/>
    <cellStyle name="Separador de milhares 2 2 22 20 2 2 2" xfId="21988" xr:uid="{DCFD2ADB-EE2E-4919-9BCF-C04E07B7E18E}"/>
    <cellStyle name="Separador de milhares 2 2 22 20 2 3" xfId="19113" xr:uid="{6292C28C-6935-43FE-957A-58AABABFD32C}"/>
    <cellStyle name="Separador de milhares 2 2 22 20 3" xfId="15020" xr:uid="{4288BBCF-9BF5-4FB9-9154-051A5E6A8C32}"/>
    <cellStyle name="Separador de milhares 2 2 22 20 3 2" xfId="20246" xr:uid="{3D1BCCE9-D54E-4004-92D2-A38D93C36167}"/>
    <cellStyle name="Separador de milhares 2 2 22 21" xfId="11082" xr:uid="{75DE1B6C-9AB5-4862-B174-9B4E9B93231B}"/>
    <cellStyle name="Separador de milhares 2 2 22 21 2" xfId="13879" xr:uid="{7E764B24-871F-4218-8110-F1754AEC6049}"/>
    <cellStyle name="Separador de milhares 2 2 22 21 2 2" xfId="16767" xr:uid="{90829774-FECC-405A-A211-989077655FA2}"/>
    <cellStyle name="Separador de milhares 2 2 22 21 2 2 2" xfId="21989" xr:uid="{CF773E77-D8EB-4B22-B864-9F30A578C90E}"/>
    <cellStyle name="Separador de milhares 2 2 22 21 2 3" xfId="19114" xr:uid="{65483BEA-E593-4FAE-919C-723373080920}"/>
    <cellStyle name="Separador de milhares 2 2 22 21 3" xfId="15021" xr:uid="{779D5783-733F-435C-A3D6-5ADFFF164828}"/>
    <cellStyle name="Separador de milhares 2 2 22 21 3 2" xfId="20247" xr:uid="{A123D865-6A12-42F9-90DB-D098C07BE918}"/>
    <cellStyle name="Separador de milhares 2 2 22 22" xfId="11083" xr:uid="{6D638259-CD06-4055-838A-837E4CE8D78C}"/>
    <cellStyle name="Separador de milhares 2 2 22 22 2" xfId="13880" xr:uid="{138F0B89-93CC-465C-8D85-F8E951C3E81E}"/>
    <cellStyle name="Separador de milhares 2 2 22 22 2 2" xfId="16768" xr:uid="{81AF8587-E3C9-4B96-99FE-BD29D62B3E81}"/>
    <cellStyle name="Separador de milhares 2 2 22 22 2 2 2" xfId="21990" xr:uid="{378F83D5-55A9-48AE-986C-6D908EF0023B}"/>
    <cellStyle name="Separador de milhares 2 2 22 22 2 3" xfId="19115" xr:uid="{FD24961F-D1B0-45B4-A442-6641869AC918}"/>
    <cellStyle name="Separador de milhares 2 2 22 22 3" xfId="15022" xr:uid="{6168DA0E-650B-4BC7-8D62-0FB95C12B5C6}"/>
    <cellStyle name="Separador de milhares 2 2 22 22 3 2" xfId="20248" xr:uid="{3574520D-332F-4AD3-8E49-EE8E54E6F86C}"/>
    <cellStyle name="Separador de milhares 2 2 22 23" xfId="11084" xr:uid="{CDB404F1-729F-406D-B11D-6D65E9D096AA}"/>
    <cellStyle name="Separador de milhares 2 2 22 23 2" xfId="13881" xr:uid="{F60A8473-BD64-4366-8FE8-ACFAAFA8449C}"/>
    <cellStyle name="Separador de milhares 2 2 22 23 2 2" xfId="16769" xr:uid="{FAE25642-38FA-4811-8E47-B6D7ABD4CAB1}"/>
    <cellStyle name="Separador de milhares 2 2 22 23 2 2 2" xfId="21991" xr:uid="{23CA8E7A-8926-4233-8168-084A8F8944E5}"/>
    <cellStyle name="Separador de milhares 2 2 22 23 2 3" xfId="19116" xr:uid="{A940E7C3-9E3A-450E-B1DF-E1AB21BB2717}"/>
    <cellStyle name="Separador de milhares 2 2 22 23 3" xfId="15023" xr:uid="{6E6122DD-8EFE-4546-8313-A23794E83B0F}"/>
    <cellStyle name="Separador de milhares 2 2 22 23 3 2" xfId="20249" xr:uid="{B27ED664-6373-41A6-829B-F150264478D7}"/>
    <cellStyle name="Separador de milhares 2 2 22 24" xfId="11085" xr:uid="{8E9A13F5-C464-4129-A152-B6522E2581E0}"/>
    <cellStyle name="Separador de milhares 2 2 22 24 2" xfId="13882" xr:uid="{1EA5E626-EC91-4635-9C51-D2C32E047ECE}"/>
    <cellStyle name="Separador de milhares 2 2 22 24 2 2" xfId="16770" xr:uid="{055217D1-AC4E-47B5-82E6-3108F68A8C50}"/>
    <cellStyle name="Separador de milhares 2 2 22 24 2 2 2" xfId="21992" xr:uid="{0692F49C-125E-4127-AE5F-CF6575E1345E}"/>
    <cellStyle name="Separador de milhares 2 2 22 24 2 3" xfId="19117" xr:uid="{FA3E3609-4070-415A-BA0B-6984404A9790}"/>
    <cellStyle name="Separador de milhares 2 2 22 24 3" xfId="15024" xr:uid="{84C69641-DA8B-4BB0-B5EA-4D7D6A6A9D03}"/>
    <cellStyle name="Separador de milhares 2 2 22 24 3 2" xfId="20250" xr:uid="{C7BF8407-100A-49FA-85DA-582CBD93B70B}"/>
    <cellStyle name="Separador de milhares 2 2 22 25" xfId="11086" xr:uid="{57030C6C-B4E4-4732-9B98-F01BF477268F}"/>
    <cellStyle name="Separador de milhares 2 2 22 25 2" xfId="13883" xr:uid="{A05FD279-E9D4-419E-8EC4-C6E7EB51FB07}"/>
    <cellStyle name="Separador de milhares 2 2 22 25 2 2" xfId="16771" xr:uid="{028C350B-1E73-40FC-9397-55C0AFBD9B25}"/>
    <cellStyle name="Separador de milhares 2 2 22 25 2 2 2" xfId="21993" xr:uid="{155D8BC1-743F-4B19-BBFD-E75CFFFC7EA5}"/>
    <cellStyle name="Separador de milhares 2 2 22 25 2 3" xfId="19118" xr:uid="{BD453E73-CDDC-4D8C-AF65-FA268BBC6AC5}"/>
    <cellStyle name="Separador de milhares 2 2 22 25 3" xfId="15025" xr:uid="{5FF53F39-8384-4085-9985-711D82B348E1}"/>
    <cellStyle name="Separador de milhares 2 2 22 25 3 2" xfId="20251" xr:uid="{D98795B3-6078-4421-A625-FCEA2EAD3590}"/>
    <cellStyle name="Separador de milhares 2 2 22 26" xfId="11087" xr:uid="{A38FE1AB-A97C-40C3-A240-07B9FEDBB622}"/>
    <cellStyle name="Separador de milhares 2 2 22 26 2" xfId="13884" xr:uid="{4632B738-8B7C-43DC-9767-90EC2CF8CF94}"/>
    <cellStyle name="Separador de milhares 2 2 22 26 2 2" xfId="16772" xr:uid="{C9E4DC5D-9052-4FF0-80C9-7A71C2BCF871}"/>
    <cellStyle name="Separador de milhares 2 2 22 26 2 2 2" xfId="21994" xr:uid="{F3C5D1E6-23C4-4FE9-9BAF-F444E94A3CD9}"/>
    <cellStyle name="Separador de milhares 2 2 22 26 2 3" xfId="19119" xr:uid="{A7650F56-8823-4723-8310-5492E31234A4}"/>
    <cellStyle name="Separador de milhares 2 2 22 26 3" xfId="15026" xr:uid="{0EAD1F19-4D1C-44F1-A54B-2170D7AE16C7}"/>
    <cellStyle name="Separador de milhares 2 2 22 26 3 2" xfId="20252" xr:uid="{8BBBBBFC-89DB-479A-B464-C6CC7FD7C69C}"/>
    <cellStyle name="Separador de milhares 2 2 22 27" xfId="11088" xr:uid="{E28B56DF-4747-47C7-AF3C-3897B966D11A}"/>
    <cellStyle name="Separador de milhares 2 2 22 27 2" xfId="13885" xr:uid="{225BF924-E581-4F8E-8E02-850E3C4D6ACA}"/>
    <cellStyle name="Separador de milhares 2 2 22 27 2 2" xfId="16773" xr:uid="{1B68DF86-89D7-4800-A1EF-73548E52EC9B}"/>
    <cellStyle name="Separador de milhares 2 2 22 27 2 2 2" xfId="21995" xr:uid="{ED355FB7-E880-4D40-B477-91E281950BF0}"/>
    <cellStyle name="Separador de milhares 2 2 22 27 2 3" xfId="19120" xr:uid="{17268B30-D23F-4F4A-90B7-65E63DBF7D7C}"/>
    <cellStyle name="Separador de milhares 2 2 22 27 3" xfId="15027" xr:uid="{2E421C92-C510-4739-939C-C316616CC2B2}"/>
    <cellStyle name="Separador de milhares 2 2 22 27 3 2" xfId="20253" xr:uid="{CB6B3CCA-126A-4DC8-84A3-414949CCF8D1}"/>
    <cellStyle name="Separador de milhares 2 2 22 28" xfId="11089" xr:uid="{B6803B91-3297-48EF-A5C4-F77A33F56F47}"/>
    <cellStyle name="Separador de milhares 2 2 22 28 2" xfId="13886" xr:uid="{ADDF8215-F671-4E3E-BD7E-0D6BE9D6A01E}"/>
    <cellStyle name="Separador de milhares 2 2 22 28 2 2" xfId="16774" xr:uid="{2134B6DC-DBC2-4042-AB54-19084A6A3992}"/>
    <cellStyle name="Separador de milhares 2 2 22 28 2 2 2" xfId="21996" xr:uid="{1A5471ED-9BEA-49DA-997B-A051CD125CF9}"/>
    <cellStyle name="Separador de milhares 2 2 22 28 2 3" xfId="19121" xr:uid="{DEC96171-4509-49DB-91FD-332BE2709934}"/>
    <cellStyle name="Separador de milhares 2 2 22 28 3" xfId="15028" xr:uid="{8F9752F2-06C9-45F3-974E-5066ACB8AFEE}"/>
    <cellStyle name="Separador de milhares 2 2 22 28 3 2" xfId="20254" xr:uid="{63F250F6-3716-49E7-9B1D-6E3DF51F42EF}"/>
    <cellStyle name="Separador de milhares 2 2 22 29" xfId="11090" xr:uid="{F697F2F9-A958-4A2B-BA39-1C1E801C3E48}"/>
    <cellStyle name="Separador de milhares 2 2 22 29 2" xfId="13887" xr:uid="{ACFC2BE0-513E-4A35-B0F7-5EA2A5FAC99E}"/>
    <cellStyle name="Separador de milhares 2 2 22 29 2 2" xfId="16775" xr:uid="{83D97AD7-EB55-47A9-A3B3-BF3357695F96}"/>
    <cellStyle name="Separador de milhares 2 2 22 29 2 2 2" xfId="21997" xr:uid="{84B8A2B1-53E5-4B48-B576-B1589DBAF0ED}"/>
    <cellStyle name="Separador de milhares 2 2 22 29 2 3" xfId="19122" xr:uid="{C0665BC5-6214-4858-BC7F-9D663EBD67ED}"/>
    <cellStyle name="Separador de milhares 2 2 22 29 3" xfId="15029" xr:uid="{5ED7D929-BC01-4F8D-99EE-02E33BB9DD23}"/>
    <cellStyle name="Separador de milhares 2 2 22 29 3 2" xfId="20255" xr:uid="{90F694E6-DD44-4768-A971-22A5B636B40D}"/>
    <cellStyle name="Separador de milhares 2 2 22 3" xfId="11091" xr:uid="{588852BE-E42C-4D3A-BCEB-B878EEC1ADE8}"/>
    <cellStyle name="Separador de milhares 2 2 22 3 2" xfId="13888" xr:uid="{59EF6E82-BFC4-4B0D-B116-0BE6F81D67FE}"/>
    <cellStyle name="Separador de milhares 2 2 22 3 2 2" xfId="16776" xr:uid="{8F383AAE-F45B-43DA-BF6D-DC4AD5FEB2FB}"/>
    <cellStyle name="Separador de milhares 2 2 22 3 2 2 2" xfId="21998" xr:uid="{BF80D170-A7AB-4EF4-AF71-7A1C2FCDE54A}"/>
    <cellStyle name="Separador de milhares 2 2 22 3 2 3" xfId="19123" xr:uid="{7138D2EF-8387-4EB5-95A1-725D31167FB7}"/>
    <cellStyle name="Separador de milhares 2 2 22 3 3" xfId="15030" xr:uid="{40CEB118-9E6B-4FFC-86F4-A1FBB4CEF20F}"/>
    <cellStyle name="Separador de milhares 2 2 22 3 3 2" xfId="20256" xr:uid="{127787E6-8F6A-44AF-9B3D-8A0495BE7BA8}"/>
    <cellStyle name="Separador de milhares 2 2 22 30" xfId="11092" xr:uid="{E2293604-519D-4171-A9A6-2152BB694C49}"/>
    <cellStyle name="Separador de milhares 2 2 22 30 2" xfId="13889" xr:uid="{51C4A44A-6171-4F96-96A8-B7E2D34551B9}"/>
    <cellStyle name="Separador de milhares 2 2 22 30 2 2" xfId="16777" xr:uid="{A5B33B42-719C-4FA1-80A4-373C845310B3}"/>
    <cellStyle name="Separador de milhares 2 2 22 30 2 2 2" xfId="21999" xr:uid="{4E3C4630-AC46-4F1E-BCA1-9807BD39AFC3}"/>
    <cellStyle name="Separador de milhares 2 2 22 30 2 3" xfId="19124" xr:uid="{09E897CE-7222-447E-8ECF-4FEED03BD0BD}"/>
    <cellStyle name="Separador de milhares 2 2 22 30 3" xfId="15031" xr:uid="{73E66567-F6BB-4C52-8F26-5651080424D7}"/>
    <cellStyle name="Separador de milhares 2 2 22 30 3 2" xfId="20257" xr:uid="{101C654F-ACD5-4602-AF2D-086C4A12EF54}"/>
    <cellStyle name="Separador de milhares 2 2 22 31" xfId="11093" xr:uid="{C3EF36F9-DB58-45D6-908A-AEABC01D15BE}"/>
    <cellStyle name="Separador de milhares 2 2 22 31 2" xfId="13890" xr:uid="{2DEC3D54-1B75-492C-B179-6371DC0C9171}"/>
    <cellStyle name="Separador de milhares 2 2 22 31 2 2" xfId="16778" xr:uid="{7BB3FF34-009D-45CC-8E32-2E3EDD3826C3}"/>
    <cellStyle name="Separador de milhares 2 2 22 31 2 2 2" xfId="22000" xr:uid="{FE3BA26C-7260-4218-ACAB-A09DE260CA58}"/>
    <cellStyle name="Separador de milhares 2 2 22 31 2 3" xfId="19125" xr:uid="{691EC8DB-1C2B-4134-BC06-457793F00DD5}"/>
    <cellStyle name="Separador de milhares 2 2 22 31 3" xfId="15032" xr:uid="{7DFBBF96-22C3-4540-94B4-872A8469D120}"/>
    <cellStyle name="Separador de milhares 2 2 22 31 3 2" xfId="20258" xr:uid="{3F7AACEC-AB00-47E2-A623-1256FD37187D}"/>
    <cellStyle name="Separador de milhares 2 2 22 32" xfId="11094" xr:uid="{DE5C6CFF-3D4D-42F4-82BC-7F8A3CCA42C8}"/>
    <cellStyle name="Separador de milhares 2 2 22 32 2" xfId="13891" xr:uid="{EF29DAA8-16DE-4810-BC75-00B1B086ACDA}"/>
    <cellStyle name="Separador de milhares 2 2 22 32 2 2" xfId="16779" xr:uid="{90AA6916-661D-4CF5-92A2-BDE566C003F8}"/>
    <cellStyle name="Separador de milhares 2 2 22 32 2 2 2" xfId="22001" xr:uid="{6A06BDE5-62C4-44BF-B952-AC7EB69E333C}"/>
    <cellStyle name="Separador de milhares 2 2 22 32 2 3" xfId="19126" xr:uid="{09A92D55-5BC1-450A-A5B6-7C906E84BFAD}"/>
    <cellStyle name="Separador de milhares 2 2 22 32 3" xfId="15033" xr:uid="{09647A76-B14B-44E2-A7B7-B0979AD3B4B3}"/>
    <cellStyle name="Separador de milhares 2 2 22 32 3 2" xfId="20259" xr:uid="{4071F524-F4A9-40C9-A720-CD9AD0A4DC31}"/>
    <cellStyle name="Separador de milhares 2 2 22 33" xfId="11095" xr:uid="{633C7F7C-7B06-4D9E-9099-2ED77E259AAC}"/>
    <cellStyle name="Separador de milhares 2 2 22 33 2" xfId="13892" xr:uid="{95E40322-34F1-4AFC-A0D5-CC68645D8DAF}"/>
    <cellStyle name="Separador de milhares 2 2 22 33 2 2" xfId="16780" xr:uid="{092BB7BD-46D1-4711-955A-AE27668E7A84}"/>
    <cellStyle name="Separador de milhares 2 2 22 33 2 2 2" xfId="22002" xr:uid="{74753ED7-AE87-4368-9A74-3DADBFB6B84E}"/>
    <cellStyle name="Separador de milhares 2 2 22 33 2 3" xfId="19127" xr:uid="{357F385D-44EB-4F46-88A3-E2DE0696F90A}"/>
    <cellStyle name="Separador de milhares 2 2 22 33 3" xfId="15034" xr:uid="{93AA5076-046F-4ED2-A992-FD8B82C8E5FC}"/>
    <cellStyle name="Separador de milhares 2 2 22 33 3 2" xfId="20260" xr:uid="{CDB6C0A3-0E1A-418D-990E-603436677332}"/>
    <cellStyle name="Separador de milhares 2 2 22 34" xfId="11096" xr:uid="{24066069-A649-44A0-83F7-77E2BFA31925}"/>
    <cellStyle name="Separador de milhares 2 2 22 34 2" xfId="13893" xr:uid="{0E12CBCA-3356-4010-ADD4-8F8AC46D34F3}"/>
    <cellStyle name="Separador de milhares 2 2 22 34 2 2" xfId="16781" xr:uid="{9860F412-882C-419A-8836-63A1C1E01648}"/>
    <cellStyle name="Separador de milhares 2 2 22 34 2 2 2" xfId="22003" xr:uid="{931D5024-FFD9-4FDD-8347-385315A6027D}"/>
    <cellStyle name="Separador de milhares 2 2 22 34 2 3" xfId="19128" xr:uid="{95E994A9-2F27-4D7E-9642-DE685CE61FEF}"/>
    <cellStyle name="Separador de milhares 2 2 22 34 3" xfId="15035" xr:uid="{0E3A1127-B820-4D8A-8043-BF0E1B6F2BEB}"/>
    <cellStyle name="Separador de milhares 2 2 22 34 3 2" xfId="20261" xr:uid="{67B12561-E262-4D97-BE27-45B0C715A366}"/>
    <cellStyle name="Separador de milhares 2 2 22 35" xfId="13866" xr:uid="{96D22E99-CE3B-4202-A677-49A872B4778E}"/>
    <cellStyle name="Separador de milhares 2 2 22 35 2" xfId="16754" xr:uid="{DE53DC35-2D66-4C1F-92A8-410FD8CBBAE2}"/>
    <cellStyle name="Separador de milhares 2 2 22 35 2 2" xfId="21976" xr:uid="{3B460B3E-9422-456F-A258-F5E48500A86B}"/>
    <cellStyle name="Separador de milhares 2 2 22 35 3" xfId="19101" xr:uid="{D9D45CD0-0178-4FB2-A529-22857234CB67}"/>
    <cellStyle name="Separador de milhares 2 2 22 36" xfId="15008" xr:uid="{2844676A-FDBB-43B2-A130-E2413E89D9E7}"/>
    <cellStyle name="Separador de milhares 2 2 22 36 2" xfId="20234" xr:uid="{88CBDBB1-0F2E-467B-BB65-D2D60F3F6182}"/>
    <cellStyle name="Separador de milhares 2 2 22 4" xfId="11097" xr:uid="{5902A15A-FA43-44F6-B93D-E7663FB00307}"/>
    <cellStyle name="Separador de milhares 2 2 22 4 2" xfId="13894" xr:uid="{2DFEF5F0-E0C6-4BD5-8FEF-2332B61F9C6B}"/>
    <cellStyle name="Separador de milhares 2 2 22 4 2 2" xfId="16782" xr:uid="{2D58BEB0-D4C0-43A4-9911-89351ECCE218}"/>
    <cellStyle name="Separador de milhares 2 2 22 4 2 2 2" xfId="22004" xr:uid="{F6B9D533-BF1F-4482-A50F-6CDF1AE44C1D}"/>
    <cellStyle name="Separador de milhares 2 2 22 4 2 3" xfId="19129" xr:uid="{49AED4C7-C4BC-49F1-8419-4A5EF78DBAEE}"/>
    <cellStyle name="Separador de milhares 2 2 22 4 3" xfId="15036" xr:uid="{108E63AA-3D9C-4792-9B1C-24D9DEDCB0C2}"/>
    <cellStyle name="Separador de milhares 2 2 22 4 3 2" xfId="20262" xr:uid="{F98E9505-6063-4368-95D5-6556318138F4}"/>
    <cellStyle name="Separador de milhares 2 2 22 5" xfId="11098" xr:uid="{2793DB6A-EEC7-4412-A8B1-17834BDC894D}"/>
    <cellStyle name="Separador de milhares 2 2 22 5 2" xfId="13895" xr:uid="{737928DD-0BAA-4CB6-BDAD-FEC7307F188E}"/>
    <cellStyle name="Separador de milhares 2 2 22 5 2 2" xfId="16783" xr:uid="{5897F958-97C5-4C38-8823-82E4D4CD5567}"/>
    <cellStyle name="Separador de milhares 2 2 22 5 2 2 2" xfId="22005" xr:uid="{86CB7C0E-9150-4764-AC4B-70ADBB83D9D8}"/>
    <cellStyle name="Separador de milhares 2 2 22 5 2 3" xfId="19130" xr:uid="{0544D51D-69B4-4075-B217-1E466397818D}"/>
    <cellStyle name="Separador de milhares 2 2 22 5 3" xfId="15037" xr:uid="{BB370234-5CB0-4B9E-8458-A4C475ADC9FB}"/>
    <cellStyle name="Separador de milhares 2 2 22 5 3 2" xfId="20263" xr:uid="{9B930DD6-4BC5-40C2-BD3B-5436EA21F1C3}"/>
    <cellStyle name="Separador de milhares 2 2 22 6" xfId="11099" xr:uid="{2CD44429-6175-4DF9-A208-027E7E6FD11D}"/>
    <cellStyle name="Separador de milhares 2 2 22 6 2" xfId="13896" xr:uid="{DF141D24-52AD-486E-A9AE-A6F8FCB572F5}"/>
    <cellStyle name="Separador de milhares 2 2 22 6 2 2" xfId="16784" xr:uid="{A48BA5DA-6918-49CF-A73D-87E505878DAD}"/>
    <cellStyle name="Separador de milhares 2 2 22 6 2 2 2" xfId="22006" xr:uid="{5005663E-1D62-425F-9130-2A1F764925B4}"/>
    <cellStyle name="Separador de milhares 2 2 22 6 2 3" xfId="19131" xr:uid="{1F7A4934-7FAF-4C02-989B-3BD45B5AF578}"/>
    <cellStyle name="Separador de milhares 2 2 22 6 3" xfId="15038" xr:uid="{E578B7F3-2457-4AED-9601-18CADD8E2AB6}"/>
    <cellStyle name="Separador de milhares 2 2 22 6 3 2" xfId="20264" xr:uid="{DBD149D6-FC68-436B-BFFD-32F9C41C7EDC}"/>
    <cellStyle name="Separador de milhares 2 2 22 7" xfId="11100" xr:uid="{912377D8-CB88-4F4A-B17C-2B30BEDBB63E}"/>
    <cellStyle name="Separador de milhares 2 2 22 7 2" xfId="13897" xr:uid="{769BDEAE-5AA5-4937-ABCB-05EFCAAD7A8F}"/>
    <cellStyle name="Separador de milhares 2 2 22 7 2 2" xfId="16785" xr:uid="{80637FC8-36FB-43E0-859D-26560629F7BE}"/>
    <cellStyle name="Separador de milhares 2 2 22 7 2 2 2" xfId="22007" xr:uid="{203E17C5-AE6C-4F15-8842-550D941E53CF}"/>
    <cellStyle name="Separador de milhares 2 2 22 7 2 3" xfId="19132" xr:uid="{15F55B8D-DAA6-4193-A6B2-F3F905A636DF}"/>
    <cellStyle name="Separador de milhares 2 2 22 7 3" xfId="15039" xr:uid="{A355A7A1-3612-45E5-B1BF-21458FC51C82}"/>
    <cellStyle name="Separador de milhares 2 2 22 7 3 2" xfId="20265" xr:uid="{C69C1FD9-05F9-4E02-92A7-60E2B72DFCD0}"/>
    <cellStyle name="Separador de milhares 2 2 22 8" xfId="11101" xr:uid="{83B9F6C4-92F2-45DE-9856-8F898B6FC7B1}"/>
    <cellStyle name="Separador de milhares 2 2 22 8 2" xfId="13898" xr:uid="{96A77548-D5C1-4BD2-A61C-4722AA4EF770}"/>
    <cellStyle name="Separador de milhares 2 2 22 8 2 2" xfId="16786" xr:uid="{4E90DD61-6B4A-4501-AB39-C3EFE075F4A4}"/>
    <cellStyle name="Separador de milhares 2 2 22 8 2 2 2" xfId="22008" xr:uid="{9DCF9DD8-26C9-4B14-8191-AC9B69707521}"/>
    <cellStyle name="Separador de milhares 2 2 22 8 2 3" xfId="19133" xr:uid="{DD1EC1E7-5D0A-4C5D-9F47-4978966B170B}"/>
    <cellStyle name="Separador de milhares 2 2 22 8 3" xfId="15040" xr:uid="{2212BACC-03AD-4F41-AB4F-1108B5FBCE6F}"/>
    <cellStyle name="Separador de milhares 2 2 22 8 3 2" xfId="20266" xr:uid="{C55F7376-5971-44B9-9591-39DD507B15F0}"/>
    <cellStyle name="Separador de milhares 2 2 22 9" xfId="11102" xr:uid="{9F9CA26D-0F43-4340-AFC4-B01C0C9A9635}"/>
    <cellStyle name="Separador de milhares 2 2 22 9 2" xfId="13899" xr:uid="{452C2585-FEBC-4D95-A994-F1580982C063}"/>
    <cellStyle name="Separador de milhares 2 2 22 9 2 2" xfId="16787" xr:uid="{45B1D1F4-6974-4DD9-98CA-85A4AED9BBC2}"/>
    <cellStyle name="Separador de milhares 2 2 22 9 2 2 2" xfId="22009" xr:uid="{332EB14A-54F1-4CCE-80E1-EC196F9538E5}"/>
    <cellStyle name="Separador de milhares 2 2 22 9 2 3" xfId="19134" xr:uid="{EAA93558-C296-45C7-A267-E1FAE668F898}"/>
    <cellStyle name="Separador de milhares 2 2 22 9 3" xfId="15041" xr:uid="{C2320510-21C2-4750-9C98-C7D69F211019}"/>
    <cellStyle name="Separador de milhares 2 2 22 9 3 2" xfId="20267" xr:uid="{D764EFA1-784E-47D9-A4B2-3C1FDA7C2581}"/>
    <cellStyle name="Separador de milhares 2 2 23" xfId="11103" xr:uid="{B32C5457-CE47-43CD-9071-AC2A701AEC53}"/>
    <cellStyle name="Separador de milhares 2 2 23 10" xfId="11104" xr:uid="{E8062ED6-2D25-44E5-A2DB-FAA675E643D1}"/>
    <cellStyle name="Separador de milhares 2 2 23 10 2" xfId="13901" xr:uid="{E88566DB-C678-41DD-9588-E10186B609B1}"/>
    <cellStyle name="Separador de milhares 2 2 23 10 2 2" xfId="16789" xr:uid="{31D61156-7BE9-438B-915D-A993955F7AB4}"/>
    <cellStyle name="Separador de milhares 2 2 23 10 2 2 2" xfId="22011" xr:uid="{50336BF9-1CDD-49F0-BBD8-9E5E7D2E052F}"/>
    <cellStyle name="Separador de milhares 2 2 23 10 2 3" xfId="19136" xr:uid="{96870CC6-C70A-40D1-A977-024E46AC6D45}"/>
    <cellStyle name="Separador de milhares 2 2 23 10 3" xfId="15043" xr:uid="{B1614410-00F9-4F81-A5B4-5C7838B13D97}"/>
    <cellStyle name="Separador de milhares 2 2 23 10 3 2" xfId="20269" xr:uid="{4503751A-F45C-4B1A-A2F2-B1E0A700437B}"/>
    <cellStyle name="Separador de milhares 2 2 23 11" xfId="11105" xr:uid="{07183A1C-DB73-4E7B-ADBA-C195D298C1F8}"/>
    <cellStyle name="Separador de milhares 2 2 23 11 2" xfId="13902" xr:uid="{B60F9BC1-644E-44E7-8DCD-2B4F033B53AA}"/>
    <cellStyle name="Separador de milhares 2 2 23 11 2 2" xfId="16790" xr:uid="{0DEBDB6A-4402-4F71-8158-325BFCF921E1}"/>
    <cellStyle name="Separador de milhares 2 2 23 11 2 2 2" xfId="22012" xr:uid="{413B7FCC-8B88-4334-B926-AE3AD323395F}"/>
    <cellStyle name="Separador de milhares 2 2 23 11 2 3" xfId="19137" xr:uid="{8949D339-7444-49E0-A23E-7EA5E6C4D980}"/>
    <cellStyle name="Separador de milhares 2 2 23 11 3" xfId="15044" xr:uid="{DF517A68-06F0-4259-9A02-5C2DD4EB59F5}"/>
    <cellStyle name="Separador de milhares 2 2 23 11 3 2" xfId="20270" xr:uid="{8E5E5C0B-6B37-4069-8E06-CFA60BC21C1C}"/>
    <cellStyle name="Separador de milhares 2 2 23 12" xfId="11106" xr:uid="{50BE983C-FB1F-43B1-A6F9-76746622DFFB}"/>
    <cellStyle name="Separador de milhares 2 2 23 12 2" xfId="13903" xr:uid="{385D39FF-9D24-45B1-9C0A-A30C0A556271}"/>
    <cellStyle name="Separador de milhares 2 2 23 12 2 2" xfId="16791" xr:uid="{1604B88D-BACD-47C0-8A88-9BAADD29A26D}"/>
    <cellStyle name="Separador de milhares 2 2 23 12 2 2 2" xfId="22013" xr:uid="{0773A7DB-5DBB-4219-A88B-5626B6006573}"/>
    <cellStyle name="Separador de milhares 2 2 23 12 2 3" xfId="19138" xr:uid="{92B41A29-A568-479A-BE7A-FF66AC9D5F5E}"/>
    <cellStyle name="Separador de milhares 2 2 23 12 3" xfId="15045" xr:uid="{6831BAB3-BEDB-458F-9F33-EDF92E9D3201}"/>
    <cellStyle name="Separador de milhares 2 2 23 12 3 2" xfId="20271" xr:uid="{9A78F11A-9ED2-4F8C-8A16-1E49E51DB39D}"/>
    <cellStyle name="Separador de milhares 2 2 23 13" xfId="11107" xr:uid="{02292321-4D53-4E3D-8242-99C38ED6F126}"/>
    <cellStyle name="Separador de milhares 2 2 23 13 2" xfId="13904" xr:uid="{CF9BC423-4194-4319-AEB9-8208FF68F3D7}"/>
    <cellStyle name="Separador de milhares 2 2 23 13 2 2" xfId="16792" xr:uid="{E739C675-FE9B-4648-9FFF-202A6460CD87}"/>
    <cellStyle name="Separador de milhares 2 2 23 13 2 2 2" xfId="22014" xr:uid="{32004D81-8D1C-4184-9F19-742F4C10B871}"/>
    <cellStyle name="Separador de milhares 2 2 23 13 2 3" xfId="19139" xr:uid="{CE0EB413-33AC-4FF6-A08D-233813AE445F}"/>
    <cellStyle name="Separador de milhares 2 2 23 13 3" xfId="15046" xr:uid="{C7191D88-D1C4-4577-9DAE-9C7D28D011D9}"/>
    <cellStyle name="Separador de milhares 2 2 23 13 3 2" xfId="20272" xr:uid="{8B4972C4-8991-4C29-B339-E2160C9FC016}"/>
    <cellStyle name="Separador de milhares 2 2 23 14" xfId="11108" xr:uid="{0C79E096-D1EC-4007-A630-810E3A07A434}"/>
    <cellStyle name="Separador de milhares 2 2 23 14 2" xfId="13905" xr:uid="{F4BB0204-6059-4662-90EA-ABC72CD41DBF}"/>
    <cellStyle name="Separador de milhares 2 2 23 14 2 2" xfId="16793" xr:uid="{F583E46B-4C94-4938-97C8-1BB0EF298104}"/>
    <cellStyle name="Separador de milhares 2 2 23 14 2 2 2" xfId="22015" xr:uid="{2F9A6800-FBC9-4FCC-824A-6D864D461BC9}"/>
    <cellStyle name="Separador de milhares 2 2 23 14 2 3" xfId="19140" xr:uid="{27896EBD-1E97-426A-B1BC-22240435DDFC}"/>
    <cellStyle name="Separador de milhares 2 2 23 14 3" xfId="15047" xr:uid="{7046C773-E873-46C8-9C3A-7F492216800C}"/>
    <cellStyle name="Separador de milhares 2 2 23 14 3 2" xfId="20273" xr:uid="{7F5FF2AD-115C-40AD-B7C4-28341EAB4872}"/>
    <cellStyle name="Separador de milhares 2 2 23 15" xfId="11109" xr:uid="{275C7F98-453B-43CC-9A4B-18EB5F399A85}"/>
    <cellStyle name="Separador de milhares 2 2 23 15 2" xfId="13906" xr:uid="{F5CB6C74-FFB9-4FD0-B88F-5FAC3349EA64}"/>
    <cellStyle name="Separador de milhares 2 2 23 15 2 2" xfId="16794" xr:uid="{068F96C0-F0C7-417F-B08E-B647F83BBA4C}"/>
    <cellStyle name="Separador de milhares 2 2 23 15 2 2 2" xfId="22016" xr:uid="{FFD18201-93BE-405C-9671-D5F994086788}"/>
    <cellStyle name="Separador de milhares 2 2 23 15 2 3" xfId="19141" xr:uid="{F66A765E-1885-4C42-8C9A-020FA4FD409E}"/>
    <cellStyle name="Separador de milhares 2 2 23 15 3" xfId="15048" xr:uid="{E9E17260-60C6-4916-B01F-8DE69AEF9D3F}"/>
    <cellStyle name="Separador de milhares 2 2 23 15 3 2" xfId="20274" xr:uid="{383C2388-E3E2-4540-8C1D-2987C053E89B}"/>
    <cellStyle name="Separador de milhares 2 2 23 16" xfId="11110" xr:uid="{12243485-E5FA-4D14-AAA2-0C6579E40B79}"/>
    <cellStyle name="Separador de milhares 2 2 23 16 2" xfId="13907" xr:uid="{48BC5920-F600-496E-B0B6-945324196596}"/>
    <cellStyle name="Separador de milhares 2 2 23 16 2 2" xfId="16795" xr:uid="{D7890D28-0347-4256-9EEC-3E573B2A678A}"/>
    <cellStyle name="Separador de milhares 2 2 23 16 2 2 2" xfId="22017" xr:uid="{8E0F2560-2BA9-4E75-8806-93A127A9B05C}"/>
    <cellStyle name="Separador de milhares 2 2 23 16 2 3" xfId="19142" xr:uid="{F78A7E52-933A-4EDE-9151-4F7E428F1E3E}"/>
    <cellStyle name="Separador de milhares 2 2 23 16 3" xfId="15049" xr:uid="{AC6B7171-02CC-4806-8FAA-263516344760}"/>
    <cellStyle name="Separador de milhares 2 2 23 16 3 2" xfId="20275" xr:uid="{2FE3F0F7-11C7-468C-9831-33311AD10E8B}"/>
    <cellStyle name="Separador de milhares 2 2 23 17" xfId="11111" xr:uid="{03C7FEA7-6CA5-4C12-8BD1-335336A43F7B}"/>
    <cellStyle name="Separador de milhares 2 2 23 17 2" xfId="13908" xr:uid="{A4554A0B-24C6-44D2-BDF1-D51140D99781}"/>
    <cellStyle name="Separador de milhares 2 2 23 17 2 2" xfId="16796" xr:uid="{34C2479A-CE34-4AE1-A9F4-E369E9C231D0}"/>
    <cellStyle name="Separador de milhares 2 2 23 17 2 2 2" xfId="22018" xr:uid="{92478548-9D4F-4511-A00C-54CFAADBCC94}"/>
    <cellStyle name="Separador de milhares 2 2 23 17 2 3" xfId="19143" xr:uid="{AC1209F8-0CDB-49E9-A7A8-F3326CC4FD04}"/>
    <cellStyle name="Separador de milhares 2 2 23 17 3" xfId="15050" xr:uid="{F16B4E93-D9AB-4ABB-BDB5-EFEA7887484D}"/>
    <cellStyle name="Separador de milhares 2 2 23 17 3 2" xfId="20276" xr:uid="{9B16F33B-0BCC-4183-A5C0-775E2EB24DAF}"/>
    <cellStyle name="Separador de milhares 2 2 23 18" xfId="11112" xr:uid="{2A201E9B-C292-46CC-BF2D-3DA2CB1371E1}"/>
    <cellStyle name="Separador de milhares 2 2 23 18 2" xfId="13909" xr:uid="{8170FCA2-7765-4DC1-9E96-CA66B90EE24B}"/>
    <cellStyle name="Separador de milhares 2 2 23 18 2 2" xfId="16797" xr:uid="{34BA4DDB-3945-45D6-8DD3-BB65B834789B}"/>
    <cellStyle name="Separador de milhares 2 2 23 18 2 2 2" xfId="22019" xr:uid="{4C55318E-E92E-4265-BC74-7A281F56B444}"/>
    <cellStyle name="Separador de milhares 2 2 23 18 2 3" xfId="19144" xr:uid="{7FC0DB64-5B66-452A-92F6-D020D484B415}"/>
    <cellStyle name="Separador de milhares 2 2 23 18 3" xfId="15051" xr:uid="{4BA7B581-E511-4780-B55F-E52A17D92DBE}"/>
    <cellStyle name="Separador de milhares 2 2 23 18 3 2" xfId="20277" xr:uid="{3206FF0C-18B6-4868-92DA-0055430A0916}"/>
    <cellStyle name="Separador de milhares 2 2 23 19" xfId="11113" xr:uid="{735A6A97-F4D9-4709-8EF7-14CD0996FEB9}"/>
    <cellStyle name="Separador de milhares 2 2 23 19 2" xfId="13910" xr:uid="{DFA1465C-EEA1-4093-BF45-2EA9BA0F633A}"/>
    <cellStyle name="Separador de milhares 2 2 23 19 2 2" xfId="16798" xr:uid="{8FAD9FEE-8B8E-482F-9BC1-3B1BE360D63E}"/>
    <cellStyle name="Separador de milhares 2 2 23 19 2 2 2" xfId="22020" xr:uid="{FA068A98-901D-4A77-AD36-DA026C2183E1}"/>
    <cellStyle name="Separador de milhares 2 2 23 19 2 3" xfId="19145" xr:uid="{071A3639-E131-481E-8268-7C6E851FF527}"/>
    <cellStyle name="Separador de milhares 2 2 23 19 3" xfId="15052" xr:uid="{DD6CB674-C3CC-4480-BDCF-33D9464E84E4}"/>
    <cellStyle name="Separador de milhares 2 2 23 19 3 2" xfId="20278" xr:uid="{6A3D0418-109A-4D0A-88EE-9A26E434E7CC}"/>
    <cellStyle name="Separador de milhares 2 2 23 2" xfId="11114" xr:uid="{6FE9AE92-363C-4302-A4B6-65F491AF7B94}"/>
    <cellStyle name="Separador de milhares 2 2 23 2 2" xfId="13911" xr:uid="{30315B0F-EC11-4EC2-8EF4-0875F412FA2F}"/>
    <cellStyle name="Separador de milhares 2 2 23 2 2 2" xfId="16799" xr:uid="{4CDE013F-6CEA-4253-9266-A45557E93B9A}"/>
    <cellStyle name="Separador de milhares 2 2 23 2 2 2 2" xfId="22021" xr:uid="{72C8051F-EDD9-48EE-B24B-782E01DFD0EB}"/>
    <cellStyle name="Separador de milhares 2 2 23 2 2 3" xfId="19146" xr:uid="{7BA1B8E8-DAD0-4F7D-8CA6-F56A8969C3F3}"/>
    <cellStyle name="Separador de milhares 2 2 23 2 3" xfId="15053" xr:uid="{1723F155-05F8-46C4-A749-3505E4546636}"/>
    <cellStyle name="Separador de milhares 2 2 23 2 3 2" xfId="20279" xr:uid="{91B3A815-4555-4149-A75A-2E26BDD28AC9}"/>
    <cellStyle name="Separador de milhares 2 2 23 20" xfId="11115" xr:uid="{1BD9BECC-E186-4899-8E27-B283926994C4}"/>
    <cellStyle name="Separador de milhares 2 2 23 20 2" xfId="13912" xr:uid="{4EB5DCD7-807A-4AFC-9AF4-E7A10F04C742}"/>
    <cellStyle name="Separador de milhares 2 2 23 20 2 2" xfId="16800" xr:uid="{73EF4FB8-3011-45B8-BE7F-89A7C625A02C}"/>
    <cellStyle name="Separador de milhares 2 2 23 20 2 2 2" xfId="22022" xr:uid="{B924A733-A134-498A-AFED-B360566BDDC2}"/>
    <cellStyle name="Separador de milhares 2 2 23 20 2 3" xfId="19147" xr:uid="{9AB0FA3F-5E0C-495D-9330-FA5EE84B6166}"/>
    <cellStyle name="Separador de milhares 2 2 23 20 3" xfId="15054" xr:uid="{E07A87DF-4CCB-4ADE-8236-BAE6A4FC3A2B}"/>
    <cellStyle name="Separador de milhares 2 2 23 20 3 2" xfId="20280" xr:uid="{3531C4D8-F199-4BFC-9F34-660F8010C956}"/>
    <cellStyle name="Separador de milhares 2 2 23 21" xfId="11116" xr:uid="{90E63B9E-EA4D-4DAD-A3CB-70EFFCDBB119}"/>
    <cellStyle name="Separador de milhares 2 2 23 21 2" xfId="13913" xr:uid="{AB7A24D9-CAF7-45BB-B3BD-EF4CC4A607D7}"/>
    <cellStyle name="Separador de milhares 2 2 23 21 2 2" xfId="16801" xr:uid="{1530C716-03C4-47DC-9DC9-A99FECE4D623}"/>
    <cellStyle name="Separador de milhares 2 2 23 21 2 2 2" xfId="22023" xr:uid="{E76106B0-CE79-450E-B630-ABCD1B7F096C}"/>
    <cellStyle name="Separador de milhares 2 2 23 21 2 3" xfId="19148" xr:uid="{068C6CC3-8040-405B-95A3-887AED94CE68}"/>
    <cellStyle name="Separador de milhares 2 2 23 21 3" xfId="15055" xr:uid="{6D16F6CA-1C72-4D2E-ABE5-DF08BEB78D56}"/>
    <cellStyle name="Separador de milhares 2 2 23 21 3 2" xfId="20281" xr:uid="{8B1BBECB-D338-44EC-8A07-94928305BF8A}"/>
    <cellStyle name="Separador de milhares 2 2 23 22" xfId="11117" xr:uid="{2E00B008-92B1-48D0-AAE2-47E23DDD4412}"/>
    <cellStyle name="Separador de milhares 2 2 23 22 2" xfId="13914" xr:uid="{17913F13-B4C2-467B-9FD6-59079DB7764A}"/>
    <cellStyle name="Separador de milhares 2 2 23 22 2 2" xfId="16802" xr:uid="{45CB9577-A724-42E1-9B7E-3DBD8F1F266D}"/>
    <cellStyle name="Separador de milhares 2 2 23 22 2 2 2" xfId="22024" xr:uid="{B4F818FC-399E-44ED-919B-BE37BCC45CCB}"/>
    <cellStyle name="Separador de milhares 2 2 23 22 2 3" xfId="19149" xr:uid="{DE578D29-04CB-418B-9FC3-D8BAD36BEAB5}"/>
    <cellStyle name="Separador de milhares 2 2 23 22 3" xfId="15056" xr:uid="{88245339-A913-4CC9-B3C4-B8DBFAFE9C03}"/>
    <cellStyle name="Separador de milhares 2 2 23 22 3 2" xfId="20282" xr:uid="{7F79BFDA-4173-4F08-A40C-15BD168A05E3}"/>
    <cellStyle name="Separador de milhares 2 2 23 23" xfId="11118" xr:uid="{D7542B2F-9513-481F-A168-5992EE12F2B5}"/>
    <cellStyle name="Separador de milhares 2 2 23 23 2" xfId="13915" xr:uid="{7BB7FE20-C4DA-44B2-B351-EC141CEBBB7B}"/>
    <cellStyle name="Separador de milhares 2 2 23 23 2 2" xfId="16803" xr:uid="{15022268-DB6B-481B-B6FA-BA086B9F1A97}"/>
    <cellStyle name="Separador de milhares 2 2 23 23 2 2 2" xfId="22025" xr:uid="{48C77024-8282-4A99-A374-FDC413262719}"/>
    <cellStyle name="Separador de milhares 2 2 23 23 2 3" xfId="19150" xr:uid="{6219F8DA-34BD-462D-868A-876DCA7AD3D6}"/>
    <cellStyle name="Separador de milhares 2 2 23 23 3" xfId="15057" xr:uid="{9D77E6CC-998F-4DAF-BFBA-9217E7B68C20}"/>
    <cellStyle name="Separador de milhares 2 2 23 23 3 2" xfId="20283" xr:uid="{23BC46C5-CD2E-4AAD-9F84-9C1CDF4C4641}"/>
    <cellStyle name="Separador de milhares 2 2 23 24" xfId="11119" xr:uid="{8912FF13-83CD-447A-A580-CBA4D343B4A0}"/>
    <cellStyle name="Separador de milhares 2 2 23 24 2" xfId="13916" xr:uid="{6C36D12D-B2B5-4716-9A7F-1F5837C69E73}"/>
    <cellStyle name="Separador de milhares 2 2 23 24 2 2" xfId="16804" xr:uid="{4BA62BD0-3CFE-4530-93CB-4947748F795B}"/>
    <cellStyle name="Separador de milhares 2 2 23 24 2 2 2" xfId="22026" xr:uid="{9E3245B8-D9CC-4D5F-86CF-261D51B60437}"/>
    <cellStyle name="Separador de milhares 2 2 23 24 2 3" xfId="19151" xr:uid="{EA8226F4-9CED-40D0-9EC8-37EDAAE95214}"/>
    <cellStyle name="Separador de milhares 2 2 23 24 3" xfId="15058" xr:uid="{A5577109-FAD3-4395-96A8-4C24764FC621}"/>
    <cellStyle name="Separador de milhares 2 2 23 24 3 2" xfId="20284" xr:uid="{61815287-5507-4CA6-B55D-F929A4981610}"/>
    <cellStyle name="Separador de milhares 2 2 23 25" xfId="11120" xr:uid="{625AAB22-AB51-4C5F-9A62-F5716B2982D2}"/>
    <cellStyle name="Separador de milhares 2 2 23 25 2" xfId="13917" xr:uid="{E58124F7-5D56-4C0B-9ECA-165D59A31423}"/>
    <cellStyle name="Separador de milhares 2 2 23 25 2 2" xfId="16805" xr:uid="{AEDA9939-A7EE-4412-BBD2-FDC8B1B31F3E}"/>
    <cellStyle name="Separador de milhares 2 2 23 25 2 2 2" xfId="22027" xr:uid="{CBD7ACEC-9ED5-4D7F-8685-8B744B032078}"/>
    <cellStyle name="Separador de milhares 2 2 23 25 2 3" xfId="19152" xr:uid="{9E2007B2-62E7-4725-A43A-AF66EA84B468}"/>
    <cellStyle name="Separador de milhares 2 2 23 25 3" xfId="15059" xr:uid="{D398084C-2374-4A5B-B5D7-56E817B61611}"/>
    <cellStyle name="Separador de milhares 2 2 23 25 3 2" xfId="20285" xr:uid="{A2D07FFA-3801-4A91-89D7-788D832BD070}"/>
    <cellStyle name="Separador de milhares 2 2 23 26" xfId="11121" xr:uid="{93478263-68A9-4235-A9B1-3EE55D3D728F}"/>
    <cellStyle name="Separador de milhares 2 2 23 26 2" xfId="13918" xr:uid="{A52ABE88-782F-4F48-9639-27171F315665}"/>
    <cellStyle name="Separador de milhares 2 2 23 26 2 2" xfId="16806" xr:uid="{C2D79EAC-E28B-4881-8BB5-79763AAD3501}"/>
    <cellStyle name="Separador de milhares 2 2 23 26 2 2 2" xfId="22028" xr:uid="{9452EE80-6A8E-4CEB-A11C-D46F07B2BADC}"/>
    <cellStyle name="Separador de milhares 2 2 23 26 2 3" xfId="19153" xr:uid="{CAA87A27-8DB7-4ED8-BB8D-756BA2B68E75}"/>
    <cellStyle name="Separador de milhares 2 2 23 26 3" xfId="15060" xr:uid="{E470C423-083C-437F-B13E-2940D88B39ED}"/>
    <cellStyle name="Separador de milhares 2 2 23 26 3 2" xfId="20286" xr:uid="{1249D9E5-D57C-4546-962B-A539A2E1B91C}"/>
    <cellStyle name="Separador de milhares 2 2 23 27" xfId="11122" xr:uid="{A782494F-F9BD-4AD6-AC95-7A3318E8A42F}"/>
    <cellStyle name="Separador de milhares 2 2 23 27 2" xfId="13919" xr:uid="{0BE2EAFC-E9F7-41F8-84D3-1CFB43F32CCF}"/>
    <cellStyle name="Separador de milhares 2 2 23 27 2 2" xfId="16807" xr:uid="{30180033-D21C-4A60-88AD-53ADE89EB3AB}"/>
    <cellStyle name="Separador de milhares 2 2 23 27 2 2 2" xfId="22029" xr:uid="{F6A944F0-72B3-4E07-94E4-B1D072B33FF6}"/>
    <cellStyle name="Separador de milhares 2 2 23 27 2 3" xfId="19154" xr:uid="{4DCA3883-D730-4ABA-AB00-2F452CA84DE7}"/>
    <cellStyle name="Separador de milhares 2 2 23 27 3" xfId="15061" xr:uid="{BCE83A38-F610-4542-A59C-B77FC0023CB2}"/>
    <cellStyle name="Separador de milhares 2 2 23 27 3 2" xfId="20287" xr:uid="{F5855921-973D-4019-866E-63C62C5B42BE}"/>
    <cellStyle name="Separador de milhares 2 2 23 28" xfId="11123" xr:uid="{A265CC94-0F54-43B0-B923-E7C93DA2FD8A}"/>
    <cellStyle name="Separador de milhares 2 2 23 28 2" xfId="13920" xr:uid="{A80FB804-789B-48B5-8C15-5FEF26E0748F}"/>
    <cellStyle name="Separador de milhares 2 2 23 28 2 2" xfId="16808" xr:uid="{7317C53A-135C-442E-954F-D4E792BD564E}"/>
    <cellStyle name="Separador de milhares 2 2 23 28 2 2 2" xfId="22030" xr:uid="{A8F2B82B-2F07-4CFC-AC3C-0A1C892C2704}"/>
    <cellStyle name="Separador de milhares 2 2 23 28 2 3" xfId="19155" xr:uid="{40E6A4CE-CFEE-458B-A4D4-CBF1EC092050}"/>
    <cellStyle name="Separador de milhares 2 2 23 28 3" xfId="15062" xr:uid="{1259E143-5137-4A64-8054-91C7E1DE8184}"/>
    <cellStyle name="Separador de milhares 2 2 23 28 3 2" xfId="20288" xr:uid="{647EBF67-378F-4385-AC22-7FCCF6B291DB}"/>
    <cellStyle name="Separador de milhares 2 2 23 29" xfId="11124" xr:uid="{51C3D165-C0B4-4932-A2D8-BDC787DB51A4}"/>
    <cellStyle name="Separador de milhares 2 2 23 29 2" xfId="13921" xr:uid="{D991150A-1BC4-462D-B4FB-1CB58EC9BF73}"/>
    <cellStyle name="Separador de milhares 2 2 23 29 2 2" xfId="16809" xr:uid="{B468D0D0-0E57-4CCF-9C69-510C73E9E39D}"/>
    <cellStyle name="Separador de milhares 2 2 23 29 2 2 2" xfId="22031" xr:uid="{D3A23947-359A-4AEC-9086-2FE87B3C350A}"/>
    <cellStyle name="Separador de milhares 2 2 23 29 2 3" xfId="19156" xr:uid="{B1E42A4B-5175-4918-94C9-939320ACD7CB}"/>
    <cellStyle name="Separador de milhares 2 2 23 29 3" xfId="15063" xr:uid="{1CAD5689-7E3D-45E8-8AC6-45453BAEA338}"/>
    <cellStyle name="Separador de milhares 2 2 23 29 3 2" xfId="20289" xr:uid="{E0F182F1-9AB5-4B40-8BD7-8441C174BF94}"/>
    <cellStyle name="Separador de milhares 2 2 23 3" xfId="11125" xr:uid="{E2575F1F-35E6-405D-AFE3-BA25BC7FF01A}"/>
    <cellStyle name="Separador de milhares 2 2 23 3 2" xfId="13922" xr:uid="{E02DFC0E-575C-4678-BA09-B88F7A1BAB3C}"/>
    <cellStyle name="Separador de milhares 2 2 23 3 2 2" xfId="16810" xr:uid="{81E05847-D59A-4294-B93D-3D9337121D0B}"/>
    <cellStyle name="Separador de milhares 2 2 23 3 2 2 2" xfId="22032" xr:uid="{D1242DE2-7231-4777-9291-48B3CF64B22D}"/>
    <cellStyle name="Separador de milhares 2 2 23 3 2 3" xfId="19157" xr:uid="{CCDB7928-2680-47E6-9540-FD223D12286E}"/>
    <cellStyle name="Separador de milhares 2 2 23 3 3" xfId="15064" xr:uid="{759B9B51-D69D-4135-AC8A-1DF884D9577E}"/>
    <cellStyle name="Separador de milhares 2 2 23 3 3 2" xfId="20290" xr:uid="{0C680470-27A7-4AC0-9E1F-936A593AB2D1}"/>
    <cellStyle name="Separador de milhares 2 2 23 30" xfId="11126" xr:uid="{4049DBE6-BEE5-4FC8-93D2-407AC706EC76}"/>
    <cellStyle name="Separador de milhares 2 2 23 30 2" xfId="13923" xr:uid="{FAD836D6-869E-4C37-8F28-5A18F24D332F}"/>
    <cellStyle name="Separador de milhares 2 2 23 30 2 2" xfId="16811" xr:uid="{2151ED69-41A6-42D7-BB2F-1032CBA2B79D}"/>
    <cellStyle name="Separador de milhares 2 2 23 30 2 2 2" xfId="22033" xr:uid="{88F5783E-A147-4A40-A2B3-F256BA0FBE7F}"/>
    <cellStyle name="Separador de milhares 2 2 23 30 2 3" xfId="19158" xr:uid="{AB0FF141-B49F-44EB-8C62-C3E3F9569676}"/>
    <cellStyle name="Separador de milhares 2 2 23 30 3" xfId="15065" xr:uid="{74C7F3F1-61A3-460B-B393-BC5A77F161E0}"/>
    <cellStyle name="Separador de milhares 2 2 23 30 3 2" xfId="20291" xr:uid="{1918968E-FB3A-4DC9-B04E-790FCD9126FA}"/>
    <cellStyle name="Separador de milhares 2 2 23 31" xfId="11127" xr:uid="{ABE6D691-5CDE-4EBC-BD4C-423805DACF8C}"/>
    <cellStyle name="Separador de milhares 2 2 23 31 2" xfId="13924" xr:uid="{BCBAFF18-ABAC-4228-9AB8-54919DFB9EF7}"/>
    <cellStyle name="Separador de milhares 2 2 23 31 2 2" xfId="16812" xr:uid="{A650C701-43CF-4BDD-9723-AD7DE5EB0A32}"/>
    <cellStyle name="Separador de milhares 2 2 23 31 2 2 2" xfId="22034" xr:uid="{816EBA0A-3590-439D-B1F7-430B71099D05}"/>
    <cellStyle name="Separador de milhares 2 2 23 31 2 3" xfId="19159" xr:uid="{757173FE-8488-4CDE-A494-82256B638337}"/>
    <cellStyle name="Separador de milhares 2 2 23 31 3" xfId="15066" xr:uid="{75BC9C64-A80B-4F84-AA1A-520C6415B974}"/>
    <cellStyle name="Separador de milhares 2 2 23 31 3 2" xfId="20292" xr:uid="{ADFD3B6F-9C42-43E9-9427-956980A7CCB6}"/>
    <cellStyle name="Separador de milhares 2 2 23 32" xfId="11128" xr:uid="{79C9B141-F994-4663-B7C7-8C63F59C9639}"/>
    <cellStyle name="Separador de milhares 2 2 23 32 2" xfId="13925" xr:uid="{1EAFCBD7-02EF-4C2D-BA89-3218DEDAFAC8}"/>
    <cellStyle name="Separador de milhares 2 2 23 32 2 2" xfId="16813" xr:uid="{EB6E9AA0-5B34-4FC2-88BB-91D7C12B3201}"/>
    <cellStyle name="Separador de milhares 2 2 23 32 2 2 2" xfId="22035" xr:uid="{6C11C3BF-33C1-4460-99EA-62703EC86D16}"/>
    <cellStyle name="Separador de milhares 2 2 23 32 2 3" xfId="19160" xr:uid="{11EAF9A4-4D18-4C72-A872-9A197C5991C1}"/>
    <cellStyle name="Separador de milhares 2 2 23 32 3" xfId="15067" xr:uid="{2F93BEA7-4634-4678-A5A9-FF6A14E960C2}"/>
    <cellStyle name="Separador de milhares 2 2 23 32 3 2" xfId="20293" xr:uid="{810FB81A-6735-4D01-931F-5FF265FF54D3}"/>
    <cellStyle name="Separador de milhares 2 2 23 33" xfId="11129" xr:uid="{45E7E4E9-BBFB-43DB-9A21-8FEBF2087010}"/>
    <cellStyle name="Separador de milhares 2 2 23 33 2" xfId="13926" xr:uid="{35EE1585-D9BC-413C-BA5C-BE2C1E959584}"/>
    <cellStyle name="Separador de milhares 2 2 23 33 2 2" xfId="16814" xr:uid="{3DBCADCA-AB38-45AF-B908-87FF16508A13}"/>
    <cellStyle name="Separador de milhares 2 2 23 33 2 2 2" xfId="22036" xr:uid="{44A3F314-6315-4A04-8869-985E6964F7EA}"/>
    <cellStyle name="Separador de milhares 2 2 23 33 2 3" xfId="19161" xr:uid="{FC4FAD37-E90A-462B-AFC4-B1B59764D3C4}"/>
    <cellStyle name="Separador de milhares 2 2 23 33 3" xfId="15068" xr:uid="{7B1BD8A2-456F-4FB5-8811-5F8895C2D05C}"/>
    <cellStyle name="Separador de milhares 2 2 23 33 3 2" xfId="20294" xr:uid="{08E60574-F37D-4704-AB47-C74B24561795}"/>
    <cellStyle name="Separador de milhares 2 2 23 34" xfId="11130" xr:uid="{5EABDB11-837D-49D1-B857-FA166D8735A8}"/>
    <cellStyle name="Separador de milhares 2 2 23 34 2" xfId="13927" xr:uid="{5444684A-20AE-4E89-9CE1-C08BD8B8CE73}"/>
    <cellStyle name="Separador de milhares 2 2 23 34 2 2" xfId="16815" xr:uid="{5C09788A-05E5-4B16-B4CE-03291151DF7D}"/>
    <cellStyle name="Separador de milhares 2 2 23 34 2 2 2" xfId="22037" xr:uid="{E0195839-ADD5-4DA8-889D-486DACCDAFDA}"/>
    <cellStyle name="Separador de milhares 2 2 23 34 2 3" xfId="19162" xr:uid="{9CF2F754-41F0-4330-A6B0-93C71B3F4F37}"/>
    <cellStyle name="Separador de milhares 2 2 23 34 3" xfId="15069" xr:uid="{9E466123-616D-477F-801B-C3251F96A292}"/>
    <cellStyle name="Separador de milhares 2 2 23 34 3 2" xfId="20295" xr:uid="{91D3307B-ECCE-4E11-9D18-694E11456CB4}"/>
    <cellStyle name="Separador de milhares 2 2 23 35" xfId="13900" xr:uid="{0EFFFADD-C645-4188-B066-B34DB87E6102}"/>
    <cellStyle name="Separador de milhares 2 2 23 35 2" xfId="16788" xr:uid="{9FE29D4F-65A8-4080-803B-AC0040814055}"/>
    <cellStyle name="Separador de milhares 2 2 23 35 2 2" xfId="22010" xr:uid="{39125D94-5E03-4AF0-8AED-2B3FB7EA0A90}"/>
    <cellStyle name="Separador de milhares 2 2 23 35 3" xfId="19135" xr:uid="{F29957EA-8D35-4B5C-A696-4302CA533A19}"/>
    <cellStyle name="Separador de milhares 2 2 23 36" xfId="15042" xr:uid="{273537CE-4595-42B6-A246-1C2C1BD9E58B}"/>
    <cellStyle name="Separador de milhares 2 2 23 36 2" xfId="20268" xr:uid="{EAC3BAA4-E3C5-4581-909F-57F2D804E4FA}"/>
    <cellStyle name="Separador de milhares 2 2 23 4" xfId="11131" xr:uid="{092B335B-9D16-4C1D-A73D-63C5C632D172}"/>
    <cellStyle name="Separador de milhares 2 2 23 4 2" xfId="13928" xr:uid="{4B5C3B85-5130-49D2-847D-B606797F8CA9}"/>
    <cellStyle name="Separador de milhares 2 2 23 4 2 2" xfId="16816" xr:uid="{1AD687A4-14A0-4BE2-A9DF-D462BE264E70}"/>
    <cellStyle name="Separador de milhares 2 2 23 4 2 2 2" xfId="22038" xr:uid="{1F815D58-AB44-4FCC-BE65-3FCC79459A5E}"/>
    <cellStyle name="Separador de milhares 2 2 23 4 2 3" xfId="19163" xr:uid="{CF23915E-DC83-49C1-8959-9F351BFAF08C}"/>
    <cellStyle name="Separador de milhares 2 2 23 4 3" xfId="15070" xr:uid="{F7CAE3BC-3434-407B-88FC-FDFA7744F9B2}"/>
    <cellStyle name="Separador de milhares 2 2 23 4 3 2" xfId="20296" xr:uid="{7D9E5391-D9DF-4F25-81A7-E13B57791B20}"/>
    <cellStyle name="Separador de milhares 2 2 23 5" xfId="11132" xr:uid="{0E722828-8BE1-4B04-9A69-C7E8CA84094D}"/>
    <cellStyle name="Separador de milhares 2 2 23 5 2" xfId="13929" xr:uid="{AAD9388A-852E-475D-B9E4-4AED6CEC9A50}"/>
    <cellStyle name="Separador de milhares 2 2 23 5 2 2" xfId="16817" xr:uid="{9C26BE51-9C19-4106-BCFD-6001AB7FDDA2}"/>
    <cellStyle name="Separador de milhares 2 2 23 5 2 2 2" xfId="22039" xr:uid="{3C18E49F-EC89-4CAD-8C54-65EE94CE05DA}"/>
    <cellStyle name="Separador de milhares 2 2 23 5 2 3" xfId="19164" xr:uid="{D6A8B73A-EEAD-463B-A02C-D93FF9E2E424}"/>
    <cellStyle name="Separador de milhares 2 2 23 5 3" xfId="15071" xr:uid="{C3BCC628-E99F-470E-ADA1-D9518EEAFA01}"/>
    <cellStyle name="Separador de milhares 2 2 23 5 3 2" xfId="20297" xr:uid="{77AF8005-52DB-4F6E-9411-0305B43227EF}"/>
    <cellStyle name="Separador de milhares 2 2 23 6" xfId="11133" xr:uid="{46382680-5B4C-44C0-AF9B-40DD0143A101}"/>
    <cellStyle name="Separador de milhares 2 2 23 6 2" xfId="13930" xr:uid="{EBB54AE2-B316-43A8-BCE9-56880E86AA38}"/>
    <cellStyle name="Separador de milhares 2 2 23 6 2 2" xfId="16818" xr:uid="{6110619E-9557-4F9C-9921-B11FCE931CF9}"/>
    <cellStyle name="Separador de milhares 2 2 23 6 2 2 2" xfId="22040" xr:uid="{836B1FEF-D785-4F48-9C44-D8B41EE9BFA1}"/>
    <cellStyle name="Separador de milhares 2 2 23 6 2 3" xfId="19165" xr:uid="{C0665DC1-6105-4A7A-A400-933D0D62AA4F}"/>
    <cellStyle name="Separador de milhares 2 2 23 6 3" xfId="15072" xr:uid="{D9042FC0-8D6B-4541-B96D-8945B5A2F3FE}"/>
    <cellStyle name="Separador de milhares 2 2 23 6 3 2" xfId="20298" xr:uid="{27F64035-51A4-467F-9D7D-DE53B05FB998}"/>
    <cellStyle name="Separador de milhares 2 2 23 7" xfId="11134" xr:uid="{17EF459C-9B73-45D2-8EC1-09A59E002825}"/>
    <cellStyle name="Separador de milhares 2 2 23 7 2" xfId="13931" xr:uid="{48599949-BEFF-4A06-8A2B-50A7D01FF3F7}"/>
    <cellStyle name="Separador de milhares 2 2 23 7 2 2" xfId="16819" xr:uid="{E5232F73-BEFE-488C-A0FD-69F8BAB108B7}"/>
    <cellStyle name="Separador de milhares 2 2 23 7 2 2 2" xfId="22041" xr:uid="{C6E35AA9-C377-427D-9C0D-A20A4CE4D6AF}"/>
    <cellStyle name="Separador de milhares 2 2 23 7 2 3" xfId="19166" xr:uid="{20CF7EFA-5892-4B33-9C83-770E205EB0FA}"/>
    <cellStyle name="Separador de milhares 2 2 23 7 3" xfId="15073" xr:uid="{03282AE3-24F5-4076-B914-E48B64DA10B7}"/>
    <cellStyle name="Separador de milhares 2 2 23 7 3 2" xfId="20299" xr:uid="{A5FB290E-4979-4318-A85C-33B9A6BCE352}"/>
    <cellStyle name="Separador de milhares 2 2 23 8" xfId="11135" xr:uid="{B7B13830-E99E-467A-9085-B5DC544BCDA6}"/>
    <cellStyle name="Separador de milhares 2 2 23 8 2" xfId="13932" xr:uid="{3A8AF398-0267-4230-8AB6-DE3137C49BFF}"/>
    <cellStyle name="Separador de milhares 2 2 23 8 2 2" xfId="16820" xr:uid="{ED506AA8-78AA-4280-A7BA-BF73CF460705}"/>
    <cellStyle name="Separador de milhares 2 2 23 8 2 2 2" xfId="22042" xr:uid="{FE48CF9F-2891-4806-B61B-DF610953DCBC}"/>
    <cellStyle name="Separador de milhares 2 2 23 8 2 3" xfId="19167" xr:uid="{229330A3-6925-4210-94FD-41C87D18D11B}"/>
    <cellStyle name="Separador de milhares 2 2 23 8 3" xfId="15074" xr:uid="{60A98865-A9FE-4000-95C2-4366DAF56704}"/>
    <cellStyle name="Separador de milhares 2 2 23 8 3 2" xfId="20300" xr:uid="{05F270C7-610D-43A7-B272-2BE9EFDA26CB}"/>
    <cellStyle name="Separador de milhares 2 2 23 9" xfId="11136" xr:uid="{8DB195F2-4363-49D2-B075-24980A61C823}"/>
    <cellStyle name="Separador de milhares 2 2 23 9 2" xfId="13933" xr:uid="{CA808F6C-CFD6-4B17-B194-C9BF4D3CB2CF}"/>
    <cellStyle name="Separador de milhares 2 2 23 9 2 2" xfId="16821" xr:uid="{50505119-575D-41C2-A16F-5B547709EDB3}"/>
    <cellStyle name="Separador de milhares 2 2 23 9 2 2 2" xfId="22043" xr:uid="{E465FC90-F600-4A2B-AFC6-A8C22E39DA60}"/>
    <cellStyle name="Separador de milhares 2 2 23 9 2 3" xfId="19168" xr:uid="{927A9677-86C0-4D36-8EAA-12347DDB6FF8}"/>
    <cellStyle name="Separador de milhares 2 2 23 9 3" xfId="15075" xr:uid="{40202BA4-54A6-492E-9412-79AEBE0FB898}"/>
    <cellStyle name="Separador de milhares 2 2 23 9 3 2" xfId="20301" xr:uid="{97D00EAD-BC11-4D2E-A6EF-9F458F56BD64}"/>
    <cellStyle name="Separador de milhares 2 2 24" xfId="11137" xr:uid="{4E039C64-67AC-4E39-99A1-ED548D7070E8}"/>
    <cellStyle name="Separador de milhares 2 2 24 10" xfId="11138" xr:uid="{D25F77E9-3E51-4B53-84F0-9C9F563FF790}"/>
    <cellStyle name="Separador de milhares 2 2 24 10 2" xfId="13935" xr:uid="{9E59C4B8-D797-44DE-A5C0-23584C0629FE}"/>
    <cellStyle name="Separador de milhares 2 2 24 10 2 2" xfId="16823" xr:uid="{5304F9F0-934F-4390-9970-52C2ABB29408}"/>
    <cellStyle name="Separador de milhares 2 2 24 10 2 2 2" xfId="22045" xr:uid="{D194B62B-0EFF-4DBC-966D-7AA87481DC34}"/>
    <cellStyle name="Separador de milhares 2 2 24 10 2 3" xfId="19170" xr:uid="{3CAA8518-DF7B-4E52-84C2-3A860ACFCA45}"/>
    <cellStyle name="Separador de milhares 2 2 24 10 3" xfId="15077" xr:uid="{A79AAF8F-75DD-4E67-8ED9-952D7CD48AD3}"/>
    <cellStyle name="Separador de milhares 2 2 24 10 3 2" xfId="20303" xr:uid="{771AD652-B095-462F-B701-97A3440AF263}"/>
    <cellStyle name="Separador de milhares 2 2 24 11" xfId="11139" xr:uid="{34BBAE80-3E09-4743-B998-A01B7F88E534}"/>
    <cellStyle name="Separador de milhares 2 2 24 11 2" xfId="13936" xr:uid="{9B7952F4-2C12-45ED-A2B1-643C3AD83E4E}"/>
    <cellStyle name="Separador de milhares 2 2 24 11 2 2" xfId="16824" xr:uid="{FA6CC40C-C42D-49EB-9FA0-E8C6A496AC05}"/>
    <cellStyle name="Separador de milhares 2 2 24 11 2 2 2" xfId="22046" xr:uid="{518FD361-AF35-4E3C-BD63-838F3C03DC40}"/>
    <cellStyle name="Separador de milhares 2 2 24 11 2 3" xfId="19171" xr:uid="{FF4DEDF6-DE5C-4650-8DC0-963DAA4E2900}"/>
    <cellStyle name="Separador de milhares 2 2 24 11 3" xfId="15078" xr:uid="{098B68D1-CA34-49E0-9738-21FCE191968D}"/>
    <cellStyle name="Separador de milhares 2 2 24 11 3 2" xfId="20304" xr:uid="{FBCC6959-1D0D-4EA3-A671-B64623B447F2}"/>
    <cellStyle name="Separador de milhares 2 2 24 12" xfId="11140" xr:uid="{CC329CA9-BB33-4898-BD5E-793AC81D1A05}"/>
    <cellStyle name="Separador de milhares 2 2 24 12 2" xfId="13937" xr:uid="{CA9A04AC-16D5-4A42-98E7-EDDE89461D89}"/>
    <cellStyle name="Separador de milhares 2 2 24 12 2 2" xfId="16825" xr:uid="{B4EAA80E-88E0-4FAE-B690-76D40A983386}"/>
    <cellStyle name="Separador de milhares 2 2 24 12 2 2 2" xfId="22047" xr:uid="{71ABF0E4-BF99-40D1-A33F-5EBEA64B5315}"/>
    <cellStyle name="Separador de milhares 2 2 24 12 2 3" xfId="19172" xr:uid="{38B93721-7FE9-424A-AFA6-259FE2BA9791}"/>
    <cellStyle name="Separador de milhares 2 2 24 12 3" xfId="15079" xr:uid="{7A579D08-54B9-4D55-AC68-EF46F9C2BD0E}"/>
    <cellStyle name="Separador de milhares 2 2 24 12 3 2" xfId="20305" xr:uid="{3765A50B-B414-45D2-86CE-B6423D1B47B9}"/>
    <cellStyle name="Separador de milhares 2 2 24 13" xfId="11141" xr:uid="{1EAEEDAE-B996-4FD2-B982-DAB6FE6CEA57}"/>
    <cellStyle name="Separador de milhares 2 2 24 13 2" xfId="13938" xr:uid="{24808C3C-2544-4E2B-B6A6-1E9D504C6E7A}"/>
    <cellStyle name="Separador de milhares 2 2 24 13 2 2" xfId="16826" xr:uid="{02DE0B5F-6411-4352-841C-84C0E21A1660}"/>
    <cellStyle name="Separador de milhares 2 2 24 13 2 2 2" xfId="22048" xr:uid="{C99FF9F3-BE51-4439-8194-002885F588C8}"/>
    <cellStyle name="Separador de milhares 2 2 24 13 2 3" xfId="19173" xr:uid="{9020C466-29D7-41D0-8E7A-B65F2478C916}"/>
    <cellStyle name="Separador de milhares 2 2 24 13 3" xfId="15080" xr:uid="{7E5686D3-5BB6-4F4F-A19A-921859CEF92D}"/>
    <cellStyle name="Separador de milhares 2 2 24 13 3 2" xfId="20306" xr:uid="{A7ED82FF-899E-48F4-A258-1C1BBE59DC27}"/>
    <cellStyle name="Separador de milhares 2 2 24 14" xfId="11142" xr:uid="{C775E6F2-E892-48A5-B341-822F09339AE4}"/>
    <cellStyle name="Separador de milhares 2 2 24 14 2" xfId="13939" xr:uid="{01BF8DFE-895C-42D9-858D-CFE8B102B591}"/>
    <cellStyle name="Separador de milhares 2 2 24 14 2 2" xfId="16827" xr:uid="{A7C56F30-49AD-485E-B12D-46EDD7242549}"/>
    <cellStyle name="Separador de milhares 2 2 24 14 2 2 2" xfId="22049" xr:uid="{2C0BD53A-EB8C-4284-A7C7-027FE23A4F9A}"/>
    <cellStyle name="Separador de milhares 2 2 24 14 2 3" xfId="19174" xr:uid="{EAD2D6C5-2C26-4C24-BCE6-6FC16FBBB412}"/>
    <cellStyle name="Separador de milhares 2 2 24 14 3" xfId="15081" xr:uid="{201B3DB4-7B44-4483-9BA3-2C379996549E}"/>
    <cellStyle name="Separador de milhares 2 2 24 14 3 2" xfId="20307" xr:uid="{B939552B-D488-44AF-A455-2B2E3C1A5BA6}"/>
    <cellStyle name="Separador de milhares 2 2 24 15" xfId="11143" xr:uid="{80BDD906-0451-4043-9669-D31C87A2A00F}"/>
    <cellStyle name="Separador de milhares 2 2 24 15 2" xfId="13940" xr:uid="{702F1544-A83B-4292-9C6A-557436D174A9}"/>
    <cellStyle name="Separador de milhares 2 2 24 15 2 2" xfId="16828" xr:uid="{B7F6E51C-EFED-4C02-9C6C-5C8C241C670E}"/>
    <cellStyle name="Separador de milhares 2 2 24 15 2 2 2" xfId="22050" xr:uid="{7E8EC4FF-7F31-4A29-8457-CD38D5337CB0}"/>
    <cellStyle name="Separador de milhares 2 2 24 15 2 3" xfId="19175" xr:uid="{DED464DC-7A4A-4D5B-B751-861E7877E126}"/>
    <cellStyle name="Separador de milhares 2 2 24 15 3" xfId="15082" xr:uid="{3E8FC61B-D607-41F5-8E4A-6461A5AE1A4D}"/>
    <cellStyle name="Separador de milhares 2 2 24 15 3 2" xfId="20308" xr:uid="{A912DD63-9092-42BE-887A-D82AE9DEF6EA}"/>
    <cellStyle name="Separador de milhares 2 2 24 16" xfId="11144" xr:uid="{5CEBCAF1-1C65-43C1-9EF2-27FD35C6FA2D}"/>
    <cellStyle name="Separador de milhares 2 2 24 16 2" xfId="13941" xr:uid="{939A4F35-6AAC-4D8F-8E80-B96A82EB89AC}"/>
    <cellStyle name="Separador de milhares 2 2 24 16 2 2" xfId="16829" xr:uid="{687491BF-9285-422A-A921-2BE03D0F6F9B}"/>
    <cellStyle name="Separador de milhares 2 2 24 16 2 2 2" xfId="22051" xr:uid="{90D315DF-D8B6-4742-B141-E78AB29F2396}"/>
    <cellStyle name="Separador de milhares 2 2 24 16 2 3" xfId="19176" xr:uid="{FF6BBBAB-C910-46EC-9475-D9963FF5023D}"/>
    <cellStyle name="Separador de milhares 2 2 24 16 3" xfId="15083" xr:uid="{EF2EEC58-8199-48C1-BDFD-C4E8780C46A1}"/>
    <cellStyle name="Separador de milhares 2 2 24 16 3 2" xfId="20309" xr:uid="{1294509D-CD45-45D4-8395-D002A77620C4}"/>
    <cellStyle name="Separador de milhares 2 2 24 17" xfId="11145" xr:uid="{5ECB2D50-90D7-4E24-9F6E-7CEA8321010B}"/>
    <cellStyle name="Separador de milhares 2 2 24 17 2" xfId="13942" xr:uid="{AB2CA955-DB53-4AAF-ACF1-149C74D8CDDC}"/>
    <cellStyle name="Separador de milhares 2 2 24 17 2 2" xfId="16830" xr:uid="{861DD20B-EE32-4AC0-AA06-7B007B531EFC}"/>
    <cellStyle name="Separador de milhares 2 2 24 17 2 2 2" xfId="22052" xr:uid="{5EDF5CBC-DA8C-43EB-8226-40F925EBD616}"/>
    <cellStyle name="Separador de milhares 2 2 24 17 2 3" xfId="19177" xr:uid="{FE16A696-6857-4B39-83DE-D82A8B6730D5}"/>
    <cellStyle name="Separador de milhares 2 2 24 17 3" xfId="15084" xr:uid="{6AA5B821-0054-4154-992A-0A0F2F09C4F2}"/>
    <cellStyle name="Separador de milhares 2 2 24 17 3 2" xfId="20310" xr:uid="{B6516190-8877-4976-AEBC-A8A22A14C527}"/>
    <cellStyle name="Separador de milhares 2 2 24 18" xfId="11146" xr:uid="{88873CC9-A1E4-4C84-9B22-33A7F252ACF6}"/>
    <cellStyle name="Separador de milhares 2 2 24 18 2" xfId="13943" xr:uid="{E5C1E707-2FA8-4185-9CDF-F76F9AE696D4}"/>
    <cellStyle name="Separador de milhares 2 2 24 18 2 2" xfId="16831" xr:uid="{96C17222-275D-4990-9BA2-C0A963EDD82F}"/>
    <cellStyle name="Separador de milhares 2 2 24 18 2 2 2" xfId="22053" xr:uid="{2D4EB05B-3F03-4853-BBF1-349B19D89CFF}"/>
    <cellStyle name="Separador de milhares 2 2 24 18 2 3" xfId="19178" xr:uid="{E6F786D1-C0FC-482F-9E5C-334CEC832E86}"/>
    <cellStyle name="Separador de milhares 2 2 24 18 3" xfId="15085" xr:uid="{0E867772-D7DB-4657-B21C-3B739B3C1683}"/>
    <cellStyle name="Separador de milhares 2 2 24 18 3 2" xfId="20311" xr:uid="{3DB27DAE-04E8-4282-A868-04E22209E3DA}"/>
    <cellStyle name="Separador de milhares 2 2 24 19" xfId="11147" xr:uid="{05D2A3B8-D7B4-4C7C-AF6F-AE744BFE2656}"/>
    <cellStyle name="Separador de milhares 2 2 24 19 2" xfId="13944" xr:uid="{45B14A39-001B-459B-AE58-570185082A6E}"/>
    <cellStyle name="Separador de milhares 2 2 24 19 2 2" xfId="16832" xr:uid="{D5E1ED7A-17F3-4452-89DF-97566674E93B}"/>
    <cellStyle name="Separador de milhares 2 2 24 19 2 2 2" xfId="22054" xr:uid="{AC1529F0-FE3D-4981-8CE9-4441D69A4DA4}"/>
    <cellStyle name="Separador de milhares 2 2 24 19 2 3" xfId="19179" xr:uid="{49732AB8-AA18-4662-9DB7-14BAB981F974}"/>
    <cellStyle name="Separador de milhares 2 2 24 19 3" xfId="15086" xr:uid="{A9B0ED55-CD01-40E5-A492-0852D7F9FBEC}"/>
    <cellStyle name="Separador de milhares 2 2 24 19 3 2" xfId="20312" xr:uid="{9E071A60-1944-474B-9FEA-F9EBBD175AB7}"/>
    <cellStyle name="Separador de milhares 2 2 24 2" xfId="11148" xr:uid="{C67D0556-8834-4483-97B3-6204EF120189}"/>
    <cellStyle name="Separador de milhares 2 2 24 2 2" xfId="13945" xr:uid="{89AC3965-8B16-4D32-9C01-2B30BBC9A932}"/>
    <cellStyle name="Separador de milhares 2 2 24 2 2 2" xfId="16833" xr:uid="{9B0E4020-4D49-4E61-A384-D42DBA100730}"/>
    <cellStyle name="Separador de milhares 2 2 24 2 2 2 2" xfId="22055" xr:uid="{7A3431A2-7870-4FB8-A825-C16D6086316C}"/>
    <cellStyle name="Separador de milhares 2 2 24 2 2 3" xfId="19180" xr:uid="{4BDD0A66-BC3E-4A31-A5C5-215244F0B333}"/>
    <cellStyle name="Separador de milhares 2 2 24 2 3" xfId="15087" xr:uid="{08A36700-DA63-45FB-A32B-DB849FB29DFF}"/>
    <cellStyle name="Separador de milhares 2 2 24 2 3 2" xfId="20313" xr:uid="{357918F5-08C4-4FE3-BDB8-6AA94FC3A945}"/>
    <cellStyle name="Separador de milhares 2 2 24 20" xfId="11149" xr:uid="{A81EF994-2218-40B6-8E29-322971C39090}"/>
    <cellStyle name="Separador de milhares 2 2 24 20 2" xfId="13946" xr:uid="{20D2C43C-79CC-4507-A384-D525EFA1F7C8}"/>
    <cellStyle name="Separador de milhares 2 2 24 20 2 2" xfId="16834" xr:uid="{7C9D5F70-4479-4CAA-B5E0-9555E1DA6F5A}"/>
    <cellStyle name="Separador de milhares 2 2 24 20 2 2 2" xfId="22056" xr:uid="{80951519-DBF8-4873-9CD7-7740A64ACC80}"/>
    <cellStyle name="Separador de milhares 2 2 24 20 2 3" xfId="19181" xr:uid="{B13D74DC-1C71-4F56-9CD0-8C49F57348FC}"/>
    <cellStyle name="Separador de milhares 2 2 24 20 3" xfId="15088" xr:uid="{E895920E-C7FB-4E6E-9E2C-178B93465BD0}"/>
    <cellStyle name="Separador de milhares 2 2 24 20 3 2" xfId="20314" xr:uid="{FFF38014-9B13-4D20-9F16-ED8F0E43AE69}"/>
    <cellStyle name="Separador de milhares 2 2 24 21" xfId="11150" xr:uid="{A4B7D707-F237-4E9D-97F9-B75C6F1B4AC6}"/>
    <cellStyle name="Separador de milhares 2 2 24 21 2" xfId="13947" xr:uid="{59E1646B-2876-4250-94DB-D9B4DCCE4974}"/>
    <cellStyle name="Separador de milhares 2 2 24 21 2 2" xfId="16835" xr:uid="{479BA373-393D-40F8-B429-3C17B3A7C517}"/>
    <cellStyle name="Separador de milhares 2 2 24 21 2 2 2" xfId="22057" xr:uid="{47140E9A-6718-4F21-A4AC-FCD85C46F2EE}"/>
    <cellStyle name="Separador de milhares 2 2 24 21 2 3" xfId="19182" xr:uid="{C206E639-1780-47F7-805B-7D3AF08AF179}"/>
    <cellStyle name="Separador de milhares 2 2 24 21 3" xfId="15089" xr:uid="{FC463556-B75A-4C96-BD48-92A92624CBFA}"/>
    <cellStyle name="Separador de milhares 2 2 24 21 3 2" xfId="20315" xr:uid="{D932BF62-9CA6-4AC5-8B5E-602F5562251D}"/>
    <cellStyle name="Separador de milhares 2 2 24 22" xfId="11151" xr:uid="{4A72D43F-D951-4222-B9DA-D31F8C94A325}"/>
    <cellStyle name="Separador de milhares 2 2 24 22 2" xfId="13948" xr:uid="{45ED0DC7-2E61-4C29-9F00-B814B427815A}"/>
    <cellStyle name="Separador de milhares 2 2 24 22 2 2" xfId="16836" xr:uid="{05BE3B44-5D11-425F-905C-E14023C471D1}"/>
    <cellStyle name="Separador de milhares 2 2 24 22 2 2 2" xfId="22058" xr:uid="{024CAD4D-0537-46A1-A881-EFD850EC6058}"/>
    <cellStyle name="Separador de milhares 2 2 24 22 2 3" xfId="19183" xr:uid="{A7BC5399-E225-4CCF-80D2-1F4CBBA669EB}"/>
    <cellStyle name="Separador de milhares 2 2 24 22 3" xfId="15090" xr:uid="{C4D89167-C8CE-46D1-A5C3-01C80C67B84E}"/>
    <cellStyle name="Separador de milhares 2 2 24 22 3 2" xfId="20316" xr:uid="{08D9D422-77CE-47BF-BA83-BA3BF5AC72E0}"/>
    <cellStyle name="Separador de milhares 2 2 24 23" xfId="11152" xr:uid="{24914CA3-0F11-4780-9D66-1C9CE1C4304A}"/>
    <cellStyle name="Separador de milhares 2 2 24 23 2" xfId="13949" xr:uid="{1EF05ECA-8B5D-47D3-8356-B04E3A3848D1}"/>
    <cellStyle name="Separador de milhares 2 2 24 23 2 2" xfId="16837" xr:uid="{1B02DE23-E8ED-4D87-8A54-3F58E0B5DB03}"/>
    <cellStyle name="Separador de milhares 2 2 24 23 2 2 2" xfId="22059" xr:uid="{2B742BA2-86D2-47D0-93C8-C2802D4B52E7}"/>
    <cellStyle name="Separador de milhares 2 2 24 23 2 3" xfId="19184" xr:uid="{C878827C-5E57-44A5-BA94-C3F3AA9061E3}"/>
    <cellStyle name="Separador de milhares 2 2 24 23 3" xfId="15091" xr:uid="{22ADE014-F90F-4458-8B29-07C5CBC65D4E}"/>
    <cellStyle name="Separador de milhares 2 2 24 23 3 2" xfId="20317" xr:uid="{634CB146-7F3E-4313-82CC-975D4C3CAF44}"/>
    <cellStyle name="Separador de milhares 2 2 24 24" xfId="11153" xr:uid="{D45F9754-DC68-4578-90E5-FD327E519A40}"/>
    <cellStyle name="Separador de milhares 2 2 24 24 2" xfId="13950" xr:uid="{65B2CFDE-DF18-4741-82EB-E3AD4B213D61}"/>
    <cellStyle name="Separador de milhares 2 2 24 24 2 2" xfId="16838" xr:uid="{4EB1B9AD-BB15-43DC-AC68-DCB4295587F5}"/>
    <cellStyle name="Separador de milhares 2 2 24 24 2 2 2" xfId="22060" xr:uid="{9FDAAC3E-781E-4DA7-9E04-6675535A673E}"/>
    <cellStyle name="Separador de milhares 2 2 24 24 2 3" xfId="19185" xr:uid="{0589FB94-E502-4641-86A0-5E0F778F322C}"/>
    <cellStyle name="Separador de milhares 2 2 24 24 3" xfId="15092" xr:uid="{E84F1D9F-B814-4B4A-82AE-AB6C86061C5A}"/>
    <cellStyle name="Separador de milhares 2 2 24 24 3 2" xfId="20318" xr:uid="{0AC11833-7398-49D3-9FDD-63BD1FD175DD}"/>
    <cellStyle name="Separador de milhares 2 2 24 25" xfId="11154" xr:uid="{15D7A8ED-9F61-4384-A06A-E7EF9DB67888}"/>
    <cellStyle name="Separador de milhares 2 2 24 25 2" xfId="13951" xr:uid="{926B339C-DBC3-40DC-81F5-0E7025F4B21B}"/>
    <cellStyle name="Separador de milhares 2 2 24 25 2 2" xfId="16839" xr:uid="{E50D47D6-8A61-4506-A4AF-7FA36B1E148E}"/>
    <cellStyle name="Separador de milhares 2 2 24 25 2 2 2" xfId="22061" xr:uid="{50CD8184-0D22-45A0-B157-FD9164C52EC3}"/>
    <cellStyle name="Separador de milhares 2 2 24 25 2 3" xfId="19186" xr:uid="{31C8EA4E-4301-4BC1-9861-256243D79046}"/>
    <cellStyle name="Separador de milhares 2 2 24 25 3" xfId="15093" xr:uid="{0FB3391A-6FDB-42F1-B951-23483077682D}"/>
    <cellStyle name="Separador de milhares 2 2 24 25 3 2" xfId="20319" xr:uid="{7CD05F05-B4FF-4664-9EE4-22AE86AD8636}"/>
    <cellStyle name="Separador de milhares 2 2 24 26" xfId="11155" xr:uid="{47B3B490-2F8F-4611-AF6E-95A7DC1AEA81}"/>
    <cellStyle name="Separador de milhares 2 2 24 26 2" xfId="13952" xr:uid="{EDBCD9A8-132C-4961-A431-C7DF23986C78}"/>
    <cellStyle name="Separador de milhares 2 2 24 26 2 2" xfId="16840" xr:uid="{3AA96EE3-090B-4DD9-9F9D-7311D13368EA}"/>
    <cellStyle name="Separador de milhares 2 2 24 26 2 2 2" xfId="22062" xr:uid="{3087D9A2-0F0B-4AE7-BC44-638AB999E142}"/>
    <cellStyle name="Separador de milhares 2 2 24 26 2 3" xfId="19187" xr:uid="{7B641EA8-5891-4090-930D-653926768246}"/>
    <cellStyle name="Separador de milhares 2 2 24 26 3" xfId="15094" xr:uid="{621EE8A1-343E-4A9E-B685-E137852E7FE8}"/>
    <cellStyle name="Separador de milhares 2 2 24 26 3 2" xfId="20320" xr:uid="{7B30D29B-7329-4738-9788-D23CA74668F2}"/>
    <cellStyle name="Separador de milhares 2 2 24 27" xfId="11156" xr:uid="{4B91126B-6C94-4032-BC71-E5C8F6FCD80E}"/>
    <cellStyle name="Separador de milhares 2 2 24 27 2" xfId="13953" xr:uid="{B1375824-5C30-4ACB-B2AB-7E251B311383}"/>
    <cellStyle name="Separador de milhares 2 2 24 27 2 2" xfId="16841" xr:uid="{293E41B2-15B0-41F4-862F-AFD82084D0C9}"/>
    <cellStyle name="Separador de milhares 2 2 24 27 2 2 2" xfId="22063" xr:uid="{45EFFD48-B03F-4FE3-87FB-E035A1FCEB2F}"/>
    <cellStyle name="Separador de milhares 2 2 24 27 2 3" xfId="19188" xr:uid="{86748622-EA2B-486A-8CAA-3529AB2D8F43}"/>
    <cellStyle name="Separador de milhares 2 2 24 27 3" xfId="15095" xr:uid="{8A642094-A64E-4A87-8559-57F6F4D7E14B}"/>
    <cellStyle name="Separador de milhares 2 2 24 27 3 2" xfId="20321" xr:uid="{B61309F6-BC5C-4C34-B66E-26505A7F6DF6}"/>
    <cellStyle name="Separador de milhares 2 2 24 28" xfId="11157" xr:uid="{9CD1D481-BCB9-4455-B37B-6AABF4B78D5D}"/>
    <cellStyle name="Separador de milhares 2 2 24 28 2" xfId="13954" xr:uid="{FA588D43-C727-4683-A72E-DC23A55744D3}"/>
    <cellStyle name="Separador de milhares 2 2 24 28 2 2" xfId="16842" xr:uid="{D1D5850C-108D-4C70-B1CB-98294069C457}"/>
    <cellStyle name="Separador de milhares 2 2 24 28 2 2 2" xfId="22064" xr:uid="{6ECA7CF3-B9DB-4F9A-A742-4ED7D7898ABE}"/>
    <cellStyle name="Separador de milhares 2 2 24 28 2 3" xfId="19189" xr:uid="{CEF91791-95B3-44B4-8498-E4F4584CFE7F}"/>
    <cellStyle name="Separador de milhares 2 2 24 28 3" xfId="15096" xr:uid="{88719E3F-DBA5-4DD0-A006-E1BA72F37571}"/>
    <cellStyle name="Separador de milhares 2 2 24 28 3 2" xfId="20322" xr:uid="{CC9644CC-C416-489B-88D0-AD564E6492F6}"/>
    <cellStyle name="Separador de milhares 2 2 24 29" xfId="11158" xr:uid="{119A38C3-2251-481B-8C4A-9E19BE1250D3}"/>
    <cellStyle name="Separador de milhares 2 2 24 29 2" xfId="13955" xr:uid="{F59CCB59-E05C-445F-8FBC-ADDE10D7EF24}"/>
    <cellStyle name="Separador de milhares 2 2 24 29 2 2" xfId="16843" xr:uid="{B8A04EAF-935A-4EF3-80F8-BE4A9BE220E1}"/>
    <cellStyle name="Separador de milhares 2 2 24 29 2 2 2" xfId="22065" xr:uid="{EE02CE2C-EAB5-4CD6-8580-D9E87CC5BC17}"/>
    <cellStyle name="Separador de milhares 2 2 24 29 2 3" xfId="19190" xr:uid="{EFA18CEE-D50E-48D3-90DE-0B44512521E1}"/>
    <cellStyle name="Separador de milhares 2 2 24 29 3" xfId="15097" xr:uid="{5AB7676D-7465-4B83-B667-A0D2012086D8}"/>
    <cellStyle name="Separador de milhares 2 2 24 29 3 2" xfId="20323" xr:uid="{60199E13-01BC-40D2-B101-DA7957B1003E}"/>
    <cellStyle name="Separador de milhares 2 2 24 3" xfId="11159" xr:uid="{CCF6E811-2FEA-435C-B809-75729957552B}"/>
    <cellStyle name="Separador de milhares 2 2 24 3 2" xfId="13956" xr:uid="{A11A3E99-AB5E-44ED-A89B-E51BC910F366}"/>
    <cellStyle name="Separador de milhares 2 2 24 3 2 2" xfId="16844" xr:uid="{040C0A67-E983-4025-A579-B4ADC2825B2D}"/>
    <cellStyle name="Separador de milhares 2 2 24 3 2 2 2" xfId="22066" xr:uid="{2E3F609A-E33C-4826-9E3D-5D9B8E06FE65}"/>
    <cellStyle name="Separador de milhares 2 2 24 3 2 3" xfId="19191" xr:uid="{1F0425F6-C4B9-4B37-93C4-1B6C695B0347}"/>
    <cellStyle name="Separador de milhares 2 2 24 3 3" xfId="15098" xr:uid="{55DEBDF7-80DB-49E7-A711-032DDB308502}"/>
    <cellStyle name="Separador de milhares 2 2 24 3 3 2" xfId="20324" xr:uid="{D39FEB98-7AB7-4A77-ADA9-792F565DFBC8}"/>
    <cellStyle name="Separador de milhares 2 2 24 30" xfId="11160" xr:uid="{D4F6FCDF-2253-4C64-98FD-EBC6458BD3B7}"/>
    <cellStyle name="Separador de milhares 2 2 24 30 2" xfId="13957" xr:uid="{23B5FD38-DBFE-4F6F-B14E-B13653B51609}"/>
    <cellStyle name="Separador de milhares 2 2 24 30 2 2" xfId="16845" xr:uid="{3F293CEC-4613-4A4D-B0B1-8247220AA7BE}"/>
    <cellStyle name="Separador de milhares 2 2 24 30 2 2 2" xfId="22067" xr:uid="{DA9F3D58-AF60-4622-9192-244821409599}"/>
    <cellStyle name="Separador de milhares 2 2 24 30 2 3" xfId="19192" xr:uid="{B444A143-D523-4B4E-892C-E9608C52DF3A}"/>
    <cellStyle name="Separador de milhares 2 2 24 30 3" xfId="15099" xr:uid="{5E72E6B5-FFD5-424B-B836-F47D3086C5AB}"/>
    <cellStyle name="Separador de milhares 2 2 24 30 3 2" xfId="20325" xr:uid="{0A098E4A-7E5E-48E2-8DEB-66AC826C3C77}"/>
    <cellStyle name="Separador de milhares 2 2 24 31" xfId="11161" xr:uid="{B1B25B42-DD80-4A1E-8D8E-B4FF75E4FC41}"/>
    <cellStyle name="Separador de milhares 2 2 24 31 2" xfId="13958" xr:uid="{112A42E8-FCE1-4CC4-9B66-73EC2137671F}"/>
    <cellStyle name="Separador de milhares 2 2 24 31 2 2" xfId="16846" xr:uid="{78DB3968-3BF6-4D25-922A-98754B9843B8}"/>
    <cellStyle name="Separador de milhares 2 2 24 31 2 2 2" xfId="22068" xr:uid="{4CD49ECD-A373-40A5-AFD5-C2437A19CC25}"/>
    <cellStyle name="Separador de milhares 2 2 24 31 2 3" xfId="19193" xr:uid="{E9D2D9A1-402A-402B-A7F2-CF13ADF24509}"/>
    <cellStyle name="Separador de milhares 2 2 24 31 3" xfId="15100" xr:uid="{D1C45F8B-AB2D-4FFB-B2C8-49D7F2E6754D}"/>
    <cellStyle name="Separador de milhares 2 2 24 31 3 2" xfId="20326" xr:uid="{E9A58A93-6188-4D8D-9CA6-739F3BB01732}"/>
    <cellStyle name="Separador de milhares 2 2 24 32" xfId="11162" xr:uid="{DCEAEE5E-58DE-4237-8B96-62E32EE7234E}"/>
    <cellStyle name="Separador de milhares 2 2 24 32 2" xfId="13959" xr:uid="{4BCDDB4A-E74B-4539-A370-850AFD3BA710}"/>
    <cellStyle name="Separador de milhares 2 2 24 32 2 2" xfId="16847" xr:uid="{C3C41349-900A-45BF-801B-CE40205282DD}"/>
    <cellStyle name="Separador de milhares 2 2 24 32 2 2 2" xfId="22069" xr:uid="{C1457400-A956-4E2A-9A1C-E809CBA2CA42}"/>
    <cellStyle name="Separador de milhares 2 2 24 32 2 3" xfId="19194" xr:uid="{6991DBC6-A761-492E-863C-D18E8F77A8D7}"/>
    <cellStyle name="Separador de milhares 2 2 24 32 3" xfId="15101" xr:uid="{48E0130E-EAD3-4529-988D-248288AB7080}"/>
    <cellStyle name="Separador de milhares 2 2 24 32 3 2" xfId="20327" xr:uid="{DE4A5849-4346-4857-966F-2860BA6F1F35}"/>
    <cellStyle name="Separador de milhares 2 2 24 33" xfId="11163" xr:uid="{411A9BCB-581A-4833-9714-5E78CA4E8B40}"/>
    <cellStyle name="Separador de milhares 2 2 24 33 2" xfId="13960" xr:uid="{AF2B85D9-5CDA-412C-9E6A-BB630934ACCD}"/>
    <cellStyle name="Separador de milhares 2 2 24 33 2 2" xfId="16848" xr:uid="{A4AFDCF0-874A-4659-8BB4-C21BC83A7A88}"/>
    <cellStyle name="Separador de milhares 2 2 24 33 2 2 2" xfId="22070" xr:uid="{791EF75D-197C-4BA4-9FFF-9B995D5120BE}"/>
    <cellStyle name="Separador de milhares 2 2 24 33 2 3" xfId="19195" xr:uid="{8C87E9D6-0125-4381-BD54-1139CD7509BF}"/>
    <cellStyle name="Separador de milhares 2 2 24 33 3" xfId="15102" xr:uid="{6A789114-D6C0-40FF-B46F-6438D78B6A5D}"/>
    <cellStyle name="Separador de milhares 2 2 24 33 3 2" xfId="20328" xr:uid="{5D40AA5D-72BF-42D0-9FAB-C273FDAE8E05}"/>
    <cellStyle name="Separador de milhares 2 2 24 34" xfId="11164" xr:uid="{03621DBF-3BFC-4179-899D-F3D09412C2EB}"/>
    <cellStyle name="Separador de milhares 2 2 24 34 2" xfId="13961" xr:uid="{6EADD6D5-560C-4665-9DE4-BC5003310733}"/>
    <cellStyle name="Separador de milhares 2 2 24 34 2 2" xfId="16849" xr:uid="{8D2A3D5B-B4A5-4026-AD43-AB9E970B12D6}"/>
    <cellStyle name="Separador de milhares 2 2 24 34 2 2 2" xfId="22071" xr:uid="{091E2A00-D13D-45C8-99EC-EF1E8E653418}"/>
    <cellStyle name="Separador de milhares 2 2 24 34 2 3" xfId="19196" xr:uid="{6A0FFC34-EE3A-460F-A66E-52F5A3AFBFF3}"/>
    <cellStyle name="Separador de milhares 2 2 24 34 3" xfId="15103" xr:uid="{B57B4B9C-A3D2-48B6-8B3A-F23F4E2CC055}"/>
    <cellStyle name="Separador de milhares 2 2 24 34 3 2" xfId="20329" xr:uid="{42E1C890-C9E2-40C5-A2B9-53D5E0000525}"/>
    <cellStyle name="Separador de milhares 2 2 24 35" xfId="13934" xr:uid="{A5523934-B2C9-4DF6-B7B4-2FC95E557133}"/>
    <cellStyle name="Separador de milhares 2 2 24 35 2" xfId="16822" xr:uid="{3ADA37BA-BC76-45E7-B5AE-DB112423215D}"/>
    <cellStyle name="Separador de milhares 2 2 24 35 2 2" xfId="22044" xr:uid="{5EAD8D99-991F-42EC-ADD6-26E6C8264E20}"/>
    <cellStyle name="Separador de milhares 2 2 24 35 3" xfId="19169" xr:uid="{4F9D7B6C-BF66-4557-80CA-C0FEB760B9B6}"/>
    <cellStyle name="Separador de milhares 2 2 24 36" xfId="15076" xr:uid="{4F5CEFF5-EB7A-4058-9349-5C47D4D1697F}"/>
    <cellStyle name="Separador de milhares 2 2 24 36 2" xfId="20302" xr:uid="{95A739F1-EE25-4EB8-91CE-E7DEABA99795}"/>
    <cellStyle name="Separador de milhares 2 2 24 4" xfId="11165" xr:uid="{B8878B7E-E778-49FE-ABDA-6709B2127765}"/>
    <cellStyle name="Separador de milhares 2 2 24 4 2" xfId="13962" xr:uid="{59490C9E-5465-4F63-B59E-EA5B2FDBCFC8}"/>
    <cellStyle name="Separador de milhares 2 2 24 4 2 2" xfId="16850" xr:uid="{3FBEB74F-7432-4258-924A-8E7751A08A75}"/>
    <cellStyle name="Separador de milhares 2 2 24 4 2 2 2" xfId="22072" xr:uid="{B11A6C30-EE32-4E38-B3D8-977189715F05}"/>
    <cellStyle name="Separador de milhares 2 2 24 4 2 3" xfId="19197" xr:uid="{590963CD-85B5-4980-8893-77D3D8671F2B}"/>
    <cellStyle name="Separador de milhares 2 2 24 4 3" xfId="15104" xr:uid="{37734CF1-3E29-420E-A983-84B7493237A3}"/>
    <cellStyle name="Separador de milhares 2 2 24 4 3 2" xfId="20330" xr:uid="{704AC6C1-F023-450B-AD9C-F9BD17DF6AA2}"/>
    <cellStyle name="Separador de milhares 2 2 24 5" xfId="11166" xr:uid="{3FF3D90F-81B3-4DE0-8611-E276FDA7F007}"/>
    <cellStyle name="Separador de milhares 2 2 24 5 2" xfId="13963" xr:uid="{7AB89FC8-23F0-4153-A560-963874560B75}"/>
    <cellStyle name="Separador de milhares 2 2 24 5 2 2" xfId="16851" xr:uid="{7F73EABB-403E-45CF-99FA-2DA5A8B05278}"/>
    <cellStyle name="Separador de milhares 2 2 24 5 2 2 2" xfId="22073" xr:uid="{7B195083-029C-4CAD-A697-EE94872FEF73}"/>
    <cellStyle name="Separador de milhares 2 2 24 5 2 3" xfId="19198" xr:uid="{4EFCF258-52A8-444B-AD0E-75C68073C4B8}"/>
    <cellStyle name="Separador de milhares 2 2 24 5 3" xfId="15105" xr:uid="{A2C32BB8-2BB0-4F67-812C-E35B4A6FB965}"/>
    <cellStyle name="Separador de milhares 2 2 24 5 3 2" xfId="20331" xr:uid="{44C4ECDF-37EF-44B5-8436-6EFB6FCA2131}"/>
    <cellStyle name="Separador de milhares 2 2 24 6" xfId="11167" xr:uid="{91E4DA5D-2096-49E4-B584-B69EAE824BEF}"/>
    <cellStyle name="Separador de milhares 2 2 24 6 2" xfId="13964" xr:uid="{CF57275A-8910-40B6-A41E-F9FC5548142B}"/>
    <cellStyle name="Separador de milhares 2 2 24 6 2 2" xfId="16852" xr:uid="{33E56B2E-72D7-4477-9D8E-5FD829758D1C}"/>
    <cellStyle name="Separador de milhares 2 2 24 6 2 2 2" xfId="22074" xr:uid="{E7E47105-1FE8-4B6F-9720-62EDD8BC8A57}"/>
    <cellStyle name="Separador de milhares 2 2 24 6 2 3" xfId="19199" xr:uid="{D09F48FE-6AC7-46FE-AC0D-16BA8E837FF0}"/>
    <cellStyle name="Separador de milhares 2 2 24 6 3" xfId="15106" xr:uid="{C64B45D6-933F-49C1-AA01-22CC5C853839}"/>
    <cellStyle name="Separador de milhares 2 2 24 6 3 2" xfId="20332" xr:uid="{BBA8342D-B4E3-47DB-B3FD-58E49D2E5EC8}"/>
    <cellStyle name="Separador de milhares 2 2 24 7" xfId="11168" xr:uid="{A59CB321-B5A7-4FAD-8C25-674AE395FF0C}"/>
    <cellStyle name="Separador de milhares 2 2 24 7 2" xfId="13965" xr:uid="{96359C6B-C4EB-4469-8036-AF31BEE5590A}"/>
    <cellStyle name="Separador de milhares 2 2 24 7 2 2" xfId="16853" xr:uid="{EAD3B940-4A92-4A5E-AB84-2D26A038C1DC}"/>
    <cellStyle name="Separador de milhares 2 2 24 7 2 2 2" xfId="22075" xr:uid="{B77768C5-126C-4F2C-B8C9-7D47548E346D}"/>
    <cellStyle name="Separador de milhares 2 2 24 7 2 3" xfId="19200" xr:uid="{0EF41EB3-D7CE-48E7-92BB-3DFA070682AD}"/>
    <cellStyle name="Separador de milhares 2 2 24 7 3" xfId="15107" xr:uid="{2973BFE0-2D86-4F29-AE73-D9B8B513ED3A}"/>
    <cellStyle name="Separador de milhares 2 2 24 7 3 2" xfId="20333" xr:uid="{55F8A1E9-3313-4918-A5EC-A5437CFCF41E}"/>
    <cellStyle name="Separador de milhares 2 2 24 8" xfId="11169" xr:uid="{835AEA09-2B1E-4C67-97BA-0E1FAF45E268}"/>
    <cellStyle name="Separador de milhares 2 2 24 8 2" xfId="13966" xr:uid="{45A11DCC-B490-419E-9669-CC0EF4656565}"/>
    <cellStyle name="Separador de milhares 2 2 24 8 2 2" xfId="16854" xr:uid="{3D5D8F93-E4BF-48FD-8BA9-311E2C3611FA}"/>
    <cellStyle name="Separador de milhares 2 2 24 8 2 2 2" xfId="22076" xr:uid="{68B02BE9-37C7-4670-AE65-108405F674EF}"/>
    <cellStyle name="Separador de milhares 2 2 24 8 2 3" xfId="19201" xr:uid="{04446BDA-66DA-42B4-8C17-C50EBE00E6CD}"/>
    <cellStyle name="Separador de milhares 2 2 24 8 3" xfId="15108" xr:uid="{9220D118-8AD7-4E52-B9BA-A46AA389B48B}"/>
    <cellStyle name="Separador de milhares 2 2 24 8 3 2" xfId="20334" xr:uid="{C63B2729-4C3F-4448-8604-CF48F89245F2}"/>
    <cellStyle name="Separador de milhares 2 2 24 9" xfId="11170" xr:uid="{69261D59-2F4B-4183-BB1A-B1C33BB07D20}"/>
    <cellStyle name="Separador de milhares 2 2 24 9 2" xfId="13967" xr:uid="{4DC3E36E-5A93-4DBD-B578-606CABA8FF68}"/>
    <cellStyle name="Separador de milhares 2 2 24 9 2 2" xfId="16855" xr:uid="{C1F32D0C-5208-4C12-B681-8C72BCC3A354}"/>
    <cellStyle name="Separador de milhares 2 2 24 9 2 2 2" xfId="22077" xr:uid="{5862B7C8-2570-4A7C-86CC-6755FB877EFA}"/>
    <cellStyle name="Separador de milhares 2 2 24 9 2 3" xfId="19202" xr:uid="{360FA4AA-1D78-4091-A6E1-FC926506756A}"/>
    <cellStyle name="Separador de milhares 2 2 24 9 3" xfId="15109" xr:uid="{B85C527F-BD0B-4A7E-9C9E-AF18ABFF6400}"/>
    <cellStyle name="Separador de milhares 2 2 24 9 3 2" xfId="20335" xr:uid="{6A374B53-AD71-48D7-B9AA-B6B7BF56642E}"/>
    <cellStyle name="Separador de milhares 2 2 25" xfId="11171" xr:uid="{0982D7C2-1974-4A68-AA9A-351972177E3B}"/>
    <cellStyle name="Separador de milhares 2 2 25 10" xfId="11172" xr:uid="{8587C8D9-A304-4ADE-B6CB-F1585B041FED}"/>
    <cellStyle name="Separador de milhares 2 2 25 10 2" xfId="13969" xr:uid="{EF76BF4F-DDB1-4D60-9635-39D16892BD48}"/>
    <cellStyle name="Separador de milhares 2 2 25 10 2 2" xfId="16857" xr:uid="{BA2F9A5C-BE1B-4CDC-AB2A-D55A1DD33BF9}"/>
    <cellStyle name="Separador de milhares 2 2 25 10 2 2 2" xfId="22079" xr:uid="{91B25453-40FB-417A-AD83-273B6406F1B0}"/>
    <cellStyle name="Separador de milhares 2 2 25 10 2 3" xfId="19204" xr:uid="{D3F67A00-12BC-4139-8488-6FB3B9586AB8}"/>
    <cellStyle name="Separador de milhares 2 2 25 10 3" xfId="15111" xr:uid="{1A99B31B-6094-4DEA-A287-7052C85239EE}"/>
    <cellStyle name="Separador de milhares 2 2 25 10 3 2" xfId="20337" xr:uid="{AA5C610A-DA65-40F9-8679-1C92C7432AE1}"/>
    <cellStyle name="Separador de milhares 2 2 25 11" xfId="11173" xr:uid="{63470978-3D07-42EA-BB94-B2C904C3DD85}"/>
    <cellStyle name="Separador de milhares 2 2 25 11 2" xfId="13970" xr:uid="{7098FDE5-F38C-4FD4-8824-E83686FEDA0E}"/>
    <cellStyle name="Separador de milhares 2 2 25 11 2 2" xfId="16858" xr:uid="{88B8A895-4126-4CEB-9207-E5379BF02A5A}"/>
    <cellStyle name="Separador de milhares 2 2 25 11 2 2 2" xfId="22080" xr:uid="{3197F27B-1F74-46F2-BE8A-8B1D934E86C9}"/>
    <cellStyle name="Separador de milhares 2 2 25 11 2 3" xfId="19205" xr:uid="{9A42ACFB-73BE-4AE2-B94A-9D52D773E345}"/>
    <cellStyle name="Separador de milhares 2 2 25 11 3" xfId="15112" xr:uid="{3108A657-6791-43CD-ABE5-F298CFF9E2E3}"/>
    <cellStyle name="Separador de milhares 2 2 25 11 3 2" xfId="20338" xr:uid="{783415BB-EA07-43AF-831B-ACF8C84BC118}"/>
    <cellStyle name="Separador de milhares 2 2 25 12" xfId="11174" xr:uid="{DD9B653E-4BEB-4BD0-B77D-E83CEA0B7F83}"/>
    <cellStyle name="Separador de milhares 2 2 25 12 2" xfId="13971" xr:uid="{FA69DEE7-889C-4BA1-9545-605AB0B63CDD}"/>
    <cellStyle name="Separador de milhares 2 2 25 12 2 2" xfId="16859" xr:uid="{AA379A0F-5A9B-431A-8003-F4A0CECBAB09}"/>
    <cellStyle name="Separador de milhares 2 2 25 12 2 2 2" xfId="22081" xr:uid="{8C67B3AC-7C19-4471-B448-802AF145CC8C}"/>
    <cellStyle name="Separador de milhares 2 2 25 12 2 3" xfId="19206" xr:uid="{DE066B01-161F-473C-8CA6-748475C0559C}"/>
    <cellStyle name="Separador de milhares 2 2 25 12 3" xfId="15113" xr:uid="{968DA8ED-5061-4B36-8C67-61F0E692811E}"/>
    <cellStyle name="Separador de milhares 2 2 25 12 3 2" xfId="20339" xr:uid="{3DD608C7-FD92-495F-82B4-415DEBAADB2E}"/>
    <cellStyle name="Separador de milhares 2 2 25 13" xfId="11175" xr:uid="{A2286B60-4AF1-44F0-8017-125E90E7A433}"/>
    <cellStyle name="Separador de milhares 2 2 25 13 2" xfId="13972" xr:uid="{19EEF87D-9270-4DB6-9C50-5DDBA4FBBF68}"/>
    <cellStyle name="Separador de milhares 2 2 25 13 2 2" xfId="16860" xr:uid="{FECAE0E1-9D2F-4DD7-85A6-2E89E7F22AD8}"/>
    <cellStyle name="Separador de milhares 2 2 25 13 2 2 2" xfId="22082" xr:uid="{066C5D3C-361D-4B62-B990-001368E79283}"/>
    <cellStyle name="Separador de milhares 2 2 25 13 2 3" xfId="19207" xr:uid="{FB2C36AB-0C67-460B-8BB8-0E996241EB42}"/>
    <cellStyle name="Separador de milhares 2 2 25 13 3" xfId="15114" xr:uid="{3881D7C8-AAA9-45E4-831E-633744012BE7}"/>
    <cellStyle name="Separador de milhares 2 2 25 13 3 2" xfId="20340" xr:uid="{D1A87D3C-C1EB-4E47-893C-6D630B9469BF}"/>
    <cellStyle name="Separador de milhares 2 2 25 14" xfId="11176" xr:uid="{402A071E-A407-4FE3-A76E-7F4F3362DFF1}"/>
    <cellStyle name="Separador de milhares 2 2 25 14 2" xfId="13973" xr:uid="{AE2725F0-3B98-454C-A37F-9C1930821B14}"/>
    <cellStyle name="Separador de milhares 2 2 25 14 2 2" xfId="16861" xr:uid="{8896E780-5B69-4F39-86CE-F7EF375F4C8B}"/>
    <cellStyle name="Separador de milhares 2 2 25 14 2 2 2" xfId="22083" xr:uid="{C236FFED-ACCE-451F-8E82-E158C30EF186}"/>
    <cellStyle name="Separador de milhares 2 2 25 14 2 3" xfId="19208" xr:uid="{03217E4D-98A2-4EDC-86E0-FECB4567A744}"/>
    <cellStyle name="Separador de milhares 2 2 25 14 3" xfId="15115" xr:uid="{BA99E5A1-13BD-4332-99B5-BDBB8FE4D15C}"/>
    <cellStyle name="Separador de milhares 2 2 25 14 3 2" xfId="20341" xr:uid="{FEF64C8C-DF7F-4C77-9440-66F16AAF956A}"/>
    <cellStyle name="Separador de milhares 2 2 25 15" xfId="11177" xr:uid="{5158A9B8-A8C3-4989-888E-52DFEFE8742B}"/>
    <cellStyle name="Separador de milhares 2 2 25 15 2" xfId="13974" xr:uid="{DC2ECCA8-A1CB-49BD-87D0-F3542EDE6A8D}"/>
    <cellStyle name="Separador de milhares 2 2 25 15 2 2" xfId="16862" xr:uid="{0EDA9CEE-2437-4062-9AB2-7D1B2D0F6E8F}"/>
    <cellStyle name="Separador de milhares 2 2 25 15 2 2 2" xfId="22084" xr:uid="{F8270065-F148-4FD3-9B45-77B701026E25}"/>
    <cellStyle name="Separador de milhares 2 2 25 15 2 3" xfId="19209" xr:uid="{48D3F510-2C15-49BE-8BE9-EC5EB2EDF353}"/>
    <cellStyle name="Separador de milhares 2 2 25 15 3" xfId="15116" xr:uid="{90979182-F665-4B27-BB26-2C8D224CD870}"/>
    <cellStyle name="Separador de milhares 2 2 25 15 3 2" xfId="20342" xr:uid="{D2C3B2BA-43C3-4513-B0AD-2F4A802D7F11}"/>
    <cellStyle name="Separador de milhares 2 2 25 16" xfId="11178" xr:uid="{A0A02C14-2E36-4706-AEBB-AF181E04BB54}"/>
    <cellStyle name="Separador de milhares 2 2 25 16 2" xfId="13975" xr:uid="{C8ED9D9B-CB0D-4506-B7B5-02B20C7B25A3}"/>
    <cellStyle name="Separador de milhares 2 2 25 16 2 2" xfId="16863" xr:uid="{43F2F70A-0D5F-4310-93BF-C5C4842C5F21}"/>
    <cellStyle name="Separador de milhares 2 2 25 16 2 2 2" xfId="22085" xr:uid="{09234ABC-5287-4217-A6E2-AD88DD56C25C}"/>
    <cellStyle name="Separador de milhares 2 2 25 16 2 3" xfId="19210" xr:uid="{B88138AD-9AC7-49DE-ABA7-206AB628A2DE}"/>
    <cellStyle name="Separador de milhares 2 2 25 16 3" xfId="15117" xr:uid="{4EDD22CD-AFAD-4AAF-99BE-C5021A7FD8AC}"/>
    <cellStyle name="Separador de milhares 2 2 25 16 3 2" xfId="20343" xr:uid="{5E1B7F07-6379-44A9-8CC3-1DF3E91851C4}"/>
    <cellStyle name="Separador de milhares 2 2 25 17" xfId="11179" xr:uid="{EDC8F051-720E-4F50-87D4-84116208929B}"/>
    <cellStyle name="Separador de milhares 2 2 25 17 2" xfId="13976" xr:uid="{1CE30BEF-9B0A-4A8E-8B17-8634CF7B7F05}"/>
    <cellStyle name="Separador de milhares 2 2 25 17 2 2" xfId="16864" xr:uid="{777D9DA8-C04D-42A5-9622-8F3C19DB9DD3}"/>
    <cellStyle name="Separador de milhares 2 2 25 17 2 2 2" xfId="22086" xr:uid="{57941212-A285-4285-B9E5-43F4A39A6822}"/>
    <cellStyle name="Separador de milhares 2 2 25 17 2 3" xfId="19211" xr:uid="{04442683-D430-4DC5-ABEF-D3131EF2848E}"/>
    <cellStyle name="Separador de milhares 2 2 25 17 3" xfId="15118" xr:uid="{4CDD202D-DA4F-4F69-BCBE-58791C5EA6A8}"/>
    <cellStyle name="Separador de milhares 2 2 25 17 3 2" xfId="20344" xr:uid="{171061BD-905E-43A9-82AE-091C65B866F7}"/>
    <cellStyle name="Separador de milhares 2 2 25 18" xfId="11180" xr:uid="{32164D1F-0A55-4223-8F2E-BFEED24A7124}"/>
    <cellStyle name="Separador de milhares 2 2 25 18 2" xfId="13977" xr:uid="{0B4C3248-A706-47E3-A85E-13A5FA846D44}"/>
    <cellStyle name="Separador de milhares 2 2 25 18 2 2" xfId="16865" xr:uid="{B9D9182C-09B7-4CC6-B94C-DE8408742D1F}"/>
    <cellStyle name="Separador de milhares 2 2 25 18 2 2 2" xfId="22087" xr:uid="{B9E0A38A-4AC8-471D-91B6-3DD3AEF3482C}"/>
    <cellStyle name="Separador de milhares 2 2 25 18 2 3" xfId="19212" xr:uid="{434C5F9E-DA5A-48E2-9112-F30D9ABE4A38}"/>
    <cellStyle name="Separador de milhares 2 2 25 18 3" xfId="15119" xr:uid="{1FD7FE62-66C4-4D40-95F5-B78DB7EE55DE}"/>
    <cellStyle name="Separador de milhares 2 2 25 18 3 2" xfId="20345" xr:uid="{C08FA8FB-48CC-4D92-AB8E-E7ADB3E2A0E7}"/>
    <cellStyle name="Separador de milhares 2 2 25 19" xfId="11181" xr:uid="{FE06A330-1050-4D09-A68B-5477B7AB1FE6}"/>
    <cellStyle name="Separador de milhares 2 2 25 19 2" xfId="13978" xr:uid="{EF8AB40B-4285-4721-B3D6-F92C075A5C0E}"/>
    <cellStyle name="Separador de milhares 2 2 25 19 2 2" xfId="16866" xr:uid="{15992557-78B2-4EC2-BA15-89E53F118E4E}"/>
    <cellStyle name="Separador de milhares 2 2 25 19 2 2 2" xfId="22088" xr:uid="{67BD3B20-639A-4794-A194-706F4BD50FE8}"/>
    <cellStyle name="Separador de milhares 2 2 25 19 2 3" xfId="19213" xr:uid="{8F5CEDA5-239F-4923-A8E1-F002D81BE840}"/>
    <cellStyle name="Separador de milhares 2 2 25 19 3" xfId="15120" xr:uid="{8BC321A0-52F8-4CCB-B6CF-D74B9E4BC3C6}"/>
    <cellStyle name="Separador de milhares 2 2 25 19 3 2" xfId="20346" xr:uid="{0AF600D8-A26F-463D-9B8C-C9B43D6C00B2}"/>
    <cellStyle name="Separador de milhares 2 2 25 2" xfId="11182" xr:uid="{E4F723E0-F36E-439A-A8F6-A0D8777DFAFD}"/>
    <cellStyle name="Separador de milhares 2 2 25 2 2" xfId="13979" xr:uid="{75C0EE17-B184-4442-8598-DA26833541C1}"/>
    <cellStyle name="Separador de milhares 2 2 25 2 2 2" xfId="16867" xr:uid="{13103BFC-A6B4-4F5C-8208-01867431C57D}"/>
    <cellStyle name="Separador de milhares 2 2 25 2 2 2 2" xfId="22089" xr:uid="{E26EFCCB-97D0-4DB7-A72B-F8F86CBD0333}"/>
    <cellStyle name="Separador de milhares 2 2 25 2 2 3" xfId="19214" xr:uid="{222CFA8F-DCD6-468F-9707-6AB6C0A7EC07}"/>
    <cellStyle name="Separador de milhares 2 2 25 2 3" xfId="15121" xr:uid="{ACB0CF7E-C0E9-489B-BF79-096C3EE9FA92}"/>
    <cellStyle name="Separador de milhares 2 2 25 2 3 2" xfId="20347" xr:uid="{38220F76-1EE8-4F67-A1EA-5E40A5C648D7}"/>
    <cellStyle name="Separador de milhares 2 2 25 20" xfId="11183" xr:uid="{4B3CED02-98FB-4E2C-8907-E26D8CD81309}"/>
    <cellStyle name="Separador de milhares 2 2 25 20 2" xfId="13980" xr:uid="{59CB0566-635E-49B7-AE5A-1D10AFE15ED9}"/>
    <cellStyle name="Separador de milhares 2 2 25 20 2 2" xfId="16868" xr:uid="{2ADE3A93-B5BE-4430-9B93-359C110237D9}"/>
    <cellStyle name="Separador de milhares 2 2 25 20 2 2 2" xfId="22090" xr:uid="{728E8C39-41DA-435F-8385-B2C251BA677D}"/>
    <cellStyle name="Separador de milhares 2 2 25 20 2 3" xfId="19215" xr:uid="{B14D011B-9A5A-4DC6-B012-E4DB2E583B4C}"/>
    <cellStyle name="Separador de milhares 2 2 25 20 3" xfId="15122" xr:uid="{DA38658F-B551-45A7-A29E-9078C17352DD}"/>
    <cellStyle name="Separador de milhares 2 2 25 20 3 2" xfId="20348" xr:uid="{EB507A9A-3915-4C86-9D5E-336CA1BC414A}"/>
    <cellStyle name="Separador de milhares 2 2 25 21" xfId="11184" xr:uid="{D3B6FCD0-D9C6-4845-A191-41ED6A900CF8}"/>
    <cellStyle name="Separador de milhares 2 2 25 21 2" xfId="13981" xr:uid="{14FA820A-420F-4370-AC1E-BBAA44DB0B0B}"/>
    <cellStyle name="Separador de milhares 2 2 25 21 2 2" xfId="16869" xr:uid="{770EAB3E-D2A8-45A3-A75C-3C88C6763A26}"/>
    <cellStyle name="Separador de milhares 2 2 25 21 2 2 2" xfId="22091" xr:uid="{71576F8F-7CAE-4AAE-998C-CC045A3C4732}"/>
    <cellStyle name="Separador de milhares 2 2 25 21 2 3" xfId="19216" xr:uid="{3D131141-26B9-436E-9050-6B3974D38FD8}"/>
    <cellStyle name="Separador de milhares 2 2 25 21 3" xfId="15123" xr:uid="{054F8F93-AC09-4909-BBDB-7BDA810F1B00}"/>
    <cellStyle name="Separador de milhares 2 2 25 21 3 2" xfId="20349" xr:uid="{26223B09-A260-44FA-A79D-9AB1E108DC8F}"/>
    <cellStyle name="Separador de milhares 2 2 25 22" xfId="11185" xr:uid="{B99440C9-8CC9-4142-9E2E-2DCAE9676316}"/>
    <cellStyle name="Separador de milhares 2 2 25 22 2" xfId="13982" xr:uid="{43E76C05-F954-4BD0-9B35-8BA1A073BDB8}"/>
    <cellStyle name="Separador de milhares 2 2 25 22 2 2" xfId="16870" xr:uid="{9B0B2504-04A1-4309-91C2-4727B60C4FBA}"/>
    <cellStyle name="Separador de milhares 2 2 25 22 2 2 2" xfId="22092" xr:uid="{1118D56A-2AA9-431E-9F38-CFA2D738E11E}"/>
    <cellStyle name="Separador de milhares 2 2 25 22 2 3" xfId="19217" xr:uid="{BCE08F70-9962-4135-9BE0-5E857C2633EB}"/>
    <cellStyle name="Separador de milhares 2 2 25 22 3" xfId="15124" xr:uid="{C2CACF72-F3BB-46FB-93A3-C232BAE37D7F}"/>
    <cellStyle name="Separador de milhares 2 2 25 22 3 2" xfId="20350" xr:uid="{3FA63637-230D-444A-B351-8B4B3EF5D089}"/>
    <cellStyle name="Separador de milhares 2 2 25 23" xfId="11186" xr:uid="{677D4C0B-370F-436F-A3F5-65C5F93C338A}"/>
    <cellStyle name="Separador de milhares 2 2 25 23 2" xfId="13983" xr:uid="{0A7C44B1-3675-4F4A-8F4D-5BD08EC58822}"/>
    <cellStyle name="Separador de milhares 2 2 25 23 2 2" xfId="16871" xr:uid="{0690A2CF-7E0D-42EE-A2B6-8656649894E6}"/>
    <cellStyle name="Separador de milhares 2 2 25 23 2 2 2" xfId="22093" xr:uid="{14864060-3CB0-4FC9-8446-ECC2144B16B4}"/>
    <cellStyle name="Separador de milhares 2 2 25 23 2 3" xfId="19218" xr:uid="{0DA7A36E-9B29-4681-B928-AD16D8620576}"/>
    <cellStyle name="Separador de milhares 2 2 25 23 3" xfId="15125" xr:uid="{22343187-3A5C-4388-8AD2-3BDCBE4DE992}"/>
    <cellStyle name="Separador de milhares 2 2 25 23 3 2" xfId="20351" xr:uid="{AF43DE6A-08CD-45BF-B1AF-13A57CA524C7}"/>
    <cellStyle name="Separador de milhares 2 2 25 24" xfId="11187" xr:uid="{B3A888FF-8D2A-4A9E-80F0-482178DC45EE}"/>
    <cellStyle name="Separador de milhares 2 2 25 24 2" xfId="13984" xr:uid="{9A3CA540-019C-4E07-955B-F92BDC6E8139}"/>
    <cellStyle name="Separador de milhares 2 2 25 24 2 2" xfId="16872" xr:uid="{7D9C9BC0-FB56-4019-8AD8-7F542F10E206}"/>
    <cellStyle name="Separador de milhares 2 2 25 24 2 2 2" xfId="22094" xr:uid="{36A85931-C506-433B-8B4D-19E2B197202B}"/>
    <cellStyle name="Separador de milhares 2 2 25 24 2 3" xfId="19219" xr:uid="{45F93ECF-E554-4217-96F6-EBEA134B1086}"/>
    <cellStyle name="Separador de milhares 2 2 25 24 3" xfId="15126" xr:uid="{4D6EE229-C8F9-4723-8A16-78F9945C5603}"/>
    <cellStyle name="Separador de milhares 2 2 25 24 3 2" xfId="20352" xr:uid="{136A23EC-D67D-4DE4-A00F-F51E2B743470}"/>
    <cellStyle name="Separador de milhares 2 2 25 25" xfId="11188" xr:uid="{9642238F-62AD-4AF2-83DF-1B2A5986FD22}"/>
    <cellStyle name="Separador de milhares 2 2 25 25 2" xfId="13985" xr:uid="{0CDF159B-B4EA-4BBE-9A48-6ED09C0E075C}"/>
    <cellStyle name="Separador de milhares 2 2 25 25 2 2" xfId="16873" xr:uid="{E8018930-CBAC-4ADB-BF65-268FF24F28D1}"/>
    <cellStyle name="Separador de milhares 2 2 25 25 2 2 2" xfId="22095" xr:uid="{858E09AE-EC14-48E9-B21C-DEF97E8CA673}"/>
    <cellStyle name="Separador de milhares 2 2 25 25 2 3" xfId="19220" xr:uid="{1446057F-7FBF-4FBB-9BAD-3FAB58B6409D}"/>
    <cellStyle name="Separador de milhares 2 2 25 25 3" xfId="15127" xr:uid="{62610DD4-6516-4468-9B51-C2D6B7E42A73}"/>
    <cellStyle name="Separador de milhares 2 2 25 25 3 2" xfId="20353" xr:uid="{57938950-9F69-4225-9D16-A2DDA8F9C280}"/>
    <cellStyle name="Separador de milhares 2 2 25 26" xfId="11189" xr:uid="{054A206B-A82E-4A53-8229-F71020702CE7}"/>
    <cellStyle name="Separador de milhares 2 2 25 26 2" xfId="13986" xr:uid="{72E4C744-119D-4F3D-BAD1-A010DC890142}"/>
    <cellStyle name="Separador de milhares 2 2 25 26 2 2" xfId="16874" xr:uid="{F29AF556-AFA4-4F20-9AA0-88C298D0D847}"/>
    <cellStyle name="Separador de milhares 2 2 25 26 2 2 2" xfId="22096" xr:uid="{C1FB8989-BEA4-4E3C-A3B7-A45C1AB9991B}"/>
    <cellStyle name="Separador de milhares 2 2 25 26 2 3" xfId="19221" xr:uid="{4EAA2450-1F08-46B8-85E8-0ED1842B035C}"/>
    <cellStyle name="Separador de milhares 2 2 25 26 3" xfId="15128" xr:uid="{3BAD3B03-FF8C-4D29-96DD-8359A5ECE32F}"/>
    <cellStyle name="Separador de milhares 2 2 25 26 3 2" xfId="20354" xr:uid="{80DDC15B-DEE7-473F-8CB2-59BCE8E9443E}"/>
    <cellStyle name="Separador de milhares 2 2 25 27" xfId="11190" xr:uid="{EEA05C32-5C5F-445B-89E9-C1484102A9B6}"/>
    <cellStyle name="Separador de milhares 2 2 25 27 2" xfId="13987" xr:uid="{41B62395-A284-4B27-85C6-CD5259830C4E}"/>
    <cellStyle name="Separador de milhares 2 2 25 27 2 2" xfId="16875" xr:uid="{0A13151F-0D88-438B-BB93-9041CCE11B65}"/>
    <cellStyle name="Separador de milhares 2 2 25 27 2 2 2" xfId="22097" xr:uid="{9623A570-E442-4959-8A2F-E851614E5086}"/>
    <cellStyle name="Separador de milhares 2 2 25 27 2 3" xfId="19222" xr:uid="{E4EE4B9E-2657-4CC6-86FD-D55D7248BA36}"/>
    <cellStyle name="Separador de milhares 2 2 25 27 3" xfId="15129" xr:uid="{7E7954BA-32BB-427D-9710-D06B469FC183}"/>
    <cellStyle name="Separador de milhares 2 2 25 27 3 2" xfId="20355" xr:uid="{7FD03F0E-C0E4-452F-A292-6888C46BA06F}"/>
    <cellStyle name="Separador de milhares 2 2 25 28" xfId="11191" xr:uid="{134BB38A-9608-4F61-A5A2-BAAF8807CFC2}"/>
    <cellStyle name="Separador de milhares 2 2 25 28 2" xfId="13988" xr:uid="{A1515909-EC6A-4ADF-AF8A-B6D0B7EF1550}"/>
    <cellStyle name="Separador de milhares 2 2 25 28 2 2" xfId="16876" xr:uid="{B0EE27E0-14AE-42E3-B00F-EA9DDE44C1B8}"/>
    <cellStyle name="Separador de milhares 2 2 25 28 2 2 2" xfId="22098" xr:uid="{1EE3BE05-2F9B-42B7-A214-D36939C90F8B}"/>
    <cellStyle name="Separador de milhares 2 2 25 28 2 3" xfId="19223" xr:uid="{57816ACB-76AB-4044-8351-8167494754DC}"/>
    <cellStyle name="Separador de milhares 2 2 25 28 3" xfId="15130" xr:uid="{212C874F-219F-4EEB-B41C-45323F35DDCE}"/>
    <cellStyle name="Separador de milhares 2 2 25 28 3 2" xfId="20356" xr:uid="{47680AD3-B8B0-4959-99B3-528F5F738748}"/>
    <cellStyle name="Separador de milhares 2 2 25 29" xfId="11192" xr:uid="{02CF4D0A-4A52-4DF4-ADDC-24739BA7AFF2}"/>
    <cellStyle name="Separador de milhares 2 2 25 29 2" xfId="13989" xr:uid="{54100E12-4F76-414E-9DFE-BD3D8EB8034C}"/>
    <cellStyle name="Separador de milhares 2 2 25 29 2 2" xfId="16877" xr:uid="{65E2CB01-4176-4072-94F7-962B69D57DBA}"/>
    <cellStyle name="Separador de milhares 2 2 25 29 2 2 2" xfId="22099" xr:uid="{55154951-A13D-42D3-A3A5-B31F95874698}"/>
    <cellStyle name="Separador de milhares 2 2 25 29 2 3" xfId="19224" xr:uid="{A204B404-84ED-4580-9AD5-2519E97D918A}"/>
    <cellStyle name="Separador de milhares 2 2 25 29 3" xfId="15131" xr:uid="{CE6C9E89-FF29-41F6-9007-E187BCFA279D}"/>
    <cellStyle name="Separador de milhares 2 2 25 29 3 2" xfId="20357" xr:uid="{919A1C1B-76D4-4BC1-8329-8EDA0DDCAD78}"/>
    <cellStyle name="Separador de milhares 2 2 25 3" xfId="11193" xr:uid="{7C963ED0-5D61-476A-B935-912657377CE6}"/>
    <cellStyle name="Separador de milhares 2 2 25 3 2" xfId="13990" xr:uid="{946AA990-BEF9-414C-9A45-9C5BCCBED22C}"/>
    <cellStyle name="Separador de milhares 2 2 25 3 2 2" xfId="16878" xr:uid="{1CF852F9-972E-4E36-BA8E-842551D5C96F}"/>
    <cellStyle name="Separador de milhares 2 2 25 3 2 2 2" xfId="22100" xr:uid="{DFDDF04D-7F3C-45B8-B337-F9E7F843E427}"/>
    <cellStyle name="Separador de milhares 2 2 25 3 2 3" xfId="19225" xr:uid="{8A6DB81E-05D2-40DB-821F-BD4B965AB3A4}"/>
    <cellStyle name="Separador de milhares 2 2 25 3 3" xfId="15132" xr:uid="{96E88155-DD7E-4309-A8F3-BA26AAC5B0DB}"/>
    <cellStyle name="Separador de milhares 2 2 25 3 3 2" xfId="20358" xr:uid="{1159FBF6-ADEA-4446-9067-87E93B1954DC}"/>
    <cellStyle name="Separador de milhares 2 2 25 30" xfId="11194" xr:uid="{8FA5A8DA-44E4-4B4C-A4A5-FEDA01E12E30}"/>
    <cellStyle name="Separador de milhares 2 2 25 30 2" xfId="13991" xr:uid="{4EC29AC2-32D3-4FFE-9373-3C7EB14B6250}"/>
    <cellStyle name="Separador de milhares 2 2 25 30 2 2" xfId="16879" xr:uid="{A376CE96-1F97-44D2-AC19-D505E8C67128}"/>
    <cellStyle name="Separador de milhares 2 2 25 30 2 2 2" xfId="22101" xr:uid="{AC6F4C4B-F55E-4308-8B04-04B54C5726CC}"/>
    <cellStyle name="Separador de milhares 2 2 25 30 2 3" xfId="19226" xr:uid="{DD03644D-0D99-4548-94C2-EAFC0C6A2ABE}"/>
    <cellStyle name="Separador de milhares 2 2 25 30 3" xfId="15133" xr:uid="{399E29A7-395B-4F16-8E54-D0CCD0C929C8}"/>
    <cellStyle name="Separador de milhares 2 2 25 30 3 2" xfId="20359" xr:uid="{263BE27E-0F7A-41B2-8B44-AE6BE9560E31}"/>
    <cellStyle name="Separador de milhares 2 2 25 31" xfId="11195" xr:uid="{A7CFD5BC-BB45-4000-AC4D-A8C51768DAC1}"/>
    <cellStyle name="Separador de milhares 2 2 25 31 2" xfId="13992" xr:uid="{DB92578A-235C-47AC-BC96-ECE417B91EF6}"/>
    <cellStyle name="Separador de milhares 2 2 25 31 2 2" xfId="16880" xr:uid="{0802F3B5-B4E8-424A-BE68-5AD7DCA6B6F4}"/>
    <cellStyle name="Separador de milhares 2 2 25 31 2 2 2" xfId="22102" xr:uid="{B15299A2-A765-46EE-99E5-13E5BE88EA21}"/>
    <cellStyle name="Separador de milhares 2 2 25 31 2 3" xfId="19227" xr:uid="{E0BBD13D-A75B-4C67-B4C8-54E68DC46AA1}"/>
    <cellStyle name="Separador de milhares 2 2 25 31 3" xfId="15134" xr:uid="{C956A192-096C-4C94-8263-21D6A1531966}"/>
    <cellStyle name="Separador de milhares 2 2 25 31 3 2" xfId="20360" xr:uid="{050E3E30-FFF8-4565-949C-FEFB180C0714}"/>
    <cellStyle name="Separador de milhares 2 2 25 32" xfId="11196" xr:uid="{C841A16A-AA09-4C79-A271-2FD6F24852EC}"/>
    <cellStyle name="Separador de milhares 2 2 25 32 2" xfId="13993" xr:uid="{5A2FC87F-BDE0-49CB-B2B7-D2BCAED8020B}"/>
    <cellStyle name="Separador de milhares 2 2 25 32 2 2" xfId="16881" xr:uid="{8068ADE1-3697-4BF1-977A-245B485810CF}"/>
    <cellStyle name="Separador de milhares 2 2 25 32 2 2 2" xfId="22103" xr:uid="{A2A4C84B-7A32-4530-869D-D9C30DE08565}"/>
    <cellStyle name="Separador de milhares 2 2 25 32 2 3" xfId="19228" xr:uid="{723DC47B-535F-4EB8-A395-9DB350E169F3}"/>
    <cellStyle name="Separador de milhares 2 2 25 32 3" xfId="15135" xr:uid="{56032279-8141-4B5F-A450-E3650A6544B4}"/>
    <cellStyle name="Separador de milhares 2 2 25 32 3 2" xfId="20361" xr:uid="{8A88EB1B-74F9-412A-A383-2EF2A65C5486}"/>
    <cellStyle name="Separador de milhares 2 2 25 33" xfId="11197" xr:uid="{F715446E-8853-41DE-9E8C-6DD1A9FB6A4F}"/>
    <cellStyle name="Separador de milhares 2 2 25 33 2" xfId="13994" xr:uid="{C1A2E8C2-0835-4FCA-8F03-41FD625A35C6}"/>
    <cellStyle name="Separador de milhares 2 2 25 33 2 2" xfId="16882" xr:uid="{19B5C910-33FB-4221-9A01-C0369CAAE5E1}"/>
    <cellStyle name="Separador de milhares 2 2 25 33 2 2 2" xfId="22104" xr:uid="{64E53CEA-5045-46B3-9F4A-C9FA0A284C90}"/>
    <cellStyle name="Separador de milhares 2 2 25 33 2 3" xfId="19229" xr:uid="{8FB4F5BA-9B7C-47E7-AA9E-684296705243}"/>
    <cellStyle name="Separador de milhares 2 2 25 33 3" xfId="15136" xr:uid="{4E2DA206-E187-4B80-98B3-0E87739B854B}"/>
    <cellStyle name="Separador de milhares 2 2 25 33 3 2" xfId="20362" xr:uid="{6C80B55D-82C8-475B-92A1-E70E8C3BCDFF}"/>
    <cellStyle name="Separador de milhares 2 2 25 34" xfId="11198" xr:uid="{AD00075D-FD5C-4941-85B7-C8661C818F63}"/>
    <cellStyle name="Separador de milhares 2 2 25 34 2" xfId="13995" xr:uid="{8EAD1B68-CB72-407E-BBF3-4BA21279CB6F}"/>
    <cellStyle name="Separador de milhares 2 2 25 34 2 2" xfId="16883" xr:uid="{8A03E3D8-E9D9-4D4B-925F-42349BE046E9}"/>
    <cellStyle name="Separador de milhares 2 2 25 34 2 2 2" xfId="22105" xr:uid="{2B41CA68-7879-48BF-9CCE-0DC9FFE87AC7}"/>
    <cellStyle name="Separador de milhares 2 2 25 34 2 3" xfId="19230" xr:uid="{5C79986C-53C6-4820-8CC3-8751D8656CBF}"/>
    <cellStyle name="Separador de milhares 2 2 25 34 3" xfId="15137" xr:uid="{09679DD1-5FD3-4F84-9964-190AEF39C48F}"/>
    <cellStyle name="Separador de milhares 2 2 25 34 3 2" xfId="20363" xr:uid="{89980EBE-15FE-4ED6-A112-8C563B788571}"/>
    <cellStyle name="Separador de milhares 2 2 25 35" xfId="13968" xr:uid="{1D79BF08-D8EC-4762-B745-3AB0CD202F71}"/>
    <cellStyle name="Separador de milhares 2 2 25 35 2" xfId="16856" xr:uid="{242F2A82-2F16-4FF5-AAA7-EEAECBCD52E9}"/>
    <cellStyle name="Separador de milhares 2 2 25 35 2 2" xfId="22078" xr:uid="{BF94463A-B6F6-4EFE-A438-E4B2617194C9}"/>
    <cellStyle name="Separador de milhares 2 2 25 35 3" xfId="19203" xr:uid="{A409306A-DCE2-4AF8-89B6-BE0932F2CF7E}"/>
    <cellStyle name="Separador de milhares 2 2 25 36" xfId="15110" xr:uid="{C37353A0-0E27-4B81-871D-39B4B8413C53}"/>
    <cellStyle name="Separador de milhares 2 2 25 36 2" xfId="20336" xr:uid="{FD9F2E7E-774C-4789-9607-9033F915E1F2}"/>
    <cellStyle name="Separador de milhares 2 2 25 4" xfId="11199" xr:uid="{A3BD6977-952D-40B1-B88B-8C258DF41498}"/>
    <cellStyle name="Separador de milhares 2 2 25 4 2" xfId="13996" xr:uid="{FCFDE191-590C-4CC4-8000-6C20E40B013F}"/>
    <cellStyle name="Separador de milhares 2 2 25 4 2 2" xfId="16884" xr:uid="{BAD00054-8ED0-4BB3-B082-10EBAC04A48F}"/>
    <cellStyle name="Separador de milhares 2 2 25 4 2 2 2" xfId="22106" xr:uid="{98555FD3-EF37-4594-87DC-A85CFC41FA56}"/>
    <cellStyle name="Separador de milhares 2 2 25 4 2 3" xfId="19231" xr:uid="{162A8AAC-7591-4BF8-9634-1B5CD6F0FC75}"/>
    <cellStyle name="Separador de milhares 2 2 25 4 3" xfId="15138" xr:uid="{5E8C5E5B-D9C1-4DD5-A0F6-B00F2C89FB81}"/>
    <cellStyle name="Separador de milhares 2 2 25 4 3 2" xfId="20364" xr:uid="{F6B05812-1A30-4ADA-974F-2D4F1A79382C}"/>
    <cellStyle name="Separador de milhares 2 2 25 5" xfId="11200" xr:uid="{B5165F05-3607-44A7-97A8-E74687B93935}"/>
    <cellStyle name="Separador de milhares 2 2 25 5 2" xfId="13997" xr:uid="{8954C3D9-0328-468C-941A-D317F6C7822E}"/>
    <cellStyle name="Separador de milhares 2 2 25 5 2 2" xfId="16885" xr:uid="{670556D8-E8A9-49FC-9ACF-02A6A85F30D9}"/>
    <cellStyle name="Separador de milhares 2 2 25 5 2 2 2" xfId="22107" xr:uid="{6FE6F440-39B3-4994-801D-688CF9891699}"/>
    <cellStyle name="Separador de milhares 2 2 25 5 2 3" xfId="19232" xr:uid="{E361BE2E-48F9-4250-8B35-08ECCEE9419E}"/>
    <cellStyle name="Separador de milhares 2 2 25 5 3" xfId="15139" xr:uid="{A5AB2B20-4D5A-4556-8F19-9B81ACC98ADB}"/>
    <cellStyle name="Separador de milhares 2 2 25 5 3 2" xfId="20365" xr:uid="{32F9AC65-789E-4288-AED6-4180EC47C108}"/>
    <cellStyle name="Separador de milhares 2 2 25 6" xfId="11201" xr:uid="{A46313F1-327D-490A-81FA-517A2F83BF45}"/>
    <cellStyle name="Separador de milhares 2 2 25 6 2" xfId="13998" xr:uid="{CC594BF4-FEC5-4E10-8370-26C1DC87BE0B}"/>
    <cellStyle name="Separador de milhares 2 2 25 6 2 2" xfId="16886" xr:uid="{C7DAE4BE-F51E-4982-B14A-C9E598FC6F35}"/>
    <cellStyle name="Separador de milhares 2 2 25 6 2 2 2" xfId="22108" xr:uid="{D04B7153-F1C0-4833-9C91-15B9B6572AC1}"/>
    <cellStyle name="Separador de milhares 2 2 25 6 2 3" xfId="19233" xr:uid="{A4ECC1F5-DCF6-41CC-B3A1-76042D3E206E}"/>
    <cellStyle name="Separador de milhares 2 2 25 6 3" xfId="15140" xr:uid="{3F3800A0-E6E3-458B-B5E2-AC0D47AFF1D1}"/>
    <cellStyle name="Separador de milhares 2 2 25 6 3 2" xfId="20366" xr:uid="{F388B385-789E-4B38-8E1C-074815CC7C07}"/>
    <cellStyle name="Separador de milhares 2 2 25 7" xfId="11202" xr:uid="{7C8C29D9-EAB3-4B8E-8C79-4B57E9655ED2}"/>
    <cellStyle name="Separador de milhares 2 2 25 7 2" xfId="13999" xr:uid="{14324D27-E3B6-4F34-8530-95124A969281}"/>
    <cellStyle name="Separador de milhares 2 2 25 7 2 2" xfId="16887" xr:uid="{E1D8DF88-878C-463F-A3CB-575906EE2AEF}"/>
    <cellStyle name="Separador de milhares 2 2 25 7 2 2 2" xfId="22109" xr:uid="{5D4DF9E6-843F-495A-911F-1755D9DFEDC8}"/>
    <cellStyle name="Separador de milhares 2 2 25 7 2 3" xfId="19234" xr:uid="{22158F29-62D4-4C1D-BAA2-1E6CDF62CB42}"/>
    <cellStyle name="Separador de milhares 2 2 25 7 3" xfId="15141" xr:uid="{0CAF0A38-CBA9-4E29-A0C5-10C2DF7C04E1}"/>
    <cellStyle name="Separador de milhares 2 2 25 7 3 2" xfId="20367" xr:uid="{E740C660-DA86-4C97-AC95-8E6FB8A6B6A5}"/>
    <cellStyle name="Separador de milhares 2 2 25 8" xfId="11203" xr:uid="{18245516-68A9-410C-9F85-8D44C08B6B19}"/>
    <cellStyle name="Separador de milhares 2 2 25 8 2" xfId="14000" xr:uid="{6DE8FFC4-F611-40DE-AE5A-B1E5F285BA04}"/>
    <cellStyle name="Separador de milhares 2 2 25 8 2 2" xfId="16888" xr:uid="{F91ED631-F924-4A2E-8934-CEBF956B7A15}"/>
    <cellStyle name="Separador de milhares 2 2 25 8 2 2 2" xfId="22110" xr:uid="{18743A5D-F861-4D1D-BB8A-E3A13DF344DD}"/>
    <cellStyle name="Separador de milhares 2 2 25 8 2 3" xfId="19235" xr:uid="{B57C3ECF-E2F4-459D-8E58-2A4E618D8B63}"/>
    <cellStyle name="Separador de milhares 2 2 25 8 3" xfId="15142" xr:uid="{95BA6E0C-D5F9-4715-9936-A20326E27777}"/>
    <cellStyle name="Separador de milhares 2 2 25 8 3 2" xfId="20368" xr:uid="{67E900EE-19E4-4FE4-915C-2E2111EA853B}"/>
    <cellStyle name="Separador de milhares 2 2 25 9" xfId="11204" xr:uid="{700E26D1-A94B-4803-81D6-F9712221266B}"/>
    <cellStyle name="Separador de milhares 2 2 25 9 2" xfId="14001" xr:uid="{A9D79D01-2329-4B20-99FB-5596AD7434EC}"/>
    <cellStyle name="Separador de milhares 2 2 25 9 2 2" xfId="16889" xr:uid="{1A58C286-4883-4AE9-B92B-802B84172B02}"/>
    <cellStyle name="Separador de milhares 2 2 25 9 2 2 2" xfId="22111" xr:uid="{8BD0BAB4-53CC-4A16-B5E9-8C18BC3FB91F}"/>
    <cellStyle name="Separador de milhares 2 2 25 9 2 3" xfId="19236" xr:uid="{887CDEB3-F96E-4CC7-B54D-172029761F25}"/>
    <cellStyle name="Separador de milhares 2 2 25 9 3" xfId="15143" xr:uid="{293439DD-2D48-4411-878D-95C769A392DF}"/>
    <cellStyle name="Separador de milhares 2 2 25 9 3 2" xfId="20369" xr:uid="{13E27E3D-FC8C-4327-8F1E-ACE8205E6052}"/>
    <cellStyle name="Separador de milhares 2 2 26" xfId="11205" xr:uid="{41C4754D-EF1D-4DDA-B496-A56BD4A69DA6}"/>
    <cellStyle name="Separador de milhares 2 2 26 10" xfId="11206" xr:uid="{C08B729D-BEDA-4C34-B4FC-CB936DC6555C}"/>
    <cellStyle name="Separador de milhares 2 2 26 10 2" xfId="14003" xr:uid="{F39EE39D-9877-48FB-A996-BEA5F33AFE52}"/>
    <cellStyle name="Separador de milhares 2 2 26 10 2 2" xfId="16891" xr:uid="{EE065969-B76C-40B4-B5D3-06D0687AF5D7}"/>
    <cellStyle name="Separador de milhares 2 2 26 10 2 2 2" xfId="22113" xr:uid="{E535A66D-4A94-4231-B117-48A69AB5086D}"/>
    <cellStyle name="Separador de milhares 2 2 26 10 2 3" xfId="19238" xr:uid="{E8EC6419-119B-45DE-8114-99B3527F21D6}"/>
    <cellStyle name="Separador de milhares 2 2 26 10 3" xfId="15145" xr:uid="{183A3829-E1AB-42C4-A769-4BA75EBC1F60}"/>
    <cellStyle name="Separador de milhares 2 2 26 10 3 2" xfId="20371" xr:uid="{A888DE0C-B14E-4DFF-9656-BAC49E98BADE}"/>
    <cellStyle name="Separador de milhares 2 2 26 11" xfId="11207" xr:uid="{948EB6F5-7A80-4C7F-AE5A-3965E2C5746B}"/>
    <cellStyle name="Separador de milhares 2 2 26 11 2" xfId="14004" xr:uid="{6975E31A-DD50-4B2A-B293-E8B4468A43E9}"/>
    <cellStyle name="Separador de milhares 2 2 26 11 2 2" xfId="16892" xr:uid="{04A4A476-27DE-4507-9000-CBD5D213BB0F}"/>
    <cellStyle name="Separador de milhares 2 2 26 11 2 2 2" xfId="22114" xr:uid="{A2E14406-15AE-4505-92A5-659341CCC564}"/>
    <cellStyle name="Separador de milhares 2 2 26 11 2 3" xfId="19239" xr:uid="{06BB0797-273B-4F32-87C9-A21ABCAAE58D}"/>
    <cellStyle name="Separador de milhares 2 2 26 11 3" xfId="15146" xr:uid="{E52FA049-1270-41BC-9A5C-256C9E519499}"/>
    <cellStyle name="Separador de milhares 2 2 26 11 3 2" xfId="20372" xr:uid="{FB68DD72-F48A-4FA5-BCD1-0786B8632E96}"/>
    <cellStyle name="Separador de milhares 2 2 26 12" xfId="11208" xr:uid="{2ACDC81E-7ABB-46B4-8F6F-EC2EBFB6CFB2}"/>
    <cellStyle name="Separador de milhares 2 2 26 12 2" xfId="14005" xr:uid="{D99E8192-2E06-45A4-A336-5CF1B30525A7}"/>
    <cellStyle name="Separador de milhares 2 2 26 12 2 2" xfId="16893" xr:uid="{9FD8845D-B8A5-4D7D-B2C0-91571305B252}"/>
    <cellStyle name="Separador de milhares 2 2 26 12 2 2 2" xfId="22115" xr:uid="{2E2B8D26-E58A-40D5-8709-B3E8CF0F8C6A}"/>
    <cellStyle name="Separador de milhares 2 2 26 12 2 3" xfId="19240" xr:uid="{91DDDFB6-B1AF-4308-B9C6-14D3B87C10FE}"/>
    <cellStyle name="Separador de milhares 2 2 26 12 3" xfId="15147" xr:uid="{C801F34B-649E-4830-8780-B65579EC1BE2}"/>
    <cellStyle name="Separador de milhares 2 2 26 12 3 2" xfId="20373" xr:uid="{DDF1FFFA-B12E-49E2-A2E4-C7A36D4DE89F}"/>
    <cellStyle name="Separador de milhares 2 2 26 13" xfId="11209" xr:uid="{26894F34-BBFF-45C4-982D-71CD1CB428AB}"/>
    <cellStyle name="Separador de milhares 2 2 26 13 2" xfId="14006" xr:uid="{20D4B020-6F09-4762-B726-629B4A935D95}"/>
    <cellStyle name="Separador de milhares 2 2 26 13 2 2" xfId="16894" xr:uid="{8D1A3D6A-83EF-417A-95CB-989A0DD55D81}"/>
    <cellStyle name="Separador de milhares 2 2 26 13 2 2 2" xfId="22116" xr:uid="{F8661180-1369-404B-B2AE-CDF5F6526DDF}"/>
    <cellStyle name="Separador de milhares 2 2 26 13 2 3" xfId="19241" xr:uid="{62349BA2-7EBC-43AC-B992-22BADCAF80C5}"/>
    <cellStyle name="Separador de milhares 2 2 26 13 3" xfId="15148" xr:uid="{81B23607-4375-4387-8A13-95D246D67FC7}"/>
    <cellStyle name="Separador de milhares 2 2 26 13 3 2" xfId="20374" xr:uid="{E7D280B6-13F6-45A8-909D-51125FF0899B}"/>
    <cellStyle name="Separador de milhares 2 2 26 14" xfId="11210" xr:uid="{BAAA3CC4-69D7-4A34-990D-7EF78485E7FA}"/>
    <cellStyle name="Separador de milhares 2 2 26 14 2" xfId="14007" xr:uid="{384BDD69-A704-43B2-9468-7380C668DF15}"/>
    <cellStyle name="Separador de milhares 2 2 26 14 2 2" xfId="16895" xr:uid="{3C753271-89AE-45F2-885C-875DBEB03C7D}"/>
    <cellStyle name="Separador de milhares 2 2 26 14 2 2 2" xfId="22117" xr:uid="{8CC3AC8B-13C6-44A8-9AA7-7F80566A8D02}"/>
    <cellStyle name="Separador de milhares 2 2 26 14 2 3" xfId="19242" xr:uid="{0CDA4BE2-44FA-4BDE-8916-9322963D614E}"/>
    <cellStyle name="Separador de milhares 2 2 26 14 3" xfId="15149" xr:uid="{CF291937-349E-4DDE-BCF7-8E8B4333BE54}"/>
    <cellStyle name="Separador de milhares 2 2 26 14 3 2" xfId="20375" xr:uid="{6AB3BF74-1F28-4519-8766-914917EB77F1}"/>
    <cellStyle name="Separador de milhares 2 2 26 15" xfId="11211" xr:uid="{E640FDDF-20AA-45DB-8B71-9F1B0D4C94AC}"/>
    <cellStyle name="Separador de milhares 2 2 26 15 2" xfId="14008" xr:uid="{9E710CA4-3934-4683-BF94-43ACD54CF4C0}"/>
    <cellStyle name="Separador de milhares 2 2 26 15 2 2" xfId="16896" xr:uid="{3675FF6C-4C92-4974-9B91-53D6FEE27AEB}"/>
    <cellStyle name="Separador de milhares 2 2 26 15 2 2 2" xfId="22118" xr:uid="{386521A5-9ECF-4198-A2F9-302D72B806CE}"/>
    <cellStyle name="Separador de milhares 2 2 26 15 2 3" xfId="19243" xr:uid="{D395AF31-742B-4D96-9793-9808675B12DF}"/>
    <cellStyle name="Separador de milhares 2 2 26 15 3" xfId="15150" xr:uid="{66DBD499-6E6E-4DB6-B766-F95622218EDA}"/>
    <cellStyle name="Separador de milhares 2 2 26 15 3 2" xfId="20376" xr:uid="{99EA8A21-FEC5-4174-847B-8D492AFB1F1C}"/>
    <cellStyle name="Separador de milhares 2 2 26 16" xfId="11212" xr:uid="{5EA4115F-A8B7-4677-85C0-01DF89AC3ABE}"/>
    <cellStyle name="Separador de milhares 2 2 26 16 2" xfId="14009" xr:uid="{AE4190FE-8350-405B-A077-4643B3DF8717}"/>
    <cellStyle name="Separador de milhares 2 2 26 16 2 2" xfId="16897" xr:uid="{FA7AB8EA-E3C1-4497-BE51-68D4AA2E1567}"/>
    <cellStyle name="Separador de milhares 2 2 26 16 2 2 2" xfId="22119" xr:uid="{70B1CAEF-99D9-40B0-890D-904C003A1543}"/>
    <cellStyle name="Separador de milhares 2 2 26 16 2 3" xfId="19244" xr:uid="{DE5691E6-174B-4A81-93EB-5DC2B7867F79}"/>
    <cellStyle name="Separador de milhares 2 2 26 16 3" xfId="15151" xr:uid="{948974C5-CB2A-47EC-9D3F-6BF200485714}"/>
    <cellStyle name="Separador de milhares 2 2 26 16 3 2" xfId="20377" xr:uid="{750CA5E4-3D4E-4810-A271-F367B61A240B}"/>
    <cellStyle name="Separador de milhares 2 2 26 17" xfId="11213" xr:uid="{BE54DFF0-0E4E-4C0D-BDFB-7D5E80F9ADD5}"/>
    <cellStyle name="Separador de milhares 2 2 26 17 2" xfId="14010" xr:uid="{6BE60FD2-4E0E-4D33-94C0-744E6F862F19}"/>
    <cellStyle name="Separador de milhares 2 2 26 17 2 2" xfId="16898" xr:uid="{45976C13-A931-4A23-8F90-6DF3383025C1}"/>
    <cellStyle name="Separador de milhares 2 2 26 17 2 2 2" xfId="22120" xr:uid="{F32B0F21-5C51-4610-92E0-A0B2F9106673}"/>
    <cellStyle name="Separador de milhares 2 2 26 17 2 3" xfId="19245" xr:uid="{34DDE073-56FD-4F10-AF91-E86BDD9006EF}"/>
    <cellStyle name="Separador de milhares 2 2 26 17 3" xfId="15152" xr:uid="{5154914D-B1EE-4020-A888-27C513DDC4E9}"/>
    <cellStyle name="Separador de milhares 2 2 26 17 3 2" xfId="20378" xr:uid="{A6053570-D013-4DD5-A975-F258652DB107}"/>
    <cellStyle name="Separador de milhares 2 2 26 18" xfId="11214" xr:uid="{CB1457A6-C59D-49CF-B665-5C035EF3B11E}"/>
    <cellStyle name="Separador de milhares 2 2 26 18 2" xfId="14011" xr:uid="{9FB165C6-80AD-4055-8308-E1C6B7CE0F20}"/>
    <cellStyle name="Separador de milhares 2 2 26 18 2 2" xfId="16899" xr:uid="{506C90D8-5D24-4911-A6D9-4D511D91A860}"/>
    <cellStyle name="Separador de milhares 2 2 26 18 2 2 2" xfId="22121" xr:uid="{4782749E-4C6C-4BD4-82EE-6AAB6267A87A}"/>
    <cellStyle name="Separador de milhares 2 2 26 18 2 3" xfId="19246" xr:uid="{E85B3B5E-1094-4B51-A63F-70EB0E6811AF}"/>
    <cellStyle name="Separador de milhares 2 2 26 18 3" xfId="15153" xr:uid="{B82E8281-553E-4E93-B355-6286FD8F11FF}"/>
    <cellStyle name="Separador de milhares 2 2 26 18 3 2" xfId="20379" xr:uid="{C7623DA7-6050-46E4-876B-541184E0588B}"/>
    <cellStyle name="Separador de milhares 2 2 26 19" xfId="11215" xr:uid="{2F4DB86C-0D09-4C1B-B016-5683E2CE423F}"/>
    <cellStyle name="Separador de milhares 2 2 26 19 2" xfId="14012" xr:uid="{29D32AE8-4464-4A60-98C9-A6E64F190878}"/>
    <cellStyle name="Separador de milhares 2 2 26 19 2 2" xfId="16900" xr:uid="{33B08F85-B332-4020-87B7-89C4E21AE7B7}"/>
    <cellStyle name="Separador de milhares 2 2 26 19 2 2 2" xfId="22122" xr:uid="{691567BE-22E6-4815-9838-A869599E176C}"/>
    <cellStyle name="Separador de milhares 2 2 26 19 2 3" xfId="19247" xr:uid="{95B856BD-8C48-4902-91AA-0352C06E0748}"/>
    <cellStyle name="Separador de milhares 2 2 26 19 3" xfId="15154" xr:uid="{EFAB908C-43DD-4D1B-BABE-A897870E8525}"/>
    <cellStyle name="Separador de milhares 2 2 26 19 3 2" xfId="20380" xr:uid="{5102FF29-DC18-4683-9943-AD9282508300}"/>
    <cellStyle name="Separador de milhares 2 2 26 2" xfId="11216" xr:uid="{757CB665-55D1-4CA2-9BF2-A064A5F9E58D}"/>
    <cellStyle name="Separador de milhares 2 2 26 2 2" xfId="14013" xr:uid="{B1792419-32AE-460E-AF9E-84B900935C30}"/>
    <cellStyle name="Separador de milhares 2 2 26 2 2 2" xfId="16901" xr:uid="{50812DBF-ABDE-40D6-8CB3-9381DE925CEF}"/>
    <cellStyle name="Separador de milhares 2 2 26 2 2 2 2" xfId="22123" xr:uid="{F6C51D21-ABB3-4308-B963-F2EE2EDBFCAF}"/>
    <cellStyle name="Separador de milhares 2 2 26 2 2 3" xfId="19248" xr:uid="{46D58217-78FB-46C7-ABB2-0587BFD2D967}"/>
    <cellStyle name="Separador de milhares 2 2 26 2 3" xfId="15155" xr:uid="{2EEF3A10-3591-4BF1-BEB1-5218AF19E860}"/>
    <cellStyle name="Separador de milhares 2 2 26 2 3 2" xfId="20381" xr:uid="{B9777575-A811-4D26-A3CC-4A82192758C5}"/>
    <cellStyle name="Separador de milhares 2 2 26 20" xfId="11217" xr:uid="{94E5C426-8462-4BD2-9855-C29C03F26DA9}"/>
    <cellStyle name="Separador de milhares 2 2 26 20 2" xfId="14014" xr:uid="{0A6C0354-E9D5-4D02-94A8-67596089A2A5}"/>
    <cellStyle name="Separador de milhares 2 2 26 20 2 2" xfId="16902" xr:uid="{DE79AA9B-A2D7-4A6C-8105-D4F50D690A38}"/>
    <cellStyle name="Separador de milhares 2 2 26 20 2 2 2" xfId="22124" xr:uid="{CB514E77-F146-44CD-8B74-7D20783A7201}"/>
    <cellStyle name="Separador de milhares 2 2 26 20 2 3" xfId="19249" xr:uid="{5D438F15-9A62-4BA2-8CBD-F51017D6A722}"/>
    <cellStyle name="Separador de milhares 2 2 26 20 3" xfId="15156" xr:uid="{B6588BF9-1DED-4380-95E8-84CAB0F04103}"/>
    <cellStyle name="Separador de milhares 2 2 26 20 3 2" xfId="20382" xr:uid="{B8CC1B7E-6DCA-4158-B0A2-E53AC94C3E1F}"/>
    <cellStyle name="Separador de milhares 2 2 26 21" xfId="11218" xr:uid="{03CF1D24-2C7C-492F-9025-67B124128DCE}"/>
    <cellStyle name="Separador de milhares 2 2 26 21 2" xfId="14015" xr:uid="{56A7C993-2118-4C8B-A053-8452672F5BC2}"/>
    <cellStyle name="Separador de milhares 2 2 26 21 2 2" xfId="16903" xr:uid="{34D11DAB-A055-4C9D-BABB-2897643D139A}"/>
    <cellStyle name="Separador de milhares 2 2 26 21 2 2 2" xfId="22125" xr:uid="{47EF37C6-9959-489C-BC6C-C97857FB99B4}"/>
    <cellStyle name="Separador de milhares 2 2 26 21 2 3" xfId="19250" xr:uid="{3B17555D-8B71-439D-81AC-0D5B26C92EAB}"/>
    <cellStyle name="Separador de milhares 2 2 26 21 3" xfId="15157" xr:uid="{CF9AAFF8-A614-4204-929D-836133D4F32E}"/>
    <cellStyle name="Separador de milhares 2 2 26 21 3 2" xfId="20383" xr:uid="{9D336F1E-52A0-4D44-9F59-38C6F19B7258}"/>
    <cellStyle name="Separador de milhares 2 2 26 22" xfId="11219" xr:uid="{A36A5234-18C4-49CD-8488-D81A6900E883}"/>
    <cellStyle name="Separador de milhares 2 2 26 22 2" xfId="14016" xr:uid="{27A27F3F-6BFE-4278-B372-D166BE8AB5F2}"/>
    <cellStyle name="Separador de milhares 2 2 26 22 2 2" xfId="16904" xr:uid="{78BC4680-D7C4-464D-966C-CB3ED3193D18}"/>
    <cellStyle name="Separador de milhares 2 2 26 22 2 2 2" xfId="22126" xr:uid="{7388A145-D3E2-4D9C-B681-402796ED55AE}"/>
    <cellStyle name="Separador de milhares 2 2 26 22 2 3" xfId="19251" xr:uid="{0461D624-69C6-4D87-9B7E-93AB645599ED}"/>
    <cellStyle name="Separador de milhares 2 2 26 22 3" xfId="15158" xr:uid="{DC292B80-57DF-4057-81D3-C3CF804455D7}"/>
    <cellStyle name="Separador de milhares 2 2 26 22 3 2" xfId="20384" xr:uid="{E7026EB0-40F8-4FF7-B8D9-6A8B0EDE90E5}"/>
    <cellStyle name="Separador de milhares 2 2 26 23" xfId="11220" xr:uid="{B5FE8343-E87B-472B-BC7E-E086D9EC3982}"/>
    <cellStyle name="Separador de milhares 2 2 26 23 2" xfId="14017" xr:uid="{14426B2E-126C-4100-B647-34BDCEB227D5}"/>
    <cellStyle name="Separador de milhares 2 2 26 23 2 2" xfId="16905" xr:uid="{1362BCAC-72B8-4815-8E16-64364FAE3086}"/>
    <cellStyle name="Separador de milhares 2 2 26 23 2 2 2" xfId="22127" xr:uid="{8FE5F8A1-B16A-49FF-B62F-983F9982B815}"/>
    <cellStyle name="Separador de milhares 2 2 26 23 2 3" xfId="19252" xr:uid="{D49D39F6-AC62-4E89-85EF-A85570140B2F}"/>
    <cellStyle name="Separador de milhares 2 2 26 23 3" xfId="15159" xr:uid="{CA010E34-CA4E-406A-B6CE-B9AF63FB879D}"/>
    <cellStyle name="Separador de milhares 2 2 26 23 3 2" xfId="20385" xr:uid="{D28C1B1F-A51B-4FC1-ACE8-AC335FC31E93}"/>
    <cellStyle name="Separador de milhares 2 2 26 24" xfId="11221" xr:uid="{A35AA2DF-14C5-4923-A09D-AE5B2C33FCFE}"/>
    <cellStyle name="Separador de milhares 2 2 26 24 2" xfId="14018" xr:uid="{0534A2B7-061D-4B03-9D18-9454388AE4DD}"/>
    <cellStyle name="Separador de milhares 2 2 26 24 2 2" xfId="16906" xr:uid="{B81A9D86-D5CA-4717-90D4-68B32FDA228A}"/>
    <cellStyle name="Separador de milhares 2 2 26 24 2 2 2" xfId="22128" xr:uid="{99697171-8E38-4AF8-909F-5BF1102603C2}"/>
    <cellStyle name="Separador de milhares 2 2 26 24 2 3" xfId="19253" xr:uid="{2E99908C-3C7E-4ED9-9698-5BBDE661F7DD}"/>
    <cellStyle name="Separador de milhares 2 2 26 24 3" xfId="15160" xr:uid="{024C59F3-46FA-4E19-B7CC-08ECF1DC3ECB}"/>
    <cellStyle name="Separador de milhares 2 2 26 24 3 2" xfId="20386" xr:uid="{A49EEA85-0388-4CCC-A6FC-FE19BD7C5423}"/>
    <cellStyle name="Separador de milhares 2 2 26 25" xfId="11222" xr:uid="{08565ABC-F880-4AAF-8AA2-D06FA38204EF}"/>
    <cellStyle name="Separador de milhares 2 2 26 25 2" xfId="14019" xr:uid="{E33010A2-8E6E-498E-B5D9-0A45F8888E6B}"/>
    <cellStyle name="Separador de milhares 2 2 26 25 2 2" xfId="16907" xr:uid="{B0B1ACD4-E996-48F5-B218-350F9A4118BA}"/>
    <cellStyle name="Separador de milhares 2 2 26 25 2 2 2" xfId="22129" xr:uid="{D980E940-3BB2-4489-9030-0958CA349A26}"/>
    <cellStyle name="Separador de milhares 2 2 26 25 2 3" xfId="19254" xr:uid="{B04C53A2-E51C-457F-BEC3-BD2B62E972C4}"/>
    <cellStyle name="Separador de milhares 2 2 26 25 3" xfId="15161" xr:uid="{B3965F02-FB4E-471B-A1D5-6C8051808A15}"/>
    <cellStyle name="Separador de milhares 2 2 26 25 3 2" xfId="20387" xr:uid="{F1120E42-32FE-4483-BA36-5D6FFA7AFCCC}"/>
    <cellStyle name="Separador de milhares 2 2 26 26" xfId="11223" xr:uid="{8FF457C4-6CA4-471F-99C3-298BFBACC8CE}"/>
    <cellStyle name="Separador de milhares 2 2 26 26 2" xfId="14020" xr:uid="{15932098-5AE4-4950-BD51-3B8D399DADC5}"/>
    <cellStyle name="Separador de milhares 2 2 26 26 2 2" xfId="16908" xr:uid="{6523B4E4-9192-40E0-A711-066558795731}"/>
    <cellStyle name="Separador de milhares 2 2 26 26 2 2 2" xfId="22130" xr:uid="{0BA1709E-D551-4D8C-9085-836520482D14}"/>
    <cellStyle name="Separador de milhares 2 2 26 26 2 3" xfId="19255" xr:uid="{A2D96E98-5299-4630-A230-F774C43B0B21}"/>
    <cellStyle name="Separador de milhares 2 2 26 26 3" xfId="15162" xr:uid="{578119E3-A039-4A37-B71C-F8D14D884F52}"/>
    <cellStyle name="Separador de milhares 2 2 26 26 3 2" xfId="20388" xr:uid="{2EF6BE38-9FB9-48C6-A394-C4B61CBAC8ED}"/>
    <cellStyle name="Separador de milhares 2 2 26 27" xfId="11224" xr:uid="{9D379084-ACDD-4EC1-A24D-EBD3A9FE518B}"/>
    <cellStyle name="Separador de milhares 2 2 26 27 2" xfId="14021" xr:uid="{F7B9876B-648C-4CA1-8E6F-CF0440C9345D}"/>
    <cellStyle name="Separador de milhares 2 2 26 27 2 2" xfId="16909" xr:uid="{5BEB14D1-B2C8-433C-940C-529FEF171A10}"/>
    <cellStyle name="Separador de milhares 2 2 26 27 2 2 2" xfId="22131" xr:uid="{E7061CDA-BC30-4A66-995D-B4B554D6E5B5}"/>
    <cellStyle name="Separador de milhares 2 2 26 27 2 3" xfId="19256" xr:uid="{DDD5FD92-0FD1-485B-896B-D7281308FAFE}"/>
    <cellStyle name="Separador de milhares 2 2 26 27 3" xfId="15163" xr:uid="{3F8F2CE2-5033-4AD6-8765-8BF34E238E07}"/>
    <cellStyle name="Separador de milhares 2 2 26 27 3 2" xfId="20389" xr:uid="{257DCBD4-4670-4BD9-B7E7-ACE9C961CC8B}"/>
    <cellStyle name="Separador de milhares 2 2 26 28" xfId="11225" xr:uid="{07964F2E-437B-4CED-814D-655EEE06543B}"/>
    <cellStyle name="Separador de milhares 2 2 26 28 2" xfId="14022" xr:uid="{F71766DE-06D4-4678-9511-8B4326FE6683}"/>
    <cellStyle name="Separador de milhares 2 2 26 28 2 2" xfId="16910" xr:uid="{96BD0B7F-0995-48E9-A9F6-280883805C6C}"/>
    <cellStyle name="Separador de milhares 2 2 26 28 2 2 2" xfId="22132" xr:uid="{D93CFA99-A427-4412-B68E-6EEADD56B071}"/>
    <cellStyle name="Separador de milhares 2 2 26 28 2 3" xfId="19257" xr:uid="{FC27EEAE-5BBD-4497-84A2-6CAF9849DF34}"/>
    <cellStyle name="Separador de milhares 2 2 26 28 3" xfId="15751" xr:uid="{775E85CD-DDF6-41E6-B886-E374D75987F1}"/>
    <cellStyle name="Separador de milhares 2 2 26 28 3 2" xfId="20974" xr:uid="{F48BC1E6-785B-48EA-AE54-C47D599C6122}"/>
    <cellStyle name="Separador de milhares 2 2 26 29" xfId="11226" xr:uid="{C9AE4D7D-0048-4261-B8F7-1CF36528A417}"/>
    <cellStyle name="Separador de milhares 2 2 26 29 2" xfId="14023" xr:uid="{B0F57E40-C462-416D-B420-E22980BF47B8}"/>
    <cellStyle name="Separador de milhares 2 2 26 29 2 2" xfId="16911" xr:uid="{3437E081-1042-46D4-ABCA-CD29C0F984C5}"/>
    <cellStyle name="Separador de milhares 2 2 26 29 2 2 2" xfId="22133" xr:uid="{F025380D-7B03-4241-AAC8-E20F5BCA0F22}"/>
    <cellStyle name="Separador de milhares 2 2 26 29 2 3" xfId="19258" xr:uid="{A0009989-22F3-4094-9B99-22EEE3F673AC}"/>
    <cellStyle name="Separador de milhares 2 2 26 29 3" xfId="15164" xr:uid="{1057A180-6B04-45AF-9D13-F422FC3E590C}"/>
    <cellStyle name="Separador de milhares 2 2 26 29 3 2" xfId="20390" xr:uid="{BA436134-2C29-4D13-8796-5DF50FB33877}"/>
    <cellStyle name="Separador de milhares 2 2 26 3" xfId="11227" xr:uid="{26B284F8-9906-46A6-A1A0-CBBEBF92C9BB}"/>
    <cellStyle name="Separador de milhares 2 2 26 3 2" xfId="14024" xr:uid="{38382BCD-1A68-4BE6-A15B-0A32F6EF0C74}"/>
    <cellStyle name="Separador de milhares 2 2 26 3 2 2" xfId="16912" xr:uid="{24ED81C2-9A9F-4DD9-A6D4-03C8986C9F9C}"/>
    <cellStyle name="Separador de milhares 2 2 26 3 2 2 2" xfId="22134" xr:uid="{DFD59E43-90F7-4A17-8E39-E60168E16F09}"/>
    <cellStyle name="Separador de milhares 2 2 26 3 2 3" xfId="19259" xr:uid="{DC4AE19E-36DF-4681-8740-7C7D807B9115}"/>
    <cellStyle name="Separador de milhares 2 2 26 3 3" xfId="15165" xr:uid="{74C1A1D8-9031-4DD9-9719-5F05B807C4F7}"/>
    <cellStyle name="Separador de milhares 2 2 26 3 3 2" xfId="20391" xr:uid="{76B9C4E1-2FDB-471A-A32E-92FD26A9942A}"/>
    <cellStyle name="Separador de milhares 2 2 26 30" xfId="11228" xr:uid="{D88E96E4-05E7-4D79-87CF-5F882A42B0AC}"/>
    <cellStyle name="Separador de milhares 2 2 26 30 2" xfId="14025" xr:uid="{F16EDA3A-4315-4041-B14A-351E2D4A69DB}"/>
    <cellStyle name="Separador de milhares 2 2 26 30 2 2" xfId="16913" xr:uid="{8387E4AE-68A1-430D-9509-573BFC7CAC17}"/>
    <cellStyle name="Separador de milhares 2 2 26 30 2 2 2" xfId="22135" xr:uid="{B434A854-2126-4A6D-A212-7F4112ABA8B4}"/>
    <cellStyle name="Separador de milhares 2 2 26 30 2 3" xfId="19260" xr:uid="{2D750C1C-9E87-4B68-96F0-1B2A62576388}"/>
    <cellStyle name="Separador de milhares 2 2 26 30 3" xfId="15166" xr:uid="{CDE54381-4D0D-4FE3-9871-6D7C184997F9}"/>
    <cellStyle name="Separador de milhares 2 2 26 30 3 2" xfId="20392" xr:uid="{77826700-1CBD-4086-87B8-F7F03D1922D3}"/>
    <cellStyle name="Separador de milhares 2 2 26 31" xfId="11229" xr:uid="{6904F7BA-F0F3-40FB-BD03-58AB01D4FE18}"/>
    <cellStyle name="Separador de milhares 2 2 26 31 2" xfId="14026" xr:uid="{D5E9F6EB-A768-4E13-999F-100BA963162B}"/>
    <cellStyle name="Separador de milhares 2 2 26 31 2 2" xfId="16914" xr:uid="{7CA6E3EE-594D-483E-98D8-055C22106F61}"/>
    <cellStyle name="Separador de milhares 2 2 26 31 2 2 2" xfId="22136" xr:uid="{783488AD-FE35-4200-AA7A-D95C448E2C99}"/>
    <cellStyle name="Separador de milhares 2 2 26 31 2 3" xfId="19261" xr:uid="{9ED21236-7038-4874-95E3-476E824CE00F}"/>
    <cellStyle name="Separador de milhares 2 2 26 31 3" xfId="15167" xr:uid="{6BC30AAC-9A57-4E7F-9FE9-6D7D96D9EC10}"/>
    <cellStyle name="Separador de milhares 2 2 26 31 3 2" xfId="20393" xr:uid="{90E2F7E9-D16C-43DE-B309-E7390D7AB775}"/>
    <cellStyle name="Separador de milhares 2 2 26 32" xfId="11230" xr:uid="{1B38ECC4-E20D-4CF1-AA1A-98D6B3D177A5}"/>
    <cellStyle name="Separador de milhares 2 2 26 32 2" xfId="14027" xr:uid="{2B32BD0C-C547-45B6-94C7-96D7BF93525A}"/>
    <cellStyle name="Separador de milhares 2 2 26 32 2 2" xfId="16915" xr:uid="{C17A61D5-091D-4BEE-B8B9-85AAC71810FE}"/>
    <cellStyle name="Separador de milhares 2 2 26 32 2 2 2" xfId="22137" xr:uid="{D0A66907-DDCD-4DB2-BD10-1F778AE795E1}"/>
    <cellStyle name="Separador de milhares 2 2 26 32 2 3" xfId="19262" xr:uid="{8D9B9F04-6525-4772-8E81-4D30120F33B5}"/>
    <cellStyle name="Separador de milhares 2 2 26 32 3" xfId="15168" xr:uid="{6269B278-2A66-4B55-B2F9-69F791ED30DA}"/>
    <cellStyle name="Separador de milhares 2 2 26 32 3 2" xfId="20394" xr:uid="{AA52CBC2-BA42-4AE0-AFD6-9694328A71EA}"/>
    <cellStyle name="Separador de milhares 2 2 26 33" xfId="11231" xr:uid="{248E8D0E-5028-4B14-A7BB-396872993500}"/>
    <cellStyle name="Separador de milhares 2 2 26 33 2" xfId="14028" xr:uid="{466B8DB0-5CC3-4928-BECA-F60BB2970648}"/>
    <cellStyle name="Separador de milhares 2 2 26 33 2 2" xfId="16916" xr:uid="{4D72C646-56D2-4F86-BE64-B88A1CE2C815}"/>
    <cellStyle name="Separador de milhares 2 2 26 33 2 2 2" xfId="22138" xr:uid="{4C572F86-EB5A-4E8C-A0D6-BFB0F7FAF2A5}"/>
    <cellStyle name="Separador de milhares 2 2 26 33 2 3" xfId="19263" xr:uid="{309956CB-A409-4A8C-BCC6-7BCD7EF8B7C0}"/>
    <cellStyle name="Separador de milhares 2 2 26 33 3" xfId="15169" xr:uid="{22C13FEE-A615-410B-BC83-1E4E9B4B7CE7}"/>
    <cellStyle name="Separador de milhares 2 2 26 33 3 2" xfId="20395" xr:uid="{9BB39696-F1FA-499B-83D8-99911519F5D1}"/>
    <cellStyle name="Separador de milhares 2 2 26 34" xfId="11232" xr:uid="{6FE627D8-6881-4542-9A4A-AB74882E6F90}"/>
    <cellStyle name="Separador de milhares 2 2 26 34 2" xfId="14029" xr:uid="{B3DCD7D4-683C-4FB4-9760-D360AE4C72FC}"/>
    <cellStyle name="Separador de milhares 2 2 26 34 2 2" xfId="16917" xr:uid="{C111C783-20DA-4C12-A76B-202E9F3BBCBB}"/>
    <cellStyle name="Separador de milhares 2 2 26 34 2 2 2" xfId="22139" xr:uid="{8AFC2B16-D898-4D8C-9C1D-DBCAACF7CADC}"/>
    <cellStyle name="Separador de milhares 2 2 26 34 2 3" xfId="19264" xr:uid="{D72CE2A8-15F9-4B6E-A567-D217CDF00C0A}"/>
    <cellStyle name="Separador de milhares 2 2 26 34 3" xfId="15170" xr:uid="{6E0284D4-8061-4794-BE6F-7280A43DA510}"/>
    <cellStyle name="Separador de milhares 2 2 26 34 3 2" xfId="20396" xr:uid="{848EDC0C-D114-4D03-A62E-DB88AB142ED8}"/>
    <cellStyle name="Separador de milhares 2 2 26 35" xfId="14002" xr:uid="{2B5AE19B-EEC1-490D-A727-5C5F4995FF3C}"/>
    <cellStyle name="Separador de milhares 2 2 26 35 2" xfId="16890" xr:uid="{01A80539-1E14-4D5E-BAE1-A0E05F36BA1E}"/>
    <cellStyle name="Separador de milhares 2 2 26 35 2 2" xfId="22112" xr:uid="{FB9D9FFA-EA40-4923-BE90-4B763F09635F}"/>
    <cellStyle name="Separador de milhares 2 2 26 35 3" xfId="19237" xr:uid="{F625361A-192D-468A-9EAD-9F93CC212D51}"/>
    <cellStyle name="Separador de milhares 2 2 26 36" xfId="15144" xr:uid="{A8F0B6BC-5170-43FE-8283-428852B5BDDD}"/>
    <cellStyle name="Separador de milhares 2 2 26 36 2" xfId="20370" xr:uid="{88D0AB27-1159-47AB-8E09-1B9A95871980}"/>
    <cellStyle name="Separador de milhares 2 2 26 4" xfId="11233" xr:uid="{1B6538E2-B390-4289-AAC4-614D2EE25833}"/>
    <cellStyle name="Separador de milhares 2 2 26 4 2" xfId="14030" xr:uid="{F8532D76-2A36-4AD0-8309-BA33479D6164}"/>
    <cellStyle name="Separador de milhares 2 2 26 4 2 2" xfId="16918" xr:uid="{4EED65F5-6FD8-4019-870D-095DE14F95D2}"/>
    <cellStyle name="Separador de milhares 2 2 26 4 2 2 2" xfId="22140" xr:uid="{502C2170-0731-43FA-BF39-CD7A42FA4B18}"/>
    <cellStyle name="Separador de milhares 2 2 26 4 2 3" xfId="19265" xr:uid="{6E0AF655-32DA-49E5-9562-C4D146F28870}"/>
    <cellStyle name="Separador de milhares 2 2 26 4 3" xfId="15171" xr:uid="{542E1071-2FD1-43B7-B138-907E747064BF}"/>
    <cellStyle name="Separador de milhares 2 2 26 4 3 2" xfId="20397" xr:uid="{54FDC8C1-423F-4784-BE57-9808B5F745BC}"/>
    <cellStyle name="Separador de milhares 2 2 26 5" xfId="11234" xr:uid="{E63E94F9-E947-4C25-BB98-3B3A413EABDF}"/>
    <cellStyle name="Separador de milhares 2 2 26 5 2" xfId="14031" xr:uid="{6E02730B-C656-40A6-B2B2-5017AFCF4A77}"/>
    <cellStyle name="Separador de milhares 2 2 26 5 2 2" xfId="16919" xr:uid="{74DBB090-74EA-4098-9808-8F822080AEF5}"/>
    <cellStyle name="Separador de milhares 2 2 26 5 2 2 2" xfId="22141" xr:uid="{B04CA420-FC0D-47B7-8400-5D8AA6A19544}"/>
    <cellStyle name="Separador de milhares 2 2 26 5 2 3" xfId="19266" xr:uid="{B4E253F2-FE53-44F9-85FD-9D854F06D32A}"/>
    <cellStyle name="Separador de milhares 2 2 26 5 3" xfId="15172" xr:uid="{94160DFB-53AB-4CC0-A142-73785A9B8891}"/>
    <cellStyle name="Separador de milhares 2 2 26 5 3 2" xfId="20398" xr:uid="{DBD293D8-D8DF-4FC7-824E-A1A6EAAB8225}"/>
    <cellStyle name="Separador de milhares 2 2 26 6" xfId="11235" xr:uid="{7659D254-A3BA-408B-8D45-BDF498E1237F}"/>
    <cellStyle name="Separador de milhares 2 2 26 6 2" xfId="14032" xr:uid="{94A6350F-159A-4206-B645-CE7F4916F6F9}"/>
    <cellStyle name="Separador de milhares 2 2 26 6 2 2" xfId="16920" xr:uid="{F75BD0CC-9A2F-4D46-9185-163B6F538348}"/>
    <cellStyle name="Separador de milhares 2 2 26 6 2 2 2" xfId="22142" xr:uid="{469E594C-647A-4AB8-8515-A50E903AAFAE}"/>
    <cellStyle name="Separador de milhares 2 2 26 6 2 3" xfId="19267" xr:uid="{FB318613-5490-466F-BDC2-2753CE59D241}"/>
    <cellStyle name="Separador de milhares 2 2 26 6 3" xfId="15173" xr:uid="{AA856D70-3E15-45C6-8355-D4A71EF0D814}"/>
    <cellStyle name="Separador de milhares 2 2 26 6 3 2" xfId="20399" xr:uid="{CD6766E4-1A34-487F-A803-26E1CB70D62C}"/>
    <cellStyle name="Separador de milhares 2 2 26 7" xfId="11236" xr:uid="{FA0F560A-BE0C-454F-B2F6-836505530CDC}"/>
    <cellStyle name="Separador de milhares 2 2 26 7 2" xfId="14033" xr:uid="{0F2A9BA1-1118-403F-B146-AE5C1ECDB6EA}"/>
    <cellStyle name="Separador de milhares 2 2 26 7 2 2" xfId="16921" xr:uid="{5C8ABC94-620A-4754-ACA0-D0088900E458}"/>
    <cellStyle name="Separador de milhares 2 2 26 7 2 2 2" xfId="22143" xr:uid="{6C1202E4-58F7-4F1A-8589-33598E91F7DE}"/>
    <cellStyle name="Separador de milhares 2 2 26 7 2 3" xfId="19268" xr:uid="{47FBCAB7-15F6-4BC2-8CFE-1BF4D5DA5877}"/>
    <cellStyle name="Separador de milhares 2 2 26 7 3" xfId="15174" xr:uid="{9B161D87-9843-4A9F-9687-A2680094B942}"/>
    <cellStyle name="Separador de milhares 2 2 26 7 3 2" xfId="20400" xr:uid="{7D170D5A-8BB8-4CEA-877C-01C01FCDD4B9}"/>
    <cellStyle name="Separador de milhares 2 2 26 8" xfId="11237" xr:uid="{74BDB825-8C86-4801-BD17-D8EE3AB71A39}"/>
    <cellStyle name="Separador de milhares 2 2 26 8 2" xfId="14034" xr:uid="{DF97627E-CCD4-459F-B9AA-08A54C9E674D}"/>
    <cellStyle name="Separador de milhares 2 2 26 8 2 2" xfId="16922" xr:uid="{3D98D94F-F1D7-43F4-AE24-00C25B492103}"/>
    <cellStyle name="Separador de milhares 2 2 26 8 2 2 2" xfId="22144" xr:uid="{EFDBD081-5123-4E9E-AA82-CA90C0A9D655}"/>
    <cellStyle name="Separador de milhares 2 2 26 8 2 3" xfId="19269" xr:uid="{33BB41F3-BFC7-4139-A51B-085009464C03}"/>
    <cellStyle name="Separador de milhares 2 2 26 8 3" xfId="15175" xr:uid="{9CF66B9B-830F-4036-B8C1-D71FDFDCE18A}"/>
    <cellStyle name="Separador de milhares 2 2 26 8 3 2" xfId="20401" xr:uid="{3112B1F0-ED75-46DC-8A70-BFE62563C2BE}"/>
    <cellStyle name="Separador de milhares 2 2 26 9" xfId="11238" xr:uid="{90F73050-0F97-41DA-8CC3-D993C078B689}"/>
    <cellStyle name="Separador de milhares 2 2 26 9 2" xfId="14035" xr:uid="{AD5B822A-8960-4AA4-B1FC-10EAEB10A4BE}"/>
    <cellStyle name="Separador de milhares 2 2 26 9 2 2" xfId="16923" xr:uid="{B13F4572-644F-491A-9D2A-2979E202E175}"/>
    <cellStyle name="Separador de milhares 2 2 26 9 2 2 2" xfId="22145" xr:uid="{EB03217C-0355-432D-850A-5B06F3C16301}"/>
    <cellStyle name="Separador de milhares 2 2 26 9 2 3" xfId="19270" xr:uid="{DE916717-5BDA-4E46-B13D-DBE049D6A068}"/>
    <cellStyle name="Separador de milhares 2 2 26 9 3" xfId="15176" xr:uid="{0C92F3C3-15BD-47F2-8BB3-491ABE13C3FD}"/>
    <cellStyle name="Separador de milhares 2 2 26 9 3 2" xfId="20402" xr:uid="{28902397-059C-4E87-9DBC-D37C83B41894}"/>
    <cellStyle name="Separador de milhares 2 2 27" xfId="11239" xr:uid="{6DF6FE30-1C65-4559-A869-211173C402CA}"/>
    <cellStyle name="Separador de milhares 2 2 27 10" xfId="11240" xr:uid="{0EEE00E9-F784-4ED2-AF1D-EC02FBFD2616}"/>
    <cellStyle name="Separador de milhares 2 2 27 10 2" xfId="14037" xr:uid="{B7D33AB4-6B55-4842-A560-A05364419006}"/>
    <cellStyle name="Separador de milhares 2 2 27 10 2 2" xfId="16925" xr:uid="{029CAC9F-EBE3-49F8-8F92-0B12B981F4F0}"/>
    <cellStyle name="Separador de milhares 2 2 27 10 2 2 2" xfId="22147" xr:uid="{1D2D1F69-4EB5-4CBD-9E6C-F5EA9BB18293}"/>
    <cellStyle name="Separador de milhares 2 2 27 10 2 3" xfId="19272" xr:uid="{C2AEE615-F96D-49D6-A187-E01BF4B4188F}"/>
    <cellStyle name="Separador de milhares 2 2 27 10 3" xfId="15178" xr:uid="{3D781621-3B16-4D5A-98E8-8DEFE8B50B00}"/>
    <cellStyle name="Separador de milhares 2 2 27 10 3 2" xfId="20404" xr:uid="{1418DF3B-214E-4CE7-A048-06B7F627DE2A}"/>
    <cellStyle name="Separador de milhares 2 2 27 11" xfId="11241" xr:uid="{142D975A-5B51-4866-A17C-07590D46029F}"/>
    <cellStyle name="Separador de milhares 2 2 27 11 2" xfId="14038" xr:uid="{CDD46715-DBCC-4350-86A1-BC5EB39D2A7F}"/>
    <cellStyle name="Separador de milhares 2 2 27 11 2 2" xfId="16926" xr:uid="{CAB1F275-6F7F-447A-8891-8BCBD385E707}"/>
    <cellStyle name="Separador de milhares 2 2 27 11 2 2 2" xfId="22148" xr:uid="{8868B71B-1114-45B5-8714-68B941DA6FCB}"/>
    <cellStyle name="Separador de milhares 2 2 27 11 2 3" xfId="19273" xr:uid="{676DE940-F6CA-4789-B15D-3AA7EED1DA3F}"/>
    <cellStyle name="Separador de milhares 2 2 27 11 3" xfId="15179" xr:uid="{AEE11E9C-4500-41A5-9757-E6644320648B}"/>
    <cellStyle name="Separador de milhares 2 2 27 11 3 2" xfId="20405" xr:uid="{C6E4970C-2D58-41AA-880B-FF771EE1F797}"/>
    <cellStyle name="Separador de milhares 2 2 27 12" xfId="11242" xr:uid="{5E43221D-3E20-4563-924B-C1C00E7E25EA}"/>
    <cellStyle name="Separador de milhares 2 2 27 12 2" xfId="14039" xr:uid="{3130D33E-9E6B-4F6D-9C2B-8D5CFC8FD9E8}"/>
    <cellStyle name="Separador de milhares 2 2 27 12 2 2" xfId="16927" xr:uid="{2E5A28C3-E887-449F-8E77-403BBA7DF3B1}"/>
    <cellStyle name="Separador de milhares 2 2 27 12 2 2 2" xfId="22149" xr:uid="{9D9ADA4E-6856-4F89-83F2-B2511AF87C74}"/>
    <cellStyle name="Separador de milhares 2 2 27 12 2 3" xfId="19274" xr:uid="{5B2DCD50-B1E9-4CFA-A34A-0D81477910CC}"/>
    <cellStyle name="Separador de milhares 2 2 27 12 3" xfId="15180" xr:uid="{9CAD5BD6-C42C-4611-BF2F-1A834C6F1F1D}"/>
    <cellStyle name="Separador de milhares 2 2 27 12 3 2" xfId="20406" xr:uid="{C634A927-FB6F-45B3-9C12-E29988594ED3}"/>
    <cellStyle name="Separador de milhares 2 2 27 13" xfId="11243" xr:uid="{1ADB8B97-DAA4-4089-96CF-0BBBF28EE0FC}"/>
    <cellStyle name="Separador de milhares 2 2 27 13 2" xfId="14040" xr:uid="{9845C084-DAAF-4609-8462-700C7206BAD7}"/>
    <cellStyle name="Separador de milhares 2 2 27 13 2 2" xfId="16928" xr:uid="{B04DC7E3-DCC5-4BF3-9C71-823DE115BA93}"/>
    <cellStyle name="Separador de milhares 2 2 27 13 2 2 2" xfId="22150" xr:uid="{A2E7659A-3DCC-4CAD-A270-8B626418B5AD}"/>
    <cellStyle name="Separador de milhares 2 2 27 13 2 3" xfId="19275" xr:uid="{D8193DDF-1FD1-4D24-A224-4F92A276A741}"/>
    <cellStyle name="Separador de milhares 2 2 27 13 3" xfId="15181" xr:uid="{B14713C7-4549-4DFD-8DB9-B3CD138BC0AE}"/>
    <cellStyle name="Separador de milhares 2 2 27 13 3 2" xfId="20407" xr:uid="{FA4861E1-7A64-4F3F-B70C-32BADC5B6E66}"/>
    <cellStyle name="Separador de milhares 2 2 27 14" xfId="11244" xr:uid="{F18A9F0D-1F3C-4748-B994-6BFA7820DB01}"/>
    <cellStyle name="Separador de milhares 2 2 27 14 2" xfId="14041" xr:uid="{B25EED59-4DA7-40EE-9549-E67B93412769}"/>
    <cellStyle name="Separador de milhares 2 2 27 14 2 2" xfId="16929" xr:uid="{38F3DB4A-AA1E-4E14-8316-14D9B001EC9D}"/>
    <cellStyle name="Separador de milhares 2 2 27 14 2 2 2" xfId="22151" xr:uid="{5F7FF971-41CE-4DF6-8C9C-9A7618647A6E}"/>
    <cellStyle name="Separador de milhares 2 2 27 14 2 3" xfId="19276" xr:uid="{07DD360B-1241-41E5-BC5D-7CD29AA323DF}"/>
    <cellStyle name="Separador de milhares 2 2 27 14 3" xfId="15182" xr:uid="{6088B18E-8D1B-4D5C-B8F7-366A31282AF6}"/>
    <cellStyle name="Separador de milhares 2 2 27 14 3 2" xfId="20408" xr:uid="{A16C5783-E2C2-4FC9-8763-CACFDDEB4E98}"/>
    <cellStyle name="Separador de milhares 2 2 27 15" xfId="11245" xr:uid="{5B8C30D1-AA84-42B4-93FD-D679590341ED}"/>
    <cellStyle name="Separador de milhares 2 2 27 15 2" xfId="14042" xr:uid="{DAC9D06E-25BD-48FC-8561-26EB82855D07}"/>
    <cellStyle name="Separador de milhares 2 2 27 15 2 2" xfId="16930" xr:uid="{4A8F881D-710A-4352-8EFD-09756ED08F13}"/>
    <cellStyle name="Separador de milhares 2 2 27 15 2 2 2" xfId="22152" xr:uid="{8B61F6F7-9A3B-484C-9994-04EE7BE34895}"/>
    <cellStyle name="Separador de milhares 2 2 27 15 2 3" xfId="19277" xr:uid="{78F515C0-C83A-40A6-BCDA-E91D171CF291}"/>
    <cellStyle name="Separador de milhares 2 2 27 15 3" xfId="15183" xr:uid="{1CD398A8-2E50-495E-8A2B-2AD4DF544A61}"/>
    <cellStyle name="Separador de milhares 2 2 27 15 3 2" xfId="20409" xr:uid="{1E57EAAD-2D2E-4947-9DB6-040ADE238154}"/>
    <cellStyle name="Separador de milhares 2 2 27 16" xfId="11246" xr:uid="{37A80521-EBA3-44EF-9D16-C4461CFE5A45}"/>
    <cellStyle name="Separador de milhares 2 2 27 16 2" xfId="14043" xr:uid="{8A4F91CE-A085-4FC3-8D11-C7E1849E2B98}"/>
    <cellStyle name="Separador de milhares 2 2 27 16 2 2" xfId="16931" xr:uid="{786FAD66-4102-455E-9BB1-DBE4120F26BB}"/>
    <cellStyle name="Separador de milhares 2 2 27 16 2 2 2" xfId="22153" xr:uid="{15BD301C-6DF6-465F-93F9-5220591BFA59}"/>
    <cellStyle name="Separador de milhares 2 2 27 16 2 3" xfId="19278" xr:uid="{12F5DFC0-EFB2-442C-9D30-A5797BC854CD}"/>
    <cellStyle name="Separador de milhares 2 2 27 16 3" xfId="15184" xr:uid="{0BAF7C5C-B66C-4A41-99C5-6D5EDA22830D}"/>
    <cellStyle name="Separador de milhares 2 2 27 16 3 2" xfId="20410" xr:uid="{2F2FDD71-9F04-45C4-A5BB-2E99286B4AAB}"/>
    <cellStyle name="Separador de milhares 2 2 27 17" xfId="11247" xr:uid="{622808D4-2606-4BA8-9071-2BA020A7163B}"/>
    <cellStyle name="Separador de milhares 2 2 27 17 2" xfId="14044" xr:uid="{E0D9DFF0-8507-4AA8-8547-FB5A07CED841}"/>
    <cellStyle name="Separador de milhares 2 2 27 17 2 2" xfId="16932" xr:uid="{25BB9C4A-85F4-4533-943F-B75A15864B07}"/>
    <cellStyle name="Separador de milhares 2 2 27 17 2 2 2" xfId="22154" xr:uid="{7CA6DDA5-1019-413C-9761-A80B6FE336B7}"/>
    <cellStyle name="Separador de milhares 2 2 27 17 2 3" xfId="19279" xr:uid="{26464700-E8D9-48CB-8CCE-01DDF7A827F2}"/>
    <cellStyle name="Separador de milhares 2 2 27 17 3" xfId="15185" xr:uid="{EF953766-9724-4712-AA85-E30BC5CC1A55}"/>
    <cellStyle name="Separador de milhares 2 2 27 17 3 2" xfId="20411" xr:uid="{A8A6DFE5-3C02-43E3-A491-0F8DFBF198F3}"/>
    <cellStyle name="Separador de milhares 2 2 27 18" xfId="11248" xr:uid="{40ACA941-16C9-45F9-83DA-EB9D224547DC}"/>
    <cellStyle name="Separador de milhares 2 2 27 18 2" xfId="14045" xr:uid="{0E895FE5-7BDF-46D2-9D76-5EA0947F60F7}"/>
    <cellStyle name="Separador de milhares 2 2 27 18 2 2" xfId="16933" xr:uid="{2EC82B84-C7A3-405E-9D1E-FC7706707128}"/>
    <cellStyle name="Separador de milhares 2 2 27 18 2 2 2" xfId="22155" xr:uid="{F91405F6-D300-4058-8C71-B26C0B7C99B1}"/>
    <cellStyle name="Separador de milhares 2 2 27 18 2 3" xfId="19280" xr:uid="{C14F935D-F54F-40D3-BB74-925BA094F13D}"/>
    <cellStyle name="Separador de milhares 2 2 27 18 3" xfId="15186" xr:uid="{0A867E11-4554-4F5A-A593-3886A57275EA}"/>
    <cellStyle name="Separador de milhares 2 2 27 18 3 2" xfId="20412" xr:uid="{FAF9C908-0B6C-4FB8-BEC6-AD9EB3D1B734}"/>
    <cellStyle name="Separador de milhares 2 2 27 19" xfId="11249" xr:uid="{EBCD5386-E5AF-44DB-B6EE-8A685CCAE018}"/>
    <cellStyle name="Separador de milhares 2 2 27 19 2" xfId="14046" xr:uid="{9B7E9E45-233C-4668-B2EF-A1C44562C894}"/>
    <cellStyle name="Separador de milhares 2 2 27 19 2 2" xfId="16934" xr:uid="{C5B15F7E-E638-4BA6-A162-E47017C722B3}"/>
    <cellStyle name="Separador de milhares 2 2 27 19 2 2 2" xfId="22156" xr:uid="{0B64752A-BC82-43B1-970E-BBDD35AE74FA}"/>
    <cellStyle name="Separador de milhares 2 2 27 19 2 3" xfId="19281" xr:uid="{BE87E386-68AA-4CC1-AD05-1AF125F9B1BD}"/>
    <cellStyle name="Separador de milhares 2 2 27 19 3" xfId="15187" xr:uid="{0DEA05AF-DEC9-4D09-9F39-9D3F9654E15E}"/>
    <cellStyle name="Separador de milhares 2 2 27 19 3 2" xfId="20413" xr:uid="{6E1BF80A-07CF-49E7-92D2-924F427FD9D1}"/>
    <cellStyle name="Separador de milhares 2 2 27 2" xfId="11250" xr:uid="{F372C2C2-34A5-4297-805B-142A90529B3C}"/>
    <cellStyle name="Separador de milhares 2 2 27 2 2" xfId="14047" xr:uid="{600FFE5F-E601-4591-9EC3-8FCADFBFDCF3}"/>
    <cellStyle name="Separador de milhares 2 2 27 2 2 2" xfId="16935" xr:uid="{903F6941-D180-4D65-9981-2E07C7ABC582}"/>
    <cellStyle name="Separador de milhares 2 2 27 2 2 2 2" xfId="22157" xr:uid="{FB58F063-E155-4D21-8288-0FD446339867}"/>
    <cellStyle name="Separador de milhares 2 2 27 2 2 3" xfId="19282" xr:uid="{D779F66F-A2DA-441D-9ADF-7A43DD54A3DB}"/>
    <cellStyle name="Separador de milhares 2 2 27 2 3" xfId="15188" xr:uid="{7534F751-B775-4633-916A-DF453CBFBFB6}"/>
    <cellStyle name="Separador de milhares 2 2 27 2 3 2" xfId="20414" xr:uid="{39F00D26-587A-44A9-8A28-45782AAE7178}"/>
    <cellStyle name="Separador de milhares 2 2 27 20" xfId="11251" xr:uid="{7D9E79B4-0619-47F2-9C35-3B1EEB6F4013}"/>
    <cellStyle name="Separador de milhares 2 2 27 20 2" xfId="14048" xr:uid="{1E0B95CF-40B9-4BFA-9A2D-896D67F7F7A8}"/>
    <cellStyle name="Separador de milhares 2 2 27 20 2 2" xfId="16936" xr:uid="{C82544FE-A7E4-4AE6-8BF0-4E1509A45659}"/>
    <cellStyle name="Separador de milhares 2 2 27 20 2 2 2" xfId="22158" xr:uid="{5B7EB8A5-F618-44CB-8E58-80F9136640EB}"/>
    <cellStyle name="Separador de milhares 2 2 27 20 2 3" xfId="19283" xr:uid="{6D7E91EB-CCD2-483F-A2C6-C42FF2B25D99}"/>
    <cellStyle name="Separador de milhares 2 2 27 20 3" xfId="15189" xr:uid="{E4308DC8-403B-4823-B941-311CA568A614}"/>
    <cellStyle name="Separador de milhares 2 2 27 20 3 2" xfId="20415" xr:uid="{7D7445A5-DFE6-44A8-84F1-E9070C0E6143}"/>
    <cellStyle name="Separador de milhares 2 2 27 21" xfId="11252" xr:uid="{BB0B60DA-2B61-4244-ADB9-67082675B6E8}"/>
    <cellStyle name="Separador de milhares 2 2 27 21 2" xfId="14049" xr:uid="{91435E35-62A6-4270-95BD-0AE2000E3C39}"/>
    <cellStyle name="Separador de milhares 2 2 27 21 2 2" xfId="16937" xr:uid="{BF912A02-30C5-403C-A594-16AA204B4A50}"/>
    <cellStyle name="Separador de milhares 2 2 27 21 2 2 2" xfId="22159" xr:uid="{DAB8241C-CC1B-45F4-870B-FE1AB28301BE}"/>
    <cellStyle name="Separador de milhares 2 2 27 21 2 3" xfId="19284" xr:uid="{8EACE88A-F306-41F0-A5D6-4BF80D70C4B5}"/>
    <cellStyle name="Separador de milhares 2 2 27 21 3" xfId="15190" xr:uid="{DD75827B-5550-4060-9D38-657B506D5D11}"/>
    <cellStyle name="Separador de milhares 2 2 27 21 3 2" xfId="20416" xr:uid="{3BC55E79-136E-4435-B21B-802463A78EEA}"/>
    <cellStyle name="Separador de milhares 2 2 27 22" xfId="11253" xr:uid="{FBAEF9FD-D853-4F6D-970B-11A96C6FEBEA}"/>
    <cellStyle name="Separador de milhares 2 2 27 22 2" xfId="14050" xr:uid="{00FFE861-17E4-444F-9E4C-5D5C9D90295C}"/>
    <cellStyle name="Separador de milhares 2 2 27 22 2 2" xfId="16938" xr:uid="{7B276240-C27A-465F-9091-2327DD2EA6FD}"/>
    <cellStyle name="Separador de milhares 2 2 27 22 2 2 2" xfId="22160" xr:uid="{26DDC8EC-604E-43F3-BB66-2C6CF44AE8BE}"/>
    <cellStyle name="Separador de milhares 2 2 27 22 2 3" xfId="19285" xr:uid="{75077D85-809C-47AE-BDE7-D5A34B9D9C5C}"/>
    <cellStyle name="Separador de milhares 2 2 27 22 3" xfId="15191" xr:uid="{3217FDCC-3361-47BE-A016-4905534A118D}"/>
    <cellStyle name="Separador de milhares 2 2 27 22 3 2" xfId="20417" xr:uid="{04607002-9B6D-471F-9174-3BB9AF6FA99E}"/>
    <cellStyle name="Separador de milhares 2 2 27 23" xfId="11254" xr:uid="{556BBF8F-F0C9-4579-A139-D5626482DEEF}"/>
    <cellStyle name="Separador de milhares 2 2 27 23 2" xfId="14051" xr:uid="{1EEA2C20-21F2-4052-B02C-6F904EADFE0E}"/>
    <cellStyle name="Separador de milhares 2 2 27 23 2 2" xfId="16939" xr:uid="{399680F8-EA98-4920-86D5-EE7274BE4BE6}"/>
    <cellStyle name="Separador de milhares 2 2 27 23 2 2 2" xfId="22161" xr:uid="{31D90FBD-4D8E-49E2-A27E-967D364B0FC2}"/>
    <cellStyle name="Separador de milhares 2 2 27 23 2 3" xfId="19286" xr:uid="{754F9F16-7150-4737-A7BC-9640A95CDAB7}"/>
    <cellStyle name="Separador de milhares 2 2 27 23 3" xfId="15192" xr:uid="{DB2304BD-D5F8-47BC-929E-CDFF552918F9}"/>
    <cellStyle name="Separador de milhares 2 2 27 23 3 2" xfId="20418" xr:uid="{62F2ECE5-D737-4707-8AC9-6CF53894AE46}"/>
    <cellStyle name="Separador de milhares 2 2 27 24" xfId="11255" xr:uid="{594FDDBA-F893-4838-878C-8E376E86BF18}"/>
    <cellStyle name="Separador de milhares 2 2 27 24 2" xfId="14052" xr:uid="{80AB34B8-3DE5-4031-8453-3D3F96F5ED11}"/>
    <cellStyle name="Separador de milhares 2 2 27 24 2 2" xfId="16940" xr:uid="{8D951B69-F5FB-436B-8E49-C96719732F93}"/>
    <cellStyle name="Separador de milhares 2 2 27 24 2 2 2" xfId="22162" xr:uid="{4378F11E-C07A-427D-BBED-AB20797F9222}"/>
    <cellStyle name="Separador de milhares 2 2 27 24 2 3" xfId="19287" xr:uid="{A85797BE-3DD5-4B34-927C-C94322829D3E}"/>
    <cellStyle name="Separador de milhares 2 2 27 24 3" xfId="15193" xr:uid="{D109DE09-25AA-4AC9-8C09-C006C48CDEAC}"/>
    <cellStyle name="Separador de milhares 2 2 27 24 3 2" xfId="20419" xr:uid="{4D5435FB-D707-4E37-8A66-6823D64F87C9}"/>
    <cellStyle name="Separador de milhares 2 2 27 25" xfId="11256" xr:uid="{21CCD501-5906-427B-AAA0-8E68F844DA60}"/>
    <cellStyle name="Separador de milhares 2 2 27 25 2" xfId="14053" xr:uid="{9CE5ED6B-F563-4E58-9795-83642E103AEA}"/>
    <cellStyle name="Separador de milhares 2 2 27 25 2 2" xfId="16941" xr:uid="{38919329-1EB8-446D-BEC9-F83E7FD5873E}"/>
    <cellStyle name="Separador de milhares 2 2 27 25 2 2 2" xfId="22163" xr:uid="{6A6F57B7-C193-4F0C-9920-AD82008157BB}"/>
    <cellStyle name="Separador de milhares 2 2 27 25 2 3" xfId="19288" xr:uid="{8336FA1C-E3C8-4EEA-ACD3-D5331AED5733}"/>
    <cellStyle name="Separador de milhares 2 2 27 25 3" xfId="15194" xr:uid="{4FEE7F10-510E-4B03-8676-5C9931F92BBD}"/>
    <cellStyle name="Separador de milhares 2 2 27 25 3 2" xfId="20420" xr:uid="{F6ADE455-D338-45F0-B59B-DE90FC391568}"/>
    <cellStyle name="Separador de milhares 2 2 27 26" xfId="11257" xr:uid="{17FE4983-527B-4018-AF42-91B8C04BD660}"/>
    <cellStyle name="Separador de milhares 2 2 27 26 2" xfId="14054" xr:uid="{36B9A8AD-F5ED-4EBF-B1BD-6621B091AB09}"/>
    <cellStyle name="Separador de milhares 2 2 27 26 2 2" xfId="16942" xr:uid="{62F6BC57-5C58-43DE-972A-3BE06742235A}"/>
    <cellStyle name="Separador de milhares 2 2 27 26 2 2 2" xfId="22164" xr:uid="{0125C164-8127-4AEA-9BD5-06F0D5A2D5E7}"/>
    <cellStyle name="Separador de milhares 2 2 27 26 2 3" xfId="19289" xr:uid="{660AB1B0-809D-4600-9142-481C3EFC32C4}"/>
    <cellStyle name="Separador de milhares 2 2 27 26 3" xfId="15195" xr:uid="{C974DA9C-05C0-4BEB-9EBC-B3D2B59399C9}"/>
    <cellStyle name="Separador de milhares 2 2 27 26 3 2" xfId="20421" xr:uid="{306AC6B6-874E-4D92-A431-4AF386C47755}"/>
    <cellStyle name="Separador de milhares 2 2 27 27" xfId="11258" xr:uid="{83D8745C-7494-4F29-8695-4DBBFD69B697}"/>
    <cellStyle name="Separador de milhares 2 2 27 27 2" xfId="14055" xr:uid="{FB0C88EF-3FB2-40F5-86D8-3398B9C204B2}"/>
    <cellStyle name="Separador de milhares 2 2 27 27 2 2" xfId="16943" xr:uid="{C932C541-1641-4B16-A673-C761B7F0545D}"/>
    <cellStyle name="Separador de milhares 2 2 27 27 2 2 2" xfId="22165" xr:uid="{6FF03A6E-0178-4E05-8E6B-92D7E09D226B}"/>
    <cellStyle name="Separador de milhares 2 2 27 27 2 3" xfId="19290" xr:uid="{7F200A76-8272-4E57-9AFE-2032D1EE54A5}"/>
    <cellStyle name="Separador de milhares 2 2 27 27 3" xfId="15196" xr:uid="{94B0D1F1-0848-4340-B2E4-5138556DAEEF}"/>
    <cellStyle name="Separador de milhares 2 2 27 27 3 2" xfId="20422" xr:uid="{434F45C7-65AB-4817-87B3-4D0CA48031C5}"/>
    <cellStyle name="Separador de milhares 2 2 27 28" xfId="11259" xr:uid="{00BCCDAD-1DEB-4134-8D3B-6D4D48341B35}"/>
    <cellStyle name="Separador de milhares 2 2 27 28 2" xfId="14056" xr:uid="{D8502D93-3AD5-49AF-B91E-2099B7DBEDB1}"/>
    <cellStyle name="Separador de milhares 2 2 27 28 2 2" xfId="16944" xr:uid="{F1526D7E-A779-4515-8D3A-F8B5A2CAEBB8}"/>
    <cellStyle name="Separador de milhares 2 2 27 28 2 2 2" xfId="22166" xr:uid="{39AABB75-50F9-44DA-BE00-0019E5ADEAAC}"/>
    <cellStyle name="Separador de milhares 2 2 27 28 2 3" xfId="19291" xr:uid="{D6663CCF-EF1B-40D9-93CD-FA8F95CF1B7F}"/>
    <cellStyle name="Separador de milhares 2 2 27 28 3" xfId="15197" xr:uid="{D3A99D11-FA1A-421B-B2A0-0387292F681D}"/>
    <cellStyle name="Separador de milhares 2 2 27 28 3 2" xfId="20423" xr:uid="{CFB8AE11-CC15-42DC-A8B4-880C378090CB}"/>
    <cellStyle name="Separador de milhares 2 2 27 29" xfId="11260" xr:uid="{BA2E7242-5725-4025-9A39-49546F595C91}"/>
    <cellStyle name="Separador de milhares 2 2 27 29 2" xfId="14057" xr:uid="{1CB9E853-812A-4AC5-A710-00DDB181ED7D}"/>
    <cellStyle name="Separador de milhares 2 2 27 29 2 2" xfId="16945" xr:uid="{B3FE288A-2181-4013-83D6-D35B3E8948C2}"/>
    <cellStyle name="Separador de milhares 2 2 27 29 2 2 2" xfId="22167" xr:uid="{6143BB5C-CE38-43D7-A2B8-B57EC37F8381}"/>
    <cellStyle name="Separador de milhares 2 2 27 29 2 3" xfId="19292" xr:uid="{3F6B5B73-E898-4AE3-B576-5559458532FD}"/>
    <cellStyle name="Separador de milhares 2 2 27 29 3" xfId="15198" xr:uid="{BCA52384-BC6A-44AD-95FE-742958A92537}"/>
    <cellStyle name="Separador de milhares 2 2 27 29 3 2" xfId="20424" xr:uid="{DEA87E6F-55C9-4FF7-82D2-776AD77B478F}"/>
    <cellStyle name="Separador de milhares 2 2 27 3" xfId="11261" xr:uid="{771A4B26-41C4-4B98-913D-B998BA82484D}"/>
    <cellStyle name="Separador de milhares 2 2 27 3 2" xfId="14058" xr:uid="{24BBA3C7-AED7-4267-B5B2-91AF7EE4A909}"/>
    <cellStyle name="Separador de milhares 2 2 27 3 2 2" xfId="16946" xr:uid="{FE91A94B-91A1-4E1B-AA78-1E9A4528FA80}"/>
    <cellStyle name="Separador de milhares 2 2 27 3 2 2 2" xfId="22168" xr:uid="{546802F5-408B-4893-BDDF-651828B84DA5}"/>
    <cellStyle name="Separador de milhares 2 2 27 3 2 3" xfId="19293" xr:uid="{F40A8042-520D-4801-AB4F-3B827F0E2A1C}"/>
    <cellStyle name="Separador de milhares 2 2 27 3 3" xfId="15199" xr:uid="{A541DCA3-2048-4854-B1E3-B867E59E76B6}"/>
    <cellStyle name="Separador de milhares 2 2 27 3 3 2" xfId="20425" xr:uid="{5ECE9C32-B5CE-42C5-9914-C15072194B53}"/>
    <cellStyle name="Separador de milhares 2 2 27 30" xfId="11262" xr:uid="{F2CC509F-F16A-4B00-A756-6193DE8C7466}"/>
    <cellStyle name="Separador de milhares 2 2 27 30 2" xfId="14059" xr:uid="{D57F7CD1-E910-4698-A293-EC762728ECEC}"/>
    <cellStyle name="Separador de milhares 2 2 27 30 2 2" xfId="16947" xr:uid="{F3574417-AE5A-4C25-A38C-08ABB16702E1}"/>
    <cellStyle name="Separador de milhares 2 2 27 30 2 2 2" xfId="22169" xr:uid="{51B38427-1962-4910-B393-D46B4252E392}"/>
    <cellStyle name="Separador de milhares 2 2 27 30 2 3" xfId="19294" xr:uid="{8AF10143-FAD7-43D8-834C-60B2D4A5BC07}"/>
    <cellStyle name="Separador de milhares 2 2 27 30 3" xfId="15200" xr:uid="{9632773C-26E9-4ACB-8611-B92AE6D325A0}"/>
    <cellStyle name="Separador de milhares 2 2 27 30 3 2" xfId="20426" xr:uid="{1D9EE15A-6A1F-4ADB-B833-94879EB23D7F}"/>
    <cellStyle name="Separador de milhares 2 2 27 31" xfId="11263" xr:uid="{BF3BD8C6-B691-4E6F-AEC7-AACC7BCBC2E2}"/>
    <cellStyle name="Separador de milhares 2 2 27 31 2" xfId="14060" xr:uid="{2930146B-AD07-4682-883D-3E3282D66CC0}"/>
    <cellStyle name="Separador de milhares 2 2 27 31 2 2" xfId="16948" xr:uid="{C8A2B532-73A4-416C-8F4D-525F4DC9C0F0}"/>
    <cellStyle name="Separador de milhares 2 2 27 31 2 2 2" xfId="22170" xr:uid="{27AFC7F8-83BE-4566-8C6A-13A278DA9D0D}"/>
    <cellStyle name="Separador de milhares 2 2 27 31 2 3" xfId="19295" xr:uid="{EDA0140F-4DD0-4A91-B5BB-9FA39248AFAB}"/>
    <cellStyle name="Separador de milhares 2 2 27 31 3" xfId="15201" xr:uid="{68BBEF5E-E7EB-4DE1-8BAD-1C683C4F873E}"/>
    <cellStyle name="Separador de milhares 2 2 27 31 3 2" xfId="20427" xr:uid="{FD72BD9C-C51C-4C31-9C76-37DB0E59E121}"/>
    <cellStyle name="Separador de milhares 2 2 27 32" xfId="11264" xr:uid="{E622EE43-8829-4A54-A9C5-7AAA28478232}"/>
    <cellStyle name="Separador de milhares 2 2 27 32 2" xfId="14061" xr:uid="{A086AE1A-B176-4FB9-8476-B2B2846A8C74}"/>
    <cellStyle name="Separador de milhares 2 2 27 32 2 2" xfId="16949" xr:uid="{DD5E4850-D538-45EA-A441-5141FA75727D}"/>
    <cellStyle name="Separador de milhares 2 2 27 32 2 2 2" xfId="22171" xr:uid="{D1263AFC-84A9-4B70-A106-EFB5354C6932}"/>
    <cellStyle name="Separador de milhares 2 2 27 32 2 3" xfId="19296" xr:uid="{A2325D31-3B97-469A-996B-CDB722E444F8}"/>
    <cellStyle name="Separador de milhares 2 2 27 32 3" xfId="15202" xr:uid="{D2B6A085-36E0-437F-859C-B4A783801071}"/>
    <cellStyle name="Separador de milhares 2 2 27 32 3 2" xfId="20428" xr:uid="{87F336B3-1CEE-432E-8D8F-4FB228E82904}"/>
    <cellStyle name="Separador de milhares 2 2 27 33" xfId="11265" xr:uid="{680583E0-1123-443D-A7F1-306B42CCDE13}"/>
    <cellStyle name="Separador de milhares 2 2 27 33 2" xfId="14062" xr:uid="{3BE0C379-5C94-4DEB-9867-00D1971339C3}"/>
    <cellStyle name="Separador de milhares 2 2 27 33 2 2" xfId="16950" xr:uid="{EBD6C724-BB0F-416E-B502-7529C8B1FFE4}"/>
    <cellStyle name="Separador de milhares 2 2 27 33 2 2 2" xfId="22172" xr:uid="{202FD0E0-5285-47EA-BDB0-E633B62F010F}"/>
    <cellStyle name="Separador de milhares 2 2 27 33 2 3" xfId="19297" xr:uid="{7C83C5CA-D0FB-49A1-A60B-2A740A874EF5}"/>
    <cellStyle name="Separador de milhares 2 2 27 33 3" xfId="15203" xr:uid="{2B93DDB6-D2F4-4245-98BE-CF4BEBE32C30}"/>
    <cellStyle name="Separador de milhares 2 2 27 33 3 2" xfId="20429" xr:uid="{609113A4-1F29-4E6B-91E5-E6D8E2B45C39}"/>
    <cellStyle name="Separador de milhares 2 2 27 34" xfId="11266" xr:uid="{3D065883-1310-4347-9FAC-C3FD0CB1D0D7}"/>
    <cellStyle name="Separador de milhares 2 2 27 34 2" xfId="14063" xr:uid="{14D1CE5A-E674-422E-AC4E-EAB9B3F70798}"/>
    <cellStyle name="Separador de milhares 2 2 27 34 2 2" xfId="16951" xr:uid="{60D4A80A-72AC-4C7C-A5E9-2839EB960102}"/>
    <cellStyle name="Separador de milhares 2 2 27 34 2 2 2" xfId="22173" xr:uid="{7926D7B7-337C-4AB7-870B-955CFAD45DF8}"/>
    <cellStyle name="Separador de milhares 2 2 27 34 2 3" xfId="19298" xr:uid="{8179AC94-1694-44F0-9EBB-9B026D3410BF}"/>
    <cellStyle name="Separador de milhares 2 2 27 34 3" xfId="15204" xr:uid="{5365389D-FD61-424D-B1D3-6234BC8D08F9}"/>
    <cellStyle name="Separador de milhares 2 2 27 34 3 2" xfId="20430" xr:uid="{5CEC50B6-B572-4F1A-8DC7-3FB307EFBF1E}"/>
    <cellStyle name="Separador de milhares 2 2 27 35" xfId="14036" xr:uid="{43256917-6BBA-42DC-A3A2-6D2203164FC1}"/>
    <cellStyle name="Separador de milhares 2 2 27 35 2" xfId="16924" xr:uid="{5D10394D-068A-4B38-8AF1-BE3D4485636F}"/>
    <cellStyle name="Separador de milhares 2 2 27 35 2 2" xfId="22146" xr:uid="{4817A643-F6E5-4A6A-910E-3140722CC239}"/>
    <cellStyle name="Separador de milhares 2 2 27 35 3" xfId="19271" xr:uid="{207F170C-79C8-4865-A8FB-604FC75213F4}"/>
    <cellStyle name="Separador de milhares 2 2 27 36" xfId="15177" xr:uid="{4A49CCB8-77B4-46EC-AA68-22B53478C537}"/>
    <cellStyle name="Separador de milhares 2 2 27 36 2" xfId="20403" xr:uid="{06FD85A4-222D-4BFD-B09F-1888D57C003A}"/>
    <cellStyle name="Separador de milhares 2 2 27 4" xfId="11267" xr:uid="{CDEF46EA-72B9-4486-AE6F-62089495501E}"/>
    <cellStyle name="Separador de milhares 2 2 27 4 2" xfId="14064" xr:uid="{B5668FE5-1439-4DA8-9213-F09546DD343A}"/>
    <cellStyle name="Separador de milhares 2 2 27 4 2 2" xfId="16952" xr:uid="{2EC37C5E-FA53-455A-A2A5-13AF56C3D454}"/>
    <cellStyle name="Separador de milhares 2 2 27 4 2 2 2" xfId="22174" xr:uid="{2097934B-20FA-490F-9607-D55EAE41EAAA}"/>
    <cellStyle name="Separador de milhares 2 2 27 4 2 3" xfId="19299" xr:uid="{5E77FBE4-E5F0-4B76-A883-A73A7C2A403E}"/>
    <cellStyle name="Separador de milhares 2 2 27 4 3" xfId="15205" xr:uid="{1C1E8FBF-DDE4-47DA-96DF-30A0E5F7D253}"/>
    <cellStyle name="Separador de milhares 2 2 27 4 3 2" xfId="20431" xr:uid="{354CAA0B-2C53-4FD0-86CF-D576955A2E7C}"/>
    <cellStyle name="Separador de milhares 2 2 27 5" xfId="11268" xr:uid="{0663EA82-8ADF-4F7F-AAB2-24C45B420766}"/>
    <cellStyle name="Separador de milhares 2 2 27 5 2" xfId="14065" xr:uid="{1F051F55-3C37-4678-8DCC-8F21BF9DF4E8}"/>
    <cellStyle name="Separador de milhares 2 2 27 5 2 2" xfId="16953" xr:uid="{E0E1748B-E67F-4138-B780-55049E98E987}"/>
    <cellStyle name="Separador de milhares 2 2 27 5 2 2 2" xfId="22175" xr:uid="{7D3C7A76-0EF5-4184-B468-68529B0E50D8}"/>
    <cellStyle name="Separador de milhares 2 2 27 5 2 3" xfId="19300" xr:uid="{7357A371-04CD-472B-A1AF-254AB7493508}"/>
    <cellStyle name="Separador de milhares 2 2 27 5 3" xfId="15206" xr:uid="{689116DE-DCC6-4100-AF9B-8C148E787955}"/>
    <cellStyle name="Separador de milhares 2 2 27 5 3 2" xfId="20432" xr:uid="{91FB54F5-90C1-4C0A-A868-C82D37A13289}"/>
    <cellStyle name="Separador de milhares 2 2 27 6" xfId="11269" xr:uid="{385B9E0F-4E43-4F1B-A42D-496D60BF2371}"/>
    <cellStyle name="Separador de milhares 2 2 27 6 2" xfId="14066" xr:uid="{2026DD37-973C-4214-BE57-EBCC681FB2AB}"/>
    <cellStyle name="Separador de milhares 2 2 27 6 2 2" xfId="16954" xr:uid="{0CB3E7FB-DBD5-459F-B516-1F8E30A5E4E2}"/>
    <cellStyle name="Separador de milhares 2 2 27 6 2 2 2" xfId="22176" xr:uid="{9B34A850-FC3E-4BDC-AD5F-1C12F2C47B59}"/>
    <cellStyle name="Separador de milhares 2 2 27 6 2 3" xfId="19301" xr:uid="{ADC67D72-EA2E-4855-B5BF-25E8F9AD5055}"/>
    <cellStyle name="Separador de milhares 2 2 27 6 3" xfId="15207" xr:uid="{38066C31-C775-4181-B8C9-00988781563E}"/>
    <cellStyle name="Separador de milhares 2 2 27 6 3 2" xfId="20433" xr:uid="{ECA85BB5-1657-4649-AC12-E7D8F6FD9482}"/>
    <cellStyle name="Separador de milhares 2 2 27 7" xfId="11270" xr:uid="{FA4537CD-437C-4E17-978E-FF1E9ABBE436}"/>
    <cellStyle name="Separador de milhares 2 2 27 7 2" xfId="14067" xr:uid="{30E8ECA7-9EC1-4FB1-9700-4770CA5034AD}"/>
    <cellStyle name="Separador de milhares 2 2 27 7 2 2" xfId="16955" xr:uid="{D729B59B-1D4A-4C39-AA4E-B409B765B74F}"/>
    <cellStyle name="Separador de milhares 2 2 27 7 2 2 2" xfId="22177" xr:uid="{8C2CE23E-5D74-4F32-81C9-9A3C0BC4F13A}"/>
    <cellStyle name="Separador de milhares 2 2 27 7 2 3" xfId="19302" xr:uid="{49650224-B5AF-46DC-A601-02EA04CF517E}"/>
    <cellStyle name="Separador de milhares 2 2 27 7 3" xfId="15208" xr:uid="{94E33E0F-A0BF-470A-8188-2ACE25A19511}"/>
    <cellStyle name="Separador de milhares 2 2 27 7 3 2" xfId="20434" xr:uid="{CB9EB813-676C-4C2D-ADF6-0BFBB46AF4B2}"/>
    <cellStyle name="Separador de milhares 2 2 27 8" xfId="11271" xr:uid="{085676A1-3C3D-4418-A6DF-D7A96A540F44}"/>
    <cellStyle name="Separador de milhares 2 2 27 8 2" xfId="14068" xr:uid="{83842801-600E-46CA-A345-F188F9C6B064}"/>
    <cellStyle name="Separador de milhares 2 2 27 8 2 2" xfId="16956" xr:uid="{B2F67B17-5475-48E7-B088-89EFE0AE08C3}"/>
    <cellStyle name="Separador de milhares 2 2 27 8 2 2 2" xfId="22178" xr:uid="{2632F250-B512-4174-9947-B3CECF8E67AB}"/>
    <cellStyle name="Separador de milhares 2 2 27 8 2 3" xfId="19303" xr:uid="{5C55EC2A-4350-4225-B886-D78D633BED5C}"/>
    <cellStyle name="Separador de milhares 2 2 27 8 3" xfId="15209" xr:uid="{AD31CEAB-1C9E-460D-81F6-8E8185D1AAF4}"/>
    <cellStyle name="Separador de milhares 2 2 27 8 3 2" xfId="20435" xr:uid="{C1ED56FA-1801-4AC8-8880-0CD38DB5346D}"/>
    <cellStyle name="Separador de milhares 2 2 27 9" xfId="11272" xr:uid="{75DD88BF-21BA-43C5-89B5-1D7B7EAA6C73}"/>
    <cellStyle name="Separador de milhares 2 2 27 9 2" xfId="14069" xr:uid="{2F071996-DD9E-4CF8-804B-92E87D3FD527}"/>
    <cellStyle name="Separador de milhares 2 2 27 9 2 2" xfId="16957" xr:uid="{53FEE6D6-202E-4B93-B71A-C3AC69C84F33}"/>
    <cellStyle name="Separador de milhares 2 2 27 9 2 2 2" xfId="22179" xr:uid="{3D7D78B1-05A5-4C5C-9CD2-316C92EED1AF}"/>
    <cellStyle name="Separador de milhares 2 2 27 9 2 3" xfId="19304" xr:uid="{DFCF880F-E0CF-4E6A-8F6F-E56A604A471D}"/>
    <cellStyle name="Separador de milhares 2 2 27 9 3" xfId="15210" xr:uid="{9D9C78C1-6E9D-44BF-BF8A-9C3222FD54EC}"/>
    <cellStyle name="Separador de milhares 2 2 27 9 3 2" xfId="20436" xr:uid="{B90148C6-0EEF-4A9C-A33A-81AB54366F90}"/>
    <cellStyle name="Separador de milhares 2 2 28" xfId="11273" xr:uid="{9961755B-8E6F-4AA5-8575-BB6B2FD1D16D}"/>
    <cellStyle name="Separador de milhares 2 2 28 10" xfId="11274" xr:uid="{05177765-393D-43EC-A919-E7092C761712}"/>
    <cellStyle name="Separador de milhares 2 2 28 10 2" xfId="14071" xr:uid="{BAA7FA41-F715-445B-A462-724F074564AE}"/>
    <cellStyle name="Separador de milhares 2 2 28 10 2 2" xfId="16959" xr:uid="{8BBC39B9-2CF9-45EE-A295-16007796CC32}"/>
    <cellStyle name="Separador de milhares 2 2 28 10 2 2 2" xfId="22181" xr:uid="{9ED5D6AD-2A85-45C0-BFCB-1812A3DE4322}"/>
    <cellStyle name="Separador de milhares 2 2 28 10 2 3" xfId="19306" xr:uid="{E5C624D5-BDA7-41BD-800E-9D7C7C3F35F9}"/>
    <cellStyle name="Separador de milhares 2 2 28 10 3" xfId="15212" xr:uid="{20EBA839-3237-4177-AC40-4A764BF51DAC}"/>
    <cellStyle name="Separador de milhares 2 2 28 10 3 2" xfId="20438" xr:uid="{7A92E9AD-309E-41EE-BAA0-7D32BEE17EC4}"/>
    <cellStyle name="Separador de milhares 2 2 28 11" xfId="11275" xr:uid="{2F929666-5F23-476B-8B0D-08129F064930}"/>
    <cellStyle name="Separador de milhares 2 2 28 11 2" xfId="14072" xr:uid="{143B5F6C-15AA-49DF-B2A2-64D183E3E117}"/>
    <cellStyle name="Separador de milhares 2 2 28 11 2 2" xfId="16960" xr:uid="{C7C1E387-54CB-4A3B-A236-465019E5D2C6}"/>
    <cellStyle name="Separador de milhares 2 2 28 11 2 2 2" xfId="22182" xr:uid="{1BDFA5A3-DCA9-4AA4-9D11-CB6ADFD21B5F}"/>
    <cellStyle name="Separador de milhares 2 2 28 11 2 3" xfId="19307" xr:uid="{4BBEEBA8-9421-4156-9CEC-BD438528FF29}"/>
    <cellStyle name="Separador de milhares 2 2 28 11 3" xfId="15213" xr:uid="{068746B0-59E1-48D7-BCF3-D64DFE590A93}"/>
    <cellStyle name="Separador de milhares 2 2 28 11 3 2" xfId="20439" xr:uid="{9B2E52EC-A76F-417F-AD24-62B7147FE672}"/>
    <cellStyle name="Separador de milhares 2 2 28 12" xfId="11276" xr:uid="{7949B240-BAB3-4B5C-944C-7DF2F816AF5D}"/>
    <cellStyle name="Separador de milhares 2 2 28 12 2" xfId="14073" xr:uid="{C3F2B8D0-A9E6-4D5B-BCC4-6709E7FBC1E7}"/>
    <cellStyle name="Separador de milhares 2 2 28 12 2 2" xfId="16961" xr:uid="{7D70754B-C459-42E0-BEB9-D2C5BAFCD81D}"/>
    <cellStyle name="Separador de milhares 2 2 28 12 2 2 2" xfId="22183" xr:uid="{7E774D4F-CEF9-40EF-A94B-89CB7062066D}"/>
    <cellStyle name="Separador de milhares 2 2 28 12 2 3" xfId="19308" xr:uid="{308FB5CC-39D0-4F3E-A992-1982C70BFEA3}"/>
    <cellStyle name="Separador de milhares 2 2 28 12 3" xfId="15214" xr:uid="{BBAF5695-02A9-4333-A639-077FE3FA51AF}"/>
    <cellStyle name="Separador de milhares 2 2 28 12 3 2" xfId="20440" xr:uid="{D3409615-F4B1-4481-BE75-B0F0852B6E04}"/>
    <cellStyle name="Separador de milhares 2 2 28 13" xfId="11277" xr:uid="{5F67DED3-2378-45B7-BA5A-9C544BEFE302}"/>
    <cellStyle name="Separador de milhares 2 2 28 13 2" xfId="14074" xr:uid="{288537D7-78AE-41F8-90FF-7F0C30807220}"/>
    <cellStyle name="Separador de milhares 2 2 28 13 2 2" xfId="16962" xr:uid="{2442BF0C-2D21-4D9C-83A0-2BC773591581}"/>
    <cellStyle name="Separador de milhares 2 2 28 13 2 2 2" xfId="22184" xr:uid="{3C4621C9-38CB-4F1B-BD02-191106BE8404}"/>
    <cellStyle name="Separador de milhares 2 2 28 13 2 3" xfId="19309" xr:uid="{1ABD69BF-3AFB-4AB9-AF4C-4E9EEB2B1A1B}"/>
    <cellStyle name="Separador de milhares 2 2 28 13 3" xfId="15215" xr:uid="{D1763A3D-5D5E-4D12-B300-CE6D118F832B}"/>
    <cellStyle name="Separador de milhares 2 2 28 13 3 2" xfId="20441" xr:uid="{F005139D-6B08-4F25-9DF1-40EE0C2611FA}"/>
    <cellStyle name="Separador de milhares 2 2 28 14" xfId="11278" xr:uid="{26E81ECE-CD34-46C7-9A49-EAAF2B3B2B08}"/>
    <cellStyle name="Separador de milhares 2 2 28 14 2" xfId="14075" xr:uid="{CD8692C2-343D-44DD-9580-2352F128A3BD}"/>
    <cellStyle name="Separador de milhares 2 2 28 14 2 2" xfId="16963" xr:uid="{DF8797FE-A50C-458E-96E0-0180D5F1F0F5}"/>
    <cellStyle name="Separador de milhares 2 2 28 14 2 2 2" xfId="22185" xr:uid="{3B0810EF-3740-49D1-920F-34185607AB70}"/>
    <cellStyle name="Separador de milhares 2 2 28 14 2 3" xfId="19310" xr:uid="{D1F51E1F-95D5-4626-AC66-0E8B9523CDAC}"/>
    <cellStyle name="Separador de milhares 2 2 28 14 3" xfId="15216" xr:uid="{95652E14-9893-431B-9D38-19E91CDF8716}"/>
    <cellStyle name="Separador de milhares 2 2 28 14 3 2" xfId="20442" xr:uid="{33DC966A-8690-4B93-9C83-5B4CEBB0DB67}"/>
    <cellStyle name="Separador de milhares 2 2 28 15" xfId="11279" xr:uid="{B771B5DC-20AC-4C9F-A7A6-8F647C7E28C8}"/>
    <cellStyle name="Separador de milhares 2 2 28 15 2" xfId="14076" xr:uid="{D0CEEFB3-77E8-4BDB-8C5E-7B0B689D29D3}"/>
    <cellStyle name="Separador de milhares 2 2 28 15 2 2" xfId="16964" xr:uid="{11D30E45-3DC4-41A0-98E3-45F0FBBF684B}"/>
    <cellStyle name="Separador de milhares 2 2 28 15 2 2 2" xfId="22186" xr:uid="{B28FF218-7404-4F7C-9D97-E4C0E14D8E73}"/>
    <cellStyle name="Separador de milhares 2 2 28 15 2 3" xfId="19311" xr:uid="{BD7DB071-20E9-4B8C-A1EF-7CD480C51CE6}"/>
    <cellStyle name="Separador de milhares 2 2 28 15 3" xfId="15217" xr:uid="{2BDEDFE3-9BE9-47FA-9953-389B0351B837}"/>
    <cellStyle name="Separador de milhares 2 2 28 15 3 2" xfId="20443" xr:uid="{43E7B4C3-69A8-4909-BC30-A319E70FF1D5}"/>
    <cellStyle name="Separador de milhares 2 2 28 16" xfId="11280" xr:uid="{0D1403D0-ACE1-4CEA-A304-27E03E12E91C}"/>
    <cellStyle name="Separador de milhares 2 2 28 16 2" xfId="14077" xr:uid="{AD44CFDF-7869-4BB9-B6E1-A4A96FE1F175}"/>
    <cellStyle name="Separador de milhares 2 2 28 16 2 2" xfId="16965" xr:uid="{64A2A428-C27F-44D8-B82C-3B2C223D2058}"/>
    <cellStyle name="Separador de milhares 2 2 28 16 2 2 2" xfId="22187" xr:uid="{721F5105-3F58-49A2-961C-FD4FFAB70122}"/>
    <cellStyle name="Separador de milhares 2 2 28 16 2 3" xfId="19312" xr:uid="{015A2FC8-6DDF-4719-844F-0332E4BDECC3}"/>
    <cellStyle name="Separador de milhares 2 2 28 16 3" xfId="15218" xr:uid="{0324DB2E-FE16-4335-B3F7-D7E4253E901B}"/>
    <cellStyle name="Separador de milhares 2 2 28 16 3 2" xfId="20444" xr:uid="{0BACE0B4-4012-4F8A-9172-59909DC270E0}"/>
    <cellStyle name="Separador de milhares 2 2 28 17" xfId="11281" xr:uid="{F14E84B4-6C68-40AC-A3AB-B3710F5E51C0}"/>
    <cellStyle name="Separador de milhares 2 2 28 17 2" xfId="14078" xr:uid="{8B56310B-03AE-44BE-9BD6-A1F1E2E3D014}"/>
    <cellStyle name="Separador de milhares 2 2 28 17 2 2" xfId="16966" xr:uid="{97E9EC07-F682-4E99-B637-6F3F379171F9}"/>
    <cellStyle name="Separador de milhares 2 2 28 17 2 2 2" xfId="22188" xr:uid="{B5C00485-377C-4F25-BF38-AC50CBE74C5E}"/>
    <cellStyle name="Separador de milhares 2 2 28 17 2 3" xfId="19313" xr:uid="{86EF9A22-68A3-4CEA-B12B-9715F9924685}"/>
    <cellStyle name="Separador de milhares 2 2 28 17 3" xfId="15219" xr:uid="{7D7DB6A9-6C29-4E02-97AF-FB5E854EC0AD}"/>
    <cellStyle name="Separador de milhares 2 2 28 17 3 2" xfId="20445" xr:uid="{675C0D2B-0965-40BF-8B65-7F5321355284}"/>
    <cellStyle name="Separador de milhares 2 2 28 18" xfId="11282" xr:uid="{58050F45-3491-4CE5-B77C-AFB1213308A8}"/>
    <cellStyle name="Separador de milhares 2 2 28 18 2" xfId="14079" xr:uid="{50CDE873-6205-4E6A-892D-C8CBEEFB9A2F}"/>
    <cellStyle name="Separador de milhares 2 2 28 18 2 2" xfId="16967" xr:uid="{CBB897CF-D3CD-40AF-A827-F2F8FF1FB796}"/>
    <cellStyle name="Separador de milhares 2 2 28 18 2 2 2" xfId="22189" xr:uid="{6D351EE2-EEB8-4ED8-966A-FD36186AB41A}"/>
    <cellStyle name="Separador de milhares 2 2 28 18 2 3" xfId="19314" xr:uid="{B00F5B68-9F30-4480-A88F-918AFAD1149C}"/>
    <cellStyle name="Separador de milhares 2 2 28 18 3" xfId="15220" xr:uid="{0950280C-0C33-4C3C-83B5-229F13CE6CEE}"/>
    <cellStyle name="Separador de milhares 2 2 28 18 3 2" xfId="20446" xr:uid="{5FDAFF29-BDC1-4623-803F-183D1DD683F6}"/>
    <cellStyle name="Separador de milhares 2 2 28 19" xfId="11283" xr:uid="{33A4B7A9-C7DD-44E7-B904-63AB611BA952}"/>
    <cellStyle name="Separador de milhares 2 2 28 19 2" xfId="14080" xr:uid="{CEF2CB6D-E221-475D-A548-74FFC7565DFA}"/>
    <cellStyle name="Separador de milhares 2 2 28 19 2 2" xfId="16968" xr:uid="{420B0603-BF4E-4818-95B8-E58F447909E4}"/>
    <cellStyle name="Separador de milhares 2 2 28 19 2 2 2" xfId="22190" xr:uid="{152D4B66-6B3C-4A2C-805C-84A67C0FBE06}"/>
    <cellStyle name="Separador de milhares 2 2 28 19 2 3" xfId="19315" xr:uid="{92FFF71D-6DD9-4968-AD24-8DC5442CC9F7}"/>
    <cellStyle name="Separador de milhares 2 2 28 19 3" xfId="15221" xr:uid="{972D30A2-FF2A-4E48-895F-7580C3B88782}"/>
    <cellStyle name="Separador de milhares 2 2 28 19 3 2" xfId="20447" xr:uid="{1142C943-C896-41B1-A46A-B162AF8FED75}"/>
    <cellStyle name="Separador de milhares 2 2 28 2" xfId="11284" xr:uid="{9DB1AB31-7BD8-428A-8340-3FB543AEAA14}"/>
    <cellStyle name="Separador de milhares 2 2 28 2 2" xfId="14081" xr:uid="{50E532FF-3CDA-46C0-9DAF-B6A8AAC3D42D}"/>
    <cellStyle name="Separador de milhares 2 2 28 2 2 2" xfId="16969" xr:uid="{475DF174-D564-43D2-9098-D1425D6E6B79}"/>
    <cellStyle name="Separador de milhares 2 2 28 2 2 2 2" xfId="22191" xr:uid="{81728978-6B95-4179-99B6-8EB3A9B329E3}"/>
    <cellStyle name="Separador de milhares 2 2 28 2 2 3" xfId="19316" xr:uid="{768D051B-2689-4703-9123-5D3156BEB56C}"/>
    <cellStyle name="Separador de milhares 2 2 28 2 3" xfId="15222" xr:uid="{19BE5880-B6A6-4208-AF2F-793E7AA1B56C}"/>
    <cellStyle name="Separador de milhares 2 2 28 2 3 2" xfId="20448" xr:uid="{2E842FA3-EED2-4042-853B-59C3B330D2B2}"/>
    <cellStyle name="Separador de milhares 2 2 28 20" xfId="11285" xr:uid="{B8062913-58EA-496D-AFE5-7AC63F209E63}"/>
    <cellStyle name="Separador de milhares 2 2 28 20 2" xfId="14082" xr:uid="{6F2F727F-02C5-454B-9C2A-C5B87B3E047A}"/>
    <cellStyle name="Separador de milhares 2 2 28 20 2 2" xfId="16970" xr:uid="{A842BD4F-0444-465A-BACB-24860F7914EB}"/>
    <cellStyle name="Separador de milhares 2 2 28 20 2 2 2" xfId="22192" xr:uid="{655930EB-2602-4A0F-A394-B098E5CBDD6E}"/>
    <cellStyle name="Separador de milhares 2 2 28 20 2 3" xfId="19317" xr:uid="{F21E9BFB-F38A-4F0C-BBE8-1975C4A39CA4}"/>
    <cellStyle name="Separador de milhares 2 2 28 20 3" xfId="15223" xr:uid="{6572636A-8B6D-4CDF-9BEC-1E25FF6246E9}"/>
    <cellStyle name="Separador de milhares 2 2 28 20 3 2" xfId="20449" xr:uid="{FD495090-2E6E-4CA7-867E-BA03528AE610}"/>
    <cellStyle name="Separador de milhares 2 2 28 21" xfId="11286" xr:uid="{C50A754B-9AA3-4CA0-8231-30CC667F9DDA}"/>
    <cellStyle name="Separador de milhares 2 2 28 21 2" xfId="14083" xr:uid="{6D69D0A4-821C-4737-A9F3-9125C1A78012}"/>
    <cellStyle name="Separador de milhares 2 2 28 21 2 2" xfId="16971" xr:uid="{12817AC5-E868-4C2E-8AD8-620E188470AE}"/>
    <cellStyle name="Separador de milhares 2 2 28 21 2 2 2" xfId="22193" xr:uid="{F490658D-98A3-4997-8734-6D024A594024}"/>
    <cellStyle name="Separador de milhares 2 2 28 21 2 3" xfId="19318" xr:uid="{FE4FBBFE-D4CD-441D-B75B-F163E4183B6F}"/>
    <cellStyle name="Separador de milhares 2 2 28 21 3" xfId="15224" xr:uid="{CF44B3D8-F5FB-4C5D-BF74-75CB1F66C6AC}"/>
    <cellStyle name="Separador de milhares 2 2 28 21 3 2" xfId="20450" xr:uid="{BD50771A-611E-4F7D-B037-9A39B7370581}"/>
    <cellStyle name="Separador de milhares 2 2 28 22" xfId="11287" xr:uid="{FBEAACCE-EB0F-4890-8448-7EB71E088C34}"/>
    <cellStyle name="Separador de milhares 2 2 28 22 2" xfId="14084" xr:uid="{9F8E57AE-5268-449A-8EC4-E0E502E9A220}"/>
    <cellStyle name="Separador de milhares 2 2 28 22 2 2" xfId="16972" xr:uid="{AE68D195-108C-48B7-8F66-14303CA483AF}"/>
    <cellStyle name="Separador de milhares 2 2 28 22 2 2 2" xfId="22194" xr:uid="{FD14D0B1-EB2D-4686-B1BB-99D7481C287A}"/>
    <cellStyle name="Separador de milhares 2 2 28 22 2 3" xfId="19319" xr:uid="{B0E647FE-0599-478A-A835-3542A35D911C}"/>
    <cellStyle name="Separador de milhares 2 2 28 22 3" xfId="15225" xr:uid="{4EC42E27-3265-42B2-B81F-425EE1F70482}"/>
    <cellStyle name="Separador de milhares 2 2 28 22 3 2" xfId="20451" xr:uid="{36799455-E252-4FE2-8DF0-1FDF75BA603A}"/>
    <cellStyle name="Separador de milhares 2 2 28 23" xfId="11288" xr:uid="{8DBFA099-2DB4-4CC2-8EE1-B236AD44E282}"/>
    <cellStyle name="Separador de milhares 2 2 28 23 2" xfId="14085" xr:uid="{0CDD10BB-36EE-4386-A473-DEAB5A5D6920}"/>
    <cellStyle name="Separador de milhares 2 2 28 23 2 2" xfId="16973" xr:uid="{08BF9C6B-74AB-4299-9538-1F8FE2904714}"/>
    <cellStyle name="Separador de milhares 2 2 28 23 2 2 2" xfId="22195" xr:uid="{A90FAA8F-EDB9-4A5F-B62D-57BC9C7A244E}"/>
    <cellStyle name="Separador de milhares 2 2 28 23 2 3" xfId="19320" xr:uid="{2E5F3F3A-BB66-4620-ADFC-509C60821977}"/>
    <cellStyle name="Separador de milhares 2 2 28 23 3" xfId="15226" xr:uid="{03CB9C31-4F6A-4B41-A811-E722B4DD3CF1}"/>
    <cellStyle name="Separador de milhares 2 2 28 23 3 2" xfId="20452" xr:uid="{4AFD0EB3-0831-4B17-9C7F-21099D64D375}"/>
    <cellStyle name="Separador de milhares 2 2 28 24" xfId="11289" xr:uid="{2DD8F5E0-F3FF-4DE6-85C6-9AB39302F7A4}"/>
    <cellStyle name="Separador de milhares 2 2 28 24 2" xfId="14086" xr:uid="{9ADE39A7-E815-4F4E-AB62-47D041A983B6}"/>
    <cellStyle name="Separador de milhares 2 2 28 24 2 2" xfId="16974" xr:uid="{83F86F98-3FDB-4B57-AC0B-86287DAF4012}"/>
    <cellStyle name="Separador de milhares 2 2 28 24 2 2 2" xfId="22196" xr:uid="{D3A8E731-A30B-4BE7-96A6-7E3D1B1E88F6}"/>
    <cellStyle name="Separador de milhares 2 2 28 24 2 3" xfId="19321" xr:uid="{B82332B5-5EF6-4628-B678-1CCADD5C72AD}"/>
    <cellStyle name="Separador de milhares 2 2 28 24 3" xfId="15227" xr:uid="{3E5807C9-D714-49AF-A99D-0AEE44C3AD2F}"/>
    <cellStyle name="Separador de milhares 2 2 28 24 3 2" xfId="20453" xr:uid="{8445A9B5-EC24-46D5-8767-63A4730B0420}"/>
    <cellStyle name="Separador de milhares 2 2 28 25" xfId="11290" xr:uid="{32BAF68F-2DC3-4E80-9C0A-B6F3A1B05F88}"/>
    <cellStyle name="Separador de milhares 2 2 28 25 2" xfId="14087" xr:uid="{6864B6C5-DAE7-4552-B21F-8C4B64B8B490}"/>
    <cellStyle name="Separador de milhares 2 2 28 25 2 2" xfId="16975" xr:uid="{664DE9DA-ABF5-44A8-A6EC-4852D9EA8B6A}"/>
    <cellStyle name="Separador de milhares 2 2 28 25 2 2 2" xfId="22197" xr:uid="{8AA4B322-E319-45A4-B6D3-25E107FEC746}"/>
    <cellStyle name="Separador de milhares 2 2 28 25 2 3" xfId="19322" xr:uid="{982A38DF-E958-4ED9-BF4D-9D0B24267E6C}"/>
    <cellStyle name="Separador de milhares 2 2 28 25 3" xfId="15228" xr:uid="{378F3A14-47D8-422A-AB7C-6CA0A82CA861}"/>
    <cellStyle name="Separador de milhares 2 2 28 25 3 2" xfId="20454" xr:uid="{8CC166C4-D098-470A-9577-F84228624BB3}"/>
    <cellStyle name="Separador de milhares 2 2 28 26" xfId="11291" xr:uid="{E55D293E-5C0B-4785-87E4-9396721B0175}"/>
    <cellStyle name="Separador de milhares 2 2 28 26 2" xfId="14088" xr:uid="{860271B8-F94D-45FD-A733-94DF49ABA467}"/>
    <cellStyle name="Separador de milhares 2 2 28 26 2 2" xfId="16976" xr:uid="{BE471CAA-3FA8-41EF-BD5D-C9F9ECB82ACC}"/>
    <cellStyle name="Separador de milhares 2 2 28 26 2 2 2" xfId="22198" xr:uid="{C4036CCD-B7B8-4592-B141-D0B34DCD6C07}"/>
    <cellStyle name="Separador de milhares 2 2 28 26 2 3" xfId="19323" xr:uid="{3ECB18F6-F120-4BE2-885C-31B36122C95C}"/>
    <cellStyle name="Separador de milhares 2 2 28 26 3" xfId="15229" xr:uid="{19B58984-0189-4E0A-82B2-3FE0CC975454}"/>
    <cellStyle name="Separador de milhares 2 2 28 26 3 2" xfId="20455" xr:uid="{7F8D910A-CEC2-44F3-BBA5-F520634A20EE}"/>
    <cellStyle name="Separador de milhares 2 2 28 27" xfId="11292" xr:uid="{BC52FCD5-3E58-4EB2-A682-EEF27FB80033}"/>
    <cellStyle name="Separador de milhares 2 2 28 27 2" xfId="14089" xr:uid="{4831AD88-33A4-430B-A0BD-43AEAEC7487A}"/>
    <cellStyle name="Separador de milhares 2 2 28 27 2 2" xfId="16977" xr:uid="{0D2D5380-C3DD-411B-AA18-35EF270C648C}"/>
    <cellStyle name="Separador de milhares 2 2 28 27 2 2 2" xfId="22199" xr:uid="{F755C40F-59A1-4F2E-956B-5CC651CD0891}"/>
    <cellStyle name="Separador de milhares 2 2 28 27 2 3" xfId="19324" xr:uid="{A0DD7C18-E835-42E0-BCE8-8DF44C31B5A5}"/>
    <cellStyle name="Separador de milhares 2 2 28 27 3" xfId="15230" xr:uid="{067063D6-8797-42B2-9C8C-A39C64A7CC80}"/>
    <cellStyle name="Separador de milhares 2 2 28 27 3 2" xfId="20456" xr:uid="{65151D46-B556-4E3C-994C-663BA32C5AB4}"/>
    <cellStyle name="Separador de milhares 2 2 28 28" xfId="11293" xr:uid="{A94C5F54-3994-49CC-8336-17495E47DC7F}"/>
    <cellStyle name="Separador de milhares 2 2 28 28 2" xfId="14090" xr:uid="{F09D68FB-3AD6-4BA3-8F3B-E1E7F7648319}"/>
    <cellStyle name="Separador de milhares 2 2 28 28 2 2" xfId="16978" xr:uid="{DAB66C21-2B53-453B-B5B6-F0C9A1161C66}"/>
    <cellStyle name="Separador de milhares 2 2 28 28 2 2 2" xfId="22200" xr:uid="{46E04EFC-9117-408A-A1BE-F35AF3FAE7E1}"/>
    <cellStyle name="Separador de milhares 2 2 28 28 2 3" xfId="19325" xr:uid="{6E4E412F-70DC-404B-9920-04B81A63AE48}"/>
    <cellStyle name="Separador de milhares 2 2 28 28 3" xfId="15231" xr:uid="{9EA69051-968B-4081-8A08-2BE2490DE04D}"/>
    <cellStyle name="Separador de milhares 2 2 28 28 3 2" xfId="20457" xr:uid="{E6725276-7E12-44A0-964C-EE4A20C68450}"/>
    <cellStyle name="Separador de milhares 2 2 28 29" xfId="11294" xr:uid="{8037A56E-8CB5-4F82-BEE1-D970DD0DE1E1}"/>
    <cellStyle name="Separador de milhares 2 2 28 29 2" xfId="14091" xr:uid="{7B0A6E89-DF03-4D24-A007-3DD9215FA2DF}"/>
    <cellStyle name="Separador de milhares 2 2 28 29 2 2" xfId="16979" xr:uid="{18C29FBB-BD7C-4784-BD81-4C905F2040A3}"/>
    <cellStyle name="Separador de milhares 2 2 28 29 2 2 2" xfId="22201" xr:uid="{691806C2-2C27-4F32-9B38-088CBE16A3D5}"/>
    <cellStyle name="Separador de milhares 2 2 28 29 2 3" xfId="19326" xr:uid="{8F65B3CA-BC1F-4DF0-8F43-66C36AC9AB76}"/>
    <cellStyle name="Separador de milhares 2 2 28 29 3" xfId="15232" xr:uid="{B3488378-B3AB-4A36-8031-5DA980093028}"/>
    <cellStyle name="Separador de milhares 2 2 28 29 3 2" xfId="20458" xr:uid="{11782F5E-B15F-4B18-BCAB-F6CD9AB8A634}"/>
    <cellStyle name="Separador de milhares 2 2 28 3" xfId="11295" xr:uid="{E0DB9178-6BF0-4A9E-B158-FE361CD57FEC}"/>
    <cellStyle name="Separador de milhares 2 2 28 3 2" xfId="14092" xr:uid="{601AF958-D4B4-459D-A6FB-7614101E7331}"/>
    <cellStyle name="Separador de milhares 2 2 28 3 2 2" xfId="16980" xr:uid="{D6798327-D793-4382-A340-467DCFA48295}"/>
    <cellStyle name="Separador de milhares 2 2 28 3 2 2 2" xfId="22202" xr:uid="{75565167-8437-4D22-ABBE-0CFDD281DFEE}"/>
    <cellStyle name="Separador de milhares 2 2 28 3 2 3" xfId="19327" xr:uid="{013ABB1A-BAED-4A1E-AE3F-5D563D561286}"/>
    <cellStyle name="Separador de milhares 2 2 28 3 3" xfId="15233" xr:uid="{A6FA74DA-2E3E-41A6-AFA8-134247977D89}"/>
    <cellStyle name="Separador de milhares 2 2 28 3 3 2" xfId="20459" xr:uid="{CA167BD5-ABF3-4C55-BF93-8EDDF349A8A8}"/>
    <cellStyle name="Separador de milhares 2 2 28 30" xfId="11296" xr:uid="{BB086996-88FA-4BD7-A535-DC180B1174D2}"/>
    <cellStyle name="Separador de milhares 2 2 28 30 2" xfId="14093" xr:uid="{1FA612BF-A1FF-4AD2-B4C4-E3B6D8A19283}"/>
    <cellStyle name="Separador de milhares 2 2 28 30 2 2" xfId="16981" xr:uid="{DE20CEEC-1359-4217-8FE4-38C6DB6F381F}"/>
    <cellStyle name="Separador de milhares 2 2 28 30 2 2 2" xfId="22203" xr:uid="{3514F364-63A3-4900-B019-A01D0845AE4A}"/>
    <cellStyle name="Separador de milhares 2 2 28 30 2 3" xfId="19328" xr:uid="{A892629F-0BE1-4CDC-9AF4-E9232EDF367D}"/>
    <cellStyle name="Separador de milhares 2 2 28 30 3" xfId="15234" xr:uid="{AF4B12CB-A4BD-4EE1-8BE2-F514665138F9}"/>
    <cellStyle name="Separador de milhares 2 2 28 30 3 2" xfId="20460" xr:uid="{6EF6F79A-332C-420B-809E-1B3EA0DE52E7}"/>
    <cellStyle name="Separador de milhares 2 2 28 31" xfId="11297" xr:uid="{0DE812DA-F008-4ACE-A029-77080F65FEFB}"/>
    <cellStyle name="Separador de milhares 2 2 28 31 2" xfId="14094" xr:uid="{CCDC8730-6100-4757-8FE8-F596D0689E7C}"/>
    <cellStyle name="Separador de milhares 2 2 28 31 2 2" xfId="16982" xr:uid="{21ABD1F1-DC4A-4753-83CD-944B3B0CDC57}"/>
    <cellStyle name="Separador de milhares 2 2 28 31 2 2 2" xfId="22204" xr:uid="{021FDA81-01F2-43C3-A05C-2EFA463D56B8}"/>
    <cellStyle name="Separador de milhares 2 2 28 31 2 3" xfId="19329" xr:uid="{16F0DEC5-5F69-4C39-A602-5A0D195D80D1}"/>
    <cellStyle name="Separador de milhares 2 2 28 31 3" xfId="15235" xr:uid="{8BFD4BCB-A3D2-41F9-AA73-0E53A6CB79DA}"/>
    <cellStyle name="Separador de milhares 2 2 28 31 3 2" xfId="20461" xr:uid="{453DE24B-83B0-4C64-A0E4-1B9F45DE9A5C}"/>
    <cellStyle name="Separador de milhares 2 2 28 32" xfId="11298" xr:uid="{0B9F144B-CD5B-4E6C-A212-3CB822DD66DC}"/>
    <cellStyle name="Separador de milhares 2 2 28 32 2" xfId="14095" xr:uid="{9F17361A-5CCD-47D9-8E90-5405838D35ED}"/>
    <cellStyle name="Separador de milhares 2 2 28 32 2 2" xfId="16983" xr:uid="{5B045312-15C4-44DE-8A37-6A7D965175AA}"/>
    <cellStyle name="Separador de milhares 2 2 28 32 2 2 2" xfId="22205" xr:uid="{2EB88ECC-37DB-431C-ACDB-F33CAA04B0CD}"/>
    <cellStyle name="Separador de milhares 2 2 28 32 2 3" xfId="19330" xr:uid="{A64C93F2-984B-4000-A2F6-5C12F350E0BF}"/>
    <cellStyle name="Separador de milhares 2 2 28 32 3" xfId="15236" xr:uid="{8804DAAA-28EA-4C13-B60C-D07C762FA960}"/>
    <cellStyle name="Separador de milhares 2 2 28 32 3 2" xfId="20462" xr:uid="{A229A81B-4B84-49B0-937E-153FC07CCA82}"/>
    <cellStyle name="Separador de milhares 2 2 28 33" xfId="11299" xr:uid="{CFF48E66-A34B-4072-837D-16EA37108F05}"/>
    <cellStyle name="Separador de milhares 2 2 28 33 2" xfId="14096" xr:uid="{6AB533A4-7CEC-4F78-9A95-DB02EF55D60E}"/>
    <cellStyle name="Separador de milhares 2 2 28 33 2 2" xfId="16984" xr:uid="{45111082-6A1F-4378-B780-B7D776758DA0}"/>
    <cellStyle name="Separador de milhares 2 2 28 33 2 2 2" xfId="22206" xr:uid="{BAD565C7-3378-4D83-AD49-D1A65610EDEE}"/>
    <cellStyle name="Separador de milhares 2 2 28 33 2 3" xfId="19331" xr:uid="{F462F1B3-BBF1-4E87-9581-9E5181C8C0A7}"/>
    <cellStyle name="Separador de milhares 2 2 28 33 3" xfId="15237" xr:uid="{FD442B48-E802-4129-9703-5F487F4DECCD}"/>
    <cellStyle name="Separador de milhares 2 2 28 33 3 2" xfId="20463" xr:uid="{04446290-83A9-4DCD-A64E-D179874075E6}"/>
    <cellStyle name="Separador de milhares 2 2 28 34" xfId="11300" xr:uid="{6787C9F5-E1C2-4829-AFAA-FF692B328E2D}"/>
    <cellStyle name="Separador de milhares 2 2 28 34 2" xfId="14097" xr:uid="{6476DCFA-BF5E-4231-8992-A7C6C9EBF36F}"/>
    <cellStyle name="Separador de milhares 2 2 28 34 2 2" xfId="16985" xr:uid="{26F8C4FF-79A1-4487-89C9-288B5D29EE5C}"/>
    <cellStyle name="Separador de milhares 2 2 28 34 2 2 2" xfId="22207" xr:uid="{FC833B01-FBBD-4C77-95A5-466B5596B7E8}"/>
    <cellStyle name="Separador de milhares 2 2 28 34 2 3" xfId="19332" xr:uid="{C2411F84-01FA-43BD-B9BB-AE140B2B560C}"/>
    <cellStyle name="Separador de milhares 2 2 28 34 3" xfId="15238" xr:uid="{A4FC541C-3F24-48CC-A1E7-4A8E59B41A47}"/>
    <cellStyle name="Separador de milhares 2 2 28 34 3 2" xfId="20464" xr:uid="{C4C6D94D-E5A4-42C7-AB52-0CD8F6BC1B4B}"/>
    <cellStyle name="Separador de milhares 2 2 28 35" xfId="14070" xr:uid="{F328E9AB-1234-467F-BF28-CE5918FAB430}"/>
    <cellStyle name="Separador de milhares 2 2 28 35 2" xfId="16958" xr:uid="{D7180D47-F88D-4100-9380-70BB0CF83D97}"/>
    <cellStyle name="Separador de milhares 2 2 28 35 2 2" xfId="22180" xr:uid="{9E2C5B69-85CF-48C5-A95F-2647763858D0}"/>
    <cellStyle name="Separador de milhares 2 2 28 35 3" xfId="19305" xr:uid="{32F2907D-83AD-4402-9525-38B3E5372331}"/>
    <cellStyle name="Separador de milhares 2 2 28 36" xfId="15211" xr:uid="{AC5907CE-6AF6-48B3-83F4-C1C4E726081E}"/>
    <cellStyle name="Separador de milhares 2 2 28 36 2" xfId="20437" xr:uid="{AEB6479B-00C1-4984-9462-EAE7E3EDE61D}"/>
    <cellStyle name="Separador de milhares 2 2 28 4" xfId="11301" xr:uid="{19B656BF-2E7F-452E-9E1C-0575124477EA}"/>
    <cellStyle name="Separador de milhares 2 2 28 4 2" xfId="14098" xr:uid="{A719B518-CAB6-4015-9B34-B82ACD50BCBA}"/>
    <cellStyle name="Separador de milhares 2 2 28 4 2 2" xfId="16986" xr:uid="{1E809422-386C-46D2-89B1-1B24319F489C}"/>
    <cellStyle name="Separador de milhares 2 2 28 4 2 2 2" xfId="22208" xr:uid="{409A5807-548C-4446-A296-AF55E6E0BE76}"/>
    <cellStyle name="Separador de milhares 2 2 28 4 2 3" xfId="19333" xr:uid="{3742300B-428D-49A9-91E0-45305083A5BC}"/>
    <cellStyle name="Separador de milhares 2 2 28 4 3" xfId="15239" xr:uid="{64F30550-F304-4005-8C23-46A1BA9E672C}"/>
    <cellStyle name="Separador de milhares 2 2 28 4 3 2" xfId="20465" xr:uid="{2725125F-C846-4CA9-9046-43960B1C0090}"/>
    <cellStyle name="Separador de milhares 2 2 28 5" xfId="11302" xr:uid="{910C7ECC-4971-426D-83DD-0FA957D13BBE}"/>
    <cellStyle name="Separador de milhares 2 2 28 5 2" xfId="14099" xr:uid="{EFD9B511-D7C8-4CB7-8DA2-0A2D5F57130A}"/>
    <cellStyle name="Separador de milhares 2 2 28 5 2 2" xfId="16987" xr:uid="{EAAD2C58-57B4-42E0-8CDF-2F992F070131}"/>
    <cellStyle name="Separador de milhares 2 2 28 5 2 2 2" xfId="22209" xr:uid="{ABC099A0-2C7A-4E83-83B2-913ADDFC0BBD}"/>
    <cellStyle name="Separador de milhares 2 2 28 5 2 3" xfId="19334" xr:uid="{64922F9F-C351-40BB-AE23-1C18C9D9F9CE}"/>
    <cellStyle name="Separador de milhares 2 2 28 5 3" xfId="15240" xr:uid="{02A627D5-DC13-45AA-B6C5-8A1014051D6D}"/>
    <cellStyle name="Separador de milhares 2 2 28 5 3 2" xfId="20466" xr:uid="{DB273804-3C7D-480F-B503-B456A4158E63}"/>
    <cellStyle name="Separador de milhares 2 2 28 6" xfId="11303" xr:uid="{83E7E6FD-B8D8-42F8-BB8F-1B930EAC10D8}"/>
    <cellStyle name="Separador de milhares 2 2 28 6 2" xfId="14100" xr:uid="{2E8B0C35-47F2-41FF-A40D-7A9EFFE0908C}"/>
    <cellStyle name="Separador de milhares 2 2 28 6 2 2" xfId="16988" xr:uid="{B4D0B456-BFF4-4B7B-9285-AEEF63600EEC}"/>
    <cellStyle name="Separador de milhares 2 2 28 6 2 2 2" xfId="22210" xr:uid="{375C0457-CAE3-4DBF-BF19-1E892975C768}"/>
    <cellStyle name="Separador de milhares 2 2 28 6 2 3" xfId="19335" xr:uid="{A4360865-DAC8-4528-B614-50FFFB71BC5B}"/>
    <cellStyle name="Separador de milhares 2 2 28 6 3" xfId="15241" xr:uid="{75019DF9-6E93-4E17-83AF-1965C7540935}"/>
    <cellStyle name="Separador de milhares 2 2 28 6 3 2" xfId="20467" xr:uid="{5C837140-E3FD-4D76-A82C-E5B9AF541C9C}"/>
    <cellStyle name="Separador de milhares 2 2 28 7" xfId="11304" xr:uid="{C7791EF2-B48C-441B-A492-09D4FB6E0EFB}"/>
    <cellStyle name="Separador de milhares 2 2 28 7 2" xfId="14101" xr:uid="{BC45EDF8-9211-42CB-B579-11605C30DCE9}"/>
    <cellStyle name="Separador de milhares 2 2 28 7 2 2" xfId="16989" xr:uid="{7CD343B6-5B40-4011-8293-B7A7C5570D4F}"/>
    <cellStyle name="Separador de milhares 2 2 28 7 2 2 2" xfId="22211" xr:uid="{B128F0FF-DA8E-4190-8FF5-D7FC098BAA83}"/>
    <cellStyle name="Separador de milhares 2 2 28 7 2 3" xfId="19336" xr:uid="{00A69943-23E4-4820-9FC9-62970510D4F8}"/>
    <cellStyle name="Separador de milhares 2 2 28 7 3" xfId="15242" xr:uid="{0CC59204-446E-4BA4-AA6A-0C4DB7434A44}"/>
    <cellStyle name="Separador de milhares 2 2 28 7 3 2" xfId="20468" xr:uid="{F11D7D36-A438-4BD3-94CD-DB2572CAE7D7}"/>
    <cellStyle name="Separador de milhares 2 2 28 8" xfId="11305" xr:uid="{279725E6-FABF-4DC0-BAA0-1F80AB7E9946}"/>
    <cellStyle name="Separador de milhares 2 2 28 8 2" xfId="14102" xr:uid="{25B6D72F-978C-417C-9632-715EE017AE15}"/>
    <cellStyle name="Separador de milhares 2 2 28 8 2 2" xfId="16990" xr:uid="{1F30F469-A444-4277-8E65-6480DB627D32}"/>
    <cellStyle name="Separador de milhares 2 2 28 8 2 2 2" xfId="22212" xr:uid="{40B9453B-3B8C-4FF1-8875-4B89EEF20343}"/>
    <cellStyle name="Separador de milhares 2 2 28 8 2 3" xfId="19337" xr:uid="{F3B9B291-4EA7-4448-ABA5-2A49CAC53B06}"/>
    <cellStyle name="Separador de milhares 2 2 28 8 3" xfId="15243" xr:uid="{634B5D3A-E8F9-454D-8393-A2FED923D729}"/>
    <cellStyle name="Separador de milhares 2 2 28 8 3 2" xfId="20469" xr:uid="{278D1F6C-7174-4F7A-8F08-D0352BD3F081}"/>
    <cellStyle name="Separador de milhares 2 2 28 9" xfId="11306" xr:uid="{93E91FB6-51B6-4A39-B76E-6241197DFE2A}"/>
    <cellStyle name="Separador de milhares 2 2 28 9 2" xfId="14103" xr:uid="{62B244E4-942C-41C5-9163-748BB12BAA79}"/>
    <cellStyle name="Separador de milhares 2 2 28 9 2 2" xfId="16991" xr:uid="{3332B87C-C990-4C32-AFE1-3998A4E62EB0}"/>
    <cellStyle name="Separador de milhares 2 2 28 9 2 2 2" xfId="22213" xr:uid="{D6220F7F-5896-455D-AAD1-22A6E2CCDBF6}"/>
    <cellStyle name="Separador de milhares 2 2 28 9 2 3" xfId="19338" xr:uid="{7D0096FE-1F2E-4C70-9FE1-4FB143CEB0B7}"/>
    <cellStyle name="Separador de milhares 2 2 28 9 3" xfId="15244" xr:uid="{8E459377-5A38-46F1-BAB2-0C4DE6BB7C2D}"/>
    <cellStyle name="Separador de milhares 2 2 28 9 3 2" xfId="20470" xr:uid="{8B3FB001-A4B1-4D59-B095-A71ED9EE6B24}"/>
    <cellStyle name="Separador de milhares 2 2 29" xfId="11307" xr:uid="{2907BA4D-3228-47A7-BE11-C60E8B034A61}"/>
    <cellStyle name="Separador de milhares 2 2 29 2" xfId="11308" xr:uid="{EBF7F6E5-37F0-4033-B0FD-B22A68E34082}"/>
    <cellStyle name="Separador de milhares 2 2 29 2 2" xfId="14105" xr:uid="{40729E2E-5D43-4D3D-BE26-30A3C888CC96}"/>
    <cellStyle name="Separador de milhares 2 2 29 2 2 2" xfId="16993" xr:uid="{06A340F1-BBE4-4A43-98B7-86C2327E8400}"/>
    <cellStyle name="Separador de milhares 2 2 29 2 2 2 2" xfId="22215" xr:uid="{1383A51A-9EFE-4099-831E-C370CC366201}"/>
    <cellStyle name="Separador de milhares 2 2 29 2 2 3" xfId="19340" xr:uid="{7C348CD1-47A7-4A28-B91A-C72C2EBB5A70}"/>
    <cellStyle name="Separador de milhares 2 2 29 2 3" xfId="15246" xr:uid="{EE6094D6-3DD1-4FD1-BFFE-63FE3EB48433}"/>
    <cellStyle name="Separador de milhares 2 2 29 2 3 2" xfId="20472" xr:uid="{26EB71CA-CACD-45A6-8B33-7DC7A27A087D}"/>
    <cellStyle name="Separador de milhares 2 2 29 3" xfId="14104" xr:uid="{DE71319E-2751-483D-A331-46F1B99036DB}"/>
    <cellStyle name="Separador de milhares 2 2 29 3 2" xfId="16992" xr:uid="{7ADC8651-19F8-4AE3-971B-038929C290CB}"/>
    <cellStyle name="Separador de milhares 2 2 29 3 2 2" xfId="22214" xr:uid="{2A4F7363-2506-4DFE-AE5C-6F7149412586}"/>
    <cellStyle name="Separador de milhares 2 2 29 3 3" xfId="19339" xr:uid="{2BE27C0F-10C0-4C75-B528-17B87F793714}"/>
    <cellStyle name="Separador de milhares 2 2 29 4" xfId="15245" xr:uid="{B5C6F31E-0F5D-41D9-8008-739CC2E7D65B}"/>
    <cellStyle name="Separador de milhares 2 2 29 4 2" xfId="20471" xr:uid="{4489B15F-53F8-42AF-BABB-8620CD40D48C}"/>
    <cellStyle name="Separador de milhares 2 2 3" xfId="1285" xr:uid="{E212CBD2-D02F-4961-8F66-8E952E0F0EE3}"/>
    <cellStyle name="Separador de milhares 2 2 3 10" xfId="11310" xr:uid="{1D48B15E-5274-4CDB-AC4A-3CD317A58B33}"/>
    <cellStyle name="Separador de milhares 2 2 3 10 2" xfId="14107" xr:uid="{79468098-D66A-4E63-BF22-C687D7620935}"/>
    <cellStyle name="Separador de milhares 2 2 3 10 2 2" xfId="16995" xr:uid="{D818EC18-439F-4CAE-830E-6C52749F06D8}"/>
    <cellStyle name="Separador de milhares 2 2 3 10 2 2 2" xfId="22217" xr:uid="{627577A8-180B-42FD-94AC-1458FDDA8EA9}"/>
    <cellStyle name="Separador de milhares 2 2 3 10 2 3" xfId="19342" xr:uid="{3985A56A-354A-4145-A762-090DC7D7F5F7}"/>
    <cellStyle name="Separador de milhares 2 2 3 10 3" xfId="15248" xr:uid="{26D34C1A-27C3-4E49-94FF-60D8BAD1BE51}"/>
    <cellStyle name="Separador de milhares 2 2 3 10 3 2" xfId="20474" xr:uid="{BF838F20-5EC7-4FCC-BD2E-3FE017A3DA61}"/>
    <cellStyle name="Separador de milhares 2 2 3 11" xfId="11311" xr:uid="{9CC3AFD4-94CA-4FA7-96F0-D00A3CA31F39}"/>
    <cellStyle name="Separador de milhares 2 2 3 11 2" xfId="14108" xr:uid="{84422662-4C0E-4012-AE75-991A915D10FA}"/>
    <cellStyle name="Separador de milhares 2 2 3 11 2 2" xfId="16996" xr:uid="{C9B35814-7F2C-4E8A-A266-C6F5CA23D99D}"/>
    <cellStyle name="Separador de milhares 2 2 3 11 2 2 2" xfId="22218" xr:uid="{C8412623-ED9E-4AC2-A1D9-3B94D6FCDDF2}"/>
    <cellStyle name="Separador de milhares 2 2 3 11 2 3" xfId="19343" xr:uid="{789377C4-C1EF-44DE-B438-F79627FFF13F}"/>
    <cellStyle name="Separador de milhares 2 2 3 11 3" xfId="15249" xr:uid="{85A938B9-23EE-48BD-B3B3-03546ABD40BE}"/>
    <cellStyle name="Separador de milhares 2 2 3 11 3 2" xfId="20475" xr:uid="{4341E69E-A2F0-46AA-9D1D-63846B9066FD}"/>
    <cellStyle name="Separador de milhares 2 2 3 12" xfId="11312" xr:uid="{BD286695-4F6C-4748-B319-D01BD697264B}"/>
    <cellStyle name="Separador de milhares 2 2 3 12 2" xfId="14109" xr:uid="{9E035A5B-6563-4CFB-8D3E-6D6EE2D340A8}"/>
    <cellStyle name="Separador de milhares 2 2 3 12 2 2" xfId="16997" xr:uid="{EE1CD41B-BB54-4868-9514-24C2A6394EB6}"/>
    <cellStyle name="Separador de milhares 2 2 3 12 2 2 2" xfId="22219" xr:uid="{742E21F4-36BD-4E06-B26E-264ED889363F}"/>
    <cellStyle name="Separador de milhares 2 2 3 12 2 3" xfId="19344" xr:uid="{EA3E4E30-490E-4EA1-AD94-0A29EFEA910C}"/>
    <cellStyle name="Separador de milhares 2 2 3 12 3" xfId="15250" xr:uid="{40ED8CDE-F1E4-480B-BC6A-28315D48B47A}"/>
    <cellStyle name="Separador de milhares 2 2 3 12 3 2" xfId="20476" xr:uid="{4C95D881-BFAA-46CB-BB57-310E11F8800D}"/>
    <cellStyle name="Separador de milhares 2 2 3 13" xfId="11313" xr:uid="{7E267DB4-93D1-4C4B-9E59-0CE4DD47C6CF}"/>
    <cellStyle name="Separador de milhares 2 2 3 13 2" xfId="14110" xr:uid="{3F10E317-9A5A-4743-A2E6-BB2A771D85A9}"/>
    <cellStyle name="Separador de milhares 2 2 3 13 2 2" xfId="16998" xr:uid="{98789144-2D3F-4D63-A490-0767CE404D37}"/>
    <cellStyle name="Separador de milhares 2 2 3 13 2 2 2" xfId="22220" xr:uid="{873E1129-440D-41A4-A3DC-4B3DC86677DD}"/>
    <cellStyle name="Separador de milhares 2 2 3 13 2 3" xfId="19345" xr:uid="{B4CF21CC-C610-484C-97C1-039CE9985A59}"/>
    <cellStyle name="Separador de milhares 2 2 3 13 3" xfId="15251" xr:uid="{9AFCC389-9F13-408D-BF3D-968910254CF8}"/>
    <cellStyle name="Separador de milhares 2 2 3 13 3 2" xfId="20477" xr:uid="{C50013D3-E381-46EF-9D39-76F2CDC8E35A}"/>
    <cellStyle name="Separador de milhares 2 2 3 14" xfId="11314" xr:uid="{CA72D154-9444-46CA-86FF-488C319CCCB0}"/>
    <cellStyle name="Separador de milhares 2 2 3 14 2" xfId="14111" xr:uid="{F94E9C76-A931-4249-894F-41D30C4D4648}"/>
    <cellStyle name="Separador de milhares 2 2 3 14 2 2" xfId="16999" xr:uid="{F636C319-F29D-43CF-93A5-E43F5EFBE83E}"/>
    <cellStyle name="Separador de milhares 2 2 3 14 2 2 2" xfId="22221" xr:uid="{5A452A68-4912-4A5F-92F0-B26D63E1C476}"/>
    <cellStyle name="Separador de milhares 2 2 3 14 2 3" xfId="19346" xr:uid="{1D507F90-2766-4F80-8E55-EDC5CC13C4D7}"/>
    <cellStyle name="Separador de milhares 2 2 3 14 3" xfId="15252" xr:uid="{AA779B90-91B9-4C5C-88BD-BB2F9CD9A79C}"/>
    <cellStyle name="Separador de milhares 2 2 3 14 3 2" xfId="20478" xr:uid="{162D80ED-6E38-47AB-A77C-DF2485417558}"/>
    <cellStyle name="Separador de milhares 2 2 3 15" xfId="11315" xr:uid="{0355B4DE-B5F7-4A3B-93B5-B41292590058}"/>
    <cellStyle name="Separador de milhares 2 2 3 15 2" xfId="14112" xr:uid="{28443FD3-CF09-427F-9CC3-BF60B14499E7}"/>
    <cellStyle name="Separador de milhares 2 2 3 15 2 2" xfId="17000" xr:uid="{0D964AE4-AB71-44A3-BB03-B97DF7FCAB8C}"/>
    <cellStyle name="Separador de milhares 2 2 3 15 2 2 2" xfId="22222" xr:uid="{AB199671-4582-4CDD-B303-ADD1FC299182}"/>
    <cellStyle name="Separador de milhares 2 2 3 15 2 3" xfId="19347" xr:uid="{DF4AFEE7-82F2-43E2-AE50-01CF83C8B7E0}"/>
    <cellStyle name="Separador de milhares 2 2 3 15 3" xfId="15253" xr:uid="{C1B2BA7A-EEE1-4C6F-8D2C-FD9AC157DF98}"/>
    <cellStyle name="Separador de milhares 2 2 3 15 3 2" xfId="20479" xr:uid="{E1474A32-91FF-42B5-9833-D78AFA829B9D}"/>
    <cellStyle name="Separador de milhares 2 2 3 16" xfId="11316" xr:uid="{F5146BE0-E8B0-4200-B652-64062C51C492}"/>
    <cellStyle name="Separador de milhares 2 2 3 16 2" xfId="14113" xr:uid="{B4B1D050-4A25-4C07-8D7D-B59EDC50E26C}"/>
    <cellStyle name="Separador de milhares 2 2 3 16 2 2" xfId="17001" xr:uid="{173C6244-B705-454D-9B7A-2E7657244025}"/>
    <cellStyle name="Separador de milhares 2 2 3 16 2 2 2" xfId="22223" xr:uid="{453D3E20-D7E2-40D8-8146-ADA5A799F93F}"/>
    <cellStyle name="Separador de milhares 2 2 3 16 2 3" xfId="19348" xr:uid="{08E109DD-C69A-475E-B4FF-A643954F9256}"/>
    <cellStyle name="Separador de milhares 2 2 3 16 3" xfId="15254" xr:uid="{C57F9C04-DCF7-45FE-A1CF-D6ED4F623779}"/>
    <cellStyle name="Separador de milhares 2 2 3 16 3 2" xfId="20480" xr:uid="{4EB6E9B9-513F-41FD-A0F5-67B8CA33FA2A}"/>
    <cellStyle name="Separador de milhares 2 2 3 17" xfId="11317" xr:uid="{0607F84E-CA45-4CAC-BA12-8B0BE0068B3D}"/>
    <cellStyle name="Separador de milhares 2 2 3 17 2" xfId="14114" xr:uid="{90A78CBC-DB55-4888-9818-99049DFCD084}"/>
    <cellStyle name="Separador de milhares 2 2 3 17 2 2" xfId="17002" xr:uid="{9FBEA493-DF57-4B12-B2F9-970D94B068A4}"/>
    <cellStyle name="Separador de milhares 2 2 3 17 2 2 2" xfId="22224" xr:uid="{8DE5550D-BDC4-411B-97E6-3D3C6E3BDEE4}"/>
    <cellStyle name="Separador de milhares 2 2 3 17 2 3" xfId="19349" xr:uid="{1B4CD46C-4352-42C2-ABA5-3C586D66723E}"/>
    <cellStyle name="Separador de milhares 2 2 3 17 3" xfId="15255" xr:uid="{9B8559A7-9E40-46BA-929D-EEDA7F127592}"/>
    <cellStyle name="Separador de milhares 2 2 3 17 3 2" xfId="20481" xr:uid="{1F38912C-39D8-4E88-869C-527F64E04731}"/>
    <cellStyle name="Separador de milhares 2 2 3 18" xfId="11318" xr:uid="{34949B9E-E593-4D31-B64E-E62CBE053F9C}"/>
    <cellStyle name="Separador de milhares 2 2 3 18 2" xfId="14115" xr:uid="{DF37DF9C-5F6F-4485-884A-78E963FDCA57}"/>
    <cellStyle name="Separador de milhares 2 2 3 18 2 2" xfId="17003" xr:uid="{7AFF501E-3ECE-40DF-A994-6139374FB190}"/>
    <cellStyle name="Separador de milhares 2 2 3 18 2 2 2" xfId="22225" xr:uid="{2A1128B9-6DA4-4FB0-B886-9F111DEEC17D}"/>
    <cellStyle name="Separador de milhares 2 2 3 18 2 3" xfId="19350" xr:uid="{0D8A35FD-C59A-4F1C-B769-B46E176AA071}"/>
    <cellStyle name="Separador de milhares 2 2 3 18 3" xfId="15256" xr:uid="{DA4924BA-68C0-4855-823F-294E7C1BB11C}"/>
    <cellStyle name="Separador de milhares 2 2 3 18 3 2" xfId="20482" xr:uid="{070B4144-D941-4390-8F9A-EADB8F51B026}"/>
    <cellStyle name="Separador de milhares 2 2 3 19" xfId="11319" xr:uid="{B13030B2-98B0-44DA-91FE-2EED881C9ED6}"/>
    <cellStyle name="Separador de milhares 2 2 3 19 2" xfId="14116" xr:uid="{93A42479-4968-4D30-9A67-0071DD89F71B}"/>
    <cellStyle name="Separador de milhares 2 2 3 19 2 2" xfId="17004" xr:uid="{422058C0-B190-46A6-ACED-13DD09DDFD18}"/>
    <cellStyle name="Separador de milhares 2 2 3 19 2 2 2" xfId="22226" xr:uid="{E9CF1E7A-A28B-4C0C-A2A5-026D01859538}"/>
    <cellStyle name="Separador de milhares 2 2 3 19 2 3" xfId="19351" xr:uid="{899B1BA9-2EEC-4E7A-9A2B-D11D4A397DF7}"/>
    <cellStyle name="Separador de milhares 2 2 3 19 3" xfId="15257" xr:uid="{0677CBC2-1437-48DA-A570-9E7D28360E23}"/>
    <cellStyle name="Separador de milhares 2 2 3 19 3 2" xfId="20483" xr:uid="{696535F1-26AD-4265-BDFC-8986847CF527}"/>
    <cellStyle name="Separador de milhares 2 2 3 2" xfId="11320" xr:uid="{11896942-EE5C-42FC-B45F-5DD4F9DE75BB}"/>
    <cellStyle name="Separador de milhares 2 2 3 2 2" xfId="14117" xr:uid="{90BF81D1-DFC6-4700-A810-C4A3B69F1F9A}"/>
    <cellStyle name="Separador de milhares 2 2 3 2 2 2" xfId="17005" xr:uid="{D5613F5C-4A5F-40E7-982A-33B3D9CE1B0A}"/>
    <cellStyle name="Separador de milhares 2 2 3 2 2 2 2" xfId="22227" xr:uid="{C58127ED-B023-4748-97CE-6B6B630830FB}"/>
    <cellStyle name="Separador de milhares 2 2 3 2 2 3" xfId="19352" xr:uid="{2C167C95-6B7E-418F-AEF3-D3B903853F82}"/>
    <cellStyle name="Separador de milhares 2 2 3 2 3" xfId="15258" xr:uid="{03685AA3-97DD-4BC8-8E78-A0C28E06A840}"/>
    <cellStyle name="Separador de milhares 2 2 3 2 3 2" xfId="20484" xr:uid="{4F8E7EE6-394A-4673-BA14-9D6A00904349}"/>
    <cellStyle name="Separador de milhares 2 2 3 20" xfId="11321" xr:uid="{051910BE-319A-471F-889F-ED0DAC3957D0}"/>
    <cellStyle name="Separador de milhares 2 2 3 20 2" xfId="14118" xr:uid="{4E741338-74E6-480C-97E4-83DC1863ACDF}"/>
    <cellStyle name="Separador de milhares 2 2 3 20 2 2" xfId="17006" xr:uid="{703A6D4B-883F-4B59-BC95-1AA7EDBB1650}"/>
    <cellStyle name="Separador de milhares 2 2 3 20 2 2 2" xfId="22228" xr:uid="{C9369E71-F1E5-429E-B310-550918FA3DAE}"/>
    <cellStyle name="Separador de milhares 2 2 3 20 2 3" xfId="19353" xr:uid="{00F8C12B-579C-4D12-A989-D0256ACFFB30}"/>
    <cellStyle name="Separador de milhares 2 2 3 20 3" xfId="15259" xr:uid="{895A1921-E22E-4DA0-BB21-740F5B392B44}"/>
    <cellStyle name="Separador de milhares 2 2 3 20 3 2" xfId="20485" xr:uid="{251AC729-1A7E-4278-80DF-1A191B81F105}"/>
    <cellStyle name="Separador de milhares 2 2 3 21" xfId="11322" xr:uid="{D970F4FB-C4BE-4613-ADC5-E102BD831C77}"/>
    <cellStyle name="Separador de milhares 2 2 3 21 2" xfId="14119" xr:uid="{998497A9-8CE9-43A9-A6EE-20FB8E51A956}"/>
    <cellStyle name="Separador de milhares 2 2 3 21 2 2" xfId="17007" xr:uid="{C5FAE5E3-7315-4F2B-BF6D-4AEFF8E0A9C1}"/>
    <cellStyle name="Separador de milhares 2 2 3 21 2 2 2" xfId="22229" xr:uid="{3728AF8A-E989-45E5-BD47-09EE7BDC10D1}"/>
    <cellStyle name="Separador de milhares 2 2 3 21 2 3" xfId="19354" xr:uid="{2D9B6781-795F-4129-8F59-A3F8ACFE6418}"/>
    <cellStyle name="Separador de milhares 2 2 3 21 3" xfId="15260" xr:uid="{A6E79E88-117C-488E-BD8B-AB32690DF917}"/>
    <cellStyle name="Separador de milhares 2 2 3 21 3 2" xfId="20486" xr:uid="{1E6ACECB-AD14-4449-96EB-3B9453EED793}"/>
    <cellStyle name="Separador de milhares 2 2 3 22" xfId="11323" xr:uid="{265DEBA2-17EE-4D88-A531-9BA93162AF9F}"/>
    <cellStyle name="Separador de milhares 2 2 3 22 2" xfId="14120" xr:uid="{3AC3CDAB-069D-4E9C-A458-250C71012BBF}"/>
    <cellStyle name="Separador de milhares 2 2 3 22 2 2" xfId="17008" xr:uid="{344D4239-DF29-4F49-BD9A-34D08649F236}"/>
    <cellStyle name="Separador de milhares 2 2 3 22 2 2 2" xfId="22230" xr:uid="{99BC6C06-6594-4435-93C8-555302CFDE57}"/>
    <cellStyle name="Separador de milhares 2 2 3 22 2 3" xfId="19355" xr:uid="{4915E366-CB7C-47AD-9F35-EB20363558B4}"/>
    <cellStyle name="Separador de milhares 2 2 3 22 3" xfId="15261" xr:uid="{23187530-B67F-43FE-8FB3-C7437746C947}"/>
    <cellStyle name="Separador de milhares 2 2 3 22 3 2" xfId="20487" xr:uid="{07741587-5774-4F60-BD94-440BF7CAAF1F}"/>
    <cellStyle name="Separador de milhares 2 2 3 23" xfId="11324" xr:uid="{D87F7886-E566-4C24-AB85-DDA3BF0B8719}"/>
    <cellStyle name="Separador de milhares 2 2 3 23 2" xfId="14121" xr:uid="{D615E7EB-DBE0-4AF7-9081-AA0D27F9E7D6}"/>
    <cellStyle name="Separador de milhares 2 2 3 23 2 2" xfId="17009" xr:uid="{BC553D4A-1F9E-4AB5-B938-55BBF0FA6D7F}"/>
    <cellStyle name="Separador de milhares 2 2 3 23 2 2 2" xfId="22231" xr:uid="{0BD3D161-B340-41DC-A9A2-EEF76350E3F8}"/>
    <cellStyle name="Separador de milhares 2 2 3 23 2 3" xfId="19356" xr:uid="{B341CC6E-5F62-4510-9C19-B116E27C4BA1}"/>
    <cellStyle name="Separador de milhares 2 2 3 23 3" xfId="15262" xr:uid="{2FD4D1A8-114C-4BF7-90E8-64F7C78A350F}"/>
    <cellStyle name="Separador de milhares 2 2 3 23 3 2" xfId="20488" xr:uid="{FCB156DA-8E21-4CA8-9C01-CAD3565338AB}"/>
    <cellStyle name="Separador de milhares 2 2 3 24" xfId="11325" xr:uid="{2CAF704E-4292-458C-A5DC-8106864B2A5F}"/>
    <cellStyle name="Separador de milhares 2 2 3 24 2" xfId="14122" xr:uid="{E40506BF-AAF1-4C22-AB5F-FF107198FFFD}"/>
    <cellStyle name="Separador de milhares 2 2 3 24 2 2" xfId="17010" xr:uid="{D0CAB8C4-56F9-486A-8237-07C3A5F65726}"/>
    <cellStyle name="Separador de milhares 2 2 3 24 2 2 2" xfId="22232" xr:uid="{E438F3BA-9116-40C2-B0C9-74A34472C57B}"/>
    <cellStyle name="Separador de milhares 2 2 3 24 2 3" xfId="19357" xr:uid="{AA66352E-4AEB-4D15-A6DC-A410C09F34D1}"/>
    <cellStyle name="Separador de milhares 2 2 3 24 3" xfId="15263" xr:uid="{753A9710-85B1-4A18-8998-D2435B248AD0}"/>
    <cellStyle name="Separador de milhares 2 2 3 24 3 2" xfId="20489" xr:uid="{6440C6E1-43EC-4B6B-8F85-9DB4567AF1EC}"/>
    <cellStyle name="Separador de milhares 2 2 3 25" xfId="11326" xr:uid="{E4C73B3D-F8B6-498F-9B3C-B093E14F0FD9}"/>
    <cellStyle name="Separador de milhares 2 2 3 25 2" xfId="14123" xr:uid="{1D217994-6097-436A-B76B-C04C41BB77FE}"/>
    <cellStyle name="Separador de milhares 2 2 3 25 2 2" xfId="17011" xr:uid="{19233A79-5B5C-42E2-A739-428D7D83EB08}"/>
    <cellStyle name="Separador de milhares 2 2 3 25 2 2 2" xfId="22233" xr:uid="{82D425F6-8B96-452F-8120-4B185EEE4F36}"/>
    <cellStyle name="Separador de milhares 2 2 3 25 2 3" xfId="19358" xr:uid="{BCD55AA5-0DFD-440C-AF44-6DAD44ECDEBC}"/>
    <cellStyle name="Separador de milhares 2 2 3 25 3" xfId="15264" xr:uid="{851F2CE2-8371-4647-839A-CDADDA9A809E}"/>
    <cellStyle name="Separador de milhares 2 2 3 25 3 2" xfId="20490" xr:uid="{C871A04A-3B2B-485F-A3BD-0D2EB4798DB4}"/>
    <cellStyle name="Separador de milhares 2 2 3 26" xfId="11327" xr:uid="{F6944658-4F11-4CF9-8267-289504AB39D7}"/>
    <cellStyle name="Separador de milhares 2 2 3 26 2" xfId="14124" xr:uid="{3DBECAB2-20EC-4724-8B45-E2D1895D3A63}"/>
    <cellStyle name="Separador de milhares 2 2 3 26 2 2" xfId="17012" xr:uid="{49ADD6DD-6925-4B53-9E9B-BD04B09EE9FA}"/>
    <cellStyle name="Separador de milhares 2 2 3 26 2 2 2" xfId="22234" xr:uid="{1BBFB75B-BA2A-4688-A239-350899C7DE81}"/>
    <cellStyle name="Separador de milhares 2 2 3 26 2 3" xfId="19359" xr:uid="{D049E675-F283-4355-B8CD-1A8B93DD9F03}"/>
    <cellStyle name="Separador de milhares 2 2 3 26 3" xfId="15265" xr:uid="{DC366D45-7926-476C-863E-33F8352E0B78}"/>
    <cellStyle name="Separador de milhares 2 2 3 26 3 2" xfId="20491" xr:uid="{2E9054D1-9080-420E-9F66-58A77FA49840}"/>
    <cellStyle name="Separador de milhares 2 2 3 27" xfId="11328" xr:uid="{61D9FB12-430E-40CA-9375-6689B4C8BD75}"/>
    <cellStyle name="Separador de milhares 2 2 3 27 2" xfId="14125" xr:uid="{74C6FF74-8EC1-4D86-84C9-4FCF0F2A6677}"/>
    <cellStyle name="Separador de milhares 2 2 3 27 2 2" xfId="17013" xr:uid="{59B2F54E-221C-4B90-B784-7EE6610F570D}"/>
    <cellStyle name="Separador de milhares 2 2 3 27 2 2 2" xfId="22235" xr:uid="{5A4DFACA-8628-453D-9893-1557F3F3D8E2}"/>
    <cellStyle name="Separador de milhares 2 2 3 27 2 3" xfId="19360" xr:uid="{C81FA46F-BC54-4F0A-9ADA-D3DFC014AE49}"/>
    <cellStyle name="Separador de milhares 2 2 3 27 3" xfId="15266" xr:uid="{EEE7B455-67C4-4D4C-9762-7E124A211EA2}"/>
    <cellStyle name="Separador de milhares 2 2 3 27 3 2" xfId="20492" xr:uid="{A7AF8A5D-FA67-4C52-9291-0F179105526A}"/>
    <cellStyle name="Separador de milhares 2 2 3 28" xfId="11329" xr:uid="{AF445FF0-A120-4944-824C-E074A5E79C88}"/>
    <cellStyle name="Separador de milhares 2 2 3 28 2" xfId="14126" xr:uid="{A850946B-4C67-4FAE-8844-86C6E377809B}"/>
    <cellStyle name="Separador de milhares 2 2 3 28 2 2" xfId="17014" xr:uid="{39CB3FFD-475D-4722-A42C-F815E68C989E}"/>
    <cellStyle name="Separador de milhares 2 2 3 28 2 2 2" xfId="22236" xr:uid="{4E4D77D4-DA46-418F-A241-5CB40102F69D}"/>
    <cellStyle name="Separador de milhares 2 2 3 28 2 3" xfId="19361" xr:uid="{816827F6-AF59-4ECA-B9E6-B81F98C5B3A2}"/>
    <cellStyle name="Separador de milhares 2 2 3 28 3" xfId="15267" xr:uid="{59209CCE-D9C2-4126-AF02-C8874C5E7170}"/>
    <cellStyle name="Separador de milhares 2 2 3 28 3 2" xfId="20493" xr:uid="{FEEE8632-8879-41D3-8147-6ED2EFF69A57}"/>
    <cellStyle name="Separador de milhares 2 2 3 29" xfId="14106" xr:uid="{B03B8D34-2D26-4915-8D9F-562AFE05572D}"/>
    <cellStyle name="Separador de milhares 2 2 3 29 2" xfId="16994" xr:uid="{E09AD6D9-4B0C-4485-9E06-E179281039EB}"/>
    <cellStyle name="Separador de milhares 2 2 3 29 2 2" xfId="22216" xr:uid="{30A37FCD-2EC0-44B5-A55B-8E04370505F5}"/>
    <cellStyle name="Separador de milhares 2 2 3 29 3" xfId="19341" xr:uid="{CD0F0D6B-9A6A-4FE2-A6D9-3A38BA66D21C}"/>
    <cellStyle name="Separador de milhares 2 2 3 3" xfId="11330" xr:uid="{80E8D71C-02F4-4A00-AEF9-6B5E84A3C9F5}"/>
    <cellStyle name="Separador de milhares 2 2 3 3 2" xfId="14127" xr:uid="{10F0F161-341D-4F63-B77C-A15AFB441876}"/>
    <cellStyle name="Separador de milhares 2 2 3 3 2 2" xfId="17015" xr:uid="{690AE1CB-D38F-4113-8E28-BA443E990DA9}"/>
    <cellStyle name="Separador de milhares 2 2 3 3 2 2 2" xfId="22237" xr:uid="{3EAB86F2-D41D-4382-89EA-EB6D10A160B4}"/>
    <cellStyle name="Separador de milhares 2 2 3 3 2 3" xfId="19362" xr:uid="{4BADED28-542B-469F-BC7F-6159318C3A35}"/>
    <cellStyle name="Separador de milhares 2 2 3 3 3" xfId="15268" xr:uid="{918BA830-EE2D-4B30-964E-348316D3F59C}"/>
    <cellStyle name="Separador de milhares 2 2 3 3 3 2" xfId="20494" xr:uid="{4036F523-390D-4920-A188-9FF85B5EA190}"/>
    <cellStyle name="Separador de milhares 2 2 3 30" xfId="15247" xr:uid="{061D27E3-EFE4-426B-BE01-3D8E4013C129}"/>
    <cellStyle name="Separador de milhares 2 2 3 30 2" xfId="20473" xr:uid="{CDB4BA6F-0729-4934-B6FB-E381A8C49E91}"/>
    <cellStyle name="Separador de milhares 2 2 3 31" xfId="11309" xr:uid="{C3A9076A-47DC-42B5-AA2A-66802B30C54C}"/>
    <cellStyle name="Separador de milhares 2 2 3 4" xfId="11331" xr:uid="{B8DCCBBF-9375-459B-A77F-F65F1BA2A95B}"/>
    <cellStyle name="Separador de milhares 2 2 3 4 2" xfId="14128" xr:uid="{FA3C9B8C-7FF5-4300-B51F-F4F514203AC6}"/>
    <cellStyle name="Separador de milhares 2 2 3 4 2 2" xfId="17016" xr:uid="{9B1D1D52-61CB-46AF-B209-09F068479EA8}"/>
    <cellStyle name="Separador de milhares 2 2 3 4 2 2 2" xfId="22238" xr:uid="{1E3233EF-6D32-431D-94F3-586AF52B4A9E}"/>
    <cellStyle name="Separador de milhares 2 2 3 4 2 3" xfId="19363" xr:uid="{6FCBC652-B482-4460-8F1A-A755175F670C}"/>
    <cellStyle name="Separador de milhares 2 2 3 4 3" xfId="15269" xr:uid="{C2BDA767-CB9D-4A71-BF09-3756196B7386}"/>
    <cellStyle name="Separador de milhares 2 2 3 4 3 2" xfId="20495" xr:uid="{CC8024C6-74B8-4964-BA7E-AB0E41D01735}"/>
    <cellStyle name="Separador de milhares 2 2 3 5" xfId="11332" xr:uid="{5486921F-E7D3-49E1-92B3-5C43B913F9B0}"/>
    <cellStyle name="Separador de milhares 2 2 3 5 2" xfId="14129" xr:uid="{6FBFB050-9BA7-4322-A2E2-68C1F60FAC64}"/>
    <cellStyle name="Separador de milhares 2 2 3 5 2 2" xfId="17017" xr:uid="{DF1F4055-A946-4230-86F4-BE56D79BAB23}"/>
    <cellStyle name="Separador de milhares 2 2 3 5 2 2 2" xfId="22239" xr:uid="{1BCE11D1-BEBA-4A3F-A0C4-6C7361BB9828}"/>
    <cellStyle name="Separador de milhares 2 2 3 5 2 3" xfId="19364" xr:uid="{B78E05AF-5B05-4A65-8EBA-7968C31F36CB}"/>
    <cellStyle name="Separador de milhares 2 2 3 5 3" xfId="15270" xr:uid="{BFCCE433-7760-4167-B3CD-419488AF1333}"/>
    <cellStyle name="Separador de milhares 2 2 3 5 3 2" xfId="20496" xr:uid="{B509B3B1-7FB2-470E-8CE4-B105B6F61907}"/>
    <cellStyle name="Separador de milhares 2 2 3 6" xfId="11333" xr:uid="{AA73B40A-0915-471D-A035-EFD9305F3DAA}"/>
    <cellStyle name="Separador de milhares 2 2 3 6 2" xfId="14130" xr:uid="{664F3FDC-7F77-49E5-A0EB-10DF93BC48DB}"/>
    <cellStyle name="Separador de milhares 2 2 3 6 2 2" xfId="17018" xr:uid="{14D2B932-47B8-4849-9417-F1CC8A08A0C6}"/>
    <cellStyle name="Separador de milhares 2 2 3 6 2 2 2" xfId="22240" xr:uid="{2B33DBD8-CF37-4D49-B4A2-2E14D3ED1537}"/>
    <cellStyle name="Separador de milhares 2 2 3 6 2 3" xfId="19365" xr:uid="{6995010A-7B80-482F-B817-54AF9DA6E617}"/>
    <cellStyle name="Separador de milhares 2 2 3 6 3" xfId="15271" xr:uid="{8E0D3E7C-A4D0-4110-9A43-35FD51066F83}"/>
    <cellStyle name="Separador de milhares 2 2 3 6 3 2" xfId="20497" xr:uid="{16B3F7C3-EC64-425D-AD25-3DABA605986F}"/>
    <cellStyle name="Separador de milhares 2 2 3 7" xfId="11334" xr:uid="{673625D5-4317-428A-9FC5-0B81D384554F}"/>
    <cellStyle name="Separador de milhares 2 2 3 7 2" xfId="14131" xr:uid="{801BB661-0462-46FA-B797-6D3C272CF374}"/>
    <cellStyle name="Separador de milhares 2 2 3 7 2 2" xfId="17019" xr:uid="{C43035FF-8B32-4486-9892-89299E7815FF}"/>
    <cellStyle name="Separador de milhares 2 2 3 7 2 2 2" xfId="22241" xr:uid="{66A423DD-D514-496C-A7A7-A99F02E40908}"/>
    <cellStyle name="Separador de milhares 2 2 3 7 2 3" xfId="19366" xr:uid="{92744860-5BD0-4A08-AF9F-76D65BECC3FD}"/>
    <cellStyle name="Separador de milhares 2 2 3 7 3" xfId="15272" xr:uid="{60961F93-7F36-49B2-B619-E9D4D4236AD2}"/>
    <cellStyle name="Separador de milhares 2 2 3 7 3 2" xfId="20498" xr:uid="{A54022D9-5506-4DFF-B7E6-601A17FE6927}"/>
    <cellStyle name="Separador de milhares 2 2 3 8" xfId="11335" xr:uid="{8FCAFCA6-9DAB-4CF1-B0FE-732A2576E96D}"/>
    <cellStyle name="Separador de milhares 2 2 3 8 2" xfId="14132" xr:uid="{38559CA9-FB87-446D-B81C-A76220C8F818}"/>
    <cellStyle name="Separador de milhares 2 2 3 8 2 2" xfId="17020" xr:uid="{9142D7AD-45A7-4E01-A394-8B753848D15A}"/>
    <cellStyle name="Separador de milhares 2 2 3 8 2 2 2" xfId="22242" xr:uid="{373F1445-75D0-4A68-80DC-7D502C625D51}"/>
    <cellStyle name="Separador de milhares 2 2 3 8 2 3" xfId="19367" xr:uid="{38A72B3C-7665-4CF8-BDDB-9D2E838D90AF}"/>
    <cellStyle name="Separador de milhares 2 2 3 8 3" xfId="15273" xr:uid="{DDD70C77-68A5-44F5-8D48-2B1CE16949C8}"/>
    <cellStyle name="Separador de milhares 2 2 3 8 3 2" xfId="20499" xr:uid="{9F71F256-4BB8-47AB-A028-A26C415FB6C4}"/>
    <cellStyle name="Separador de milhares 2 2 3 9" xfId="11336" xr:uid="{787F8509-5975-47D4-AB4C-D8BFC73ADD1E}"/>
    <cellStyle name="Separador de milhares 2 2 3 9 2" xfId="14133" xr:uid="{268F6383-A444-4C44-ABCE-74CBA5F07041}"/>
    <cellStyle name="Separador de milhares 2 2 3 9 2 2" xfId="17021" xr:uid="{A47A1609-DFC5-48AF-AE87-3222A0CFE754}"/>
    <cellStyle name="Separador de milhares 2 2 3 9 2 2 2" xfId="22243" xr:uid="{083960A0-8C78-465C-A486-D4D46C13B741}"/>
    <cellStyle name="Separador de milhares 2 2 3 9 2 3" xfId="19368" xr:uid="{3E216AFD-2F38-44D8-A74C-9DC493A15003}"/>
    <cellStyle name="Separador de milhares 2 2 3 9 3" xfId="15274" xr:uid="{79EA636B-BFE6-463A-A2EF-7D8497D69C41}"/>
    <cellStyle name="Separador de milhares 2 2 3 9 3 2" xfId="20500" xr:uid="{D0577B2B-EF94-40E0-B000-51ACD5E0DA4A}"/>
    <cellStyle name="Separador de milhares 2 2 30" xfId="12891" xr:uid="{C936D8EF-C7D3-45C3-B8C4-CCBE80C4533A}"/>
    <cellStyle name="Separador de milhares 2 2 30 2" xfId="15779" xr:uid="{BAD972CA-391C-447D-990F-D7D78F00AEB0}"/>
    <cellStyle name="Separador de milhares 2 2 30 2 2" xfId="21001" xr:uid="{EAE36A35-6C0B-4FEE-8913-39C522A01878}"/>
    <cellStyle name="Separador de milhares 2 2 30 3" xfId="18126" xr:uid="{6E926040-9D72-4191-B3C5-17A88F45F5ED}"/>
    <cellStyle name="Separador de milhares 2 2 31" xfId="12237" xr:uid="{C213DB11-DC85-46B2-AD6E-C707A0DB7F2C}"/>
    <cellStyle name="Separador de milhares 2 2 32" xfId="12832" xr:uid="{08D700B3-7538-480D-AF16-DCF72A02C752}"/>
    <cellStyle name="Separador de milhares 2 2 32 2" xfId="18082" xr:uid="{7F85F3CC-D703-47DB-B766-3BFEA9DA1F00}"/>
    <cellStyle name="Separador de milhares 2 2 33" xfId="354" xr:uid="{B5D0C2DA-145D-4BC4-8E04-14ED2FB05203}"/>
    <cellStyle name="Separador de milhares 2 2 4" xfId="1557" xr:uid="{669DFB46-FA66-4BF3-99FC-25CDA8C74F68}"/>
    <cellStyle name="Separador de milhares 2 2 4 10" xfId="11337" xr:uid="{8300BCFF-F42E-41C4-80D3-BB07BF11C657}"/>
    <cellStyle name="Separador de milhares 2 2 4 10 2" xfId="14135" xr:uid="{2CBF35AB-8C10-4595-85FE-1BB2CF15BC9B}"/>
    <cellStyle name="Separador de milhares 2 2 4 10 2 2" xfId="17023" xr:uid="{66D0C793-9502-4C3C-9A25-95B662FEF9A9}"/>
    <cellStyle name="Separador de milhares 2 2 4 10 2 2 2" xfId="22245" xr:uid="{339DF878-AC72-43DB-8395-D37250F17A93}"/>
    <cellStyle name="Separador de milhares 2 2 4 10 2 3" xfId="19370" xr:uid="{CCEE4A8D-8E5F-4AD9-83AE-D3DCE930FC42}"/>
    <cellStyle name="Separador de milhares 2 2 4 10 3" xfId="15276" xr:uid="{4AB8F8D1-E94F-441A-B00E-2C3E0457F398}"/>
    <cellStyle name="Separador de milhares 2 2 4 10 3 2" xfId="20502" xr:uid="{06C1FD12-5136-4981-8B39-5877453E7A45}"/>
    <cellStyle name="Separador de milhares 2 2 4 11" xfId="11338" xr:uid="{ACD35147-054D-43F4-8C53-8515DF732857}"/>
    <cellStyle name="Separador de milhares 2 2 4 11 2" xfId="14136" xr:uid="{2FABE16B-8A85-45E9-ADF3-BD67FFC8F277}"/>
    <cellStyle name="Separador de milhares 2 2 4 11 2 2" xfId="17024" xr:uid="{D98A5B48-6FB7-4685-86E7-6A61E5703B48}"/>
    <cellStyle name="Separador de milhares 2 2 4 11 2 2 2" xfId="22246" xr:uid="{91B5C192-7BFB-48FE-81F2-77414362990D}"/>
    <cellStyle name="Separador de milhares 2 2 4 11 2 3" xfId="19371" xr:uid="{1021562D-575B-443E-AA56-A3B16B88B81B}"/>
    <cellStyle name="Separador de milhares 2 2 4 11 3" xfId="15277" xr:uid="{5C73CD58-B343-4040-9C7E-5847F7A7270F}"/>
    <cellStyle name="Separador de milhares 2 2 4 11 3 2" xfId="20503" xr:uid="{257C083F-E7C0-4EDE-A4C0-08F48580B725}"/>
    <cellStyle name="Separador de milhares 2 2 4 12" xfId="11339" xr:uid="{B222DC27-01AA-4DCE-A558-B7DA218DA660}"/>
    <cellStyle name="Separador de milhares 2 2 4 12 2" xfId="14137" xr:uid="{26F923DE-0B76-4767-B36D-EE8CB41E5631}"/>
    <cellStyle name="Separador de milhares 2 2 4 12 2 2" xfId="17025" xr:uid="{A317D4E7-7C55-4C1B-84C1-9AB3995B02A1}"/>
    <cellStyle name="Separador de milhares 2 2 4 12 2 2 2" xfId="22247" xr:uid="{EFC0550E-EA4D-43C9-B62D-C64DA6FB0710}"/>
    <cellStyle name="Separador de milhares 2 2 4 12 2 3" xfId="19372" xr:uid="{1AC0CA14-E4ED-4039-B688-96F7E3AC6AC8}"/>
    <cellStyle name="Separador de milhares 2 2 4 12 3" xfId="15278" xr:uid="{7ADA1671-0B3F-4556-BBF4-7F4CC97EA476}"/>
    <cellStyle name="Separador de milhares 2 2 4 12 3 2" xfId="20504" xr:uid="{DBA27EBA-72B3-4F24-BFC8-E77506759297}"/>
    <cellStyle name="Separador de milhares 2 2 4 13" xfId="11340" xr:uid="{5E7D7638-8C04-4D47-8096-E02CCBFCBF65}"/>
    <cellStyle name="Separador de milhares 2 2 4 13 2" xfId="14138" xr:uid="{AADBBB3C-4D5D-442C-8AD5-A6763208DD7E}"/>
    <cellStyle name="Separador de milhares 2 2 4 13 2 2" xfId="17026" xr:uid="{8C9FBA0F-3C52-415B-9991-DF7CF7BADAF8}"/>
    <cellStyle name="Separador de milhares 2 2 4 13 2 2 2" xfId="22248" xr:uid="{73065894-408A-4AD5-8AD8-EACF2E58B1F0}"/>
    <cellStyle name="Separador de milhares 2 2 4 13 2 3" xfId="19373" xr:uid="{465BC4E4-4E5A-456E-89CA-49038DDEA6BC}"/>
    <cellStyle name="Separador de milhares 2 2 4 13 3" xfId="15279" xr:uid="{1EFB68FE-7EA4-40A7-A097-32A540090BAD}"/>
    <cellStyle name="Separador de milhares 2 2 4 13 3 2" xfId="20505" xr:uid="{CC185C26-8EC5-49BF-BB3F-0C70648F572C}"/>
    <cellStyle name="Separador de milhares 2 2 4 14" xfId="11341" xr:uid="{73DF99AA-4F96-45FC-9B04-F3E975479DC6}"/>
    <cellStyle name="Separador de milhares 2 2 4 14 2" xfId="14139" xr:uid="{04FB0708-FE69-4DBC-B0EF-6E9D9C18F9EC}"/>
    <cellStyle name="Separador de milhares 2 2 4 14 2 2" xfId="17027" xr:uid="{63429673-348E-45FB-A36B-821F04FF5C05}"/>
    <cellStyle name="Separador de milhares 2 2 4 14 2 2 2" xfId="22249" xr:uid="{69A1F861-7D34-4D38-8119-E8BCBE655675}"/>
    <cellStyle name="Separador de milhares 2 2 4 14 2 3" xfId="19374" xr:uid="{DF53CD99-30CD-4BE0-BECE-1B6C9A97D578}"/>
    <cellStyle name="Separador de milhares 2 2 4 14 3" xfId="15280" xr:uid="{508443C2-E29C-4FD7-89D0-48A3892D1F59}"/>
    <cellStyle name="Separador de milhares 2 2 4 14 3 2" xfId="20506" xr:uid="{4D66B695-94B5-4943-A78A-20C6A5106598}"/>
    <cellStyle name="Separador de milhares 2 2 4 15" xfId="11342" xr:uid="{2F3C1FAE-1A93-4CD2-BC82-D302A3A213C2}"/>
    <cellStyle name="Separador de milhares 2 2 4 15 2" xfId="14140" xr:uid="{4B7ED17B-43F8-4DE4-A38F-74B269467624}"/>
    <cellStyle name="Separador de milhares 2 2 4 15 2 2" xfId="17028" xr:uid="{79146709-DB12-40C4-A0A5-C0374203DE73}"/>
    <cellStyle name="Separador de milhares 2 2 4 15 2 2 2" xfId="22250" xr:uid="{CD57612C-32FE-435B-A724-A759F380F9BE}"/>
    <cellStyle name="Separador de milhares 2 2 4 15 2 3" xfId="19375" xr:uid="{A9AF6CF1-DFF8-4EFF-8E31-F58C272FDCDA}"/>
    <cellStyle name="Separador de milhares 2 2 4 15 3" xfId="15281" xr:uid="{9803C78A-8900-48AF-8F1A-37E763DC3D03}"/>
    <cellStyle name="Separador de milhares 2 2 4 15 3 2" xfId="20507" xr:uid="{0F1AE79D-9F16-419C-AFFF-C56477FB9261}"/>
    <cellStyle name="Separador de milhares 2 2 4 16" xfId="11343" xr:uid="{DB339599-80C2-4940-AB5F-65A9A54059AD}"/>
    <cellStyle name="Separador de milhares 2 2 4 16 2" xfId="14141" xr:uid="{C089E9CB-3B62-44A3-B51D-B54E35A656C3}"/>
    <cellStyle name="Separador de milhares 2 2 4 16 2 2" xfId="17029" xr:uid="{7752CA50-EB85-4EAC-97F6-B90CB6E5FE63}"/>
    <cellStyle name="Separador de milhares 2 2 4 16 2 2 2" xfId="22251" xr:uid="{B29415A6-267F-40BD-8AEA-E94AC9967B21}"/>
    <cellStyle name="Separador de milhares 2 2 4 16 2 3" xfId="19376" xr:uid="{F11AFEF1-1766-4058-9DC9-281D2C8D1CFA}"/>
    <cellStyle name="Separador de milhares 2 2 4 16 3" xfId="15282" xr:uid="{F04AF7FA-B798-4A5D-9A7F-A07BC5E9ED0D}"/>
    <cellStyle name="Separador de milhares 2 2 4 16 3 2" xfId="20508" xr:uid="{EA92CAD1-0E58-4515-8E11-91D49061C27C}"/>
    <cellStyle name="Separador de milhares 2 2 4 17" xfId="11344" xr:uid="{E0181440-ACE9-4EF7-94A0-61B9D6434A44}"/>
    <cellStyle name="Separador de milhares 2 2 4 17 2" xfId="14142" xr:uid="{F3AA3A8F-402D-426D-9E64-52BA7EAEA5B1}"/>
    <cellStyle name="Separador de milhares 2 2 4 17 2 2" xfId="17030" xr:uid="{8097955A-A0A8-4E53-8CE3-234ED7DD241D}"/>
    <cellStyle name="Separador de milhares 2 2 4 17 2 2 2" xfId="22252" xr:uid="{036BF485-D8E9-443A-9D76-96A71E824FC0}"/>
    <cellStyle name="Separador de milhares 2 2 4 17 2 3" xfId="19377" xr:uid="{3586462B-DF84-4633-9F60-59F1C5CBFD63}"/>
    <cellStyle name="Separador de milhares 2 2 4 17 3" xfId="15283" xr:uid="{114FE047-EB6F-4A1A-AB73-AE96B6816090}"/>
    <cellStyle name="Separador de milhares 2 2 4 17 3 2" xfId="20509" xr:uid="{9F3667C9-CE4C-473C-ADCE-7B2CC0365FF3}"/>
    <cellStyle name="Separador de milhares 2 2 4 18" xfId="11345" xr:uid="{5C3AAB97-C1A1-42C3-B611-0E9211A0C97D}"/>
    <cellStyle name="Separador de milhares 2 2 4 18 2" xfId="14143" xr:uid="{9BDF44F2-50DB-421E-ABB8-8F47CE1AAF0C}"/>
    <cellStyle name="Separador de milhares 2 2 4 18 2 2" xfId="17031" xr:uid="{CA1EDB1F-95AC-49EE-929D-0ABAFB0434A0}"/>
    <cellStyle name="Separador de milhares 2 2 4 18 2 2 2" xfId="22253" xr:uid="{A02A9B63-D1AB-4B89-B5C8-96C7E35EC3FE}"/>
    <cellStyle name="Separador de milhares 2 2 4 18 2 3" xfId="19378" xr:uid="{51AD79C1-5CD1-46E0-87D0-D96CF43897B2}"/>
    <cellStyle name="Separador de milhares 2 2 4 18 3" xfId="15284" xr:uid="{46E4F3C5-EDDE-4918-9B8C-8B9242C89CD4}"/>
    <cellStyle name="Separador de milhares 2 2 4 18 3 2" xfId="20510" xr:uid="{0A3B509C-CDFA-4E14-93A6-F52E01648E4E}"/>
    <cellStyle name="Separador de milhares 2 2 4 19" xfId="11346" xr:uid="{6A7520DC-3798-47C1-ABE7-89A518973AC4}"/>
    <cellStyle name="Separador de milhares 2 2 4 19 2" xfId="14144" xr:uid="{2C9B66D7-6618-44BF-B82D-056AC96675DC}"/>
    <cellStyle name="Separador de milhares 2 2 4 19 2 2" xfId="17032" xr:uid="{F8B05114-C3DF-4C22-8FA1-219D15B52A8C}"/>
    <cellStyle name="Separador de milhares 2 2 4 19 2 2 2" xfId="22254" xr:uid="{52AA782B-EAC5-4E31-B491-C0E5ABA0D05A}"/>
    <cellStyle name="Separador de milhares 2 2 4 19 2 3" xfId="19379" xr:uid="{797C2618-AC7F-4E7A-8C0D-78670CFC459A}"/>
    <cellStyle name="Separador de milhares 2 2 4 19 3" xfId="15285" xr:uid="{93E906E1-78D8-4114-A835-C76705472DE1}"/>
    <cellStyle name="Separador de milhares 2 2 4 19 3 2" xfId="20511" xr:uid="{F2F87751-26AC-4907-9726-DD392D33AD6A}"/>
    <cellStyle name="Separador de milhares 2 2 4 2" xfId="1588" xr:uid="{445946A7-EAA8-4D51-B6A7-180D5C50EBEE}"/>
    <cellStyle name="Separador de milhares 2 2 4 2 2" xfId="14145" xr:uid="{421F6964-4F7C-4BFD-B0B1-6F4E6FCA87A1}"/>
    <cellStyle name="Separador de milhares 2 2 4 2 2 2" xfId="17033" xr:uid="{030768AD-570E-44AD-82AD-414F44A1D2EB}"/>
    <cellStyle name="Separador de milhares 2 2 4 2 2 2 2" xfId="22255" xr:uid="{F1FBB06C-7862-45DB-B206-CB605F0B904E}"/>
    <cellStyle name="Separador de milhares 2 2 4 2 2 3" xfId="19380" xr:uid="{1CA8930E-5F18-403C-B306-DF6C54A9CA1D}"/>
    <cellStyle name="Separador de milhares 2 2 4 2 3" xfId="15286" xr:uid="{BFDFA6D6-FFB9-4E65-9227-09971481019E}"/>
    <cellStyle name="Separador de milhares 2 2 4 2 3 2" xfId="20512" xr:uid="{D785D555-C5B4-47CA-9E56-5DB0E245612C}"/>
    <cellStyle name="Separador de milhares 2 2 4 20" xfId="11347" xr:uid="{47905A67-4DFF-48E0-89CC-DC5D37FEE0EA}"/>
    <cellStyle name="Separador de milhares 2 2 4 20 2" xfId="14146" xr:uid="{F1D4BA2A-2C58-40FA-BEC8-63DE4B831416}"/>
    <cellStyle name="Separador de milhares 2 2 4 20 2 2" xfId="17034" xr:uid="{5A246763-41D3-4276-BB3C-8A4A2A8BAE8E}"/>
    <cellStyle name="Separador de milhares 2 2 4 20 2 2 2" xfId="22256" xr:uid="{5D815B37-5A58-4888-8A5D-E214AB680006}"/>
    <cellStyle name="Separador de milhares 2 2 4 20 2 3" xfId="19381" xr:uid="{72FAEB82-6E86-4AA7-8D08-6AF616A54115}"/>
    <cellStyle name="Separador de milhares 2 2 4 20 3" xfId="15287" xr:uid="{01BA06C2-8879-4D33-AD0F-2AA2D42E6846}"/>
    <cellStyle name="Separador de milhares 2 2 4 20 3 2" xfId="20513" xr:uid="{67D19699-7F86-4993-89FC-57EF00BA2811}"/>
    <cellStyle name="Separador de milhares 2 2 4 21" xfId="11348" xr:uid="{735991C1-E06F-4C43-A688-DACE5759B91F}"/>
    <cellStyle name="Separador de milhares 2 2 4 21 2" xfId="14147" xr:uid="{E3F36F22-76C7-4C01-A412-06260A32D044}"/>
    <cellStyle name="Separador de milhares 2 2 4 21 2 2" xfId="17035" xr:uid="{18DBD112-531B-4C94-B7A1-0D3D1F7228D7}"/>
    <cellStyle name="Separador de milhares 2 2 4 21 2 2 2" xfId="22257" xr:uid="{391F0428-F2B2-4737-9FFB-65CAACDF3006}"/>
    <cellStyle name="Separador de milhares 2 2 4 21 2 3" xfId="19382" xr:uid="{13F57200-F490-4DDA-B9B9-F62A6C20B63B}"/>
    <cellStyle name="Separador de milhares 2 2 4 21 3" xfId="15288" xr:uid="{EE5C508A-2D66-4F7F-B9A2-AB6C769E5301}"/>
    <cellStyle name="Separador de milhares 2 2 4 21 3 2" xfId="20514" xr:uid="{BE4714E8-ABB0-4ABB-A913-1EE0FC97764E}"/>
    <cellStyle name="Separador de milhares 2 2 4 22" xfId="11349" xr:uid="{4B739147-CC0B-4586-B95B-5561162F734B}"/>
    <cellStyle name="Separador de milhares 2 2 4 22 2" xfId="14148" xr:uid="{9200E27A-3F8E-4D72-BF99-CC288E937455}"/>
    <cellStyle name="Separador de milhares 2 2 4 22 2 2" xfId="17036" xr:uid="{7750D3A1-6264-46F2-9848-917F7151CD36}"/>
    <cellStyle name="Separador de milhares 2 2 4 22 2 2 2" xfId="22258" xr:uid="{82B6E82D-4028-4988-ABB9-5BD9A34EBC5F}"/>
    <cellStyle name="Separador de milhares 2 2 4 22 2 3" xfId="19383" xr:uid="{F4967CB7-7868-4276-A33B-D3A570EBAAAA}"/>
    <cellStyle name="Separador de milhares 2 2 4 22 3" xfId="15289" xr:uid="{7D71F38F-5A44-41BE-B773-9C6C4989D1EF}"/>
    <cellStyle name="Separador de milhares 2 2 4 22 3 2" xfId="20515" xr:uid="{F120A63C-092D-46BD-9DA5-04F806CD7374}"/>
    <cellStyle name="Separador de milhares 2 2 4 23" xfId="11350" xr:uid="{085DAE61-38B7-4994-B76B-B837B7269754}"/>
    <cellStyle name="Separador de milhares 2 2 4 23 2" xfId="14149" xr:uid="{B6D01C26-F98F-4086-A02C-91C1F08CCAC1}"/>
    <cellStyle name="Separador de milhares 2 2 4 23 2 2" xfId="17037" xr:uid="{949DC5A1-E5E8-45F3-94CF-2F4ABED5B772}"/>
    <cellStyle name="Separador de milhares 2 2 4 23 2 2 2" xfId="22259" xr:uid="{123C88C1-A9A3-405F-A042-B85BFF2BBE57}"/>
    <cellStyle name="Separador de milhares 2 2 4 23 2 3" xfId="19384" xr:uid="{C67444BE-DF24-46C2-B020-DAE50CD3D7E8}"/>
    <cellStyle name="Separador de milhares 2 2 4 23 3" xfId="15290" xr:uid="{DDACCA9E-69B8-4937-9B96-D08650F28F9F}"/>
    <cellStyle name="Separador de milhares 2 2 4 23 3 2" xfId="20516" xr:uid="{4DAA76BE-0BAB-44BD-8885-941F4493BC29}"/>
    <cellStyle name="Separador de milhares 2 2 4 24" xfId="11351" xr:uid="{CE6880A3-4BBF-459A-854B-5421BB69A14E}"/>
    <cellStyle name="Separador de milhares 2 2 4 24 2" xfId="14150" xr:uid="{CE718C71-AC8D-4567-AB3D-ABC9E5E6CA37}"/>
    <cellStyle name="Separador de milhares 2 2 4 24 2 2" xfId="17038" xr:uid="{22910C9B-AAF8-420B-9D0A-A7A2C4D71715}"/>
    <cellStyle name="Separador de milhares 2 2 4 24 2 2 2" xfId="22260" xr:uid="{B31B8774-B493-4E55-81AB-F3A3E7F2A129}"/>
    <cellStyle name="Separador de milhares 2 2 4 24 2 3" xfId="19385" xr:uid="{94A87241-E54A-41B0-825E-824194B0CF33}"/>
    <cellStyle name="Separador de milhares 2 2 4 24 3" xfId="15291" xr:uid="{409FE7CB-0A52-433A-92A9-F22070ABFFD7}"/>
    <cellStyle name="Separador de milhares 2 2 4 24 3 2" xfId="20517" xr:uid="{5C1203AC-D78F-40CB-ADAD-BA415CBD9E2B}"/>
    <cellStyle name="Separador de milhares 2 2 4 25" xfId="11352" xr:uid="{DEC588FB-D273-45C5-A6A8-83D775D8562F}"/>
    <cellStyle name="Separador de milhares 2 2 4 25 2" xfId="14151" xr:uid="{BD2F60F8-BD10-4C83-AB53-E352CCDC9E78}"/>
    <cellStyle name="Separador de milhares 2 2 4 25 2 2" xfId="17039" xr:uid="{F9C06A2F-7856-439B-9E90-1C3756EB657E}"/>
    <cellStyle name="Separador de milhares 2 2 4 25 2 2 2" xfId="22261" xr:uid="{C04AAE0B-1ABA-42D3-B0F2-BF997A22E3C0}"/>
    <cellStyle name="Separador de milhares 2 2 4 25 2 3" xfId="19386" xr:uid="{D50A6308-C2EB-4BFC-9B51-3644786E038A}"/>
    <cellStyle name="Separador de milhares 2 2 4 25 3" xfId="15292" xr:uid="{EC442712-5FA6-4368-AADD-94C9BDBE7FA1}"/>
    <cellStyle name="Separador de milhares 2 2 4 25 3 2" xfId="20518" xr:uid="{35C8F757-3911-479B-A9DD-184F71C6F2DD}"/>
    <cellStyle name="Separador de milhares 2 2 4 26" xfId="11353" xr:uid="{0EB61305-A367-4620-A5B0-7C9DD2744F75}"/>
    <cellStyle name="Separador de milhares 2 2 4 26 2" xfId="14152" xr:uid="{1A2D4C13-7DB6-43B6-9A07-B4B6D9ED4036}"/>
    <cellStyle name="Separador de milhares 2 2 4 26 2 2" xfId="17040" xr:uid="{C6C138E5-BEA6-41D0-8E9A-8593BF40347C}"/>
    <cellStyle name="Separador de milhares 2 2 4 26 2 2 2" xfId="22262" xr:uid="{BCCEF86D-51C8-43C6-A095-B68DF27A4C9F}"/>
    <cellStyle name="Separador de milhares 2 2 4 26 2 3" xfId="19387" xr:uid="{A94B5208-DCFD-4C2B-BAE8-3892067139D2}"/>
    <cellStyle name="Separador de milhares 2 2 4 26 3" xfId="15293" xr:uid="{A3F11AD0-4160-42B1-BA19-C11667E9CEF5}"/>
    <cellStyle name="Separador de milhares 2 2 4 26 3 2" xfId="20519" xr:uid="{88E27938-E107-45FB-BFD3-B13A79BF1029}"/>
    <cellStyle name="Separador de milhares 2 2 4 27" xfId="11354" xr:uid="{69FF8FF7-4F93-40D2-9AE7-E9DD0B2B7254}"/>
    <cellStyle name="Separador de milhares 2 2 4 27 2" xfId="14153" xr:uid="{FC0C2D11-4BC4-4C90-82A9-32F962664549}"/>
    <cellStyle name="Separador de milhares 2 2 4 27 2 2" xfId="17041" xr:uid="{287B9F36-24C5-423C-9740-F3171525B562}"/>
    <cellStyle name="Separador de milhares 2 2 4 27 2 2 2" xfId="22263" xr:uid="{38300C3E-9093-4255-889A-73C7C8E082F3}"/>
    <cellStyle name="Separador de milhares 2 2 4 27 2 3" xfId="19388" xr:uid="{77F69454-E447-4552-978A-86A3599F3DA9}"/>
    <cellStyle name="Separador de milhares 2 2 4 27 3" xfId="15294" xr:uid="{ADCF1C85-FA92-4776-9163-65DFF4560537}"/>
    <cellStyle name="Separador de milhares 2 2 4 27 3 2" xfId="20520" xr:uid="{D7A55946-590C-4257-B405-FF72C65A941B}"/>
    <cellStyle name="Separador de milhares 2 2 4 28" xfId="11355" xr:uid="{0650F624-12F8-46B4-87F7-B7E62732E098}"/>
    <cellStyle name="Separador de milhares 2 2 4 28 2" xfId="14154" xr:uid="{21D5F795-1497-4E22-9B5D-8511A99CF2E0}"/>
    <cellStyle name="Separador de milhares 2 2 4 28 2 2" xfId="17042" xr:uid="{8BA17DE0-DD17-4C55-BADF-F068CDF30900}"/>
    <cellStyle name="Separador de milhares 2 2 4 28 2 2 2" xfId="22264" xr:uid="{6B6ED4C4-8164-4857-AC2A-708E1ADB6B4F}"/>
    <cellStyle name="Separador de milhares 2 2 4 28 2 3" xfId="19389" xr:uid="{39E4F800-D7ED-4725-900A-B6D91347A21B}"/>
    <cellStyle name="Separador de milhares 2 2 4 28 3" xfId="15295" xr:uid="{864C5352-27C4-4772-BA4E-183E2CFA5220}"/>
    <cellStyle name="Separador de milhares 2 2 4 28 3 2" xfId="20521" xr:uid="{F1F2056A-6EF7-472F-BA73-D69321FC99C2}"/>
    <cellStyle name="Separador de milhares 2 2 4 29" xfId="11356" xr:uid="{AAA53E03-A711-4830-B062-8839C630DDCB}"/>
    <cellStyle name="Separador de milhares 2 2 4 29 2" xfId="14155" xr:uid="{27F1D396-C152-4FFB-9DC6-2077A8E62BA1}"/>
    <cellStyle name="Separador de milhares 2 2 4 29 2 2" xfId="17043" xr:uid="{1081B54E-EBC1-44F8-83DA-3F09DF92E7D6}"/>
    <cellStyle name="Separador de milhares 2 2 4 29 2 2 2" xfId="22265" xr:uid="{D64C8F45-F314-4C69-B82B-C7CB63C1A5A4}"/>
    <cellStyle name="Separador de milhares 2 2 4 29 2 3" xfId="19390" xr:uid="{4AFD557B-BD0C-49DE-B928-14C1F2B38A50}"/>
    <cellStyle name="Separador de milhares 2 2 4 29 3" xfId="15296" xr:uid="{5B07DBA1-DEAA-45F1-AF07-66C986789553}"/>
    <cellStyle name="Separador de milhares 2 2 4 29 3 2" xfId="20522" xr:uid="{E0A6DA31-2580-4519-9F39-7AB82CB5A3DF}"/>
    <cellStyle name="Separador de milhares 2 2 4 3" xfId="11357" xr:uid="{39B86321-9BBF-490B-AD6F-9B778C0C21B2}"/>
    <cellStyle name="Separador de milhares 2 2 4 3 2" xfId="14156" xr:uid="{96631120-0DE4-4C92-B49E-7843D1609979}"/>
    <cellStyle name="Separador de milhares 2 2 4 3 2 2" xfId="17044" xr:uid="{7DFC6C76-075E-4322-B86A-B9EF8A6153EB}"/>
    <cellStyle name="Separador de milhares 2 2 4 3 2 2 2" xfId="22266" xr:uid="{D303F629-8561-4B03-AC30-A0FD57B3D757}"/>
    <cellStyle name="Separador de milhares 2 2 4 3 2 3" xfId="19391" xr:uid="{D55C8084-B44A-41E9-BA8B-C94123C01DD1}"/>
    <cellStyle name="Separador de milhares 2 2 4 3 3" xfId="15297" xr:uid="{F0275985-E107-42E6-A68D-440DD9A38D3A}"/>
    <cellStyle name="Separador de milhares 2 2 4 3 3 2" xfId="20523" xr:uid="{5F049370-E546-4BE6-AC30-C4121B651E05}"/>
    <cellStyle name="Separador de milhares 2 2 4 30" xfId="11358" xr:uid="{35BA2237-1550-4859-9AB0-9CA566507AAC}"/>
    <cellStyle name="Separador de milhares 2 2 4 30 2" xfId="14157" xr:uid="{56ABF6CD-91B5-4261-949F-2ADF9909939B}"/>
    <cellStyle name="Separador de milhares 2 2 4 30 2 2" xfId="17045" xr:uid="{14B3CE39-EAD4-4D86-9BF2-9AC66C32A8EC}"/>
    <cellStyle name="Separador de milhares 2 2 4 30 2 2 2" xfId="22267" xr:uid="{983883F4-94DC-4210-8364-370341CB4FA6}"/>
    <cellStyle name="Separador de milhares 2 2 4 30 2 3" xfId="19392" xr:uid="{64F6EF4C-A95D-440F-84B4-D7057D400707}"/>
    <cellStyle name="Separador de milhares 2 2 4 30 3" xfId="15298" xr:uid="{D6EF4C9D-AB44-4A34-9E44-27DB94CD379F}"/>
    <cellStyle name="Separador de milhares 2 2 4 30 3 2" xfId="20524" xr:uid="{2128ECF7-B7F4-48ED-A1CC-8924247DDD80}"/>
    <cellStyle name="Separador de milhares 2 2 4 31" xfId="11359" xr:uid="{4BEC73EC-A7DC-43AB-926C-DAD8252C5459}"/>
    <cellStyle name="Separador de milhares 2 2 4 31 2" xfId="14158" xr:uid="{C5311C83-05C5-45B4-9E80-AC0FDA953407}"/>
    <cellStyle name="Separador de milhares 2 2 4 31 2 2" xfId="17046" xr:uid="{7649E102-98BA-4B32-ADC4-B37A71C20456}"/>
    <cellStyle name="Separador de milhares 2 2 4 31 2 2 2" xfId="22268" xr:uid="{C53DAFF6-5660-4F1C-BB86-B376DC4D2D16}"/>
    <cellStyle name="Separador de milhares 2 2 4 31 2 3" xfId="19393" xr:uid="{87C5AD95-5F80-4C41-BE20-915A7B5BE776}"/>
    <cellStyle name="Separador de milhares 2 2 4 31 3" xfId="15299" xr:uid="{90D00A02-307E-44C4-BFD1-82D005B6BF3A}"/>
    <cellStyle name="Separador de milhares 2 2 4 31 3 2" xfId="20525" xr:uid="{09F7186A-C6D8-4483-A876-36F33AFFB938}"/>
    <cellStyle name="Separador de milhares 2 2 4 32" xfId="11360" xr:uid="{046BCC3E-001D-4B4C-8FE0-C1277B67E11E}"/>
    <cellStyle name="Separador de milhares 2 2 4 32 2" xfId="14159" xr:uid="{8E43C63B-4238-4A04-9AEC-78D4F0DDC4AE}"/>
    <cellStyle name="Separador de milhares 2 2 4 32 2 2" xfId="17047" xr:uid="{2B42222D-3183-440B-BBCC-DCB8A2C2D0B2}"/>
    <cellStyle name="Separador de milhares 2 2 4 32 2 2 2" xfId="22269" xr:uid="{01AA8DFF-F1DA-48FE-AECA-95FDC8621C22}"/>
    <cellStyle name="Separador de milhares 2 2 4 32 2 3" xfId="19394" xr:uid="{F810C70C-D9E9-4DBD-86D1-B0F6FF5F0330}"/>
    <cellStyle name="Separador de milhares 2 2 4 32 3" xfId="15300" xr:uid="{F60BD0D1-73B0-4D07-90C3-32997513B86D}"/>
    <cellStyle name="Separador de milhares 2 2 4 32 3 2" xfId="20526" xr:uid="{FEDF5EB4-2A6A-4242-BE72-3894F991C1ED}"/>
    <cellStyle name="Separador de milhares 2 2 4 33" xfId="11361" xr:uid="{2C9A93C8-8681-48BB-9D9B-A0EBECDFE752}"/>
    <cellStyle name="Separador de milhares 2 2 4 33 2" xfId="14160" xr:uid="{44296E6A-A622-4A1B-A7F7-073C57D26B45}"/>
    <cellStyle name="Separador de milhares 2 2 4 33 2 2" xfId="17048" xr:uid="{88001C38-161B-40B0-86B7-1B236B534D1E}"/>
    <cellStyle name="Separador de milhares 2 2 4 33 2 2 2" xfId="22270" xr:uid="{72B17F9F-7354-4D13-BAAD-2DC14E43458D}"/>
    <cellStyle name="Separador de milhares 2 2 4 33 2 3" xfId="19395" xr:uid="{C075980B-568F-4422-89CF-6482CA82D98E}"/>
    <cellStyle name="Separador de milhares 2 2 4 33 3" xfId="15301" xr:uid="{CD4D959C-3DA0-4909-B4E5-5DC9B6F69058}"/>
    <cellStyle name="Separador de milhares 2 2 4 33 3 2" xfId="20527" xr:uid="{D239FF7D-A510-4BB9-92A8-2E3BC56E063B}"/>
    <cellStyle name="Separador de milhares 2 2 4 34" xfId="11362" xr:uid="{972B0F2B-2617-411A-A9FB-20D41679D8AC}"/>
    <cellStyle name="Separador de milhares 2 2 4 34 2" xfId="14161" xr:uid="{47D72F97-B326-43F7-889C-9FB29D531968}"/>
    <cellStyle name="Separador de milhares 2 2 4 34 2 2" xfId="17049" xr:uid="{A4B652FE-6F9A-49D1-9596-4B1EFA7D58AB}"/>
    <cellStyle name="Separador de milhares 2 2 4 34 2 2 2" xfId="22271" xr:uid="{D4A40D54-F0F9-43A5-9E9F-54C4625A0E03}"/>
    <cellStyle name="Separador de milhares 2 2 4 34 2 3" xfId="19396" xr:uid="{0F0DD752-89E0-4C08-A1D8-E65BF4D481E8}"/>
    <cellStyle name="Separador de milhares 2 2 4 34 3" xfId="15302" xr:uid="{09860A12-118C-4CAB-8B6B-52DBF6687D43}"/>
    <cellStyle name="Separador de milhares 2 2 4 34 3 2" xfId="20528" xr:uid="{EA88D11C-CF85-4706-BCC0-5E0A28FCA36B}"/>
    <cellStyle name="Separador de milhares 2 2 4 35" xfId="14134" xr:uid="{652E05C3-C8B5-45EE-91B4-BEA05D7B9871}"/>
    <cellStyle name="Separador de milhares 2 2 4 35 2" xfId="17022" xr:uid="{DC0BCF16-2709-4FA5-B7CD-137983E1FAB9}"/>
    <cellStyle name="Separador de milhares 2 2 4 35 2 2" xfId="22244" xr:uid="{B5012DD5-689C-4F08-8AE9-23890022F453}"/>
    <cellStyle name="Separador de milhares 2 2 4 35 3" xfId="19369" xr:uid="{05DC686D-902A-428B-A13D-C23C15C2CDD9}"/>
    <cellStyle name="Separador de milhares 2 2 4 36" xfId="15275" xr:uid="{EDB8CE74-97E5-4ED1-9BBB-1BFAFCF91E37}"/>
    <cellStyle name="Separador de milhares 2 2 4 36 2" xfId="20501" xr:uid="{DB0D4177-A394-462F-AC8E-2ABFC0D0FAB7}"/>
    <cellStyle name="Separador de milhares 2 2 4 4" xfId="11363" xr:uid="{7FFCBB6B-F30A-40A9-9990-072515B0C80C}"/>
    <cellStyle name="Separador de milhares 2 2 4 4 2" xfId="14162" xr:uid="{6A7EF7C0-EF1C-4B9B-BC1A-272EE4FE547E}"/>
    <cellStyle name="Separador de milhares 2 2 4 4 2 2" xfId="17050" xr:uid="{F1CE5B62-E094-407B-8A86-111D34B4C9C2}"/>
    <cellStyle name="Separador de milhares 2 2 4 4 2 2 2" xfId="22272" xr:uid="{37928B8C-38CE-406B-85C9-7EA6F50DE100}"/>
    <cellStyle name="Separador de milhares 2 2 4 4 2 3" xfId="19397" xr:uid="{F6279C8C-CCFB-4AA5-AF79-927227CE698D}"/>
    <cellStyle name="Separador de milhares 2 2 4 4 3" xfId="15303" xr:uid="{E33F3A65-9EA1-4DAA-B99B-5724A97DACD1}"/>
    <cellStyle name="Separador de milhares 2 2 4 4 3 2" xfId="20529" xr:uid="{EF749D72-C612-45A4-A5FE-7952ED2ECBB3}"/>
    <cellStyle name="Separador de milhares 2 2 4 5" xfId="11364" xr:uid="{915CFE4D-5884-49DB-9B11-41A3B6F7B4B1}"/>
    <cellStyle name="Separador de milhares 2 2 4 5 2" xfId="14163" xr:uid="{0915CA80-B138-4F63-B604-FE02C147F9CF}"/>
    <cellStyle name="Separador de milhares 2 2 4 5 2 2" xfId="17051" xr:uid="{82D91AAD-4AC1-4AB9-9221-38940801BFDA}"/>
    <cellStyle name="Separador de milhares 2 2 4 5 2 2 2" xfId="22273" xr:uid="{C1063399-2CEA-4C68-B1A6-95D67CAA91D8}"/>
    <cellStyle name="Separador de milhares 2 2 4 5 2 3" xfId="19398" xr:uid="{696B7B44-AB54-4D0D-B5D2-BB8993751083}"/>
    <cellStyle name="Separador de milhares 2 2 4 5 3" xfId="15304" xr:uid="{E56E0C87-3785-4136-BAD7-FCB07309B23A}"/>
    <cellStyle name="Separador de milhares 2 2 4 5 3 2" xfId="20530" xr:uid="{6E9EB550-6C08-42F2-BB05-58208AB0356E}"/>
    <cellStyle name="Separador de milhares 2 2 4 6" xfId="11365" xr:uid="{72371813-69B6-440F-92D3-9CACC0FCB68A}"/>
    <cellStyle name="Separador de milhares 2 2 4 6 2" xfId="14164" xr:uid="{039BC4CA-2C08-4725-9969-48B347E7F5CC}"/>
    <cellStyle name="Separador de milhares 2 2 4 6 2 2" xfId="17052" xr:uid="{8139D564-3588-4FF1-A051-A3F8CEB887C7}"/>
    <cellStyle name="Separador de milhares 2 2 4 6 2 2 2" xfId="22274" xr:uid="{805D36C2-CD27-4322-8B2F-17BBC19875DF}"/>
    <cellStyle name="Separador de milhares 2 2 4 6 2 3" xfId="19399" xr:uid="{367B56BB-E01E-4DF8-842B-10EBAD34E204}"/>
    <cellStyle name="Separador de milhares 2 2 4 6 3" xfId="15305" xr:uid="{21538A7B-64FA-4D87-BF70-7BBDD3DA6C7F}"/>
    <cellStyle name="Separador de milhares 2 2 4 6 3 2" xfId="20531" xr:uid="{71E7185F-A3D4-44BB-968E-B0737FB99204}"/>
    <cellStyle name="Separador de milhares 2 2 4 7" xfId="11366" xr:uid="{EF2ECEEE-B02B-4E39-A61B-51635D231510}"/>
    <cellStyle name="Separador de milhares 2 2 4 7 2" xfId="14165" xr:uid="{C1478E83-0455-4400-86EF-C520E7121EA6}"/>
    <cellStyle name="Separador de milhares 2 2 4 7 2 2" xfId="17053" xr:uid="{CA74163F-9353-4913-AE10-7A6755884FD4}"/>
    <cellStyle name="Separador de milhares 2 2 4 7 2 2 2" xfId="22275" xr:uid="{C550545D-DC98-4AE4-97CB-D4C299178D61}"/>
    <cellStyle name="Separador de milhares 2 2 4 7 2 3" xfId="19400" xr:uid="{FCC89F7E-CAC0-4444-9C94-411D2803E1C3}"/>
    <cellStyle name="Separador de milhares 2 2 4 7 3" xfId="15306" xr:uid="{0E73E39C-4510-4CE6-B358-F2FF74CC96BE}"/>
    <cellStyle name="Separador de milhares 2 2 4 7 3 2" xfId="20532" xr:uid="{9216660E-3785-45DC-8816-788FCE79A934}"/>
    <cellStyle name="Separador de milhares 2 2 4 8" xfId="11367" xr:uid="{F5A4E9A6-0687-4FCC-9129-7AA5E517CA69}"/>
    <cellStyle name="Separador de milhares 2 2 4 8 2" xfId="14166" xr:uid="{6E8C0A5D-0DCC-40BB-B25E-A0B661F5B035}"/>
    <cellStyle name="Separador de milhares 2 2 4 8 2 2" xfId="17054" xr:uid="{BE074E5B-1AEB-47CA-BF3F-31BADB5BB766}"/>
    <cellStyle name="Separador de milhares 2 2 4 8 2 2 2" xfId="22276" xr:uid="{C03ECB2A-D773-4E42-806E-C96BD8A54F98}"/>
    <cellStyle name="Separador de milhares 2 2 4 8 2 3" xfId="19401" xr:uid="{9F6AE471-910F-4B4B-8E7B-B49877FFABCB}"/>
    <cellStyle name="Separador de milhares 2 2 4 8 3" xfId="15307" xr:uid="{99EF33F4-1AE1-4DDA-8EAD-B2598D93C78A}"/>
    <cellStyle name="Separador de milhares 2 2 4 8 3 2" xfId="20533" xr:uid="{F0284C0D-5D88-4EAD-AF6F-11FA7E30A61B}"/>
    <cellStyle name="Separador de milhares 2 2 4 9" xfId="11368" xr:uid="{1C35F85F-3E42-4F5A-AB55-1B6539AFDDF5}"/>
    <cellStyle name="Separador de milhares 2 2 4 9 2" xfId="14167" xr:uid="{EB625F9E-5037-4BF8-BAD7-FF627FC343CF}"/>
    <cellStyle name="Separador de milhares 2 2 4 9 2 2" xfId="17055" xr:uid="{2A543C58-E3B7-4647-9741-11F11B7A557F}"/>
    <cellStyle name="Separador de milhares 2 2 4 9 2 2 2" xfId="22277" xr:uid="{86FCCCE0-7421-42AE-9B27-854945359EA1}"/>
    <cellStyle name="Separador de milhares 2 2 4 9 2 3" xfId="19402" xr:uid="{8F70579A-9912-4120-A983-9B71BF7B5E6B}"/>
    <cellStyle name="Separador de milhares 2 2 4 9 3" xfId="15308" xr:uid="{B42864BC-6EE9-4FE4-B3C1-DF8936D4EAD6}"/>
    <cellStyle name="Separador de milhares 2 2 4 9 3 2" xfId="20534" xr:uid="{814D7075-C5CA-45EC-8C95-D3A9895F3AD9}"/>
    <cellStyle name="Separador de milhares 2 2 5" xfId="1563" xr:uid="{0D20318E-28E8-4B18-9241-599EF7267481}"/>
    <cellStyle name="Separador de milhares 2 2 5 10" xfId="11370" xr:uid="{F79FF45E-DCEF-4060-8947-A1705CEC6043}"/>
    <cellStyle name="Separador de milhares 2 2 5 10 2" xfId="14169" xr:uid="{3B099625-7ACE-4DF5-AE19-70418D398DAF}"/>
    <cellStyle name="Separador de milhares 2 2 5 10 2 2" xfId="17057" xr:uid="{4262CC2D-DCF9-4D5E-A139-C29DFFB5BD27}"/>
    <cellStyle name="Separador de milhares 2 2 5 10 2 2 2" xfId="22279" xr:uid="{FAE88A74-F793-47A1-AC1C-59C242BF39F9}"/>
    <cellStyle name="Separador de milhares 2 2 5 10 2 3" xfId="19404" xr:uid="{EBA1A492-A5BF-433A-A000-5F1653A6E7CB}"/>
    <cellStyle name="Separador de milhares 2 2 5 10 3" xfId="15310" xr:uid="{FBA3C7A1-ED92-4D48-B740-7DC7FEE59135}"/>
    <cellStyle name="Separador de milhares 2 2 5 10 3 2" xfId="20536" xr:uid="{0B7EEA60-3CEE-4980-9DC6-4099D95067E8}"/>
    <cellStyle name="Separador de milhares 2 2 5 11" xfId="11371" xr:uid="{46E42897-9CA0-4F6E-8DB9-32C7AE72D363}"/>
    <cellStyle name="Separador de milhares 2 2 5 11 2" xfId="14170" xr:uid="{A597250F-580C-473C-AB06-B825AF466380}"/>
    <cellStyle name="Separador de milhares 2 2 5 11 2 2" xfId="17058" xr:uid="{7174178A-4FB4-4ED4-813C-2AFA9ACA1280}"/>
    <cellStyle name="Separador de milhares 2 2 5 11 2 2 2" xfId="22280" xr:uid="{0DF1FAFE-971A-46B2-BD05-0A6E1AE2B571}"/>
    <cellStyle name="Separador de milhares 2 2 5 11 2 3" xfId="19405" xr:uid="{9B5D5ECD-B566-4C18-ADE2-D2D22269026C}"/>
    <cellStyle name="Separador de milhares 2 2 5 11 3" xfId="15311" xr:uid="{D1DEE835-5F7E-4DF1-8DE8-3F05853A6041}"/>
    <cellStyle name="Separador de milhares 2 2 5 11 3 2" xfId="20537" xr:uid="{CA57FB71-74ED-4F0D-AB21-390740B5E054}"/>
    <cellStyle name="Separador de milhares 2 2 5 12" xfId="11372" xr:uid="{C9F21166-41B3-4C5B-A3A9-BA6A4070F1A7}"/>
    <cellStyle name="Separador de milhares 2 2 5 12 2" xfId="14171" xr:uid="{58494B66-89B8-4DDA-B4BC-2FC98EAC27B0}"/>
    <cellStyle name="Separador de milhares 2 2 5 12 2 2" xfId="17059" xr:uid="{2F8168F2-E920-4599-B768-02038B5378B9}"/>
    <cellStyle name="Separador de milhares 2 2 5 12 2 2 2" xfId="22281" xr:uid="{BEB21CC3-100B-42FD-9C1D-5FA3BE56A935}"/>
    <cellStyle name="Separador de milhares 2 2 5 12 2 3" xfId="19406" xr:uid="{30AC9D81-44A8-41F1-AA9B-496705558E4F}"/>
    <cellStyle name="Separador de milhares 2 2 5 12 3" xfId="15312" xr:uid="{4E5CDAF6-A8A5-4A82-B26B-1009AF6180EA}"/>
    <cellStyle name="Separador de milhares 2 2 5 12 3 2" xfId="20538" xr:uid="{361E40F8-B63C-42D4-841C-FD71BAF701C2}"/>
    <cellStyle name="Separador de milhares 2 2 5 13" xfId="11373" xr:uid="{A07CA29F-95C5-4A89-9324-0F6410937CAA}"/>
    <cellStyle name="Separador de milhares 2 2 5 13 2" xfId="14172" xr:uid="{68CD0AB5-55FF-4C1D-B056-3C3E79F0DBD4}"/>
    <cellStyle name="Separador de milhares 2 2 5 13 2 2" xfId="17060" xr:uid="{6D7FEF59-E80E-45B8-A011-C6BEA750BB29}"/>
    <cellStyle name="Separador de milhares 2 2 5 13 2 2 2" xfId="22282" xr:uid="{74253D42-E994-409F-A4E5-7BE5B3196B6C}"/>
    <cellStyle name="Separador de milhares 2 2 5 13 2 3" xfId="19407" xr:uid="{B3DA3C66-FD75-4E8A-B190-2DDE4140FFDE}"/>
    <cellStyle name="Separador de milhares 2 2 5 13 3" xfId="15313" xr:uid="{34EA7D80-5D08-4DE0-B90A-9B0BCC69E097}"/>
    <cellStyle name="Separador de milhares 2 2 5 13 3 2" xfId="20539" xr:uid="{0ACBFB54-D069-427A-B44F-8FB0023A98CE}"/>
    <cellStyle name="Separador de milhares 2 2 5 14" xfId="11374" xr:uid="{9BC55193-00A4-40BD-94FB-F954077EFFBE}"/>
    <cellStyle name="Separador de milhares 2 2 5 14 2" xfId="14173" xr:uid="{9DC49A28-8A5D-4770-A94C-CE3418E7090A}"/>
    <cellStyle name="Separador de milhares 2 2 5 14 2 2" xfId="17061" xr:uid="{09075B39-1C4D-4863-8006-EE87C7FEE15D}"/>
    <cellStyle name="Separador de milhares 2 2 5 14 2 2 2" xfId="22283" xr:uid="{2FAD2A12-4140-4FC8-875D-9D7468546CE0}"/>
    <cellStyle name="Separador de milhares 2 2 5 14 2 3" xfId="19408" xr:uid="{D9AFEF43-8DC4-442D-AC02-550D9F4FACB6}"/>
    <cellStyle name="Separador de milhares 2 2 5 14 3" xfId="15314" xr:uid="{10629770-F70B-42F7-AF27-85EBE824CE79}"/>
    <cellStyle name="Separador de milhares 2 2 5 14 3 2" xfId="20540" xr:uid="{5C57A314-CCFE-4A70-8009-7810D646535F}"/>
    <cellStyle name="Separador de milhares 2 2 5 15" xfId="11375" xr:uid="{55E94814-6DDF-412E-BA06-0293CAE6A659}"/>
    <cellStyle name="Separador de milhares 2 2 5 15 2" xfId="14174" xr:uid="{F4311C54-DF45-4308-A50A-D7215359F3EB}"/>
    <cellStyle name="Separador de milhares 2 2 5 15 2 2" xfId="17062" xr:uid="{41C5687A-4B8C-41CB-B8EA-5F1E042E8E78}"/>
    <cellStyle name="Separador de milhares 2 2 5 15 2 2 2" xfId="22284" xr:uid="{B1C7A784-77C9-4946-A041-28972ADC01D5}"/>
    <cellStyle name="Separador de milhares 2 2 5 15 2 3" xfId="19409" xr:uid="{CF856542-C48E-4387-B31C-DF751E71CC74}"/>
    <cellStyle name="Separador de milhares 2 2 5 15 3" xfId="15315" xr:uid="{7E1F4274-DFED-4B49-8A99-355AD5707753}"/>
    <cellStyle name="Separador de milhares 2 2 5 15 3 2" xfId="20541" xr:uid="{1CA59191-9C1A-466A-88DC-6B6DDD54374A}"/>
    <cellStyle name="Separador de milhares 2 2 5 16" xfId="11376" xr:uid="{F07C166E-7475-4B03-8808-04D5DBDF6A65}"/>
    <cellStyle name="Separador de milhares 2 2 5 16 2" xfId="14175" xr:uid="{DC3867B6-8FEE-4816-B03E-66B593FAF92B}"/>
    <cellStyle name="Separador de milhares 2 2 5 16 2 2" xfId="17063" xr:uid="{18CE7C4E-FDA6-4A59-B1D8-F6D8E7EB7E36}"/>
    <cellStyle name="Separador de milhares 2 2 5 16 2 2 2" xfId="22285" xr:uid="{E1C65238-AFF5-4ACE-B729-098EA53303BE}"/>
    <cellStyle name="Separador de milhares 2 2 5 16 2 3" xfId="19410" xr:uid="{C32A46D7-FF7E-4D59-BE1F-4CEDD4219759}"/>
    <cellStyle name="Separador de milhares 2 2 5 16 3" xfId="15316" xr:uid="{9A3FC882-AB80-4C32-9C38-A8987E9F55DD}"/>
    <cellStyle name="Separador de milhares 2 2 5 16 3 2" xfId="20542" xr:uid="{CADAE9CE-3F77-4FA4-BD4C-9FA10BA81A1A}"/>
    <cellStyle name="Separador de milhares 2 2 5 17" xfId="11377" xr:uid="{A111FD84-14EA-4E6D-AADD-BAA438807382}"/>
    <cellStyle name="Separador de milhares 2 2 5 17 2" xfId="14176" xr:uid="{74CA5BC2-09AF-4B88-B0E3-E1D7E6784ECE}"/>
    <cellStyle name="Separador de milhares 2 2 5 17 2 2" xfId="17064" xr:uid="{72888876-406B-401C-9103-6F34ABC7626A}"/>
    <cellStyle name="Separador de milhares 2 2 5 17 2 2 2" xfId="22286" xr:uid="{D477426A-CEFC-4B39-BDBB-A0860A65F6D4}"/>
    <cellStyle name="Separador de milhares 2 2 5 17 2 3" xfId="19411" xr:uid="{AFA4CEA9-73CA-4419-80B2-D55821D4DA83}"/>
    <cellStyle name="Separador de milhares 2 2 5 17 3" xfId="15317" xr:uid="{34E00E77-2472-43B2-8009-1C2735A9F765}"/>
    <cellStyle name="Separador de milhares 2 2 5 17 3 2" xfId="20543" xr:uid="{9C44CE95-B72D-4478-8AE7-4CC1B16E09A7}"/>
    <cellStyle name="Separador de milhares 2 2 5 18" xfId="11378" xr:uid="{0999C7B4-5BB6-4DEC-AEBD-77B9D8CC4FAF}"/>
    <cellStyle name="Separador de milhares 2 2 5 18 2" xfId="14177" xr:uid="{4FEA025C-5F06-4A22-94F3-B821A504D83C}"/>
    <cellStyle name="Separador de milhares 2 2 5 18 2 2" xfId="17065" xr:uid="{08ACBD1B-7C3A-432F-BBC6-07BF421BBDAA}"/>
    <cellStyle name="Separador de milhares 2 2 5 18 2 2 2" xfId="22287" xr:uid="{5BDA2F52-C63C-470D-968C-135412BEA816}"/>
    <cellStyle name="Separador de milhares 2 2 5 18 2 3" xfId="19412" xr:uid="{BAA15F64-95D3-4CC8-BC2E-97A03225E41F}"/>
    <cellStyle name="Separador de milhares 2 2 5 18 3" xfId="15318" xr:uid="{B831B651-C9D6-4985-B791-B89F7403D516}"/>
    <cellStyle name="Separador de milhares 2 2 5 18 3 2" xfId="20544" xr:uid="{E406B9C2-2875-499C-A68D-8FE5FE5FCB22}"/>
    <cellStyle name="Separador de milhares 2 2 5 19" xfId="11379" xr:uid="{E1A11CAC-C097-4E8B-A5FB-584F7CD39F14}"/>
    <cellStyle name="Separador de milhares 2 2 5 19 2" xfId="14178" xr:uid="{89370000-EBD2-4653-B7A1-E5D9AFF9572B}"/>
    <cellStyle name="Separador de milhares 2 2 5 19 2 2" xfId="17066" xr:uid="{B5D9491F-6FF6-4CB9-AAE8-8D990E848653}"/>
    <cellStyle name="Separador de milhares 2 2 5 19 2 2 2" xfId="22288" xr:uid="{45289A8F-A111-4609-933B-BB94424DAFB6}"/>
    <cellStyle name="Separador de milhares 2 2 5 19 2 3" xfId="19413" xr:uid="{8C8E9647-F0C1-4DB8-A334-5D482B7DE9DA}"/>
    <cellStyle name="Separador de milhares 2 2 5 19 3" xfId="15319" xr:uid="{E3435580-F544-47C9-9B8A-1430F574AB57}"/>
    <cellStyle name="Separador de milhares 2 2 5 19 3 2" xfId="20545" xr:uid="{694086E6-58A2-415D-89DD-5C07034A6BD6}"/>
    <cellStyle name="Separador de milhares 2 2 5 2" xfId="11380" xr:uid="{6911421F-D94C-420B-876F-C951C55AD043}"/>
    <cellStyle name="Separador de milhares 2 2 5 2 2" xfId="14179" xr:uid="{1F9C1551-61B0-4DC5-A80D-FDB5C211072A}"/>
    <cellStyle name="Separador de milhares 2 2 5 2 2 2" xfId="17067" xr:uid="{3AB6957E-7D4D-40B2-BCE6-127514D20CD0}"/>
    <cellStyle name="Separador de milhares 2 2 5 2 2 2 2" xfId="22289" xr:uid="{A8732166-A539-4914-B65E-BFE035AF4ED7}"/>
    <cellStyle name="Separador de milhares 2 2 5 2 2 3" xfId="19414" xr:uid="{4C9704BA-DA12-4A0B-AAF2-76AA1EF3C424}"/>
    <cellStyle name="Separador de milhares 2 2 5 2 3" xfId="15320" xr:uid="{3C15FAAF-DDEA-43D0-A48D-B32A786616B4}"/>
    <cellStyle name="Separador de milhares 2 2 5 2 3 2" xfId="20546" xr:uid="{672900E5-23F7-4A86-9964-8E10B9CC42FA}"/>
    <cellStyle name="Separador de milhares 2 2 5 20" xfId="11381" xr:uid="{521BBE29-AA39-4796-91AE-C1D1B8724E53}"/>
    <cellStyle name="Separador de milhares 2 2 5 20 2" xfId="14180" xr:uid="{544FA1C0-4968-4C3C-B037-57B11BC0AE1F}"/>
    <cellStyle name="Separador de milhares 2 2 5 20 2 2" xfId="17068" xr:uid="{DC45E837-E7AA-4F1B-82B8-AF6E2831AC4E}"/>
    <cellStyle name="Separador de milhares 2 2 5 20 2 2 2" xfId="22290" xr:uid="{741995BE-B6B6-4D78-AF07-0256C76D1ED7}"/>
    <cellStyle name="Separador de milhares 2 2 5 20 2 3" xfId="19415" xr:uid="{3F164F60-8D4D-406E-8628-ACF04FDE6864}"/>
    <cellStyle name="Separador de milhares 2 2 5 20 3" xfId="15321" xr:uid="{F38FEB99-A78A-4F7E-A699-2517646CDF40}"/>
    <cellStyle name="Separador de milhares 2 2 5 20 3 2" xfId="20547" xr:uid="{0643DDD5-568F-48BA-BEBF-3305155EBE92}"/>
    <cellStyle name="Separador de milhares 2 2 5 21" xfId="11382" xr:uid="{03CBDF6F-8255-4474-85DF-6CFC40066601}"/>
    <cellStyle name="Separador de milhares 2 2 5 21 2" xfId="14181" xr:uid="{69474B87-B1F4-4CD9-8ECF-380C6A5CF843}"/>
    <cellStyle name="Separador de milhares 2 2 5 21 2 2" xfId="17069" xr:uid="{E23EBDAF-F026-49B4-ACCA-445E54FBEA2A}"/>
    <cellStyle name="Separador de milhares 2 2 5 21 2 2 2" xfId="22291" xr:uid="{AFBFAD67-7578-43AB-B116-1963F56E6D5F}"/>
    <cellStyle name="Separador de milhares 2 2 5 21 2 3" xfId="19416" xr:uid="{C2405A68-535C-4B77-8390-F48456140E49}"/>
    <cellStyle name="Separador de milhares 2 2 5 21 3" xfId="15322" xr:uid="{D0B7CCE2-2D26-4A5D-80F6-5E1522BE8B2B}"/>
    <cellStyle name="Separador de milhares 2 2 5 21 3 2" xfId="20548" xr:uid="{B7971610-0B22-4974-B153-7DB53857EF24}"/>
    <cellStyle name="Separador de milhares 2 2 5 22" xfId="11383" xr:uid="{AD6D2065-5420-45DD-9128-019852C6FEA8}"/>
    <cellStyle name="Separador de milhares 2 2 5 22 2" xfId="14182" xr:uid="{7220A96A-1919-49CB-81F6-51B2AB6B65D3}"/>
    <cellStyle name="Separador de milhares 2 2 5 22 2 2" xfId="17070" xr:uid="{266BB1CF-89B4-4780-AFB7-F784486106B7}"/>
    <cellStyle name="Separador de milhares 2 2 5 22 2 2 2" xfId="22292" xr:uid="{894343E8-BD28-4B15-84C5-2275C1F5B8BF}"/>
    <cellStyle name="Separador de milhares 2 2 5 22 2 3" xfId="19417" xr:uid="{BD0B1FE9-2864-483C-9A1C-4A37BA77F76D}"/>
    <cellStyle name="Separador de milhares 2 2 5 22 3" xfId="15323" xr:uid="{0FCA61B1-E425-4F69-813F-D1B3D1B40241}"/>
    <cellStyle name="Separador de milhares 2 2 5 22 3 2" xfId="20549" xr:uid="{DB5F5D75-F5C7-437D-9ACC-0A03FCF4A2DE}"/>
    <cellStyle name="Separador de milhares 2 2 5 23" xfId="11384" xr:uid="{2460F586-978C-404E-9A8F-9380E300FAA4}"/>
    <cellStyle name="Separador de milhares 2 2 5 23 2" xfId="14183" xr:uid="{EB0C9499-43AB-4C11-BC5F-F333DA0ADFD3}"/>
    <cellStyle name="Separador de milhares 2 2 5 23 2 2" xfId="17071" xr:uid="{89DA6606-0E4B-4107-B92C-90E5F560FB40}"/>
    <cellStyle name="Separador de milhares 2 2 5 23 2 2 2" xfId="22293" xr:uid="{59E1DFB2-8CAA-476E-B129-74E17D802394}"/>
    <cellStyle name="Separador de milhares 2 2 5 23 2 3" xfId="19418" xr:uid="{B543FC0F-41E8-4379-8F84-2EE39D3811C6}"/>
    <cellStyle name="Separador de milhares 2 2 5 23 3" xfId="15324" xr:uid="{0E8AC79D-EE18-4AD3-8DB7-7F2D251307C4}"/>
    <cellStyle name="Separador de milhares 2 2 5 23 3 2" xfId="20550" xr:uid="{2B421786-1B1E-4FEF-A232-E780CFC09869}"/>
    <cellStyle name="Separador de milhares 2 2 5 24" xfId="11385" xr:uid="{F7669FB6-31D0-449B-9763-62D59DBE029C}"/>
    <cellStyle name="Separador de milhares 2 2 5 24 2" xfId="14184" xr:uid="{87A93CBE-9136-42C5-AD8B-87752AC05123}"/>
    <cellStyle name="Separador de milhares 2 2 5 24 2 2" xfId="17072" xr:uid="{5F5F30CB-32A7-40A6-94B6-677C0931C7A0}"/>
    <cellStyle name="Separador de milhares 2 2 5 24 2 2 2" xfId="22294" xr:uid="{286B0524-C611-4D83-B129-8FEC92D11F15}"/>
    <cellStyle name="Separador de milhares 2 2 5 24 2 3" xfId="19419" xr:uid="{87A87CCD-FA1F-4ECA-BE89-64FAD90105C6}"/>
    <cellStyle name="Separador de milhares 2 2 5 24 3" xfId="15325" xr:uid="{ED1891FA-B779-4579-879F-6E83C120D758}"/>
    <cellStyle name="Separador de milhares 2 2 5 24 3 2" xfId="20551" xr:uid="{D5ADA05D-F0EA-4FAF-940B-BCBF600AABF5}"/>
    <cellStyle name="Separador de milhares 2 2 5 25" xfId="11386" xr:uid="{D7A867F6-FB4C-4BA8-A1AD-2896AF749C76}"/>
    <cellStyle name="Separador de milhares 2 2 5 25 2" xfId="14185" xr:uid="{6CB930B9-A2E6-4D4D-B499-161A4E0519FA}"/>
    <cellStyle name="Separador de milhares 2 2 5 25 2 2" xfId="17073" xr:uid="{78F73479-83E1-4C59-A01A-4999CEB830D1}"/>
    <cellStyle name="Separador de milhares 2 2 5 25 2 2 2" xfId="22295" xr:uid="{6C5DD23E-F3E3-410B-AC5F-F6117CEF5A9C}"/>
    <cellStyle name="Separador de milhares 2 2 5 25 2 3" xfId="19420" xr:uid="{D56800A2-4C4D-4BFD-A0E9-C9BF140B4C28}"/>
    <cellStyle name="Separador de milhares 2 2 5 25 3" xfId="15326" xr:uid="{ADC0457A-363C-495B-B34D-043C9F7B7C6F}"/>
    <cellStyle name="Separador de milhares 2 2 5 25 3 2" xfId="20552" xr:uid="{06DC6365-467D-4BAE-8F6F-B7649412580F}"/>
    <cellStyle name="Separador de milhares 2 2 5 26" xfId="11387" xr:uid="{BE6C0188-A782-4BD9-A9A4-C528A5771A00}"/>
    <cellStyle name="Separador de milhares 2 2 5 26 2" xfId="14186" xr:uid="{071282F6-915E-4577-AF13-EF842A7576F4}"/>
    <cellStyle name="Separador de milhares 2 2 5 26 2 2" xfId="17074" xr:uid="{E1EDD6A7-29B1-4034-8DB3-932B29DA1B74}"/>
    <cellStyle name="Separador de milhares 2 2 5 26 2 2 2" xfId="22296" xr:uid="{BA63A70F-B9D6-4867-9432-EC5E5BC22007}"/>
    <cellStyle name="Separador de milhares 2 2 5 26 2 3" xfId="19421" xr:uid="{3589A3F5-BB2A-428C-81DF-F21121E50BA9}"/>
    <cellStyle name="Separador de milhares 2 2 5 26 3" xfId="15327" xr:uid="{C36D175A-B4FB-48A8-91E0-9E3248961B00}"/>
    <cellStyle name="Separador de milhares 2 2 5 26 3 2" xfId="20553" xr:uid="{376B091F-2E21-48AB-9A1D-1CC36DC075AA}"/>
    <cellStyle name="Separador de milhares 2 2 5 27" xfId="11388" xr:uid="{30BF2926-A477-4F75-A9BD-2A60BE577B57}"/>
    <cellStyle name="Separador de milhares 2 2 5 27 2" xfId="14187" xr:uid="{D8DE909E-CDB6-4B39-A834-23CB850D3064}"/>
    <cellStyle name="Separador de milhares 2 2 5 27 2 2" xfId="17075" xr:uid="{96AAB5A8-C69C-4F74-A0CD-3EDAF3CF2399}"/>
    <cellStyle name="Separador de milhares 2 2 5 27 2 2 2" xfId="22297" xr:uid="{D36B9609-BBF8-4BE9-B6C1-A6AE8316AC1F}"/>
    <cellStyle name="Separador de milhares 2 2 5 27 2 3" xfId="19422" xr:uid="{37568C20-80EA-4703-B9FF-C814BADBAB5A}"/>
    <cellStyle name="Separador de milhares 2 2 5 27 3" xfId="15328" xr:uid="{807E3213-7DB0-4770-84FF-40AE01131C38}"/>
    <cellStyle name="Separador de milhares 2 2 5 27 3 2" xfId="20554" xr:uid="{4A5BC61A-FCDB-4067-BAD0-79F67FA0973E}"/>
    <cellStyle name="Separador de milhares 2 2 5 28" xfId="11389" xr:uid="{AD7D756C-1081-4DFB-89BC-BB4949FA4818}"/>
    <cellStyle name="Separador de milhares 2 2 5 28 2" xfId="14188" xr:uid="{9D661E53-BB56-4D5D-A7EF-19EBF8EE8508}"/>
    <cellStyle name="Separador de milhares 2 2 5 28 2 2" xfId="17076" xr:uid="{7A550A4D-D90E-4227-B4B9-192560596310}"/>
    <cellStyle name="Separador de milhares 2 2 5 28 2 2 2" xfId="22298" xr:uid="{8A559F97-430F-40F2-8FA3-86D2B60F2F9D}"/>
    <cellStyle name="Separador de milhares 2 2 5 28 2 3" xfId="19423" xr:uid="{D28715A2-EED7-44FF-A2C2-3CAEB0BBE0E4}"/>
    <cellStyle name="Separador de milhares 2 2 5 28 3" xfId="15329" xr:uid="{A06F0F7E-E8ED-475C-9B58-AD75E2C7C102}"/>
    <cellStyle name="Separador de milhares 2 2 5 28 3 2" xfId="20555" xr:uid="{BBDBD722-5870-41A6-B039-63E18213AF6D}"/>
    <cellStyle name="Separador de milhares 2 2 5 29" xfId="11390" xr:uid="{75F90FD5-478D-4C3D-ACA4-92651EC9BF5D}"/>
    <cellStyle name="Separador de milhares 2 2 5 29 2" xfId="14189" xr:uid="{6F187EF8-EC3E-4BCA-B9A1-18697F59E75A}"/>
    <cellStyle name="Separador de milhares 2 2 5 29 2 2" xfId="17077" xr:uid="{A2607D2E-C916-4159-B389-B03252D41641}"/>
    <cellStyle name="Separador de milhares 2 2 5 29 2 2 2" xfId="22299" xr:uid="{DF52CD0E-E443-4FB5-B56D-46635D200789}"/>
    <cellStyle name="Separador de milhares 2 2 5 29 2 3" xfId="19424" xr:uid="{9A3F27CF-7A92-4E27-8DDA-4E7E6CDBFBEC}"/>
    <cellStyle name="Separador de milhares 2 2 5 29 3" xfId="15330" xr:uid="{BD187414-BB9C-44BC-9138-90ACD69C6AD4}"/>
    <cellStyle name="Separador de milhares 2 2 5 29 3 2" xfId="20556" xr:uid="{D58AB60A-754C-4C67-918E-372CFAEA0002}"/>
    <cellStyle name="Separador de milhares 2 2 5 3" xfId="11391" xr:uid="{3517CA68-8539-4D05-9CED-1FC52AFE1CD4}"/>
    <cellStyle name="Separador de milhares 2 2 5 3 2" xfId="14190" xr:uid="{32E6E31E-F3A3-4328-B69F-06007577394C}"/>
    <cellStyle name="Separador de milhares 2 2 5 3 2 2" xfId="17078" xr:uid="{2C4BB685-ACF7-48F2-8A95-07FFBBADBBEC}"/>
    <cellStyle name="Separador de milhares 2 2 5 3 2 2 2" xfId="22300" xr:uid="{43847B53-F00A-4DEC-A8D9-0EB05A01D85D}"/>
    <cellStyle name="Separador de milhares 2 2 5 3 2 3" xfId="19425" xr:uid="{08437012-BE8B-4763-8C02-58FB5E8CC688}"/>
    <cellStyle name="Separador de milhares 2 2 5 3 3" xfId="15331" xr:uid="{B5DB6681-F13C-45BA-9FB7-81F3CD7D0404}"/>
    <cellStyle name="Separador de milhares 2 2 5 3 3 2" xfId="20557" xr:uid="{F88DB2D8-EB69-4040-85C7-BD9282B18648}"/>
    <cellStyle name="Separador de milhares 2 2 5 30" xfId="11392" xr:uid="{EA967B19-29FA-4CCB-90CF-F3F1D0DC203A}"/>
    <cellStyle name="Separador de milhares 2 2 5 30 2" xfId="14191" xr:uid="{BDCE28CB-D3A7-4DC5-A503-A9BAFEF93286}"/>
    <cellStyle name="Separador de milhares 2 2 5 30 2 2" xfId="17079" xr:uid="{D74B0BB2-D49B-4F93-A541-C0A79903F9C2}"/>
    <cellStyle name="Separador de milhares 2 2 5 30 2 2 2" xfId="22301" xr:uid="{89DF0C6B-2D11-4A44-BF46-6EC5EC4EAD46}"/>
    <cellStyle name="Separador de milhares 2 2 5 30 2 3" xfId="19426" xr:uid="{7C6B995B-302E-4672-85DE-C350DEBA8D98}"/>
    <cellStyle name="Separador de milhares 2 2 5 30 3" xfId="15332" xr:uid="{907CC3C8-CC30-4FE5-8AD2-62C205F209D7}"/>
    <cellStyle name="Separador de milhares 2 2 5 30 3 2" xfId="20558" xr:uid="{BC8D7599-D0AD-427F-8F8F-BA9BCAEB6BA2}"/>
    <cellStyle name="Separador de milhares 2 2 5 31" xfId="11393" xr:uid="{2FA2E2AC-0340-4B5D-B92F-00F4453855B3}"/>
    <cellStyle name="Separador de milhares 2 2 5 31 2" xfId="14192" xr:uid="{F413269C-F6E5-4564-A61C-D269260CE439}"/>
    <cellStyle name="Separador de milhares 2 2 5 31 2 2" xfId="17080" xr:uid="{5D3DCB22-963C-4089-AFF9-0E107475ACCA}"/>
    <cellStyle name="Separador de milhares 2 2 5 31 2 2 2" xfId="22302" xr:uid="{95189466-CC6D-4908-A535-91FD0F525035}"/>
    <cellStyle name="Separador de milhares 2 2 5 31 2 3" xfId="19427" xr:uid="{B64378C6-A5D6-4D97-9507-1FEA15429336}"/>
    <cellStyle name="Separador de milhares 2 2 5 31 3" xfId="15333" xr:uid="{36CCD500-0696-4E97-B187-303B3EE54BF2}"/>
    <cellStyle name="Separador de milhares 2 2 5 31 3 2" xfId="20559" xr:uid="{25C1F4E8-DBAD-49DD-81BC-195A0F260D09}"/>
    <cellStyle name="Separador de milhares 2 2 5 32" xfId="11394" xr:uid="{84436920-7107-4805-8BDF-41A2A3619B19}"/>
    <cellStyle name="Separador de milhares 2 2 5 32 2" xfId="14193" xr:uid="{50CA6416-EACF-4CD7-AAD7-41BF9978E07E}"/>
    <cellStyle name="Separador de milhares 2 2 5 32 2 2" xfId="17081" xr:uid="{39A7A9E8-D9FA-4A7E-8627-6FE42FDECF7E}"/>
    <cellStyle name="Separador de milhares 2 2 5 32 2 2 2" xfId="22303" xr:uid="{642C731F-7B19-4900-82FE-BBFBD06851EA}"/>
    <cellStyle name="Separador de milhares 2 2 5 32 2 3" xfId="19428" xr:uid="{DB595F73-8B33-40D3-88E4-6CF4FA994664}"/>
    <cellStyle name="Separador de milhares 2 2 5 32 3" xfId="15334" xr:uid="{115F609D-17C2-4857-AA05-2F28C78AF98D}"/>
    <cellStyle name="Separador de milhares 2 2 5 32 3 2" xfId="20560" xr:uid="{5954D74A-9C96-432B-8DEB-66FEED541ABD}"/>
    <cellStyle name="Separador de milhares 2 2 5 33" xfId="11395" xr:uid="{29A59B25-42FA-4FBC-A2F7-04CAFC325977}"/>
    <cellStyle name="Separador de milhares 2 2 5 33 2" xfId="14194" xr:uid="{FB1CA8C7-61E8-4A50-B7A5-6D2466FDB8B3}"/>
    <cellStyle name="Separador de milhares 2 2 5 33 2 2" xfId="17082" xr:uid="{143EED1F-A7E8-4AFC-AF59-727C99B67211}"/>
    <cellStyle name="Separador de milhares 2 2 5 33 2 2 2" xfId="22304" xr:uid="{38BAC9BC-F5A8-4129-B99B-BE12D7217B60}"/>
    <cellStyle name="Separador de milhares 2 2 5 33 2 3" xfId="19429" xr:uid="{2FD803A4-8BAE-4B9F-BAA2-E95D40CA321E}"/>
    <cellStyle name="Separador de milhares 2 2 5 33 3" xfId="15335" xr:uid="{F021183C-2C95-4EE4-BA62-67DB2AD1A2AF}"/>
    <cellStyle name="Separador de milhares 2 2 5 33 3 2" xfId="20561" xr:uid="{595C455D-27C4-4AB5-9728-3194D5DDE95F}"/>
    <cellStyle name="Separador de milhares 2 2 5 34" xfId="11396" xr:uid="{5D7E9AA0-5F3E-4A2E-A66B-235D7227B3D6}"/>
    <cellStyle name="Separador de milhares 2 2 5 34 2" xfId="14195" xr:uid="{4C938676-0C16-45B0-B59C-584938BD07D4}"/>
    <cellStyle name="Separador de milhares 2 2 5 34 2 2" xfId="17083" xr:uid="{7EF07735-74F5-4B9C-823D-E97E4E568060}"/>
    <cellStyle name="Separador de milhares 2 2 5 34 2 2 2" xfId="22305" xr:uid="{4D8EBB1B-6BD3-412F-9704-BD2F91AA092C}"/>
    <cellStyle name="Separador de milhares 2 2 5 34 2 3" xfId="19430" xr:uid="{119B629B-44AE-4552-89DC-1FDA084EF0F4}"/>
    <cellStyle name="Separador de milhares 2 2 5 34 3" xfId="15336" xr:uid="{1E90B582-76AD-400F-A875-FE9511C8BE04}"/>
    <cellStyle name="Separador de milhares 2 2 5 34 3 2" xfId="20562" xr:uid="{EBE3FB8F-4AC9-4211-9EF9-38634087CCDD}"/>
    <cellStyle name="Separador de milhares 2 2 5 35" xfId="14168" xr:uid="{27A24FEE-D6E6-49D0-A6FE-788A2A57085B}"/>
    <cellStyle name="Separador de milhares 2 2 5 35 2" xfId="17056" xr:uid="{A0B56083-77F5-4EDB-B807-C953A3DC6483}"/>
    <cellStyle name="Separador de milhares 2 2 5 35 2 2" xfId="22278" xr:uid="{17BFFF66-5DC6-4C8F-A1F2-552199BC5A1F}"/>
    <cellStyle name="Separador de milhares 2 2 5 35 3" xfId="19403" xr:uid="{4CF95EC5-55C4-4661-A9CC-08C1505652B5}"/>
    <cellStyle name="Separador de milhares 2 2 5 36" xfId="15309" xr:uid="{C0BC445C-1222-46C1-ABA0-F218B6EF8953}"/>
    <cellStyle name="Separador de milhares 2 2 5 36 2" xfId="20535" xr:uid="{8D639ABB-3AA6-44F5-AF36-009446ACF2F6}"/>
    <cellStyle name="Separador de milhares 2 2 5 37" xfId="11369" xr:uid="{FF804A7C-F597-447B-A1AD-884384D6AB40}"/>
    <cellStyle name="Separador de milhares 2 2 5 4" xfId="11397" xr:uid="{43BE16D2-2B7F-4A4A-B86C-12B4BFE9268E}"/>
    <cellStyle name="Separador de milhares 2 2 5 4 2" xfId="14196" xr:uid="{FC32E865-457C-40F7-963F-77C036983329}"/>
    <cellStyle name="Separador de milhares 2 2 5 4 2 2" xfId="17084" xr:uid="{712ACBA2-0842-4F25-B05D-FF84E82AE858}"/>
    <cellStyle name="Separador de milhares 2 2 5 4 2 2 2" xfId="22306" xr:uid="{BBCD372B-A2F4-4579-8BA4-D97F02EA4475}"/>
    <cellStyle name="Separador de milhares 2 2 5 4 2 3" xfId="19431" xr:uid="{78483512-C0E6-4EF4-B33A-60DE29636082}"/>
    <cellStyle name="Separador de milhares 2 2 5 4 3" xfId="15337" xr:uid="{B46C3A93-1A84-4FC0-9F43-E65C37405507}"/>
    <cellStyle name="Separador de milhares 2 2 5 4 3 2" xfId="20563" xr:uid="{20EA7C51-47A4-44E7-8288-48455AE8F956}"/>
    <cellStyle name="Separador de milhares 2 2 5 5" xfId="11398" xr:uid="{226704B8-D329-45F3-B723-584A6AAC7EDC}"/>
    <cellStyle name="Separador de milhares 2 2 5 5 2" xfId="14197" xr:uid="{6FEC0754-F434-4B57-807B-E224DFB7DD80}"/>
    <cellStyle name="Separador de milhares 2 2 5 5 2 2" xfId="17085" xr:uid="{4118BCD0-A966-4A43-B47A-872916E85CC9}"/>
    <cellStyle name="Separador de milhares 2 2 5 5 2 2 2" xfId="22307" xr:uid="{C7B7B6C9-0B26-4AEE-A1FD-7F80E417756A}"/>
    <cellStyle name="Separador de milhares 2 2 5 5 2 3" xfId="19432" xr:uid="{D83E235D-E27B-47C7-8433-C472BF09425E}"/>
    <cellStyle name="Separador de milhares 2 2 5 5 3" xfId="15338" xr:uid="{D321592E-C94C-4CEC-81CD-0865EEA5920D}"/>
    <cellStyle name="Separador de milhares 2 2 5 5 3 2" xfId="20564" xr:uid="{1D298B29-F374-498E-BA08-EA1E62D1A697}"/>
    <cellStyle name="Separador de milhares 2 2 5 6" xfId="11399" xr:uid="{05863807-F24F-4346-ADFF-76A5A58FAB12}"/>
    <cellStyle name="Separador de milhares 2 2 5 6 2" xfId="14198" xr:uid="{F9500353-9F37-4808-8AEE-FFB2BF7C6915}"/>
    <cellStyle name="Separador de milhares 2 2 5 6 2 2" xfId="17086" xr:uid="{20C0D01D-0EFF-4420-8735-72323BC4B0C7}"/>
    <cellStyle name="Separador de milhares 2 2 5 6 2 2 2" xfId="22308" xr:uid="{0839A14A-A75A-4F4C-AACB-A4A14B3E6603}"/>
    <cellStyle name="Separador de milhares 2 2 5 6 2 3" xfId="19433" xr:uid="{4E233217-7252-4564-960D-4290359999B0}"/>
    <cellStyle name="Separador de milhares 2 2 5 6 3" xfId="15339" xr:uid="{67154F86-ACA6-4E1B-B92D-D645D7A2761E}"/>
    <cellStyle name="Separador de milhares 2 2 5 6 3 2" xfId="20565" xr:uid="{11DBE777-A279-4EBB-81E7-EE187668C9D6}"/>
    <cellStyle name="Separador de milhares 2 2 5 7" xfId="11400" xr:uid="{58CDDD95-4D71-4F1C-B6AD-F03AF63FAA2D}"/>
    <cellStyle name="Separador de milhares 2 2 5 7 2" xfId="14199" xr:uid="{B3AF3489-5D2A-4276-94F0-04094A9507AB}"/>
    <cellStyle name="Separador de milhares 2 2 5 7 2 2" xfId="17087" xr:uid="{79334279-86C5-4496-8351-C3029C92513F}"/>
    <cellStyle name="Separador de milhares 2 2 5 7 2 2 2" xfId="22309" xr:uid="{BE043ED3-7B9F-470A-A67A-CE409961600F}"/>
    <cellStyle name="Separador de milhares 2 2 5 7 2 3" xfId="19434" xr:uid="{8FA8A2CE-B331-4B7C-817A-67AC302DC5E0}"/>
    <cellStyle name="Separador de milhares 2 2 5 7 3" xfId="15340" xr:uid="{7C42DCD1-83BD-42FF-AA4A-24736278FCE1}"/>
    <cellStyle name="Separador de milhares 2 2 5 7 3 2" xfId="20566" xr:uid="{89AC92D3-AF1B-4A0C-97BC-59E768BB5F29}"/>
    <cellStyle name="Separador de milhares 2 2 5 8" xfId="11401" xr:uid="{E4CB76FF-9105-4302-B15E-C10A4ABD07B3}"/>
    <cellStyle name="Separador de milhares 2 2 5 8 2" xfId="14200" xr:uid="{C53D2ED5-C630-43FA-BE73-6FBB4D31FE6D}"/>
    <cellStyle name="Separador de milhares 2 2 5 8 2 2" xfId="17088" xr:uid="{054FD69A-7831-42DB-903A-C7978C33BE79}"/>
    <cellStyle name="Separador de milhares 2 2 5 8 2 2 2" xfId="22310" xr:uid="{F1D8409B-B5B6-454C-8784-CC50C38F7790}"/>
    <cellStyle name="Separador de milhares 2 2 5 8 2 3" xfId="19435" xr:uid="{1F039C1B-BF0B-49BF-8497-36A5D9A40A51}"/>
    <cellStyle name="Separador de milhares 2 2 5 8 3" xfId="15341" xr:uid="{B611D713-29F0-400A-9344-137BCC339FB4}"/>
    <cellStyle name="Separador de milhares 2 2 5 8 3 2" xfId="20567" xr:uid="{E1314A65-E8ED-452A-854E-C2CA3B9413D6}"/>
    <cellStyle name="Separador de milhares 2 2 5 9" xfId="11402" xr:uid="{0E249FD8-167E-4CB2-934C-6DCFBCC67387}"/>
    <cellStyle name="Separador de milhares 2 2 5 9 2" xfId="14201" xr:uid="{9AA85A68-E046-4032-B63F-461AD10DC1EF}"/>
    <cellStyle name="Separador de milhares 2 2 5 9 2 2" xfId="17089" xr:uid="{B3AE2E5F-C569-4DD9-A435-7E7A5E477772}"/>
    <cellStyle name="Separador de milhares 2 2 5 9 2 2 2" xfId="22311" xr:uid="{88C79F9C-6DF8-48C6-BA03-F7E687A12183}"/>
    <cellStyle name="Separador de milhares 2 2 5 9 2 3" xfId="19436" xr:uid="{76AB379F-7205-4E57-A3C2-AED30E74DAB0}"/>
    <cellStyle name="Separador de milhares 2 2 5 9 3" xfId="15342" xr:uid="{6F79A9BB-7036-4A5C-A4F7-70E5C5470421}"/>
    <cellStyle name="Separador de milhares 2 2 5 9 3 2" xfId="20568" xr:uid="{4A838E78-8D8A-4C59-A084-6E8FC0679220}"/>
    <cellStyle name="Separador de milhares 2 2 6" xfId="1607" xr:uid="{7E4477F7-F7F5-4D02-99D7-59303F3D7675}"/>
    <cellStyle name="Separador de milhares 2 2 6 10" xfId="11404" xr:uid="{A957E230-21FE-4580-B2FB-9C788B3F3AAF}"/>
    <cellStyle name="Separador de milhares 2 2 6 10 2" xfId="14203" xr:uid="{DF768F94-54F3-44D1-B6CB-3939E001C77F}"/>
    <cellStyle name="Separador de milhares 2 2 6 10 2 2" xfId="17091" xr:uid="{7A3E5337-5622-47FA-AA25-A78D8C49371E}"/>
    <cellStyle name="Separador de milhares 2 2 6 10 2 2 2" xfId="22313" xr:uid="{64B43AE5-5DC8-47A7-841A-BA9FFECF2839}"/>
    <cellStyle name="Separador de milhares 2 2 6 10 2 3" xfId="19438" xr:uid="{AA3C0EDC-ADEE-4EB3-884F-909C214BE25C}"/>
    <cellStyle name="Separador de milhares 2 2 6 10 3" xfId="15344" xr:uid="{DC68A32B-0AB1-40AF-B3F1-69A70B84E09A}"/>
    <cellStyle name="Separador de milhares 2 2 6 10 3 2" xfId="20570" xr:uid="{7FCB42FA-5375-4435-B841-488D1DC37756}"/>
    <cellStyle name="Separador de milhares 2 2 6 11" xfId="11405" xr:uid="{8D4F98E0-565E-4179-ACAD-7323658E7DAC}"/>
    <cellStyle name="Separador de milhares 2 2 6 11 2" xfId="14204" xr:uid="{32E6322F-5F86-4920-B342-D51D1454C649}"/>
    <cellStyle name="Separador de milhares 2 2 6 11 2 2" xfId="17092" xr:uid="{F16F9EF5-8238-45FF-A79B-23B547186CC5}"/>
    <cellStyle name="Separador de milhares 2 2 6 11 2 2 2" xfId="22314" xr:uid="{E640C093-FF19-4C79-81BA-743761C8D339}"/>
    <cellStyle name="Separador de milhares 2 2 6 11 2 3" xfId="19439" xr:uid="{36C958F0-4790-408B-8ED8-B2207A048299}"/>
    <cellStyle name="Separador de milhares 2 2 6 11 3" xfId="15345" xr:uid="{F6805C0C-02AC-4B28-9A90-3717F7AAE6E4}"/>
    <cellStyle name="Separador de milhares 2 2 6 11 3 2" xfId="20571" xr:uid="{88BB4DCE-8E6E-4ED9-9BD9-F7122FDF6D8C}"/>
    <cellStyle name="Separador de milhares 2 2 6 12" xfId="11406" xr:uid="{A6623241-3CB5-4A0B-AAE5-84E77ADD433F}"/>
    <cellStyle name="Separador de milhares 2 2 6 12 2" xfId="14205" xr:uid="{28E20EF8-02A3-4FBF-9C31-11C14EE9BDE7}"/>
    <cellStyle name="Separador de milhares 2 2 6 12 2 2" xfId="17093" xr:uid="{85A72559-317B-4DE2-A26D-0EF8B4828F04}"/>
    <cellStyle name="Separador de milhares 2 2 6 12 2 2 2" xfId="22315" xr:uid="{E50DBAF2-ADDD-426B-8ABD-800B61F2735B}"/>
    <cellStyle name="Separador de milhares 2 2 6 12 2 3" xfId="19440" xr:uid="{B0D4E73F-2DD1-440C-A97D-CEA33638625E}"/>
    <cellStyle name="Separador de milhares 2 2 6 12 3" xfId="15346" xr:uid="{EFF95AF2-104A-4BDC-A7E3-0B83B9C3A087}"/>
    <cellStyle name="Separador de milhares 2 2 6 12 3 2" xfId="20572" xr:uid="{9837AE1E-1568-4E14-A080-E1A26300C159}"/>
    <cellStyle name="Separador de milhares 2 2 6 13" xfId="11407" xr:uid="{8C4D0CAF-5536-416C-AC29-48D52766A422}"/>
    <cellStyle name="Separador de milhares 2 2 6 13 2" xfId="14206" xr:uid="{C67BB93B-A386-4F50-86CE-C13196938A67}"/>
    <cellStyle name="Separador de milhares 2 2 6 13 2 2" xfId="17094" xr:uid="{D3E36E6D-2F06-4A5B-A536-2FC4ECEBA5AC}"/>
    <cellStyle name="Separador de milhares 2 2 6 13 2 2 2" xfId="22316" xr:uid="{56A76C18-57CE-439E-8C28-5BBFCD3A3995}"/>
    <cellStyle name="Separador de milhares 2 2 6 13 2 3" xfId="19441" xr:uid="{D8805702-527A-4628-A4D4-EB810ED6799B}"/>
    <cellStyle name="Separador de milhares 2 2 6 13 3" xfId="15347" xr:uid="{C9F22435-273A-4025-8AB0-A7583E958111}"/>
    <cellStyle name="Separador de milhares 2 2 6 13 3 2" xfId="20573" xr:uid="{812D2F85-223C-47CF-B2AB-35EB79930351}"/>
    <cellStyle name="Separador de milhares 2 2 6 14" xfId="11408" xr:uid="{A33DC117-61CA-41D2-8378-D5FFC9258D8F}"/>
    <cellStyle name="Separador de milhares 2 2 6 14 2" xfId="14207" xr:uid="{D0D7108F-EAF1-4E3F-8D95-FF75429ECD96}"/>
    <cellStyle name="Separador de milhares 2 2 6 14 2 2" xfId="17095" xr:uid="{2D3C5F1B-E2BA-40E2-8279-99071B30149C}"/>
    <cellStyle name="Separador de milhares 2 2 6 14 2 2 2" xfId="22317" xr:uid="{DF917C5D-5CC1-4302-8D5E-7265EED182E7}"/>
    <cellStyle name="Separador de milhares 2 2 6 14 2 3" xfId="19442" xr:uid="{239223DA-ACE9-4FD3-B75F-328E71FFCCDB}"/>
    <cellStyle name="Separador de milhares 2 2 6 14 3" xfId="15348" xr:uid="{759A4926-CA38-4303-9A26-47E63F688218}"/>
    <cellStyle name="Separador de milhares 2 2 6 14 3 2" xfId="20574" xr:uid="{2FE0D578-EF2D-4234-8911-8884BBF3359B}"/>
    <cellStyle name="Separador de milhares 2 2 6 15" xfId="11409" xr:uid="{5BC8F0D3-8CA1-494C-8B51-DBFC58709842}"/>
    <cellStyle name="Separador de milhares 2 2 6 15 2" xfId="14208" xr:uid="{8D3ECD42-7756-43A7-858D-23B47A706C04}"/>
    <cellStyle name="Separador de milhares 2 2 6 15 2 2" xfId="17096" xr:uid="{0859B70D-A801-4B04-9823-048A1E6195F6}"/>
    <cellStyle name="Separador de milhares 2 2 6 15 2 2 2" xfId="22318" xr:uid="{5D732191-B649-46EC-B1E7-2E364856850C}"/>
    <cellStyle name="Separador de milhares 2 2 6 15 2 3" xfId="19443" xr:uid="{E7426C3E-111E-45B4-BAF0-1D670A9467A5}"/>
    <cellStyle name="Separador de milhares 2 2 6 15 3" xfId="15349" xr:uid="{C2D78BDD-5E18-4D9A-9A2C-3D23086952AB}"/>
    <cellStyle name="Separador de milhares 2 2 6 15 3 2" xfId="20575" xr:uid="{85764DAA-5B4E-432D-A113-43CD637BD068}"/>
    <cellStyle name="Separador de milhares 2 2 6 16" xfId="11410" xr:uid="{BF849676-AF56-404C-806F-ABB05B10A9AB}"/>
    <cellStyle name="Separador de milhares 2 2 6 16 2" xfId="14209" xr:uid="{29FB8FF1-46D7-4982-8931-E99189FC5DD0}"/>
    <cellStyle name="Separador de milhares 2 2 6 16 2 2" xfId="17097" xr:uid="{6517340C-13AD-44AC-8640-4B2444D1F888}"/>
    <cellStyle name="Separador de milhares 2 2 6 16 2 2 2" xfId="22319" xr:uid="{EB12DAE6-367E-4B65-897B-204FFFE9762D}"/>
    <cellStyle name="Separador de milhares 2 2 6 16 2 3" xfId="19444" xr:uid="{5DD618AD-ADDD-45E5-A127-3B64B34EA990}"/>
    <cellStyle name="Separador de milhares 2 2 6 16 3" xfId="12764" xr:uid="{CB95DEEE-1E58-4514-BA8C-194CBDE6D7BD}"/>
    <cellStyle name="Separador de milhares 2 2 6 16 3 2" xfId="18014" xr:uid="{1B827EFE-0026-48F6-A19F-4A0E49EB737F}"/>
    <cellStyle name="Separador de milhares 2 2 6 17" xfId="11411" xr:uid="{053AB099-BF4D-4518-B91D-C62A9C0AE019}"/>
    <cellStyle name="Separador de milhares 2 2 6 17 2" xfId="14210" xr:uid="{8614AA77-2A75-4A35-BAB0-B1BC0EE4995F}"/>
    <cellStyle name="Separador de milhares 2 2 6 17 2 2" xfId="17098" xr:uid="{AF344635-20FC-4289-BA23-97B69CAD6183}"/>
    <cellStyle name="Separador de milhares 2 2 6 17 2 2 2" xfId="22320" xr:uid="{C676EC05-1400-4D14-9239-3158D083ED0F}"/>
    <cellStyle name="Separador de milhares 2 2 6 17 2 3" xfId="19445" xr:uid="{8B25EC38-16A4-4115-BFB0-F92D27E8FAB3}"/>
    <cellStyle name="Separador de milhares 2 2 6 17 3" xfId="15350" xr:uid="{69FB843C-15E5-4307-82C6-A75B28F19C46}"/>
    <cellStyle name="Separador de milhares 2 2 6 17 3 2" xfId="20576" xr:uid="{1F81E1AA-C636-444F-82FB-B8B9DE00CA7C}"/>
    <cellStyle name="Separador de milhares 2 2 6 18" xfId="11412" xr:uid="{B88CA133-B074-4ECD-9870-CD4FCAC678E4}"/>
    <cellStyle name="Separador de milhares 2 2 6 18 2" xfId="14211" xr:uid="{75EA6DFC-FCE4-4B74-9EBC-9AFFE561F064}"/>
    <cellStyle name="Separador de milhares 2 2 6 18 2 2" xfId="17099" xr:uid="{6FDE084C-0C56-44E4-AB76-DD2FE6A630F2}"/>
    <cellStyle name="Separador de milhares 2 2 6 18 2 2 2" xfId="22321" xr:uid="{CF56C424-1A01-4ACF-BC3E-A11BE2F7A6AF}"/>
    <cellStyle name="Separador de milhares 2 2 6 18 2 3" xfId="19446" xr:uid="{59FEBE8D-8820-4A02-A324-4E8CD40789F9}"/>
    <cellStyle name="Separador de milhares 2 2 6 18 3" xfId="15351" xr:uid="{7DB92B6C-8D79-4DB9-9EE4-6BC294925AC6}"/>
    <cellStyle name="Separador de milhares 2 2 6 18 3 2" xfId="20577" xr:uid="{B54EEB73-ADD2-4EDC-AEE7-14C7E9C60591}"/>
    <cellStyle name="Separador de milhares 2 2 6 19" xfId="11413" xr:uid="{684169B8-DB73-490D-8B40-8290C9865C4C}"/>
    <cellStyle name="Separador de milhares 2 2 6 19 2" xfId="14212" xr:uid="{CD8AD0BE-9F24-4A51-9633-E84DECD93AC9}"/>
    <cellStyle name="Separador de milhares 2 2 6 19 2 2" xfId="17100" xr:uid="{C51CD3E7-F308-490E-9E68-412E7CCDF06F}"/>
    <cellStyle name="Separador de milhares 2 2 6 19 2 2 2" xfId="22322" xr:uid="{51396B2E-A927-432C-A454-01EC9928770C}"/>
    <cellStyle name="Separador de milhares 2 2 6 19 2 3" xfId="19447" xr:uid="{32DA2F08-4551-49F3-84E6-B409FEBCF038}"/>
    <cellStyle name="Separador de milhares 2 2 6 19 3" xfId="15352" xr:uid="{DE7C39FB-59F9-41D3-8A2F-7411722B24E6}"/>
    <cellStyle name="Separador de milhares 2 2 6 19 3 2" xfId="20578" xr:uid="{F97BCF7E-2D11-48CD-94EF-ED0A7C45EFCB}"/>
    <cellStyle name="Separador de milhares 2 2 6 2" xfId="11414" xr:uid="{6D37C23C-D5BB-4063-8A0F-402C459B6B87}"/>
    <cellStyle name="Separador de milhares 2 2 6 2 2" xfId="14213" xr:uid="{E7F0A463-DE28-4CF7-9865-0F47A34368E4}"/>
    <cellStyle name="Separador de milhares 2 2 6 2 2 2" xfId="17101" xr:uid="{BB0867F1-03D5-4F7D-B841-CB2DF3CA38FE}"/>
    <cellStyle name="Separador de milhares 2 2 6 2 2 2 2" xfId="22323" xr:uid="{BCE8BB66-6C93-4212-840A-A0B9CC571AD6}"/>
    <cellStyle name="Separador de milhares 2 2 6 2 2 3" xfId="19448" xr:uid="{8F157F1B-C7BC-4B8E-B529-71FBEBA69C60}"/>
    <cellStyle name="Separador de milhares 2 2 6 2 3" xfId="15353" xr:uid="{543168B1-A74F-4912-84EF-A395016C2390}"/>
    <cellStyle name="Separador de milhares 2 2 6 2 3 2" xfId="20579" xr:uid="{104EAFA7-C372-47A8-8B11-CE71111A5B03}"/>
    <cellStyle name="Separador de milhares 2 2 6 20" xfId="11415" xr:uid="{13A83762-C4B0-4D0A-804A-D67FC13606D2}"/>
    <cellStyle name="Separador de milhares 2 2 6 20 2" xfId="14214" xr:uid="{6B3AFCE1-C4CD-4EA7-8372-13AB4A1D0C90}"/>
    <cellStyle name="Separador de milhares 2 2 6 20 2 2" xfId="17102" xr:uid="{1082A954-A696-47A0-9F42-7E6E648E83FE}"/>
    <cellStyle name="Separador de milhares 2 2 6 20 2 2 2" xfId="22324" xr:uid="{C12D36FF-78B8-49B5-B3F6-AE587DBBEB40}"/>
    <cellStyle name="Separador de milhares 2 2 6 20 2 3" xfId="19449" xr:uid="{2753AB38-3052-47FC-A265-434519B976D8}"/>
    <cellStyle name="Separador de milhares 2 2 6 20 3" xfId="15354" xr:uid="{4A7253F8-7EC0-4B37-AF1B-889A55AC2303}"/>
    <cellStyle name="Separador de milhares 2 2 6 20 3 2" xfId="20580" xr:uid="{CC86EFBD-830C-4E6E-9CEF-D8CC5E537A1F}"/>
    <cellStyle name="Separador de milhares 2 2 6 21" xfId="11416" xr:uid="{29CAA41F-D13A-4A01-AAC5-8700D71B62A0}"/>
    <cellStyle name="Separador de milhares 2 2 6 21 2" xfId="14215" xr:uid="{23B021F8-528B-4C5B-B9F7-74EB545AE7A9}"/>
    <cellStyle name="Separador de milhares 2 2 6 21 2 2" xfId="17103" xr:uid="{9B1EE290-E5F7-40EE-B4D6-F85499152738}"/>
    <cellStyle name="Separador de milhares 2 2 6 21 2 2 2" xfId="22325" xr:uid="{521E5108-BF16-403D-A9DB-BC356FEA8DF7}"/>
    <cellStyle name="Separador de milhares 2 2 6 21 2 3" xfId="19450" xr:uid="{E2A0B8DA-29A3-4EA0-8512-93E319CE144C}"/>
    <cellStyle name="Separador de milhares 2 2 6 21 3" xfId="15355" xr:uid="{BBB44F5E-2F21-4D21-AD28-A310169D30E6}"/>
    <cellStyle name="Separador de milhares 2 2 6 21 3 2" xfId="20581" xr:uid="{55E3B906-C50F-47AD-95F3-4441DABAF3AF}"/>
    <cellStyle name="Separador de milhares 2 2 6 22" xfId="11417" xr:uid="{13655B65-144C-4AA9-A47F-53B9DE8A9236}"/>
    <cellStyle name="Separador de milhares 2 2 6 22 2" xfId="14216" xr:uid="{6EC40515-D23A-4606-9AE3-AD4D8FB11015}"/>
    <cellStyle name="Separador de milhares 2 2 6 22 2 2" xfId="17104" xr:uid="{AF60E774-90B5-499E-B122-7CA6974002AB}"/>
    <cellStyle name="Separador de milhares 2 2 6 22 2 2 2" xfId="22326" xr:uid="{FE9B00FC-CB67-43B1-9810-1843FB4F0404}"/>
    <cellStyle name="Separador de milhares 2 2 6 22 2 3" xfId="19451" xr:uid="{05F69A89-F83C-46AE-B0E4-A5F29185B41D}"/>
    <cellStyle name="Separador de milhares 2 2 6 22 3" xfId="15356" xr:uid="{DA7F6493-77B0-4716-A81F-4522DDA93A7B}"/>
    <cellStyle name="Separador de milhares 2 2 6 22 3 2" xfId="20582" xr:uid="{4B750384-D2BA-4303-B239-DD4EFE31CA52}"/>
    <cellStyle name="Separador de milhares 2 2 6 23" xfId="11418" xr:uid="{6DFE962F-C2D2-401D-8EF4-ADC1069BED27}"/>
    <cellStyle name="Separador de milhares 2 2 6 23 2" xfId="14217" xr:uid="{D981D47E-7B3F-4F29-BFA7-ABFF344D4172}"/>
    <cellStyle name="Separador de milhares 2 2 6 23 2 2" xfId="17105" xr:uid="{629CF396-A0B9-4946-8944-9FAD3022E838}"/>
    <cellStyle name="Separador de milhares 2 2 6 23 2 2 2" xfId="22327" xr:uid="{485AE11B-C4F4-45F3-9A8E-0C739EDD23BF}"/>
    <cellStyle name="Separador de milhares 2 2 6 23 2 3" xfId="19452" xr:uid="{84FB2AB2-182F-4D3B-83ED-7A33F0EF4A48}"/>
    <cellStyle name="Separador de milhares 2 2 6 23 3" xfId="15357" xr:uid="{48087F4B-AE44-4ADA-BCD2-321A785BE4BD}"/>
    <cellStyle name="Separador de milhares 2 2 6 23 3 2" xfId="20583" xr:uid="{3774B90C-5FA9-4947-B499-535EE8F1BF3D}"/>
    <cellStyle name="Separador de milhares 2 2 6 24" xfId="11419" xr:uid="{B404B47B-D794-4057-AC5F-3CCC9DB28CB7}"/>
    <cellStyle name="Separador de milhares 2 2 6 24 2" xfId="14218" xr:uid="{AEF441A1-F631-470A-A7F4-EE9E3EE5137F}"/>
    <cellStyle name="Separador de milhares 2 2 6 24 2 2" xfId="17106" xr:uid="{928FD52D-97D4-4653-8887-F44A7B6E478E}"/>
    <cellStyle name="Separador de milhares 2 2 6 24 2 2 2" xfId="22328" xr:uid="{B23B858B-210E-4E74-A3EB-639012411AE4}"/>
    <cellStyle name="Separador de milhares 2 2 6 24 2 3" xfId="19453" xr:uid="{D039B513-D99F-4DF0-BB1C-39DF9ADEA4B4}"/>
    <cellStyle name="Separador de milhares 2 2 6 24 3" xfId="15358" xr:uid="{220A6814-7F91-4411-8F20-66B3B51E1E44}"/>
    <cellStyle name="Separador de milhares 2 2 6 24 3 2" xfId="20584" xr:uid="{6F975179-15C5-45B4-A4E9-0EE4E9781734}"/>
    <cellStyle name="Separador de milhares 2 2 6 25" xfId="11420" xr:uid="{FB999D54-9DB6-444C-B8FD-A7F4AA27D2E8}"/>
    <cellStyle name="Separador de milhares 2 2 6 25 2" xfId="14219" xr:uid="{6DE4CB93-4A9E-415D-A9A4-39ABC3F01403}"/>
    <cellStyle name="Separador de milhares 2 2 6 25 2 2" xfId="17107" xr:uid="{7BE56E24-627A-44F8-ADF0-9DCC664CC718}"/>
    <cellStyle name="Separador de milhares 2 2 6 25 2 2 2" xfId="22329" xr:uid="{CF6B1622-0C35-4C3E-B92E-36C4552A1A34}"/>
    <cellStyle name="Separador de milhares 2 2 6 25 2 3" xfId="19454" xr:uid="{1F80850F-16DB-423B-ACE4-2F2434BDBE00}"/>
    <cellStyle name="Separador de milhares 2 2 6 25 3" xfId="15359" xr:uid="{11FA0030-4693-4680-9C5E-ED9B7CD4A618}"/>
    <cellStyle name="Separador de milhares 2 2 6 25 3 2" xfId="20585" xr:uid="{EABDC7B2-7F69-4D92-861C-E11EDE62013D}"/>
    <cellStyle name="Separador de milhares 2 2 6 26" xfId="11421" xr:uid="{11A3E5CD-9638-49E1-80E6-6F1E5EAFEB0B}"/>
    <cellStyle name="Separador de milhares 2 2 6 26 2" xfId="14220" xr:uid="{F833D53D-5D26-4C27-9358-42F8F722B8DA}"/>
    <cellStyle name="Separador de milhares 2 2 6 26 2 2" xfId="17108" xr:uid="{CF4536AC-93EA-4C5A-A90A-97FCCBAD855B}"/>
    <cellStyle name="Separador de milhares 2 2 6 26 2 2 2" xfId="22330" xr:uid="{F16B823A-CB92-42BB-843D-31053262A5EF}"/>
    <cellStyle name="Separador de milhares 2 2 6 26 2 3" xfId="19455" xr:uid="{5EF3ECAF-3130-4CE5-8412-204D9EDEB662}"/>
    <cellStyle name="Separador de milhares 2 2 6 26 3" xfId="15360" xr:uid="{11702583-6D0D-4B00-9F3F-A8ABE9DFB960}"/>
    <cellStyle name="Separador de milhares 2 2 6 26 3 2" xfId="20586" xr:uid="{B22C6E8E-D763-4ACE-9516-AE8D477B01D1}"/>
    <cellStyle name="Separador de milhares 2 2 6 27" xfId="11422" xr:uid="{B85F05D4-EF99-4244-9A8D-012021A4A847}"/>
    <cellStyle name="Separador de milhares 2 2 6 27 2" xfId="14221" xr:uid="{B45D7EC8-AE31-4775-8555-E9BB077956B5}"/>
    <cellStyle name="Separador de milhares 2 2 6 27 2 2" xfId="17109" xr:uid="{AE7FCD1B-704A-45E4-86C2-C302A3FB9153}"/>
    <cellStyle name="Separador de milhares 2 2 6 27 2 2 2" xfId="22331" xr:uid="{A2609182-6799-4CC7-B512-AE1F485CE1F2}"/>
    <cellStyle name="Separador de milhares 2 2 6 27 2 3" xfId="19456" xr:uid="{0D7CD563-5295-405C-9EDE-B7257A958B35}"/>
    <cellStyle name="Separador de milhares 2 2 6 27 3" xfId="15361" xr:uid="{8E001548-4CCC-4D09-88A6-E2C886E216F6}"/>
    <cellStyle name="Separador de milhares 2 2 6 27 3 2" xfId="20587" xr:uid="{79011401-E56B-4306-92C5-43F2FFC7A641}"/>
    <cellStyle name="Separador de milhares 2 2 6 28" xfId="11423" xr:uid="{9EE25E90-EFA4-49D6-A404-7C7E5CC17473}"/>
    <cellStyle name="Separador de milhares 2 2 6 28 2" xfId="14222" xr:uid="{0E378C2E-1F4A-4224-A7B0-B1D347954CFD}"/>
    <cellStyle name="Separador de milhares 2 2 6 28 2 2" xfId="17110" xr:uid="{165CA966-E81D-406C-8EEF-799ED03533F6}"/>
    <cellStyle name="Separador de milhares 2 2 6 28 2 2 2" xfId="22332" xr:uid="{1D0E9E12-F0F5-46DA-A265-DF014817B8F2}"/>
    <cellStyle name="Separador de milhares 2 2 6 28 2 3" xfId="19457" xr:uid="{DEBDAB70-ACE7-4776-809B-9B3DB81965C2}"/>
    <cellStyle name="Separador de milhares 2 2 6 28 3" xfId="15362" xr:uid="{10DA695D-CC67-4223-B3CA-D96275EA4EE3}"/>
    <cellStyle name="Separador de milhares 2 2 6 28 3 2" xfId="20588" xr:uid="{885873BF-EA5E-45CA-9B6E-C97DC0A182C0}"/>
    <cellStyle name="Separador de milhares 2 2 6 29" xfId="11424" xr:uid="{10F29CDB-11C9-4A07-8CBA-ABDADF326846}"/>
    <cellStyle name="Separador de milhares 2 2 6 29 2" xfId="14223" xr:uid="{0FB4267E-D1B8-4655-99C7-3403288584B1}"/>
    <cellStyle name="Separador de milhares 2 2 6 29 2 2" xfId="17111" xr:uid="{6C9C1021-D3E9-41E6-AB09-1F9B19DB781B}"/>
    <cellStyle name="Separador de milhares 2 2 6 29 2 2 2" xfId="22333" xr:uid="{FEC32D18-9050-4150-9131-BC50ABF17FF0}"/>
    <cellStyle name="Separador de milhares 2 2 6 29 2 3" xfId="19458" xr:uid="{E3FFF021-5B94-48AB-9165-E778A69AB409}"/>
    <cellStyle name="Separador de milhares 2 2 6 29 3" xfId="15363" xr:uid="{90C9DE0E-67CC-4E60-91A5-9A2292B622C0}"/>
    <cellStyle name="Separador de milhares 2 2 6 29 3 2" xfId="20589" xr:uid="{100FE0EC-35AA-4D50-9710-652890AE1298}"/>
    <cellStyle name="Separador de milhares 2 2 6 3" xfId="11425" xr:uid="{58674B90-B3C4-4623-A5EF-767F1CC8BD5E}"/>
    <cellStyle name="Separador de milhares 2 2 6 3 2" xfId="14224" xr:uid="{76908957-0927-4D9A-B4AB-01DAD999584F}"/>
    <cellStyle name="Separador de milhares 2 2 6 3 2 2" xfId="17112" xr:uid="{10FC3DA2-5216-4B8D-B3A0-2F495DA598E8}"/>
    <cellStyle name="Separador de milhares 2 2 6 3 2 2 2" xfId="22334" xr:uid="{50113DF8-BBCD-4A2C-9FA1-694AA7E4DEB2}"/>
    <cellStyle name="Separador de milhares 2 2 6 3 2 3" xfId="19459" xr:uid="{09768719-9F87-4029-B8CD-577F4094ACC3}"/>
    <cellStyle name="Separador de milhares 2 2 6 3 3" xfId="15364" xr:uid="{EBDE96B9-F430-4B82-BB84-99BE13256899}"/>
    <cellStyle name="Separador de milhares 2 2 6 3 3 2" xfId="20590" xr:uid="{9873F213-3DCE-4D5A-A7EC-36EEFE458FF8}"/>
    <cellStyle name="Separador de milhares 2 2 6 30" xfId="11426" xr:uid="{4F9B7807-1972-4662-8A5E-49B7B8F2B785}"/>
    <cellStyle name="Separador de milhares 2 2 6 30 2" xfId="14225" xr:uid="{5E187AE1-C0F8-45C5-AF40-3A4334BA1B48}"/>
    <cellStyle name="Separador de milhares 2 2 6 30 2 2" xfId="17113" xr:uid="{B5EB0E24-EC07-40B2-A5EC-68225690056D}"/>
    <cellStyle name="Separador de milhares 2 2 6 30 2 2 2" xfId="22335" xr:uid="{3F2161F7-C589-4898-8C4E-4B3C84B72513}"/>
    <cellStyle name="Separador de milhares 2 2 6 30 2 3" xfId="19460" xr:uid="{7747F405-38D0-4530-A4C3-A1C2BBBFE220}"/>
    <cellStyle name="Separador de milhares 2 2 6 30 3" xfId="15365" xr:uid="{3DE239D5-21B9-47E1-BFA5-F02F28A0ECB0}"/>
    <cellStyle name="Separador de milhares 2 2 6 30 3 2" xfId="20591" xr:uid="{00405C61-0031-4ED9-AB08-0833284D195A}"/>
    <cellStyle name="Separador de milhares 2 2 6 31" xfId="11427" xr:uid="{9DB6D968-0548-41FA-B8C1-CC264C6A7CA5}"/>
    <cellStyle name="Separador de milhares 2 2 6 31 2" xfId="14226" xr:uid="{44B5B08F-9616-43E1-95EC-D53D5AB7C5C5}"/>
    <cellStyle name="Separador de milhares 2 2 6 31 2 2" xfId="17114" xr:uid="{92E294B3-1665-45AC-A37F-9CF9597A64FB}"/>
    <cellStyle name="Separador de milhares 2 2 6 31 2 2 2" xfId="22336" xr:uid="{A6C141AF-8696-4B99-94C1-E4494E4AD641}"/>
    <cellStyle name="Separador de milhares 2 2 6 31 2 3" xfId="19461" xr:uid="{0B4B6630-DA30-47AE-B5A9-DA039E1ED324}"/>
    <cellStyle name="Separador de milhares 2 2 6 31 3" xfId="15366" xr:uid="{959FCD81-3D8B-4108-85E7-E8EDE7EFA767}"/>
    <cellStyle name="Separador de milhares 2 2 6 31 3 2" xfId="20592" xr:uid="{82A2D832-83AF-4AA9-BDA3-BD75ED3F7DA5}"/>
    <cellStyle name="Separador de milhares 2 2 6 32" xfId="11428" xr:uid="{0F5C9679-1E1C-4B6C-AC6B-66E16E4C7ABC}"/>
    <cellStyle name="Separador de milhares 2 2 6 32 2" xfId="14227" xr:uid="{E7AA4214-8B8B-4DDC-983B-C74E42AB0BE3}"/>
    <cellStyle name="Separador de milhares 2 2 6 32 2 2" xfId="17115" xr:uid="{C54E4F8A-57D5-4617-A79F-F4DF5E60F8BD}"/>
    <cellStyle name="Separador de milhares 2 2 6 32 2 2 2" xfId="22337" xr:uid="{E802AAC4-389E-4254-9055-8284299C6EEC}"/>
    <cellStyle name="Separador de milhares 2 2 6 32 2 3" xfId="19462" xr:uid="{95810C1B-6E52-49F6-8C77-FA0D8C8F84BC}"/>
    <cellStyle name="Separador de milhares 2 2 6 32 3" xfId="15367" xr:uid="{8CE5FC45-C938-472A-9D5D-04B5E32D2BD3}"/>
    <cellStyle name="Separador de milhares 2 2 6 32 3 2" xfId="20593" xr:uid="{F9EAE230-5B9F-4534-A9D3-395553A56461}"/>
    <cellStyle name="Separador de milhares 2 2 6 33" xfId="11429" xr:uid="{0611A952-DF06-4559-9919-0D2F560320F3}"/>
    <cellStyle name="Separador de milhares 2 2 6 33 2" xfId="14228" xr:uid="{213EC39D-0B9E-4DC5-B60E-5531E994A653}"/>
    <cellStyle name="Separador de milhares 2 2 6 33 2 2" xfId="17116" xr:uid="{30A990E7-69A5-4566-8436-45FA92E87491}"/>
    <cellStyle name="Separador de milhares 2 2 6 33 2 2 2" xfId="22338" xr:uid="{EB94F9FC-0A43-4799-9D68-A99125982E02}"/>
    <cellStyle name="Separador de milhares 2 2 6 33 2 3" xfId="19463" xr:uid="{FE80D5BC-22F1-4A59-8C9B-7B6AA7DDE778}"/>
    <cellStyle name="Separador de milhares 2 2 6 33 3" xfId="15368" xr:uid="{232FB733-2FD4-4B1E-AFCC-98986733919B}"/>
    <cellStyle name="Separador de milhares 2 2 6 33 3 2" xfId="20594" xr:uid="{21EB9019-FF4F-4934-9ED3-114697704327}"/>
    <cellStyle name="Separador de milhares 2 2 6 34" xfId="11430" xr:uid="{0B52E31F-541A-4049-B4FE-C3F25CFD9FD9}"/>
    <cellStyle name="Separador de milhares 2 2 6 34 2" xfId="14229" xr:uid="{6773E5DF-30C2-4249-A28A-C39305EDCAFC}"/>
    <cellStyle name="Separador de milhares 2 2 6 34 2 2" xfId="17117" xr:uid="{A7DD07ED-D29D-4156-9477-F075B920F658}"/>
    <cellStyle name="Separador de milhares 2 2 6 34 2 2 2" xfId="22339" xr:uid="{019D0323-DCCA-4772-B575-5548279DCDD9}"/>
    <cellStyle name="Separador de milhares 2 2 6 34 2 3" xfId="19464" xr:uid="{6938D9EE-8BF7-46C2-B623-9482CD69A130}"/>
    <cellStyle name="Separador de milhares 2 2 6 34 3" xfId="15369" xr:uid="{2DA56743-98C0-4668-8262-76897336E974}"/>
    <cellStyle name="Separador de milhares 2 2 6 34 3 2" xfId="20595" xr:uid="{DDE8642F-02CD-4CC2-A48B-45B23696E52B}"/>
    <cellStyle name="Separador de milhares 2 2 6 35" xfId="14202" xr:uid="{7C289995-5D5F-4846-B8E8-1AC11D8D78D5}"/>
    <cellStyle name="Separador de milhares 2 2 6 35 2" xfId="17090" xr:uid="{EDF861D2-D575-4757-B412-2DC53BC3AF08}"/>
    <cellStyle name="Separador de milhares 2 2 6 35 2 2" xfId="22312" xr:uid="{8D58C50D-CE4D-42A5-B008-1D8850F5A05E}"/>
    <cellStyle name="Separador de milhares 2 2 6 35 3" xfId="19437" xr:uid="{08EEBA05-A8CE-4E51-B7DE-658CAD81C532}"/>
    <cellStyle name="Separador de milhares 2 2 6 36" xfId="15343" xr:uid="{CB5C51FE-94CE-48A4-B394-60BF74EC5393}"/>
    <cellStyle name="Separador de milhares 2 2 6 36 2" xfId="20569" xr:uid="{E263937D-FC51-4CF7-9A88-EB9C08A44AC5}"/>
    <cellStyle name="Separador de milhares 2 2 6 37" xfId="11403" xr:uid="{13DC8D6C-1D48-412A-801A-05A757B7712E}"/>
    <cellStyle name="Separador de milhares 2 2 6 4" xfId="11431" xr:uid="{A5639A60-663F-4FBA-8EB6-BFE673089B4A}"/>
    <cellStyle name="Separador de milhares 2 2 6 4 2" xfId="14230" xr:uid="{3EF08091-6411-40E3-9D5C-19BB53725FAA}"/>
    <cellStyle name="Separador de milhares 2 2 6 4 2 2" xfId="17118" xr:uid="{87DC0425-3FC7-4229-A864-8108DCBAF128}"/>
    <cellStyle name="Separador de milhares 2 2 6 4 2 2 2" xfId="22340" xr:uid="{E79B7F8C-36B3-4A11-803D-28F9A5705DC6}"/>
    <cellStyle name="Separador de milhares 2 2 6 4 2 3" xfId="19465" xr:uid="{D6ECDB6F-E85B-46CA-8841-5F65B6CEB4B8}"/>
    <cellStyle name="Separador de milhares 2 2 6 4 3" xfId="15370" xr:uid="{95BC0F60-796E-4426-8CF0-7641D7E2805F}"/>
    <cellStyle name="Separador de milhares 2 2 6 4 3 2" xfId="20596" xr:uid="{568D9E3A-261C-4550-B4E6-6E8728A1C01E}"/>
    <cellStyle name="Separador de milhares 2 2 6 5" xfId="11432" xr:uid="{994D6969-F48B-4CA8-9216-AF9A26024A5B}"/>
    <cellStyle name="Separador de milhares 2 2 6 5 2" xfId="14231" xr:uid="{4A63F50A-692D-40A2-9064-E85669F6FAA2}"/>
    <cellStyle name="Separador de milhares 2 2 6 5 2 2" xfId="17119" xr:uid="{DBD1DE0B-0059-40F9-9D19-C7A952219DEA}"/>
    <cellStyle name="Separador de milhares 2 2 6 5 2 2 2" xfId="22341" xr:uid="{45418F8B-7F97-42B5-B146-2679333AED09}"/>
    <cellStyle name="Separador de milhares 2 2 6 5 2 3" xfId="19466" xr:uid="{BE23B8F6-28F3-4249-9677-57C5ECA494AA}"/>
    <cellStyle name="Separador de milhares 2 2 6 5 3" xfId="15371" xr:uid="{FA24EA18-5334-44A8-8955-6B42DC07666A}"/>
    <cellStyle name="Separador de milhares 2 2 6 5 3 2" xfId="20597" xr:uid="{F95A4C65-0BA3-4A33-84F8-E47FDD4F51A3}"/>
    <cellStyle name="Separador de milhares 2 2 6 6" xfId="11433" xr:uid="{F7D5235A-83BC-489E-B08B-02E826C6791A}"/>
    <cellStyle name="Separador de milhares 2 2 6 6 2" xfId="14232" xr:uid="{D88600A2-B691-4F01-AB44-BE70B7AFE579}"/>
    <cellStyle name="Separador de milhares 2 2 6 6 2 2" xfId="17120" xr:uid="{3FF386E0-0618-4EB8-A8B9-C74C3363E21A}"/>
    <cellStyle name="Separador de milhares 2 2 6 6 2 2 2" xfId="22342" xr:uid="{2B37FEE3-F8F9-4685-886B-91E3762101E9}"/>
    <cellStyle name="Separador de milhares 2 2 6 6 2 3" xfId="19467" xr:uid="{7C48B64B-301D-4FDA-A3BA-B7C3B83DE885}"/>
    <cellStyle name="Separador de milhares 2 2 6 6 3" xfId="15372" xr:uid="{D1956CB1-C9B9-4347-9043-FEB979E0DC32}"/>
    <cellStyle name="Separador de milhares 2 2 6 6 3 2" xfId="20598" xr:uid="{9ADCAA51-86A7-4803-8AC2-BA65BEC0C7E0}"/>
    <cellStyle name="Separador de milhares 2 2 6 7" xfId="11434" xr:uid="{32D379EF-4632-4109-A740-FDE00B8A2510}"/>
    <cellStyle name="Separador de milhares 2 2 6 7 2" xfId="14233" xr:uid="{F792CDE9-81EF-4E35-BAB5-4B8D2D547CD6}"/>
    <cellStyle name="Separador de milhares 2 2 6 7 2 2" xfId="17121" xr:uid="{E87B4547-62D8-4067-B1DF-4C054D084C3F}"/>
    <cellStyle name="Separador de milhares 2 2 6 7 2 2 2" xfId="22343" xr:uid="{943F4F29-F38F-45DA-ADC3-3BEAD2D6CE77}"/>
    <cellStyle name="Separador de milhares 2 2 6 7 2 3" xfId="19468" xr:uid="{D196BD69-023F-4054-BA0D-366C8F85D057}"/>
    <cellStyle name="Separador de milhares 2 2 6 7 3" xfId="15373" xr:uid="{32779EAA-6D47-4676-894F-9D28969DDCA1}"/>
    <cellStyle name="Separador de milhares 2 2 6 7 3 2" xfId="20599" xr:uid="{05A35235-2B8A-489B-B94B-EC16A4058D75}"/>
    <cellStyle name="Separador de milhares 2 2 6 8" xfId="11435" xr:uid="{000123DD-A6BF-4EA0-9EB9-8364D3F38B91}"/>
    <cellStyle name="Separador de milhares 2 2 6 8 2" xfId="14234" xr:uid="{54159434-9759-4613-BF26-E8AACFD6D135}"/>
    <cellStyle name="Separador de milhares 2 2 6 8 2 2" xfId="17122" xr:uid="{74CBB5B0-1FB8-4858-B201-991849316FAC}"/>
    <cellStyle name="Separador de milhares 2 2 6 8 2 2 2" xfId="22344" xr:uid="{90FB4348-3FB9-43CB-A319-E5629B52D426}"/>
    <cellStyle name="Separador de milhares 2 2 6 8 2 3" xfId="19469" xr:uid="{1B6821B4-0EF0-44C0-BE17-384FC9C970E7}"/>
    <cellStyle name="Separador de milhares 2 2 6 8 3" xfId="15374" xr:uid="{2722021A-6394-4E10-B957-6E3DBB0B11F8}"/>
    <cellStyle name="Separador de milhares 2 2 6 8 3 2" xfId="20600" xr:uid="{8C2D5083-307B-4C29-852F-73EC73C2EA31}"/>
    <cellStyle name="Separador de milhares 2 2 6 9" xfId="11436" xr:uid="{2EB4CEF5-FFC1-4CB9-9659-BD4D67BF06C2}"/>
    <cellStyle name="Separador de milhares 2 2 6 9 2" xfId="14235" xr:uid="{FFEED99F-7FD4-41AC-B6CE-DB69AD8A753C}"/>
    <cellStyle name="Separador de milhares 2 2 6 9 2 2" xfId="17123" xr:uid="{F688D2AC-CC75-4A7D-8611-E14AAB179BEB}"/>
    <cellStyle name="Separador de milhares 2 2 6 9 2 2 2" xfId="22345" xr:uid="{4DB5108E-B85A-4CD8-9690-F16B00842DDE}"/>
    <cellStyle name="Separador de milhares 2 2 6 9 2 3" xfId="19470" xr:uid="{5B73B8CE-F6E1-4B05-A84D-AE52892F4355}"/>
    <cellStyle name="Separador de milhares 2 2 6 9 3" xfId="15375" xr:uid="{55AA660E-D358-43AA-99E8-8EC2D29336D5}"/>
    <cellStyle name="Separador de milhares 2 2 6 9 3 2" xfId="20601" xr:uid="{8C114AFC-3CFA-4AD9-BF8F-3D86EF4574EC}"/>
    <cellStyle name="Separador de milhares 2 2 7" xfId="11437" xr:uid="{31147317-BF27-41B7-8D00-FFD8CC8DA6E7}"/>
    <cellStyle name="Separador de milhares 2 2 7 10" xfId="11438" xr:uid="{E5EA2FAD-3078-4881-A33A-7700A846F2E8}"/>
    <cellStyle name="Separador de milhares 2 2 7 10 2" xfId="14237" xr:uid="{DC2D19BD-FDB0-4F83-B00F-5536BBE0E493}"/>
    <cellStyle name="Separador de milhares 2 2 7 10 2 2" xfId="17125" xr:uid="{D87B5332-BE92-473E-A082-D0EBDD090519}"/>
    <cellStyle name="Separador de milhares 2 2 7 10 2 2 2" xfId="22347" xr:uid="{D88BB0D1-4ECF-4417-A682-6056C3127420}"/>
    <cellStyle name="Separador de milhares 2 2 7 10 2 3" xfId="19472" xr:uid="{BB2D9765-DC4A-4EC1-B81C-141D03920A15}"/>
    <cellStyle name="Separador de milhares 2 2 7 10 3" xfId="15377" xr:uid="{81CC87C4-585B-4D58-BEF9-86402BBDADAD}"/>
    <cellStyle name="Separador de milhares 2 2 7 10 3 2" xfId="20603" xr:uid="{89507115-CBCF-41C0-8CA5-E873819DB68D}"/>
    <cellStyle name="Separador de milhares 2 2 7 11" xfId="11439" xr:uid="{3891EFEE-4BA8-42D7-A001-DA0E3329934C}"/>
    <cellStyle name="Separador de milhares 2 2 7 11 2" xfId="14238" xr:uid="{9DA51584-3F96-44F0-9718-E901A33DFFBB}"/>
    <cellStyle name="Separador de milhares 2 2 7 11 2 2" xfId="17126" xr:uid="{79E05065-C231-49F6-B56B-0602A0230657}"/>
    <cellStyle name="Separador de milhares 2 2 7 11 2 2 2" xfId="22348" xr:uid="{F307C583-212D-490C-9579-1EA4142709A3}"/>
    <cellStyle name="Separador de milhares 2 2 7 11 2 3" xfId="19473" xr:uid="{F1BA45FB-5A23-4254-83F8-6D19605752B2}"/>
    <cellStyle name="Separador de milhares 2 2 7 11 3" xfId="15378" xr:uid="{77DCFF12-B77F-48F9-95C0-44ABC4035D53}"/>
    <cellStyle name="Separador de milhares 2 2 7 11 3 2" xfId="20604" xr:uid="{5A32491C-1889-4A35-9166-E05AB1B62FAF}"/>
    <cellStyle name="Separador de milhares 2 2 7 12" xfId="11440" xr:uid="{5B338C44-2057-40C4-9335-22BF82644D08}"/>
    <cellStyle name="Separador de milhares 2 2 7 12 2" xfId="14239" xr:uid="{1763F54E-6AF6-4021-832E-6AA2329CF7FD}"/>
    <cellStyle name="Separador de milhares 2 2 7 12 2 2" xfId="17127" xr:uid="{D780EB50-589C-437F-AB44-9AC35128E7E1}"/>
    <cellStyle name="Separador de milhares 2 2 7 12 2 2 2" xfId="22349" xr:uid="{E601A2D3-1184-481B-9EDE-389758E3A4A0}"/>
    <cellStyle name="Separador de milhares 2 2 7 12 2 3" xfId="19474" xr:uid="{9C3823E1-7380-43DE-AA5B-ABFA91D283C1}"/>
    <cellStyle name="Separador de milhares 2 2 7 12 3" xfId="15379" xr:uid="{7A86AC25-A006-4E44-A310-857917787029}"/>
    <cellStyle name="Separador de milhares 2 2 7 12 3 2" xfId="20605" xr:uid="{C3A450EF-C644-44C3-8078-B38C287D1B78}"/>
    <cellStyle name="Separador de milhares 2 2 7 13" xfId="11441" xr:uid="{18B82203-D423-4BBB-8A02-633BB8FBC91C}"/>
    <cellStyle name="Separador de milhares 2 2 7 13 2" xfId="14240" xr:uid="{741A140A-4FC2-4D82-99F6-E9FCFE8869E8}"/>
    <cellStyle name="Separador de milhares 2 2 7 13 2 2" xfId="17128" xr:uid="{C511A8AF-B2BE-47CF-BDA0-B4E37FDF2230}"/>
    <cellStyle name="Separador de milhares 2 2 7 13 2 2 2" xfId="22350" xr:uid="{755251E3-073D-4F75-AC66-76DBED55BB43}"/>
    <cellStyle name="Separador de milhares 2 2 7 13 2 3" xfId="19475" xr:uid="{E59997C5-07D3-445E-A090-B664387B2D44}"/>
    <cellStyle name="Separador de milhares 2 2 7 13 3" xfId="15380" xr:uid="{F3CBFA27-B7F0-46AF-A573-8220CDE90450}"/>
    <cellStyle name="Separador de milhares 2 2 7 13 3 2" xfId="20606" xr:uid="{0AE72AF6-6390-4788-B618-55B05F7407B0}"/>
    <cellStyle name="Separador de milhares 2 2 7 14" xfId="11442" xr:uid="{22CCE473-FB42-4F2E-B5B4-04C1A948FA85}"/>
    <cellStyle name="Separador de milhares 2 2 7 14 2" xfId="14241" xr:uid="{43E13557-A1D4-4F5F-8D07-A7871711F8EF}"/>
    <cellStyle name="Separador de milhares 2 2 7 14 2 2" xfId="17129" xr:uid="{E17A0BBF-3E3D-4A79-A98D-DA3EA79E374D}"/>
    <cellStyle name="Separador de milhares 2 2 7 14 2 2 2" xfId="22351" xr:uid="{872725B1-6399-4C72-9CC0-76EAC32AE627}"/>
    <cellStyle name="Separador de milhares 2 2 7 14 2 3" xfId="19476" xr:uid="{89155637-A0BD-48FA-9D86-82DF86278399}"/>
    <cellStyle name="Separador de milhares 2 2 7 14 3" xfId="15381" xr:uid="{4FCC8589-C09D-4F39-87E0-6A27B903D45D}"/>
    <cellStyle name="Separador de milhares 2 2 7 14 3 2" xfId="20607" xr:uid="{1859A330-E7FD-4EDB-9078-41F410C97428}"/>
    <cellStyle name="Separador de milhares 2 2 7 15" xfId="11443" xr:uid="{CDEDEC35-D46C-4435-A496-E9B4933839DA}"/>
    <cellStyle name="Separador de milhares 2 2 7 15 2" xfId="14242" xr:uid="{9CF3FCA4-0261-44CA-B490-2E61C35C9C93}"/>
    <cellStyle name="Separador de milhares 2 2 7 15 2 2" xfId="17130" xr:uid="{D0856AF7-1DFD-4B23-8F2D-07931A0AB4F3}"/>
    <cellStyle name="Separador de milhares 2 2 7 15 2 2 2" xfId="22352" xr:uid="{2F9EA4D6-5992-4B88-AE52-97027E119951}"/>
    <cellStyle name="Separador de milhares 2 2 7 15 2 3" xfId="19477" xr:uid="{B25ACF69-2E5B-4BF5-A74B-3D72C6596D57}"/>
    <cellStyle name="Separador de milhares 2 2 7 15 3" xfId="15382" xr:uid="{F7E63D2F-FF5E-4DE4-9A6D-ADA1503E820A}"/>
    <cellStyle name="Separador de milhares 2 2 7 15 3 2" xfId="20608" xr:uid="{F6D45580-4561-4BFE-A1F6-3D22F6A68C30}"/>
    <cellStyle name="Separador de milhares 2 2 7 16" xfId="11444" xr:uid="{4679DF24-1671-4CAB-ADFC-F2CBBB260289}"/>
    <cellStyle name="Separador de milhares 2 2 7 16 2" xfId="14243" xr:uid="{EA3AE5E3-C0E6-41B6-8C88-74CE9C317D57}"/>
    <cellStyle name="Separador de milhares 2 2 7 16 2 2" xfId="17131" xr:uid="{166D02FD-A1B0-485D-9571-5FF86AD0B7C8}"/>
    <cellStyle name="Separador de milhares 2 2 7 16 2 2 2" xfId="22353" xr:uid="{7BF93227-493D-48DF-A77C-82CC57F651CF}"/>
    <cellStyle name="Separador de milhares 2 2 7 16 2 3" xfId="19478" xr:uid="{0C159B19-F788-45E5-B78F-EAE6E3D59BEE}"/>
    <cellStyle name="Separador de milhares 2 2 7 16 3" xfId="15383" xr:uid="{2C3BCCC7-351B-4B91-93D0-C879D4E775DE}"/>
    <cellStyle name="Separador de milhares 2 2 7 16 3 2" xfId="20609" xr:uid="{52B82B78-D68B-49E2-B820-0BAC88D86D1D}"/>
    <cellStyle name="Separador de milhares 2 2 7 17" xfId="11445" xr:uid="{3A2EA215-761F-4892-861D-641DB4B45400}"/>
    <cellStyle name="Separador de milhares 2 2 7 17 2" xfId="14244" xr:uid="{C04357FD-A8DC-45FD-934A-4A721B205372}"/>
    <cellStyle name="Separador de milhares 2 2 7 17 2 2" xfId="17132" xr:uid="{918FDAD0-69FD-4DE4-83E1-2510142F591F}"/>
    <cellStyle name="Separador de milhares 2 2 7 17 2 2 2" xfId="22354" xr:uid="{D1C7C466-86DC-4B6A-AD74-40E1666016EB}"/>
    <cellStyle name="Separador de milhares 2 2 7 17 2 3" xfId="19479" xr:uid="{EAE8D8C4-7A53-4641-88D3-CECD47B37B6E}"/>
    <cellStyle name="Separador de milhares 2 2 7 17 3" xfId="15384" xr:uid="{349E9D8A-3BEB-453D-807E-A04755F4BAFC}"/>
    <cellStyle name="Separador de milhares 2 2 7 17 3 2" xfId="20610" xr:uid="{B8C9834F-46A1-47A6-8AC8-FE931053A5DD}"/>
    <cellStyle name="Separador de milhares 2 2 7 18" xfId="11446" xr:uid="{7D7872B1-316A-4DFA-AAB7-874A446DE007}"/>
    <cellStyle name="Separador de milhares 2 2 7 18 2" xfId="14245" xr:uid="{09112CD7-8680-4223-9692-CC1CA67A27AA}"/>
    <cellStyle name="Separador de milhares 2 2 7 18 2 2" xfId="17133" xr:uid="{FCBACF15-6C9A-455A-9CB1-66A7C4E41073}"/>
    <cellStyle name="Separador de milhares 2 2 7 18 2 2 2" xfId="22355" xr:uid="{1DC75A3E-EB6B-48CF-AF05-7CC0B599A51C}"/>
    <cellStyle name="Separador de milhares 2 2 7 18 2 3" xfId="19480" xr:uid="{85B75DFF-187C-445A-BCDC-9DE2CA398847}"/>
    <cellStyle name="Separador de milhares 2 2 7 18 3" xfId="15385" xr:uid="{0C0EB625-9044-4F46-983A-068D5795851D}"/>
    <cellStyle name="Separador de milhares 2 2 7 18 3 2" xfId="20611" xr:uid="{F97C627A-7848-447F-BF21-A8529C846B01}"/>
    <cellStyle name="Separador de milhares 2 2 7 19" xfId="11447" xr:uid="{C5E46097-9F95-4D2F-BE14-5AA0F7E8A600}"/>
    <cellStyle name="Separador de milhares 2 2 7 19 2" xfId="14246" xr:uid="{F7BBB9A5-FE27-4166-8FD7-3B01FACD574D}"/>
    <cellStyle name="Separador de milhares 2 2 7 19 2 2" xfId="17134" xr:uid="{6827DC5C-BC74-4074-AC2C-EB25E81FB71B}"/>
    <cellStyle name="Separador de milhares 2 2 7 19 2 2 2" xfId="22356" xr:uid="{FEBDBB15-BBB7-4930-9FFA-49FF53E5A115}"/>
    <cellStyle name="Separador de milhares 2 2 7 19 2 3" xfId="19481" xr:uid="{F3DE33CD-2C0E-4BA4-A3D0-15DA2D05831C}"/>
    <cellStyle name="Separador de milhares 2 2 7 19 3" xfId="15386" xr:uid="{2BEC29E9-B1DB-48DF-8EEB-BBC64F5B2F27}"/>
    <cellStyle name="Separador de milhares 2 2 7 19 3 2" xfId="20612" xr:uid="{69930998-57A2-4B36-82C4-7CB07B531762}"/>
    <cellStyle name="Separador de milhares 2 2 7 2" xfId="11448" xr:uid="{C0DDB7B6-E7B7-4826-B879-29F9DEC9A3CA}"/>
    <cellStyle name="Separador de milhares 2 2 7 2 2" xfId="14247" xr:uid="{069143E7-37C0-4C82-94CB-EF40DE3232E7}"/>
    <cellStyle name="Separador de milhares 2 2 7 2 2 2" xfId="17135" xr:uid="{C68F0BB0-2D6D-42CC-AC47-F3314FA7BE50}"/>
    <cellStyle name="Separador de milhares 2 2 7 2 2 2 2" xfId="22357" xr:uid="{98D865AC-23DD-4678-822F-04B2F19C6963}"/>
    <cellStyle name="Separador de milhares 2 2 7 2 2 3" xfId="19482" xr:uid="{3230EDA4-152D-4AA6-829F-DB80D4A09313}"/>
    <cellStyle name="Separador de milhares 2 2 7 2 3" xfId="15387" xr:uid="{A1C557E7-822E-4867-BA00-7DCFD789780A}"/>
    <cellStyle name="Separador de milhares 2 2 7 2 3 2" xfId="20613" xr:uid="{3D22F261-0328-4195-BBB7-A335127387FF}"/>
    <cellStyle name="Separador de milhares 2 2 7 20" xfId="11449" xr:uid="{742123E4-479F-4F3E-8733-F151CFECBCC9}"/>
    <cellStyle name="Separador de milhares 2 2 7 20 2" xfId="14248" xr:uid="{3A9D7190-8E4B-4BE5-9865-1C18194EB780}"/>
    <cellStyle name="Separador de milhares 2 2 7 20 2 2" xfId="17136" xr:uid="{65BCB138-9666-484B-90C1-05E26DB7CE33}"/>
    <cellStyle name="Separador de milhares 2 2 7 20 2 2 2" xfId="22358" xr:uid="{9015AA65-5E4D-4A6F-B918-F997A3725817}"/>
    <cellStyle name="Separador de milhares 2 2 7 20 2 3" xfId="19483" xr:uid="{CCE5BE86-5515-4E28-AE59-B450C4F41213}"/>
    <cellStyle name="Separador de milhares 2 2 7 20 3" xfId="15388" xr:uid="{CD799FE4-1A94-46FA-84D5-1D7AA14B5DD7}"/>
    <cellStyle name="Separador de milhares 2 2 7 20 3 2" xfId="20614" xr:uid="{35C9737B-FCC0-477F-9BE7-F700D46A835A}"/>
    <cellStyle name="Separador de milhares 2 2 7 21" xfId="11450" xr:uid="{604FB814-D1D8-4993-8E39-6033DEFE5BA5}"/>
    <cellStyle name="Separador de milhares 2 2 7 21 2" xfId="14249" xr:uid="{B87E1A1B-4517-407E-8F23-F71BA63591D1}"/>
    <cellStyle name="Separador de milhares 2 2 7 21 2 2" xfId="17137" xr:uid="{8FF77341-A6D9-4A05-8607-CBC9DEA6E90D}"/>
    <cellStyle name="Separador de milhares 2 2 7 21 2 2 2" xfId="22359" xr:uid="{82A8D86E-5431-40DC-9B21-678B540C6EF4}"/>
    <cellStyle name="Separador de milhares 2 2 7 21 2 3" xfId="19484" xr:uid="{AA748741-00F4-4071-A705-DB0A46BF18E8}"/>
    <cellStyle name="Separador de milhares 2 2 7 21 3" xfId="15389" xr:uid="{584E40B2-60AB-4225-BAB1-D5B137DBC4D3}"/>
    <cellStyle name="Separador de milhares 2 2 7 21 3 2" xfId="20615" xr:uid="{8992A1BF-AF1A-411F-8DD0-3E7DDE85A1A2}"/>
    <cellStyle name="Separador de milhares 2 2 7 22" xfId="11451" xr:uid="{F4BD2C28-C23F-43F5-B3A6-1186BEB8C19F}"/>
    <cellStyle name="Separador de milhares 2 2 7 22 2" xfId="14250" xr:uid="{06A4CDE0-F7AC-4B69-9299-729304EF9352}"/>
    <cellStyle name="Separador de milhares 2 2 7 22 2 2" xfId="17138" xr:uid="{E7D92B6F-BF03-4EEA-8E83-B43D73EF25FF}"/>
    <cellStyle name="Separador de milhares 2 2 7 22 2 2 2" xfId="22360" xr:uid="{706F2F40-F6F6-4814-B7D3-4275A8B4464F}"/>
    <cellStyle name="Separador de milhares 2 2 7 22 2 3" xfId="19485" xr:uid="{D491BC94-F2BC-42DC-8AAE-D0D8EE6135A3}"/>
    <cellStyle name="Separador de milhares 2 2 7 22 3" xfId="15390" xr:uid="{EA22D256-726F-4872-A996-4406F34F3FAD}"/>
    <cellStyle name="Separador de milhares 2 2 7 22 3 2" xfId="20616" xr:uid="{F11D8361-3563-4FA4-82D5-5638F2240FA1}"/>
    <cellStyle name="Separador de milhares 2 2 7 23" xfId="11452" xr:uid="{D6976D6D-1A50-49BE-BDFD-D18EAF61BB74}"/>
    <cellStyle name="Separador de milhares 2 2 7 23 2" xfId="14251" xr:uid="{8FC35CFD-E39B-4873-8583-79A10C91CD72}"/>
    <cellStyle name="Separador de milhares 2 2 7 23 2 2" xfId="17139" xr:uid="{54247009-4539-4AF1-94ED-E9A8E0CDBF38}"/>
    <cellStyle name="Separador de milhares 2 2 7 23 2 2 2" xfId="22361" xr:uid="{4FD2914C-50C1-4B45-BA8A-D32230FA791E}"/>
    <cellStyle name="Separador de milhares 2 2 7 23 2 3" xfId="19486" xr:uid="{422E3381-80B4-4C16-8425-32DB255566FD}"/>
    <cellStyle name="Separador de milhares 2 2 7 23 3" xfId="15391" xr:uid="{8AC7CCF1-BFAC-4069-9503-E1288E386E96}"/>
    <cellStyle name="Separador de milhares 2 2 7 23 3 2" xfId="20617" xr:uid="{F5DA14A9-A29F-455B-87CA-B6C3B6B71950}"/>
    <cellStyle name="Separador de milhares 2 2 7 24" xfId="11453" xr:uid="{0CAFAF5F-4C14-4339-823C-D26968F07643}"/>
    <cellStyle name="Separador de milhares 2 2 7 24 2" xfId="14252" xr:uid="{E52FCC55-9DEC-469C-98AF-7C7E948E2666}"/>
    <cellStyle name="Separador de milhares 2 2 7 24 2 2" xfId="17140" xr:uid="{2A3B8065-70D2-4D70-866F-E0681C9E44CA}"/>
    <cellStyle name="Separador de milhares 2 2 7 24 2 2 2" xfId="22362" xr:uid="{28D202DC-485A-48A8-AB99-D5DC4B407B36}"/>
    <cellStyle name="Separador de milhares 2 2 7 24 2 3" xfId="19487" xr:uid="{EBA39B71-F860-4416-A1B8-BD2ED11E725B}"/>
    <cellStyle name="Separador de milhares 2 2 7 24 3" xfId="15392" xr:uid="{8E55EF4C-FA22-44A8-9F8C-3FD7BFCE3081}"/>
    <cellStyle name="Separador de milhares 2 2 7 24 3 2" xfId="20618" xr:uid="{5BD4CAEE-83D1-49DF-8093-0EF89523A6BC}"/>
    <cellStyle name="Separador de milhares 2 2 7 25" xfId="11454" xr:uid="{7B83D363-CB71-4D24-93ED-984496BFA1FA}"/>
    <cellStyle name="Separador de milhares 2 2 7 25 2" xfId="14253" xr:uid="{C9CC0E8F-F7AC-4E2D-9DD0-DCC6A002965C}"/>
    <cellStyle name="Separador de milhares 2 2 7 25 2 2" xfId="17141" xr:uid="{5B253714-35B1-434D-BAFB-909E01F8C639}"/>
    <cellStyle name="Separador de milhares 2 2 7 25 2 2 2" xfId="22363" xr:uid="{23BD7E64-59F4-4877-B54D-368EEEBCEA91}"/>
    <cellStyle name="Separador de milhares 2 2 7 25 2 3" xfId="19488" xr:uid="{632437EC-9CCD-4270-907F-BC95F93ABED0}"/>
    <cellStyle name="Separador de milhares 2 2 7 25 3" xfId="15393" xr:uid="{5BB65B00-300E-4096-BB98-C6AF55A875BC}"/>
    <cellStyle name="Separador de milhares 2 2 7 25 3 2" xfId="20619" xr:uid="{770DF6C5-961D-467C-9CC3-81B10C03BA51}"/>
    <cellStyle name="Separador de milhares 2 2 7 26" xfId="11455" xr:uid="{C475A518-6D39-4C34-BBB1-B9C88FBEE9C2}"/>
    <cellStyle name="Separador de milhares 2 2 7 26 2" xfId="14254" xr:uid="{02E2CA82-5C07-48C0-9D67-4A5D30E51701}"/>
    <cellStyle name="Separador de milhares 2 2 7 26 2 2" xfId="17142" xr:uid="{0860FA71-FF2C-42B2-9726-41DBDB024D33}"/>
    <cellStyle name="Separador de milhares 2 2 7 26 2 2 2" xfId="22364" xr:uid="{433C08F6-8492-434B-9FB7-E5412C9CD401}"/>
    <cellStyle name="Separador de milhares 2 2 7 26 2 3" xfId="19489" xr:uid="{EFCD4DC7-5FB2-4D01-9C81-5A2242AF8DC1}"/>
    <cellStyle name="Separador de milhares 2 2 7 26 3" xfId="15394" xr:uid="{8B1208EA-ED2F-4A5E-8714-ED46910E50E8}"/>
    <cellStyle name="Separador de milhares 2 2 7 26 3 2" xfId="20620" xr:uid="{18F3A2B1-230E-4E36-8901-ED556B8CBD6A}"/>
    <cellStyle name="Separador de milhares 2 2 7 27" xfId="11456" xr:uid="{0E6CE0BB-3401-4225-A37B-997DD135FA70}"/>
    <cellStyle name="Separador de milhares 2 2 7 27 2" xfId="14255" xr:uid="{052EC2AF-7086-417B-B94B-1ECE609D31D2}"/>
    <cellStyle name="Separador de milhares 2 2 7 27 2 2" xfId="17143" xr:uid="{D0B7D961-EC3F-440A-B37E-B7B09F271BA2}"/>
    <cellStyle name="Separador de milhares 2 2 7 27 2 2 2" xfId="22365" xr:uid="{BF25AF90-9951-4967-9E71-4F5D25EFB799}"/>
    <cellStyle name="Separador de milhares 2 2 7 27 2 3" xfId="19490" xr:uid="{A8935196-7720-49B3-80F8-956A56D4B3D3}"/>
    <cellStyle name="Separador de milhares 2 2 7 27 3" xfId="15395" xr:uid="{313AFF12-483F-4D6B-8CD6-487053B925B2}"/>
    <cellStyle name="Separador de milhares 2 2 7 27 3 2" xfId="20621" xr:uid="{2F54B853-6F1B-4182-87BD-CD6FD7B02A92}"/>
    <cellStyle name="Separador de milhares 2 2 7 28" xfId="11457" xr:uid="{03A844A5-8B85-41BC-8200-846F26893CFA}"/>
    <cellStyle name="Separador de milhares 2 2 7 28 2" xfId="14256" xr:uid="{EE5743AC-A12F-4DDC-8CCD-CE8CD1B04C7C}"/>
    <cellStyle name="Separador de milhares 2 2 7 28 2 2" xfId="17144" xr:uid="{42205A7D-927C-41D9-99DC-6744CC7586B5}"/>
    <cellStyle name="Separador de milhares 2 2 7 28 2 2 2" xfId="22366" xr:uid="{DBD13F73-2990-4DE5-A9C6-1D529B091582}"/>
    <cellStyle name="Separador de milhares 2 2 7 28 2 3" xfId="19491" xr:uid="{2D6E2A6E-6D18-44EE-AD50-F2915114956E}"/>
    <cellStyle name="Separador de milhares 2 2 7 28 3" xfId="15396" xr:uid="{E71576C7-C65B-4356-A019-1F56B164686A}"/>
    <cellStyle name="Separador de milhares 2 2 7 28 3 2" xfId="20622" xr:uid="{304A44B5-7177-49A1-B075-1213619E206A}"/>
    <cellStyle name="Separador de milhares 2 2 7 29" xfId="11458" xr:uid="{A7ED227F-2A73-4777-858C-80505A123D77}"/>
    <cellStyle name="Separador de milhares 2 2 7 29 2" xfId="14257" xr:uid="{19DBB7AC-8AB4-49F6-934F-C63062DE7585}"/>
    <cellStyle name="Separador de milhares 2 2 7 29 2 2" xfId="17145" xr:uid="{F6C9AF7B-E521-40FE-9310-5D243736452E}"/>
    <cellStyle name="Separador de milhares 2 2 7 29 2 2 2" xfId="22367" xr:uid="{BCAAE72B-5685-4794-B13D-F391E94DBBD8}"/>
    <cellStyle name="Separador de milhares 2 2 7 29 2 3" xfId="19492" xr:uid="{8D24D989-7E3E-40D8-9FCA-993584342EE2}"/>
    <cellStyle name="Separador de milhares 2 2 7 29 3" xfId="15397" xr:uid="{DB0FF817-D293-4843-BB67-C812487DC101}"/>
    <cellStyle name="Separador de milhares 2 2 7 29 3 2" xfId="20623" xr:uid="{C54F15BC-BF85-4AA8-A3CF-88FC203CFBDE}"/>
    <cellStyle name="Separador de milhares 2 2 7 3" xfId="11459" xr:uid="{6A010DD9-D053-475E-B8B3-E1CD3D3A3E86}"/>
    <cellStyle name="Separador de milhares 2 2 7 3 2" xfId="14258" xr:uid="{271E3AC9-9419-4614-BD1A-5E63AA2A5AF0}"/>
    <cellStyle name="Separador de milhares 2 2 7 3 2 2" xfId="17146" xr:uid="{292134B3-3630-41FA-ACFF-F54B15E9F6B3}"/>
    <cellStyle name="Separador de milhares 2 2 7 3 2 2 2" xfId="22368" xr:uid="{69442B05-B686-4F0D-93AC-3EA1C9FD1AFB}"/>
    <cellStyle name="Separador de milhares 2 2 7 3 2 3" xfId="19493" xr:uid="{8B41D90E-9DD5-49E8-8EF6-E75F661157E9}"/>
    <cellStyle name="Separador de milhares 2 2 7 3 3" xfId="15398" xr:uid="{974DCFC2-ACDC-4602-9F25-1A1DD7209871}"/>
    <cellStyle name="Separador de milhares 2 2 7 3 3 2" xfId="20624" xr:uid="{B6EA8F85-3DEE-4340-AA00-E70BEBE914B6}"/>
    <cellStyle name="Separador de milhares 2 2 7 30" xfId="11460" xr:uid="{AB48B1C7-4B2F-4EE4-9340-097A5A76D1CD}"/>
    <cellStyle name="Separador de milhares 2 2 7 30 2" xfId="14259" xr:uid="{7FB759D5-FC85-4936-B7CD-0D04D19460DF}"/>
    <cellStyle name="Separador de milhares 2 2 7 30 2 2" xfId="17147" xr:uid="{DEC0E752-2050-4878-9261-E843B2C0B81C}"/>
    <cellStyle name="Separador de milhares 2 2 7 30 2 2 2" xfId="22369" xr:uid="{0D8C960D-6323-4B5F-92A2-FA3D459B52DC}"/>
    <cellStyle name="Separador de milhares 2 2 7 30 2 3" xfId="19494" xr:uid="{84163340-9CF6-4091-B239-D8269ED4F9D3}"/>
    <cellStyle name="Separador de milhares 2 2 7 30 3" xfId="15399" xr:uid="{A288E47A-504A-49CD-8B4F-24314CE05F73}"/>
    <cellStyle name="Separador de milhares 2 2 7 30 3 2" xfId="20625" xr:uid="{97CB1521-794A-4698-B983-906835BBCBA7}"/>
    <cellStyle name="Separador de milhares 2 2 7 31" xfId="11461" xr:uid="{6186A892-D69A-44EA-A017-558B26CE02A8}"/>
    <cellStyle name="Separador de milhares 2 2 7 31 2" xfId="14260" xr:uid="{CB17D24D-EA73-4905-B1D7-DBCE5E2F2BAF}"/>
    <cellStyle name="Separador de milhares 2 2 7 31 2 2" xfId="17148" xr:uid="{7449B8BF-8876-467C-8222-0240FB528164}"/>
    <cellStyle name="Separador de milhares 2 2 7 31 2 2 2" xfId="22370" xr:uid="{FB50699F-7CDB-4A6B-AA8E-C8859EB07EB5}"/>
    <cellStyle name="Separador de milhares 2 2 7 31 2 3" xfId="19495" xr:uid="{02CDD723-C5BB-4555-BC66-07968A74FE88}"/>
    <cellStyle name="Separador de milhares 2 2 7 31 3" xfId="15400" xr:uid="{76801E0C-F419-4EC4-A7F4-980DC2E365EA}"/>
    <cellStyle name="Separador de milhares 2 2 7 31 3 2" xfId="20626" xr:uid="{EC751E34-82D3-460B-9DF4-D667EB244A2D}"/>
    <cellStyle name="Separador de milhares 2 2 7 32" xfId="11462" xr:uid="{D3588F02-021C-46AA-A1C8-D81B52E5EB4B}"/>
    <cellStyle name="Separador de milhares 2 2 7 32 2" xfId="14261" xr:uid="{00FCC396-C983-4104-81D2-774B4B86C172}"/>
    <cellStyle name="Separador de milhares 2 2 7 32 2 2" xfId="17149" xr:uid="{E5F1C7FC-AADD-4FA4-A336-9420681D5323}"/>
    <cellStyle name="Separador de milhares 2 2 7 32 2 2 2" xfId="22371" xr:uid="{5BF6491C-3F3C-47D8-B572-52D8A1098B13}"/>
    <cellStyle name="Separador de milhares 2 2 7 32 2 3" xfId="19496" xr:uid="{24EB1CA1-17F8-4F28-B5BE-8117E3CC4D18}"/>
    <cellStyle name="Separador de milhares 2 2 7 32 3" xfId="15401" xr:uid="{94239A03-619D-481C-B1D3-98C2F28887C1}"/>
    <cellStyle name="Separador de milhares 2 2 7 32 3 2" xfId="20627" xr:uid="{0D7E8855-448C-4BB3-9E55-34564E936235}"/>
    <cellStyle name="Separador de milhares 2 2 7 33" xfId="11463" xr:uid="{D61B7985-58D8-44B6-8A06-49418CB2C0CD}"/>
    <cellStyle name="Separador de milhares 2 2 7 33 2" xfId="14262" xr:uid="{E4DC49CB-CC8C-4928-AABE-2237BE78BC42}"/>
    <cellStyle name="Separador de milhares 2 2 7 33 2 2" xfId="17150" xr:uid="{8E2DDD90-DAEB-4A3D-A264-20DD5E547834}"/>
    <cellStyle name="Separador de milhares 2 2 7 33 2 2 2" xfId="22372" xr:uid="{2BE5EF64-2894-4E3D-80F2-B1841D91E05B}"/>
    <cellStyle name="Separador de milhares 2 2 7 33 2 3" xfId="19497" xr:uid="{3C5C1B05-5B85-4059-BD17-B2D3E82C6920}"/>
    <cellStyle name="Separador de milhares 2 2 7 33 3" xfId="15402" xr:uid="{8F893822-2A7B-4C30-8597-151388073B9F}"/>
    <cellStyle name="Separador de milhares 2 2 7 33 3 2" xfId="20628" xr:uid="{B00762A9-2890-456D-919C-7DC6B7BDB00D}"/>
    <cellStyle name="Separador de milhares 2 2 7 34" xfId="11464" xr:uid="{7F45663C-3ADE-42CA-8800-C81390AA73B7}"/>
    <cellStyle name="Separador de milhares 2 2 7 34 2" xfId="14263" xr:uid="{08349345-9126-4E78-81D9-8945462ADA9B}"/>
    <cellStyle name="Separador de milhares 2 2 7 34 2 2" xfId="17151" xr:uid="{5A31C7AE-56A3-4B9E-83E8-1A2D41FA347A}"/>
    <cellStyle name="Separador de milhares 2 2 7 34 2 2 2" xfId="22373" xr:uid="{A9252424-4401-4398-8183-EBC7A6F14B15}"/>
    <cellStyle name="Separador de milhares 2 2 7 34 2 3" xfId="19498" xr:uid="{ECA84EA8-540B-4BF0-853A-2D67254A34CF}"/>
    <cellStyle name="Separador de milhares 2 2 7 34 3" xfId="15403" xr:uid="{4321CF04-EC46-44E2-81A7-BD35BCC1C92A}"/>
    <cellStyle name="Separador de milhares 2 2 7 34 3 2" xfId="20629" xr:uid="{C17582BD-8604-438F-92A7-043D1CAD665B}"/>
    <cellStyle name="Separador de milhares 2 2 7 35" xfId="14236" xr:uid="{6C31A09B-2949-441B-B909-B728AC849A7F}"/>
    <cellStyle name="Separador de milhares 2 2 7 35 2" xfId="17124" xr:uid="{E65FF9F2-A7E4-4D1D-83A5-FF2FD52003AF}"/>
    <cellStyle name="Separador de milhares 2 2 7 35 2 2" xfId="22346" xr:uid="{1CB00C13-3ADD-458B-A735-F931A6789BDD}"/>
    <cellStyle name="Separador de milhares 2 2 7 35 3" xfId="19471" xr:uid="{274C3644-57C1-4DD6-8805-562087ABCD7F}"/>
    <cellStyle name="Separador de milhares 2 2 7 36" xfId="15376" xr:uid="{74B62778-E07C-4814-AA0A-6F7ACB2C8E21}"/>
    <cellStyle name="Separador de milhares 2 2 7 36 2" xfId="20602" xr:uid="{36B6F596-7A7D-4919-B981-EAA039FD25C3}"/>
    <cellStyle name="Separador de milhares 2 2 7 4" xfId="11465" xr:uid="{8E8604BB-E20A-4DB3-A500-A70CACD2F66E}"/>
    <cellStyle name="Separador de milhares 2 2 7 4 2" xfId="14264" xr:uid="{3E69205C-1181-4A01-B4E2-657738F2ACE2}"/>
    <cellStyle name="Separador de milhares 2 2 7 4 2 2" xfId="17152" xr:uid="{B0D7AF7D-F85D-4DDB-A28C-25F43AE90738}"/>
    <cellStyle name="Separador de milhares 2 2 7 4 2 2 2" xfId="22374" xr:uid="{D4BE34C5-92FE-4707-919F-F88FF0551931}"/>
    <cellStyle name="Separador de milhares 2 2 7 4 2 3" xfId="19499" xr:uid="{5900BF63-48DB-480D-9595-9C7D9CEF4F34}"/>
    <cellStyle name="Separador de milhares 2 2 7 4 3" xfId="15404" xr:uid="{5856BBA3-297B-4FD6-9227-244906CDC3C9}"/>
    <cellStyle name="Separador de milhares 2 2 7 4 3 2" xfId="20630" xr:uid="{0D64B3C9-9434-42E3-9D9A-551E4A215939}"/>
    <cellStyle name="Separador de milhares 2 2 7 5" xfId="11466" xr:uid="{F5376FAF-3395-49BF-A4F5-2714DA6AE490}"/>
    <cellStyle name="Separador de milhares 2 2 7 5 2" xfId="14265" xr:uid="{53F3D0FD-FA0D-4780-A292-F391EC2770B0}"/>
    <cellStyle name="Separador de milhares 2 2 7 5 2 2" xfId="17153" xr:uid="{C282F9DE-2AF6-4207-98F3-6634B6C7AE7F}"/>
    <cellStyle name="Separador de milhares 2 2 7 5 2 2 2" xfId="22375" xr:uid="{FF58BE58-2E00-4994-9FEC-D7DC0BE29C3A}"/>
    <cellStyle name="Separador de milhares 2 2 7 5 2 3" xfId="19500" xr:uid="{6DC48ED1-DFF0-429F-8568-4471ECB792ED}"/>
    <cellStyle name="Separador de milhares 2 2 7 5 3" xfId="15405" xr:uid="{B0C78C1F-8E50-4C34-94D4-41DF3AF8D012}"/>
    <cellStyle name="Separador de milhares 2 2 7 5 3 2" xfId="20631" xr:uid="{D3B94DB3-C00D-47C6-A3C3-F72307E1BEB7}"/>
    <cellStyle name="Separador de milhares 2 2 7 6" xfId="11467" xr:uid="{6C2D0841-C910-4843-8D16-B613BFF8F88A}"/>
    <cellStyle name="Separador de milhares 2 2 7 6 2" xfId="14266" xr:uid="{5AFA1490-CCCA-46C3-BAD3-B2C7EB705485}"/>
    <cellStyle name="Separador de milhares 2 2 7 6 2 2" xfId="17154" xr:uid="{2C8B2739-2E99-46D6-8227-8DC5FB73B721}"/>
    <cellStyle name="Separador de milhares 2 2 7 6 2 2 2" xfId="22376" xr:uid="{ED3A7C5D-23EC-4EA9-9097-1B709895ECAC}"/>
    <cellStyle name="Separador de milhares 2 2 7 6 2 3" xfId="19501" xr:uid="{17FE153A-A2D9-4A0D-A633-D6BDB9F6DC61}"/>
    <cellStyle name="Separador de milhares 2 2 7 6 3" xfId="15406" xr:uid="{C01F38F5-E642-4AF3-8CC1-37D65B7C1C64}"/>
    <cellStyle name="Separador de milhares 2 2 7 6 3 2" xfId="20632" xr:uid="{CFBBCC17-42BA-407B-A912-3E21C181F962}"/>
    <cellStyle name="Separador de milhares 2 2 7 7" xfId="11468" xr:uid="{E563038B-67B6-4682-8194-F08D300808FC}"/>
    <cellStyle name="Separador de milhares 2 2 7 7 2" xfId="14267" xr:uid="{C007C80E-3F9C-467F-8F9E-8EC41079ACDF}"/>
    <cellStyle name="Separador de milhares 2 2 7 7 2 2" xfId="17155" xr:uid="{A61BCAD1-0239-483A-B520-16600FAA6A6D}"/>
    <cellStyle name="Separador de milhares 2 2 7 7 2 2 2" xfId="22377" xr:uid="{8704072A-8E44-493D-BBB2-FA18D4342A7B}"/>
    <cellStyle name="Separador de milhares 2 2 7 7 2 3" xfId="19502" xr:uid="{C844E6C2-DCF6-4C14-9FC5-16B23C0D6B6A}"/>
    <cellStyle name="Separador de milhares 2 2 7 7 3" xfId="15407" xr:uid="{D5C903F4-69B1-4FAC-BB1F-4CDA0A2D6537}"/>
    <cellStyle name="Separador de milhares 2 2 7 7 3 2" xfId="20633" xr:uid="{5001421A-33CD-42D1-B0AC-2954BECE317E}"/>
    <cellStyle name="Separador de milhares 2 2 7 8" xfId="11469" xr:uid="{E4BDF152-1D9D-4055-8E69-A0AE5FCB4206}"/>
    <cellStyle name="Separador de milhares 2 2 7 8 2" xfId="14268" xr:uid="{747A1772-E0D7-4F6C-B9E1-793B5C01F727}"/>
    <cellStyle name="Separador de milhares 2 2 7 8 2 2" xfId="17156" xr:uid="{23BD8A10-C1A6-40C0-95CA-6336ECBD6272}"/>
    <cellStyle name="Separador de milhares 2 2 7 8 2 2 2" xfId="22378" xr:uid="{DDDE2D20-C6B5-4F2D-B8F9-F5094E9B9120}"/>
    <cellStyle name="Separador de milhares 2 2 7 8 2 3" xfId="19503" xr:uid="{007A135C-3558-4430-9CCC-14ED9CA85BF3}"/>
    <cellStyle name="Separador de milhares 2 2 7 8 3" xfId="15408" xr:uid="{DE402B50-85B8-4A74-BDEB-B4FC0172704C}"/>
    <cellStyle name="Separador de milhares 2 2 7 8 3 2" xfId="20634" xr:uid="{FAD17615-61BC-4B07-9198-71BD22DE5915}"/>
    <cellStyle name="Separador de milhares 2 2 7 9" xfId="11470" xr:uid="{7A31B1C2-2898-4DDD-A8D3-C8B48D2B6304}"/>
    <cellStyle name="Separador de milhares 2 2 7 9 2" xfId="14269" xr:uid="{5C84ACE9-1F5A-4C49-9242-1C63E252DA51}"/>
    <cellStyle name="Separador de milhares 2 2 7 9 2 2" xfId="17157" xr:uid="{54545665-4873-49DA-855A-13B1646E42F8}"/>
    <cellStyle name="Separador de milhares 2 2 7 9 2 2 2" xfId="22379" xr:uid="{9D8D557D-C059-47DE-A13B-3DCDCC210679}"/>
    <cellStyle name="Separador de milhares 2 2 7 9 2 3" xfId="19504" xr:uid="{F8BC5A4F-928B-4EA6-8A22-79D027CC9FCF}"/>
    <cellStyle name="Separador de milhares 2 2 7 9 3" xfId="15409" xr:uid="{E3006155-586E-46CB-ADF8-A79F8879D099}"/>
    <cellStyle name="Separador de milhares 2 2 7 9 3 2" xfId="20635" xr:uid="{FECC4924-ED0D-41D2-902C-85FB51409AB4}"/>
    <cellStyle name="Separador de milhares 2 2 8" xfId="11471" xr:uid="{20AC9981-6BA0-4E36-854A-2235E478E89D}"/>
    <cellStyle name="Separador de milhares 2 2 8 10" xfId="11472" xr:uid="{DB492F11-898F-4E2A-9AF0-DCF3CC98D888}"/>
    <cellStyle name="Separador de milhares 2 2 8 10 2" xfId="14271" xr:uid="{3BF14194-6830-4658-B2EA-8260AFCC30EC}"/>
    <cellStyle name="Separador de milhares 2 2 8 10 2 2" xfId="17159" xr:uid="{173FEB77-0C77-4930-85E9-408897612AAC}"/>
    <cellStyle name="Separador de milhares 2 2 8 10 2 2 2" xfId="22381" xr:uid="{BFD997C3-92C7-4739-AEBE-A35C92FD6070}"/>
    <cellStyle name="Separador de milhares 2 2 8 10 2 3" xfId="19506" xr:uid="{C730BED3-EB91-4F56-985A-131CFEA9B499}"/>
    <cellStyle name="Separador de milhares 2 2 8 10 3" xfId="15411" xr:uid="{19A444EA-E022-4D46-8733-DA5DB9EA4253}"/>
    <cellStyle name="Separador de milhares 2 2 8 10 3 2" xfId="20637" xr:uid="{26CFDD3A-C186-4949-B57D-2C35EDBE570C}"/>
    <cellStyle name="Separador de milhares 2 2 8 11" xfId="11473" xr:uid="{8D00354A-4B3E-48D5-A3E9-D24DEE76AAA8}"/>
    <cellStyle name="Separador de milhares 2 2 8 11 2" xfId="14272" xr:uid="{8C618D55-149A-4F35-BEAD-AB011C14E848}"/>
    <cellStyle name="Separador de milhares 2 2 8 11 2 2" xfId="17160" xr:uid="{7ECD3CDB-EDB6-442B-9EF3-CBFC5B053B0D}"/>
    <cellStyle name="Separador de milhares 2 2 8 11 2 2 2" xfId="22382" xr:uid="{A702C19C-B3F3-43D1-9E96-FFC3D7FED23B}"/>
    <cellStyle name="Separador de milhares 2 2 8 11 2 3" xfId="19507" xr:uid="{DC865D73-B231-4340-BD83-8FE361F87458}"/>
    <cellStyle name="Separador de milhares 2 2 8 11 3" xfId="15412" xr:uid="{D6586B8A-BBFD-4FB9-B0BC-02385094B026}"/>
    <cellStyle name="Separador de milhares 2 2 8 11 3 2" xfId="20638" xr:uid="{8A42A4D3-B507-4116-A1FA-0AE6B9BD3B2B}"/>
    <cellStyle name="Separador de milhares 2 2 8 12" xfId="11474" xr:uid="{FAF91BE0-2911-4616-B139-A844BC67F9B6}"/>
    <cellStyle name="Separador de milhares 2 2 8 12 2" xfId="14273" xr:uid="{7F78F927-058F-40AB-8B0C-E289CAC4F90C}"/>
    <cellStyle name="Separador de milhares 2 2 8 12 2 2" xfId="17161" xr:uid="{40C43812-AB0D-4FBB-A5CA-399BEBF1E001}"/>
    <cellStyle name="Separador de milhares 2 2 8 12 2 2 2" xfId="22383" xr:uid="{016EF441-898E-4C54-A1CF-4B1C2BCE7AF2}"/>
    <cellStyle name="Separador de milhares 2 2 8 12 2 3" xfId="19508" xr:uid="{31242A96-36FE-4E7B-A716-6E5A43ED8C1D}"/>
    <cellStyle name="Separador de milhares 2 2 8 12 3" xfId="15413" xr:uid="{743F7265-B378-4E6B-8BEF-E0C9C04037B3}"/>
    <cellStyle name="Separador de milhares 2 2 8 12 3 2" xfId="20639" xr:uid="{83E7C405-E9CA-4851-BDD1-8C8265F0AF0E}"/>
    <cellStyle name="Separador de milhares 2 2 8 13" xfId="11475" xr:uid="{D29DFD3D-80AC-46A5-A9C5-1699C189D408}"/>
    <cellStyle name="Separador de milhares 2 2 8 13 2" xfId="14274" xr:uid="{0A9A34F6-BBE5-456A-882F-C13F6492F655}"/>
    <cellStyle name="Separador de milhares 2 2 8 13 2 2" xfId="17162" xr:uid="{AEA897C1-EE8C-4FB1-BA44-FE364FCFC08C}"/>
    <cellStyle name="Separador de milhares 2 2 8 13 2 2 2" xfId="22384" xr:uid="{65098A56-B046-418C-ADE9-0D96FCB86C0A}"/>
    <cellStyle name="Separador de milhares 2 2 8 13 2 3" xfId="19509" xr:uid="{E872D38E-613F-4FDC-B4DD-7305733C3CC7}"/>
    <cellStyle name="Separador de milhares 2 2 8 13 3" xfId="15414" xr:uid="{6E9A2C76-EB2E-44BC-9951-3648C94FB949}"/>
    <cellStyle name="Separador de milhares 2 2 8 13 3 2" xfId="20640" xr:uid="{E990F963-7485-4DB1-83B4-8DDEB590E33A}"/>
    <cellStyle name="Separador de milhares 2 2 8 14" xfId="11476" xr:uid="{FC9DCA8B-BBF7-4030-A515-9B1696117345}"/>
    <cellStyle name="Separador de milhares 2 2 8 14 2" xfId="14275" xr:uid="{872D2C39-AE50-4954-84B8-C95C56F8972D}"/>
    <cellStyle name="Separador de milhares 2 2 8 14 2 2" xfId="17163" xr:uid="{00AF6A38-D538-449B-A55A-F598D61AA311}"/>
    <cellStyle name="Separador de milhares 2 2 8 14 2 2 2" xfId="22385" xr:uid="{203E8153-3390-4430-B7E8-D970323C1001}"/>
    <cellStyle name="Separador de milhares 2 2 8 14 2 3" xfId="19510" xr:uid="{73086FC2-6297-4925-8A09-463E536CB41E}"/>
    <cellStyle name="Separador de milhares 2 2 8 14 3" xfId="15415" xr:uid="{8A66251C-7E5C-44FF-B4BF-A540D479A870}"/>
    <cellStyle name="Separador de milhares 2 2 8 14 3 2" xfId="20641" xr:uid="{937BBFA8-B4A6-45E4-8399-60BD5E481F26}"/>
    <cellStyle name="Separador de milhares 2 2 8 15" xfId="11477" xr:uid="{453B4E6A-B5CF-46CE-A37D-35CB8BE11928}"/>
    <cellStyle name="Separador de milhares 2 2 8 15 2" xfId="14276" xr:uid="{740FD9FA-D3A0-4535-BCC4-7C9B7205F01E}"/>
    <cellStyle name="Separador de milhares 2 2 8 15 2 2" xfId="17164" xr:uid="{B7A0DC21-B97F-44A2-9BF5-CB7794306C34}"/>
    <cellStyle name="Separador de milhares 2 2 8 15 2 2 2" xfId="22386" xr:uid="{A6EC3253-13EC-457C-ABD6-9A3C9BA1A03E}"/>
    <cellStyle name="Separador de milhares 2 2 8 15 2 3" xfId="19511" xr:uid="{03D5323D-AEA5-4AF2-BABB-8961BEEB07D3}"/>
    <cellStyle name="Separador de milhares 2 2 8 15 3" xfId="15416" xr:uid="{AB6D1708-16FA-41A7-B8EA-EE5B17A0F7EF}"/>
    <cellStyle name="Separador de milhares 2 2 8 15 3 2" xfId="20642" xr:uid="{094BD689-AC96-4C62-93FA-D4EF9C6897BC}"/>
    <cellStyle name="Separador de milhares 2 2 8 16" xfId="11478" xr:uid="{0C6C7191-09E6-47AE-BC33-A0E81CCB3464}"/>
    <cellStyle name="Separador de milhares 2 2 8 16 2" xfId="14277" xr:uid="{B8514FB7-1793-4484-8836-39661A14F8B5}"/>
    <cellStyle name="Separador de milhares 2 2 8 16 2 2" xfId="17165" xr:uid="{570BE8E6-BE71-4D22-82D0-F2FFF58A8FB8}"/>
    <cellStyle name="Separador de milhares 2 2 8 16 2 2 2" xfId="22387" xr:uid="{83F89B52-A7E2-4851-B0C3-5A4978928BF4}"/>
    <cellStyle name="Separador de milhares 2 2 8 16 2 3" xfId="19512" xr:uid="{1A646774-DAB6-43A1-BCA3-1B87A4380C67}"/>
    <cellStyle name="Separador de milhares 2 2 8 16 3" xfId="15417" xr:uid="{F80E4C31-E8DE-4D22-B044-4034C570A6B0}"/>
    <cellStyle name="Separador de milhares 2 2 8 16 3 2" xfId="20643" xr:uid="{57DF8CDF-A624-4B60-9ED4-FB78630957E9}"/>
    <cellStyle name="Separador de milhares 2 2 8 17" xfId="11479" xr:uid="{89BDA055-E9E1-401B-9ECC-C7B9BCA249CA}"/>
    <cellStyle name="Separador de milhares 2 2 8 17 2" xfId="14278" xr:uid="{A5B23E06-411B-4261-912B-AAF29D43219B}"/>
    <cellStyle name="Separador de milhares 2 2 8 17 2 2" xfId="17166" xr:uid="{752591E0-A3D7-416B-B60B-E28EC96B42C8}"/>
    <cellStyle name="Separador de milhares 2 2 8 17 2 2 2" xfId="22388" xr:uid="{5CAB06D1-FBEA-435C-8E7B-4611239B0841}"/>
    <cellStyle name="Separador de milhares 2 2 8 17 2 3" xfId="19513" xr:uid="{28FFFBC9-495E-4BB1-848E-CFFD001EAE3B}"/>
    <cellStyle name="Separador de milhares 2 2 8 17 3" xfId="15418" xr:uid="{04E9B890-79F5-4C06-B363-F0385A43D3C6}"/>
    <cellStyle name="Separador de milhares 2 2 8 17 3 2" xfId="20644" xr:uid="{282244D6-BDE9-4847-AA57-B76D5980B1F0}"/>
    <cellStyle name="Separador de milhares 2 2 8 18" xfId="11480" xr:uid="{64F4FEF3-83A4-4D66-A50A-3453262C3EDB}"/>
    <cellStyle name="Separador de milhares 2 2 8 18 2" xfId="14279" xr:uid="{ED1AF107-4BA0-41AA-8F7B-A43EFC4B2212}"/>
    <cellStyle name="Separador de milhares 2 2 8 18 2 2" xfId="17167" xr:uid="{2B2EB15B-C476-4BBE-A690-AB13C76258A2}"/>
    <cellStyle name="Separador de milhares 2 2 8 18 2 2 2" xfId="22389" xr:uid="{4940AA72-9600-4E9C-86D7-4D3FE117199E}"/>
    <cellStyle name="Separador de milhares 2 2 8 18 2 3" xfId="19514" xr:uid="{9581DC6A-7BBE-4D49-838B-0DF64DF3297B}"/>
    <cellStyle name="Separador de milhares 2 2 8 18 3" xfId="15419" xr:uid="{0156BC7A-FBB2-40F4-AFF5-6EF09D6CE827}"/>
    <cellStyle name="Separador de milhares 2 2 8 18 3 2" xfId="20645" xr:uid="{7B799803-409A-4950-B6B9-645B7FD9B177}"/>
    <cellStyle name="Separador de milhares 2 2 8 19" xfId="11481" xr:uid="{E80F6377-0712-4F3D-828E-01379C9C40DF}"/>
    <cellStyle name="Separador de milhares 2 2 8 19 2" xfId="14280" xr:uid="{C233829A-D7FB-485F-B791-FBCAB78668A6}"/>
    <cellStyle name="Separador de milhares 2 2 8 19 2 2" xfId="17168" xr:uid="{757FCB24-D4E5-4A02-B802-67543CC71EFB}"/>
    <cellStyle name="Separador de milhares 2 2 8 19 2 2 2" xfId="22390" xr:uid="{0DB71CCE-88CD-4508-B904-530374492132}"/>
    <cellStyle name="Separador de milhares 2 2 8 19 2 3" xfId="19515" xr:uid="{536320AC-B19F-44F5-979B-7C8896C07DFD}"/>
    <cellStyle name="Separador de milhares 2 2 8 19 3" xfId="15420" xr:uid="{308B5365-3C3D-433B-8343-0AB6804986BB}"/>
    <cellStyle name="Separador de milhares 2 2 8 19 3 2" xfId="20646" xr:uid="{21E7EC19-4880-4489-A783-D200AA9D99CF}"/>
    <cellStyle name="Separador de milhares 2 2 8 2" xfId="11482" xr:uid="{4347D207-3554-4130-9F47-AA8CC3D9CB0F}"/>
    <cellStyle name="Separador de milhares 2 2 8 2 2" xfId="14281" xr:uid="{0704265C-4532-4080-903B-62262C7C0DA4}"/>
    <cellStyle name="Separador de milhares 2 2 8 2 2 2" xfId="17169" xr:uid="{2EC01EFA-3826-472C-9349-D857A682D765}"/>
    <cellStyle name="Separador de milhares 2 2 8 2 2 2 2" xfId="22391" xr:uid="{6DF71F20-7E03-4C50-A43B-9DFADA6FC892}"/>
    <cellStyle name="Separador de milhares 2 2 8 2 2 3" xfId="19516" xr:uid="{D2BD7664-DBA2-4B82-8CE4-7BAE7829EC80}"/>
    <cellStyle name="Separador de milhares 2 2 8 2 3" xfId="15421" xr:uid="{6DAAA684-0954-4B1B-89BF-137CEB90AA3D}"/>
    <cellStyle name="Separador de milhares 2 2 8 2 3 2" xfId="20647" xr:uid="{21EA6F74-EE8C-4F17-B3A3-B5F36ECB68F6}"/>
    <cellStyle name="Separador de milhares 2 2 8 20" xfId="11483" xr:uid="{7463E26A-10BF-4BF4-98C8-018F72FB26EE}"/>
    <cellStyle name="Separador de milhares 2 2 8 20 2" xfId="14282" xr:uid="{2A421132-AE9E-41CA-9BAC-3DAF132E00A1}"/>
    <cellStyle name="Separador de milhares 2 2 8 20 2 2" xfId="17170" xr:uid="{93137787-40E6-4E20-8DFA-331F3F53B298}"/>
    <cellStyle name="Separador de milhares 2 2 8 20 2 2 2" xfId="22392" xr:uid="{B0B87EF2-2AD0-4044-8B0B-BA25FBCC0C8F}"/>
    <cellStyle name="Separador de milhares 2 2 8 20 2 3" xfId="19517" xr:uid="{592A9AAA-F388-4A17-96DA-B27770145B7E}"/>
    <cellStyle name="Separador de milhares 2 2 8 20 3" xfId="15422" xr:uid="{EA48E733-6622-44B5-84FE-30BE4A977298}"/>
    <cellStyle name="Separador de milhares 2 2 8 20 3 2" xfId="20648" xr:uid="{4FD80DB0-03C6-42DE-9CFF-CCD29A4D1440}"/>
    <cellStyle name="Separador de milhares 2 2 8 21" xfId="11484" xr:uid="{610BD17F-9A11-4FED-AC06-04E1BB8E8F41}"/>
    <cellStyle name="Separador de milhares 2 2 8 21 2" xfId="14283" xr:uid="{F11CAA23-B509-4596-B9C0-8C0DFA9CF1DB}"/>
    <cellStyle name="Separador de milhares 2 2 8 21 2 2" xfId="17171" xr:uid="{141752DC-80C7-4561-A60A-2D4FD6729098}"/>
    <cellStyle name="Separador de milhares 2 2 8 21 2 2 2" xfId="22393" xr:uid="{44923280-11BB-4CAD-9ADD-85C22D70B3EE}"/>
    <cellStyle name="Separador de milhares 2 2 8 21 2 3" xfId="19518" xr:uid="{BED08E4C-9142-479E-9F65-767F73BA4BCA}"/>
    <cellStyle name="Separador de milhares 2 2 8 21 3" xfId="15423" xr:uid="{2D6C323C-9107-4FD2-B5D3-8A6370043D3E}"/>
    <cellStyle name="Separador de milhares 2 2 8 21 3 2" xfId="20649" xr:uid="{D27A6D67-32D7-433A-B622-EF7E5C3B9C88}"/>
    <cellStyle name="Separador de milhares 2 2 8 22" xfId="11485" xr:uid="{51437731-67F1-4FC4-A371-0DD53FBB8810}"/>
    <cellStyle name="Separador de milhares 2 2 8 22 2" xfId="14284" xr:uid="{86089526-C13C-410F-8CB1-AF8A122F80EE}"/>
    <cellStyle name="Separador de milhares 2 2 8 22 2 2" xfId="17172" xr:uid="{2FF2B8A5-A3A7-45BC-BFCB-A5546746E6F1}"/>
    <cellStyle name="Separador de milhares 2 2 8 22 2 2 2" xfId="22394" xr:uid="{96FEA57A-E099-43C7-8FBD-F647A60EBE49}"/>
    <cellStyle name="Separador de milhares 2 2 8 22 2 3" xfId="19519" xr:uid="{83DCE511-90B3-4A33-ABB0-5171D0389F3E}"/>
    <cellStyle name="Separador de milhares 2 2 8 22 3" xfId="15424" xr:uid="{3E8DE36C-E976-4286-850D-E2D7295082ED}"/>
    <cellStyle name="Separador de milhares 2 2 8 22 3 2" xfId="20650" xr:uid="{25B44FAA-A8AC-49FB-9DEE-875220122DA1}"/>
    <cellStyle name="Separador de milhares 2 2 8 23" xfId="11486" xr:uid="{EBB6E923-D50B-44F2-AC54-7DF04A01AF38}"/>
    <cellStyle name="Separador de milhares 2 2 8 23 2" xfId="14285" xr:uid="{931D41AD-1C5C-4D6D-A115-D8A9DE0E6896}"/>
    <cellStyle name="Separador de milhares 2 2 8 23 2 2" xfId="17173" xr:uid="{5A835A7D-3861-4C79-8349-E88763EA5305}"/>
    <cellStyle name="Separador de milhares 2 2 8 23 2 2 2" xfId="22395" xr:uid="{517FE87E-679C-4CA6-BFB3-8A99A70B92E7}"/>
    <cellStyle name="Separador de milhares 2 2 8 23 2 3" xfId="19520" xr:uid="{4245FB70-DA3D-4365-BA7E-888547343889}"/>
    <cellStyle name="Separador de milhares 2 2 8 23 3" xfId="15425" xr:uid="{2EF78935-3CD4-4253-91F0-10FD50A76C10}"/>
    <cellStyle name="Separador de milhares 2 2 8 23 3 2" xfId="20651" xr:uid="{56C3903F-1480-4E76-9EEE-10E0E47FD37C}"/>
    <cellStyle name="Separador de milhares 2 2 8 24" xfId="11487" xr:uid="{BA6E4ADB-9AD5-4AAA-9E3E-10A7E9082A17}"/>
    <cellStyle name="Separador de milhares 2 2 8 24 2" xfId="14286" xr:uid="{68A5376F-2559-4EDA-8F7A-1913C8248DAA}"/>
    <cellStyle name="Separador de milhares 2 2 8 24 2 2" xfId="17174" xr:uid="{9DC2911E-1407-4C56-B3ED-7E1108203A6F}"/>
    <cellStyle name="Separador de milhares 2 2 8 24 2 2 2" xfId="22396" xr:uid="{56D5F8F4-F546-4318-A3DC-10ADD4D040D5}"/>
    <cellStyle name="Separador de milhares 2 2 8 24 2 3" xfId="19521" xr:uid="{86665336-45A7-4FE1-BA05-8494B61C1C3A}"/>
    <cellStyle name="Separador de milhares 2 2 8 24 3" xfId="15426" xr:uid="{631C2420-48E2-40C5-9E1C-9005F5BB01C7}"/>
    <cellStyle name="Separador de milhares 2 2 8 24 3 2" xfId="20652" xr:uid="{E6246D42-25F1-41A6-8891-65DA2B009266}"/>
    <cellStyle name="Separador de milhares 2 2 8 25" xfId="11488" xr:uid="{C8BBC350-8958-4D58-A10C-A697496FA762}"/>
    <cellStyle name="Separador de milhares 2 2 8 25 2" xfId="14287" xr:uid="{C5C94CAA-6941-4A57-980A-9CA7E9AF4AAE}"/>
    <cellStyle name="Separador de milhares 2 2 8 25 2 2" xfId="17175" xr:uid="{B752E80B-01BC-42C3-B498-C8AFADF8C823}"/>
    <cellStyle name="Separador de milhares 2 2 8 25 2 2 2" xfId="22397" xr:uid="{270938DE-D7AC-4825-9BF2-B8A8F85C93EA}"/>
    <cellStyle name="Separador de milhares 2 2 8 25 2 3" xfId="19522" xr:uid="{153EB01F-5ED7-41E7-A705-CD90F4F07AC8}"/>
    <cellStyle name="Separador de milhares 2 2 8 25 3" xfId="15427" xr:uid="{24406B1F-934A-486A-99BA-78DE6076BCBD}"/>
    <cellStyle name="Separador de milhares 2 2 8 25 3 2" xfId="20653" xr:uid="{BDC31FB5-60BB-46C5-ABD5-CCEEFDF0D3C5}"/>
    <cellStyle name="Separador de milhares 2 2 8 26" xfId="11489" xr:uid="{DC4F5D4B-193E-46B8-A0B6-16A650F6E7A0}"/>
    <cellStyle name="Separador de milhares 2 2 8 26 2" xfId="14288" xr:uid="{ECAA19ED-2554-495C-BEDD-8BC8327FFFED}"/>
    <cellStyle name="Separador de milhares 2 2 8 26 2 2" xfId="17176" xr:uid="{37B0BD9B-0FD7-4277-814B-3892EE55EFE2}"/>
    <cellStyle name="Separador de milhares 2 2 8 26 2 2 2" xfId="22398" xr:uid="{9FEE1171-3F6E-49A0-B273-B0B17F775E59}"/>
    <cellStyle name="Separador de milhares 2 2 8 26 2 3" xfId="19523" xr:uid="{7EDF6876-A3F4-45B5-B7E3-FE7AD29FDF49}"/>
    <cellStyle name="Separador de milhares 2 2 8 26 3" xfId="15752" xr:uid="{C9C41459-3D06-4145-8271-E43A12847C48}"/>
    <cellStyle name="Separador de milhares 2 2 8 26 3 2" xfId="20975" xr:uid="{97DCB096-4920-4F7B-9757-364BB7486B42}"/>
    <cellStyle name="Separador de milhares 2 2 8 27" xfId="11490" xr:uid="{1B6EBBDF-412E-4DD4-A3FD-FE58C6895647}"/>
    <cellStyle name="Separador de milhares 2 2 8 27 2" xfId="14289" xr:uid="{0D35B516-ABC9-40CB-A4CE-4222D08917EC}"/>
    <cellStyle name="Separador de milhares 2 2 8 27 2 2" xfId="17177" xr:uid="{DCE58E56-1FC0-4064-A19A-F20BA032D5DF}"/>
    <cellStyle name="Separador de milhares 2 2 8 27 2 2 2" xfId="22399" xr:uid="{FE5447B3-87B4-40D2-87B1-EE085D5BC59E}"/>
    <cellStyle name="Separador de milhares 2 2 8 27 2 3" xfId="19524" xr:uid="{40F80D77-3A39-4EEA-8ACC-38516817334D}"/>
    <cellStyle name="Separador de milhares 2 2 8 27 3" xfId="15428" xr:uid="{754794E7-1CD4-4DE2-9D30-041EEA9E260C}"/>
    <cellStyle name="Separador de milhares 2 2 8 27 3 2" xfId="20654" xr:uid="{515E042B-D0EE-45FE-A920-69C1A3E2295A}"/>
    <cellStyle name="Separador de milhares 2 2 8 28" xfId="11491" xr:uid="{D88CFD19-0CBF-4D11-A97C-AFAA3C1B98DB}"/>
    <cellStyle name="Separador de milhares 2 2 8 28 2" xfId="14290" xr:uid="{577B1451-0845-4517-936A-DA0824E0F330}"/>
    <cellStyle name="Separador de milhares 2 2 8 28 2 2" xfId="17178" xr:uid="{1397998A-A7DC-4A20-9B1C-961EB09F1482}"/>
    <cellStyle name="Separador de milhares 2 2 8 28 2 2 2" xfId="22400" xr:uid="{552B27D3-917B-4ABD-AE3E-D5B0D22E1C80}"/>
    <cellStyle name="Separador de milhares 2 2 8 28 2 3" xfId="19525" xr:uid="{4FCAB27C-969B-4282-B8E3-E13E74413397}"/>
    <cellStyle name="Separador de milhares 2 2 8 28 3" xfId="15429" xr:uid="{776D0829-2EE6-45AC-A428-CB5F21EB3BD6}"/>
    <cellStyle name="Separador de milhares 2 2 8 28 3 2" xfId="20655" xr:uid="{91C561B5-E9D6-4F74-BEC1-4F3499EB59C1}"/>
    <cellStyle name="Separador de milhares 2 2 8 29" xfId="11492" xr:uid="{C3F92806-9572-4B1A-8DF4-BA85C9DA2128}"/>
    <cellStyle name="Separador de milhares 2 2 8 29 2" xfId="14291" xr:uid="{AD5F18C8-B540-4FC5-9014-0514148DD0A5}"/>
    <cellStyle name="Separador de milhares 2 2 8 29 2 2" xfId="17179" xr:uid="{5EC226AE-6B2B-43A4-B899-879B4316EF11}"/>
    <cellStyle name="Separador de milhares 2 2 8 29 2 2 2" xfId="22401" xr:uid="{CFC99B8E-9B31-491D-99A3-522247AB716C}"/>
    <cellStyle name="Separador de milhares 2 2 8 29 2 3" xfId="19526" xr:uid="{2BA52D61-5D0D-47B5-AF6D-0F9046B1572C}"/>
    <cellStyle name="Separador de milhares 2 2 8 29 3" xfId="15430" xr:uid="{EB54ED26-AE41-4791-980A-3D72B52FCD74}"/>
    <cellStyle name="Separador de milhares 2 2 8 29 3 2" xfId="20656" xr:uid="{A16C25DD-1B4E-4905-BBDC-7547D09F8E7A}"/>
    <cellStyle name="Separador de milhares 2 2 8 3" xfId="11493" xr:uid="{EE35A43F-0CEE-4E13-9B36-0B647BC1EE5B}"/>
    <cellStyle name="Separador de milhares 2 2 8 3 2" xfId="14292" xr:uid="{0E6E622C-B19C-454E-ADBC-ECC8AED36481}"/>
    <cellStyle name="Separador de milhares 2 2 8 3 2 2" xfId="17180" xr:uid="{7D12AB1F-2397-495C-8389-062D953CBA4C}"/>
    <cellStyle name="Separador de milhares 2 2 8 3 2 2 2" xfId="22402" xr:uid="{C1FF5FB3-5898-4B6E-BBBC-DEA0BD8C55ED}"/>
    <cellStyle name="Separador de milhares 2 2 8 3 2 3" xfId="19527" xr:uid="{2E8184F8-4983-4642-9130-4BAE69589DFE}"/>
    <cellStyle name="Separador de milhares 2 2 8 3 3" xfId="15431" xr:uid="{AE7EF251-9B14-4995-9E71-6164E41DCC30}"/>
    <cellStyle name="Separador de milhares 2 2 8 3 3 2" xfId="20657" xr:uid="{5814B561-E881-409F-A305-2AFAF4EA5DDD}"/>
    <cellStyle name="Separador de milhares 2 2 8 30" xfId="11494" xr:uid="{BBD0A3D3-D48E-483F-8DCE-393679900B97}"/>
    <cellStyle name="Separador de milhares 2 2 8 30 2" xfId="14293" xr:uid="{DC5E01F7-B579-4E07-992B-7980725C3570}"/>
    <cellStyle name="Separador de milhares 2 2 8 30 2 2" xfId="17181" xr:uid="{BF27B227-721B-421D-A8FD-9F1D03B34B20}"/>
    <cellStyle name="Separador de milhares 2 2 8 30 2 2 2" xfId="22403" xr:uid="{5C55A394-C03D-4B0B-BC34-7182A7AA723C}"/>
    <cellStyle name="Separador de milhares 2 2 8 30 2 3" xfId="19528" xr:uid="{76FD94DE-1F9F-4805-A606-C2344E8BBA27}"/>
    <cellStyle name="Separador de milhares 2 2 8 30 3" xfId="15432" xr:uid="{B1A84148-F4C5-4E7C-B671-78F3E2AEA9DE}"/>
    <cellStyle name="Separador de milhares 2 2 8 30 3 2" xfId="20658" xr:uid="{231CCEDC-0F87-4F40-8536-B5DCF673F12F}"/>
    <cellStyle name="Separador de milhares 2 2 8 31" xfId="11495" xr:uid="{627346EF-E852-4B74-A3C9-4416E1BE6E4F}"/>
    <cellStyle name="Separador de milhares 2 2 8 31 2" xfId="14294" xr:uid="{5DF4F3CB-4BF9-48BA-AF12-63905CB1E574}"/>
    <cellStyle name="Separador de milhares 2 2 8 31 2 2" xfId="17182" xr:uid="{6F51EC2B-CDDE-492C-AF41-9AEF1B975083}"/>
    <cellStyle name="Separador de milhares 2 2 8 31 2 2 2" xfId="22404" xr:uid="{8BB92C99-0194-4780-8641-B20E4554DC55}"/>
    <cellStyle name="Separador de milhares 2 2 8 31 2 3" xfId="19529" xr:uid="{71674328-59BA-4787-A477-87D3DE3CC166}"/>
    <cellStyle name="Separador de milhares 2 2 8 31 3" xfId="15433" xr:uid="{24D751A0-1007-4295-9C1A-CDB9D878014A}"/>
    <cellStyle name="Separador de milhares 2 2 8 31 3 2" xfId="20659" xr:uid="{1BA06B93-53F5-4B35-81AC-59C79A9E6A99}"/>
    <cellStyle name="Separador de milhares 2 2 8 32" xfId="11496" xr:uid="{65C28CE6-3D7C-493D-B9C7-311D2066801E}"/>
    <cellStyle name="Separador de milhares 2 2 8 32 2" xfId="14295" xr:uid="{4E636061-DB4C-4080-A966-537DE90D3A2F}"/>
    <cellStyle name="Separador de milhares 2 2 8 32 2 2" xfId="17183" xr:uid="{8BD916DB-3BBC-4B97-BE59-3E533E31363F}"/>
    <cellStyle name="Separador de milhares 2 2 8 32 2 2 2" xfId="22405" xr:uid="{DE3C6CFC-A84E-4A7C-86AD-3DB1ADF5DC2C}"/>
    <cellStyle name="Separador de milhares 2 2 8 32 2 3" xfId="19530" xr:uid="{81FF6AF0-C70D-465B-9CEA-A49E1FD578D0}"/>
    <cellStyle name="Separador de milhares 2 2 8 32 3" xfId="15434" xr:uid="{C5E63EF9-56C9-4D2F-95BA-568726C09568}"/>
    <cellStyle name="Separador de milhares 2 2 8 32 3 2" xfId="20660" xr:uid="{F639C64F-8B67-4CF3-B451-206853FE7D40}"/>
    <cellStyle name="Separador de milhares 2 2 8 33" xfId="11497" xr:uid="{DCC0EABB-A138-4D3C-BCF8-A9868284879E}"/>
    <cellStyle name="Separador de milhares 2 2 8 33 2" xfId="14296" xr:uid="{9353F7AD-2875-4A46-8076-9461B15A3E72}"/>
    <cellStyle name="Separador de milhares 2 2 8 33 2 2" xfId="17184" xr:uid="{E7EC9854-22E9-46A6-AAFC-B592A6FC06B8}"/>
    <cellStyle name="Separador de milhares 2 2 8 33 2 2 2" xfId="22406" xr:uid="{B3319A32-2714-4F88-A7FB-9F08D2B14B67}"/>
    <cellStyle name="Separador de milhares 2 2 8 33 2 3" xfId="19531" xr:uid="{17EDEB66-135E-4665-941E-A2319BAA3BEA}"/>
    <cellStyle name="Separador de milhares 2 2 8 33 3" xfId="15435" xr:uid="{677E631C-BC30-4308-AE76-333A6F09FF9F}"/>
    <cellStyle name="Separador de milhares 2 2 8 33 3 2" xfId="20661" xr:uid="{81278FD0-0D77-4740-B74D-85CF5C6C0239}"/>
    <cellStyle name="Separador de milhares 2 2 8 34" xfId="11498" xr:uid="{B8D17773-5232-4E2C-8928-BFC7C91F7171}"/>
    <cellStyle name="Separador de milhares 2 2 8 34 2" xfId="14297" xr:uid="{F7E75C3C-4266-466A-8BF2-9E6E3809EFB7}"/>
    <cellStyle name="Separador de milhares 2 2 8 34 2 2" xfId="17185" xr:uid="{1970D065-A3C8-4457-A68D-0E434F636703}"/>
    <cellStyle name="Separador de milhares 2 2 8 34 2 2 2" xfId="22407" xr:uid="{EEBACEF6-0F07-4E52-989F-9873B39389A7}"/>
    <cellStyle name="Separador de milhares 2 2 8 34 2 3" xfId="19532" xr:uid="{E87499AB-C3C8-4899-8ACB-CA296D0C66A0}"/>
    <cellStyle name="Separador de milhares 2 2 8 34 3" xfId="15436" xr:uid="{A41F3FD8-8E8A-46F2-A93B-C4BEB6CFC9B3}"/>
    <cellStyle name="Separador de milhares 2 2 8 34 3 2" xfId="20662" xr:uid="{B5BA9045-18AB-4CA9-959C-1201AD8DCC01}"/>
    <cellStyle name="Separador de milhares 2 2 8 35" xfId="14270" xr:uid="{40133459-40CD-4F45-BD66-AA168D881E18}"/>
    <cellStyle name="Separador de milhares 2 2 8 35 2" xfId="17158" xr:uid="{A5899403-D829-4C27-9841-F0A68F77CBB6}"/>
    <cellStyle name="Separador de milhares 2 2 8 35 2 2" xfId="22380" xr:uid="{BEEBE19E-E9E3-4504-BE92-13C58D1E2737}"/>
    <cellStyle name="Separador de milhares 2 2 8 35 3" xfId="19505" xr:uid="{95080194-F450-482F-B3B9-62CC33CAEF18}"/>
    <cellStyle name="Separador de milhares 2 2 8 36" xfId="15410" xr:uid="{C1C683E5-96D2-447A-B18D-5F8A9017D022}"/>
    <cellStyle name="Separador de milhares 2 2 8 36 2" xfId="20636" xr:uid="{E2F296E2-B8DA-4705-A7FF-56853FD53617}"/>
    <cellStyle name="Separador de milhares 2 2 8 4" xfId="11499" xr:uid="{E5FEDE51-1203-4220-BE30-8FA05562A30A}"/>
    <cellStyle name="Separador de milhares 2 2 8 4 2" xfId="14298" xr:uid="{FB27EA53-AC16-4DCC-A001-CEC3BE873A81}"/>
    <cellStyle name="Separador de milhares 2 2 8 4 2 2" xfId="17186" xr:uid="{1E3D5137-7074-410F-81C8-FB773DE0FDFF}"/>
    <cellStyle name="Separador de milhares 2 2 8 4 2 2 2" xfId="22408" xr:uid="{CC431159-22F7-49CA-A8D8-7123FE687EF1}"/>
    <cellStyle name="Separador de milhares 2 2 8 4 2 3" xfId="19533" xr:uid="{2A7AAF79-1312-44FE-8D04-F4C4005809ED}"/>
    <cellStyle name="Separador de milhares 2 2 8 4 3" xfId="15437" xr:uid="{20BC5939-1101-4339-8152-0FA52B18C459}"/>
    <cellStyle name="Separador de milhares 2 2 8 4 3 2" xfId="20663" xr:uid="{4D9E2FAB-C90E-4F75-8304-FEAF57A7D48D}"/>
    <cellStyle name="Separador de milhares 2 2 8 5" xfId="11500" xr:uid="{4F3F5121-4504-49CD-92C6-7353401A494B}"/>
    <cellStyle name="Separador de milhares 2 2 8 5 2" xfId="14299" xr:uid="{8C604435-3AF7-4E6A-A449-958E1CDECE1F}"/>
    <cellStyle name="Separador de milhares 2 2 8 5 2 2" xfId="17187" xr:uid="{B205FE71-70F4-461B-9B49-CA19342F5CB5}"/>
    <cellStyle name="Separador de milhares 2 2 8 5 2 2 2" xfId="22409" xr:uid="{D42BD439-2D44-4B7E-A0F6-3B9F5D67FC7B}"/>
    <cellStyle name="Separador de milhares 2 2 8 5 2 3" xfId="19534" xr:uid="{342AF5B7-3D1A-4D10-91A6-63CA6EF297A0}"/>
    <cellStyle name="Separador de milhares 2 2 8 5 3" xfId="15438" xr:uid="{2274113F-2305-46C2-A717-8FFE4B94D9A5}"/>
    <cellStyle name="Separador de milhares 2 2 8 5 3 2" xfId="20664" xr:uid="{FF5061E4-F14E-48F7-9EE9-C3926C8DDE68}"/>
    <cellStyle name="Separador de milhares 2 2 8 6" xfId="11501" xr:uid="{205F42CE-85B4-4639-9667-3EA7E3A3E10D}"/>
    <cellStyle name="Separador de milhares 2 2 8 6 2" xfId="14300" xr:uid="{00059720-9515-4D26-A4A2-C90241B9E84A}"/>
    <cellStyle name="Separador de milhares 2 2 8 6 2 2" xfId="17188" xr:uid="{E16DEE2B-F0DD-4385-A68A-AFDC4D66D732}"/>
    <cellStyle name="Separador de milhares 2 2 8 6 2 2 2" xfId="22410" xr:uid="{C903EF99-883C-48C4-A3A9-D5D08C1E9F50}"/>
    <cellStyle name="Separador de milhares 2 2 8 6 2 3" xfId="19535" xr:uid="{B20CD404-7DB6-407D-8ACE-B651051467DC}"/>
    <cellStyle name="Separador de milhares 2 2 8 6 3" xfId="15439" xr:uid="{262F8E3A-116A-4C8C-BA50-05BEE409F444}"/>
    <cellStyle name="Separador de milhares 2 2 8 6 3 2" xfId="20665" xr:uid="{2F40112D-7B41-44C0-8FF0-1F9D7DD03B58}"/>
    <cellStyle name="Separador de milhares 2 2 8 7" xfId="11502" xr:uid="{3EFB7455-A6AC-4759-9B73-EED5289BD1A1}"/>
    <cellStyle name="Separador de milhares 2 2 8 7 2" xfId="14301" xr:uid="{464B16EA-40AF-408D-97CD-896B16568D5D}"/>
    <cellStyle name="Separador de milhares 2 2 8 7 2 2" xfId="17189" xr:uid="{7F14190E-07D2-444B-8804-1FD28A76C30F}"/>
    <cellStyle name="Separador de milhares 2 2 8 7 2 2 2" xfId="22411" xr:uid="{6D69D61C-32A5-4A8D-AD4A-311DC1023E10}"/>
    <cellStyle name="Separador de milhares 2 2 8 7 2 3" xfId="19536" xr:uid="{D6BF79E0-8BD2-4BE8-B626-1A16342E31B9}"/>
    <cellStyle name="Separador de milhares 2 2 8 7 3" xfId="15440" xr:uid="{0C27DCFA-1710-4932-A73B-CF8297D94C95}"/>
    <cellStyle name="Separador de milhares 2 2 8 7 3 2" xfId="20666" xr:uid="{20B5F8DC-BD14-46C6-A3E2-9B3E38DF640F}"/>
    <cellStyle name="Separador de milhares 2 2 8 8" xfId="11503" xr:uid="{403613D5-63D2-4F37-B11E-3089F12A6129}"/>
    <cellStyle name="Separador de milhares 2 2 8 8 2" xfId="14302" xr:uid="{28A33FE2-E02D-4C6D-8511-824DB1899C45}"/>
    <cellStyle name="Separador de milhares 2 2 8 8 2 2" xfId="17190" xr:uid="{227AB4E4-7DD1-49A6-BEE1-1A57281DE073}"/>
    <cellStyle name="Separador de milhares 2 2 8 8 2 2 2" xfId="22412" xr:uid="{2E67901D-C7A4-4E72-941B-EFBFC79F6F5A}"/>
    <cellStyle name="Separador de milhares 2 2 8 8 2 3" xfId="19537" xr:uid="{8E13E350-17E1-4A3A-BC57-FC58C89066BE}"/>
    <cellStyle name="Separador de milhares 2 2 8 8 3" xfId="15441" xr:uid="{F520C81A-838B-48C0-8599-6A075DDD0E10}"/>
    <cellStyle name="Separador de milhares 2 2 8 8 3 2" xfId="20667" xr:uid="{F73DA8C1-E8BF-4857-97E2-958081F25664}"/>
    <cellStyle name="Separador de milhares 2 2 8 9" xfId="11504" xr:uid="{3181D2DE-50DE-4A31-9074-51940BE9EDD1}"/>
    <cellStyle name="Separador de milhares 2 2 8 9 2" xfId="14303" xr:uid="{CAE7A14A-4FE2-4E90-82CF-7ADBD3872141}"/>
    <cellStyle name="Separador de milhares 2 2 8 9 2 2" xfId="17191" xr:uid="{94DCFD2C-B9F0-4E9D-AA3A-69ABB95DBBB8}"/>
    <cellStyle name="Separador de milhares 2 2 8 9 2 2 2" xfId="22413" xr:uid="{0E62BE08-C227-4D77-B69C-6352CA734887}"/>
    <cellStyle name="Separador de milhares 2 2 8 9 2 3" xfId="19538" xr:uid="{463FEC69-A893-4C71-ABB4-F5FAE2378BA3}"/>
    <cellStyle name="Separador de milhares 2 2 8 9 3" xfId="15442" xr:uid="{333096A8-A249-406B-8AAA-6CF133026F86}"/>
    <cellStyle name="Separador de milhares 2 2 8 9 3 2" xfId="20668" xr:uid="{2DC09A78-E4A9-46CA-886C-8F9F082A6D6F}"/>
    <cellStyle name="Separador de milhares 2 2 9" xfId="11505" xr:uid="{52521C1F-504B-4091-9AEA-47A6DBD861D1}"/>
    <cellStyle name="Separador de milhares 2 2 9 10" xfId="11506" xr:uid="{08D5AB3B-C7F4-4F76-8D6B-228D38F7DF98}"/>
    <cellStyle name="Separador de milhares 2 2 9 10 2" xfId="14305" xr:uid="{46614B01-534B-410E-9CC7-4497F8542986}"/>
    <cellStyle name="Separador de milhares 2 2 9 10 2 2" xfId="17193" xr:uid="{D19203F9-7B59-45D9-B966-071420F1DF30}"/>
    <cellStyle name="Separador de milhares 2 2 9 10 2 2 2" xfId="22415" xr:uid="{70C3C091-F36A-4F5B-8784-F0FE3C6D9EE9}"/>
    <cellStyle name="Separador de milhares 2 2 9 10 2 3" xfId="19540" xr:uid="{8E409DD6-1B84-4572-906E-989187CD5FC1}"/>
    <cellStyle name="Separador de milhares 2 2 9 10 3" xfId="15444" xr:uid="{BD92830F-99AD-42FB-9A5A-326CD21374FE}"/>
    <cellStyle name="Separador de milhares 2 2 9 10 3 2" xfId="20670" xr:uid="{BEC68469-89B6-45BC-821F-FCF31A556DE1}"/>
    <cellStyle name="Separador de milhares 2 2 9 11" xfId="11507" xr:uid="{95A2AA25-993A-4B47-B697-AD3ABFA5D0E5}"/>
    <cellStyle name="Separador de milhares 2 2 9 11 2" xfId="14306" xr:uid="{331470E4-BEFD-4D42-A791-48F588942590}"/>
    <cellStyle name="Separador de milhares 2 2 9 11 2 2" xfId="17194" xr:uid="{E26A2477-524E-418B-8394-77B36703D2EA}"/>
    <cellStyle name="Separador de milhares 2 2 9 11 2 2 2" xfId="22416" xr:uid="{A6F7B5C4-F7DE-428F-AC07-24F89DEF7B13}"/>
    <cellStyle name="Separador de milhares 2 2 9 11 2 3" xfId="19541" xr:uid="{4855EE98-8156-4426-A57A-8D85823BD28D}"/>
    <cellStyle name="Separador de milhares 2 2 9 11 3" xfId="15445" xr:uid="{5E26C892-23EC-4FAD-B304-56584DBF4CEF}"/>
    <cellStyle name="Separador de milhares 2 2 9 11 3 2" xfId="20671" xr:uid="{5DC18AA3-9D35-4CE3-A5EC-BD34BD6476AE}"/>
    <cellStyle name="Separador de milhares 2 2 9 12" xfId="11508" xr:uid="{58F3064D-36F1-4F2F-A175-9B854693E220}"/>
    <cellStyle name="Separador de milhares 2 2 9 12 2" xfId="14307" xr:uid="{0240591A-2E26-4132-B189-225EAAF04952}"/>
    <cellStyle name="Separador de milhares 2 2 9 12 2 2" xfId="17195" xr:uid="{84D10233-D0F6-46B0-AA93-F3C3C18D3F5D}"/>
    <cellStyle name="Separador de milhares 2 2 9 12 2 2 2" xfId="22417" xr:uid="{D9744E1B-F75D-4359-AAFE-464C21F00B80}"/>
    <cellStyle name="Separador de milhares 2 2 9 12 2 3" xfId="19542" xr:uid="{005D5EE8-ED96-41B5-A3EA-A4D922B96CC0}"/>
    <cellStyle name="Separador de milhares 2 2 9 12 3" xfId="15446" xr:uid="{09420A0B-BBE2-43B1-B86D-0A359274787F}"/>
    <cellStyle name="Separador de milhares 2 2 9 12 3 2" xfId="20672" xr:uid="{39A3C1C7-4C9E-4FAD-875B-4FCD7FCB0F50}"/>
    <cellStyle name="Separador de milhares 2 2 9 13" xfId="11509" xr:uid="{0E781DDF-E60B-45BE-87E6-522845F70DE0}"/>
    <cellStyle name="Separador de milhares 2 2 9 13 2" xfId="14308" xr:uid="{452AFE43-8BF2-4411-BDB5-E33C8FD9F7D8}"/>
    <cellStyle name="Separador de milhares 2 2 9 13 2 2" xfId="17196" xr:uid="{7AF9AABC-61C9-4251-94EB-2829C2E18CA7}"/>
    <cellStyle name="Separador de milhares 2 2 9 13 2 2 2" xfId="22418" xr:uid="{51404570-3FF7-48AD-A9A3-CB73E1A45E62}"/>
    <cellStyle name="Separador de milhares 2 2 9 13 2 3" xfId="19543" xr:uid="{90F42533-7D58-424E-9B32-6CC7794321BC}"/>
    <cellStyle name="Separador de milhares 2 2 9 13 3" xfId="15447" xr:uid="{322FE1C5-F665-4A0B-ABB7-F3C9F91F0D02}"/>
    <cellStyle name="Separador de milhares 2 2 9 13 3 2" xfId="20673" xr:uid="{646C487F-7FC3-415C-80D6-0C3C7715A8AD}"/>
    <cellStyle name="Separador de milhares 2 2 9 14" xfId="11510" xr:uid="{F5EE2A88-8267-4B29-A058-2694D83AD2CE}"/>
    <cellStyle name="Separador de milhares 2 2 9 14 2" xfId="14309" xr:uid="{9B506B1D-EA85-4037-9532-4D0E5C62C0EA}"/>
    <cellStyle name="Separador de milhares 2 2 9 14 2 2" xfId="17197" xr:uid="{05ADF93F-9261-477A-A99B-3AA1E53F737F}"/>
    <cellStyle name="Separador de milhares 2 2 9 14 2 2 2" xfId="22419" xr:uid="{08C0B2A7-D3CE-49D8-8538-4B2FEEE0A890}"/>
    <cellStyle name="Separador de milhares 2 2 9 14 2 3" xfId="19544" xr:uid="{65F9FFBC-CE24-4C5D-8CCB-6BA87C57199F}"/>
    <cellStyle name="Separador de milhares 2 2 9 14 3" xfId="15448" xr:uid="{D2C1140F-34B1-4BCA-BBFE-FB71E7ABE8A5}"/>
    <cellStyle name="Separador de milhares 2 2 9 14 3 2" xfId="20674" xr:uid="{A7E79453-2B0E-4994-90C8-EB767CCE9F16}"/>
    <cellStyle name="Separador de milhares 2 2 9 15" xfId="11511" xr:uid="{AD97FEA6-06AE-44EA-8178-04186EE49716}"/>
    <cellStyle name="Separador de milhares 2 2 9 15 2" xfId="14310" xr:uid="{BCDA6397-0DD2-4D98-9B17-D8C06B677577}"/>
    <cellStyle name="Separador de milhares 2 2 9 15 2 2" xfId="17198" xr:uid="{73A722EA-3001-4FB6-AA5D-FD73C53368EA}"/>
    <cellStyle name="Separador de milhares 2 2 9 15 2 2 2" xfId="22420" xr:uid="{80A00B80-56A1-45FB-B9E2-D4BB397BCD18}"/>
    <cellStyle name="Separador de milhares 2 2 9 15 2 3" xfId="19545" xr:uid="{9B056266-9735-419B-B492-0A80412CE34C}"/>
    <cellStyle name="Separador de milhares 2 2 9 15 3" xfId="15449" xr:uid="{0A19D2CE-AD35-4BEB-BC6B-30A21DA450A2}"/>
    <cellStyle name="Separador de milhares 2 2 9 15 3 2" xfId="20675" xr:uid="{6B1FA950-0FA3-4B18-88AE-D1C0562216DF}"/>
    <cellStyle name="Separador de milhares 2 2 9 16" xfId="11512" xr:uid="{EE68F546-895A-425F-B46B-8ED14336CCE3}"/>
    <cellStyle name="Separador de milhares 2 2 9 16 2" xfId="14311" xr:uid="{2DDAFC63-78EE-480C-8104-C8C900836252}"/>
    <cellStyle name="Separador de milhares 2 2 9 16 2 2" xfId="17199" xr:uid="{CBED9E76-0899-4725-A46D-224286306D7D}"/>
    <cellStyle name="Separador de milhares 2 2 9 16 2 2 2" xfId="22421" xr:uid="{9A91BD16-55BB-42A5-AF40-128E95623B6B}"/>
    <cellStyle name="Separador de milhares 2 2 9 16 2 3" xfId="19546" xr:uid="{5FEB4B97-8FC1-420C-AA84-094F211561FB}"/>
    <cellStyle name="Separador de milhares 2 2 9 16 3" xfId="15450" xr:uid="{210D068E-7E9A-4979-8A97-35391DA02BA5}"/>
    <cellStyle name="Separador de milhares 2 2 9 16 3 2" xfId="20676" xr:uid="{263598F4-0E94-4E6E-87D4-9453C1377DED}"/>
    <cellStyle name="Separador de milhares 2 2 9 17" xfId="11513" xr:uid="{139AF34E-8E20-4A72-9F6E-70E78C34F760}"/>
    <cellStyle name="Separador de milhares 2 2 9 17 2" xfId="14312" xr:uid="{ACA25034-CE33-4AC1-A62D-D7D9DF466C82}"/>
    <cellStyle name="Separador de milhares 2 2 9 17 2 2" xfId="17200" xr:uid="{63E87F44-B31F-41D1-9B49-7A80414D357F}"/>
    <cellStyle name="Separador de milhares 2 2 9 17 2 2 2" xfId="22422" xr:uid="{899E6AF5-1AE3-4241-990A-6DF74E261F7A}"/>
    <cellStyle name="Separador de milhares 2 2 9 17 2 3" xfId="19547" xr:uid="{8A825A75-F21C-42F2-B4FD-818E7FC0DCC0}"/>
    <cellStyle name="Separador de milhares 2 2 9 17 3" xfId="15451" xr:uid="{0CF6212C-4E06-46B9-B53F-A921CEEA585F}"/>
    <cellStyle name="Separador de milhares 2 2 9 17 3 2" xfId="20677" xr:uid="{B8E52E2D-8D3E-4C53-95CE-9D73FE65474C}"/>
    <cellStyle name="Separador de milhares 2 2 9 18" xfId="11514" xr:uid="{FB55D4AF-4D7D-42D7-956D-8252C5F8D3C8}"/>
    <cellStyle name="Separador de milhares 2 2 9 18 2" xfId="14313" xr:uid="{5E9009A7-7ABD-4470-8BEC-4A2A2660CA0C}"/>
    <cellStyle name="Separador de milhares 2 2 9 18 2 2" xfId="17201" xr:uid="{6EF92F1B-A684-4420-B798-FDD0C64C7F04}"/>
    <cellStyle name="Separador de milhares 2 2 9 18 2 2 2" xfId="22423" xr:uid="{DAD98646-B96A-40B9-AC6F-357E6485D5BA}"/>
    <cellStyle name="Separador de milhares 2 2 9 18 2 3" xfId="19548" xr:uid="{D16CB051-F7F1-4BBC-97E7-6C88396BF301}"/>
    <cellStyle name="Separador de milhares 2 2 9 18 3" xfId="15452" xr:uid="{C872711E-2398-48F1-B4BA-EF97B5CC172F}"/>
    <cellStyle name="Separador de milhares 2 2 9 18 3 2" xfId="20678" xr:uid="{BF6349B1-54F7-4982-BE0D-30C721D3507B}"/>
    <cellStyle name="Separador de milhares 2 2 9 19" xfId="11515" xr:uid="{32D77DFF-CD3C-47E2-9F27-3049CB6F67DE}"/>
    <cellStyle name="Separador de milhares 2 2 9 19 2" xfId="14314" xr:uid="{A7C933C8-71B4-49D0-8773-6BE4DAEBBC84}"/>
    <cellStyle name="Separador de milhares 2 2 9 19 2 2" xfId="17202" xr:uid="{4AE1B3D5-ADE9-40B8-8C19-540AA958F3B2}"/>
    <cellStyle name="Separador de milhares 2 2 9 19 2 2 2" xfId="22424" xr:uid="{05E2C742-3210-421E-8705-CE72DDB56B5D}"/>
    <cellStyle name="Separador de milhares 2 2 9 19 2 3" xfId="19549" xr:uid="{C53971F5-3DC1-4E78-9EE7-FC0CB61507F1}"/>
    <cellStyle name="Separador de milhares 2 2 9 19 3" xfId="15453" xr:uid="{02C78F10-BACC-439E-BBDD-EBA471888D66}"/>
    <cellStyle name="Separador de milhares 2 2 9 19 3 2" xfId="20679" xr:uid="{8104E510-142F-44DF-9E26-76607F3FEE8A}"/>
    <cellStyle name="Separador de milhares 2 2 9 2" xfId="11516" xr:uid="{34584E0F-DF66-4C16-A977-F5A5DD533E34}"/>
    <cellStyle name="Separador de milhares 2 2 9 2 2" xfId="14315" xr:uid="{EB11E0D6-545E-458F-9DF2-3E0A46BBB4AD}"/>
    <cellStyle name="Separador de milhares 2 2 9 2 2 2" xfId="17203" xr:uid="{67FC0533-83CD-44BA-BE06-9CE27CEF0E40}"/>
    <cellStyle name="Separador de milhares 2 2 9 2 2 2 2" xfId="22425" xr:uid="{D1BBC0B0-CF9B-4929-A461-643AAFBFBF77}"/>
    <cellStyle name="Separador de milhares 2 2 9 2 2 3" xfId="19550" xr:uid="{8D6034DD-DDEC-4601-8A14-BF2F89EB33AB}"/>
    <cellStyle name="Separador de milhares 2 2 9 2 3" xfId="15454" xr:uid="{BF2A3BEA-85BC-443D-AD7D-815E1670B69A}"/>
    <cellStyle name="Separador de milhares 2 2 9 2 3 2" xfId="20680" xr:uid="{F9353221-C94F-405F-A9E5-C14FE84ADB80}"/>
    <cellStyle name="Separador de milhares 2 2 9 20" xfId="11517" xr:uid="{AF4810DF-D8C8-41AC-82DF-F5C2898297E0}"/>
    <cellStyle name="Separador de milhares 2 2 9 20 2" xfId="14316" xr:uid="{F3425A2E-DF3C-45EA-BE3D-6657A55DFD24}"/>
    <cellStyle name="Separador de milhares 2 2 9 20 2 2" xfId="17204" xr:uid="{995D2C20-93FC-439F-9BA0-166249516792}"/>
    <cellStyle name="Separador de milhares 2 2 9 20 2 2 2" xfId="22426" xr:uid="{15C16518-D24C-49AE-AA2B-2DBF8A05B6C6}"/>
    <cellStyle name="Separador de milhares 2 2 9 20 2 3" xfId="19551" xr:uid="{1A8A7893-C7B5-4199-B9B8-7B64B7A9E14E}"/>
    <cellStyle name="Separador de milhares 2 2 9 20 3" xfId="15455" xr:uid="{007C3B60-FB78-4770-B324-81BE094097F2}"/>
    <cellStyle name="Separador de milhares 2 2 9 20 3 2" xfId="20681" xr:uid="{2DB4AA6A-60E2-4075-BAF8-281DDF057B0E}"/>
    <cellStyle name="Separador de milhares 2 2 9 21" xfId="11518" xr:uid="{065AFF95-8C0F-409F-BF85-1D825C299B91}"/>
    <cellStyle name="Separador de milhares 2 2 9 21 2" xfId="14317" xr:uid="{E7480BD6-075A-4685-8E6C-8E65896D8836}"/>
    <cellStyle name="Separador de milhares 2 2 9 21 2 2" xfId="17205" xr:uid="{E89759D6-C2BB-4FF6-91EF-6CF6FACD0522}"/>
    <cellStyle name="Separador de milhares 2 2 9 21 2 2 2" xfId="22427" xr:uid="{4021020A-89DB-4428-B94F-79ECA7233B7F}"/>
    <cellStyle name="Separador de milhares 2 2 9 21 2 3" xfId="19552" xr:uid="{3F6D3094-E8E7-43C6-95A6-41BBA00CA021}"/>
    <cellStyle name="Separador de milhares 2 2 9 21 3" xfId="15456" xr:uid="{8CAF477C-BA77-4B71-9AD1-58028FCD8C90}"/>
    <cellStyle name="Separador de milhares 2 2 9 21 3 2" xfId="20682" xr:uid="{204EAEA9-A11D-4EA9-8F74-0DB372EFA818}"/>
    <cellStyle name="Separador de milhares 2 2 9 22" xfId="11519" xr:uid="{CDBC82E5-19D9-4A76-A102-95F30DA936D2}"/>
    <cellStyle name="Separador de milhares 2 2 9 22 2" xfId="14318" xr:uid="{DA809DBA-3BF5-4F6F-8661-DC2F263E8E2C}"/>
    <cellStyle name="Separador de milhares 2 2 9 22 2 2" xfId="17206" xr:uid="{E626064E-F058-4B80-9B47-4249CDFAED5C}"/>
    <cellStyle name="Separador de milhares 2 2 9 22 2 2 2" xfId="22428" xr:uid="{05587744-C036-4BA3-B756-3EFC4A5F1367}"/>
    <cellStyle name="Separador de milhares 2 2 9 22 2 3" xfId="19553" xr:uid="{430B93CF-733E-4103-B145-DCB293918970}"/>
    <cellStyle name="Separador de milhares 2 2 9 22 3" xfId="15457" xr:uid="{75B91162-EF36-43A6-9352-A89C8214D46C}"/>
    <cellStyle name="Separador de milhares 2 2 9 22 3 2" xfId="20683" xr:uid="{B9AD61D8-BBCE-44EE-A0BD-FE361DE1971D}"/>
    <cellStyle name="Separador de milhares 2 2 9 23" xfId="11520" xr:uid="{BC8A231D-AD84-4682-9A0A-637431BFE08C}"/>
    <cellStyle name="Separador de milhares 2 2 9 23 2" xfId="14319" xr:uid="{38DC2A1F-433E-4B1D-8B5A-3D1EA4BB35FB}"/>
    <cellStyle name="Separador de milhares 2 2 9 23 2 2" xfId="17207" xr:uid="{094C5227-9F91-41C4-8FC0-7BFB13F7459A}"/>
    <cellStyle name="Separador de milhares 2 2 9 23 2 2 2" xfId="22429" xr:uid="{16F42DA9-DC90-416E-86CB-F698D6C5A1F0}"/>
    <cellStyle name="Separador de milhares 2 2 9 23 2 3" xfId="19554" xr:uid="{F33FF52B-0F3F-46F3-8251-89299BC70174}"/>
    <cellStyle name="Separador de milhares 2 2 9 23 3" xfId="15458" xr:uid="{8D9AF35D-FA0A-4E6B-B689-E87A08C8EC94}"/>
    <cellStyle name="Separador de milhares 2 2 9 23 3 2" xfId="20684" xr:uid="{4DC791BE-8FA3-4838-8690-4DADE4D9B670}"/>
    <cellStyle name="Separador de milhares 2 2 9 24" xfId="11521" xr:uid="{1B90A891-4523-4254-AF2E-05C6FD7604DB}"/>
    <cellStyle name="Separador de milhares 2 2 9 24 2" xfId="14320" xr:uid="{1B04E59C-3588-4A13-B02F-094DBAAD1202}"/>
    <cellStyle name="Separador de milhares 2 2 9 24 2 2" xfId="17208" xr:uid="{F6F49734-CE97-466A-9083-202514A121AD}"/>
    <cellStyle name="Separador de milhares 2 2 9 24 2 2 2" xfId="22430" xr:uid="{D40D7661-4CBA-4223-8D8D-6DA3D7917D5E}"/>
    <cellStyle name="Separador de milhares 2 2 9 24 2 3" xfId="19555" xr:uid="{D91B2845-40AA-4CC8-8271-11E95411B605}"/>
    <cellStyle name="Separador de milhares 2 2 9 24 3" xfId="15459" xr:uid="{180B7EE7-CEF6-4C8A-8F6D-B77CF16FE53B}"/>
    <cellStyle name="Separador de milhares 2 2 9 24 3 2" xfId="20685" xr:uid="{8E476622-F63D-43FD-8BA6-E31637F92D60}"/>
    <cellStyle name="Separador de milhares 2 2 9 25" xfId="11522" xr:uid="{A5DD6B4A-37DF-459F-A9D3-2FF1AE7655A8}"/>
    <cellStyle name="Separador de milhares 2 2 9 25 2" xfId="14321" xr:uid="{4693FF19-8851-44EA-BB5E-275B2A268F0F}"/>
    <cellStyle name="Separador de milhares 2 2 9 25 2 2" xfId="17209" xr:uid="{977FBE4A-F0DD-4288-8065-ECAE92C20E2C}"/>
    <cellStyle name="Separador de milhares 2 2 9 25 2 2 2" xfId="22431" xr:uid="{DBEDDF23-3FD6-4B02-8C0A-E21A0B7BEBA1}"/>
    <cellStyle name="Separador de milhares 2 2 9 25 2 3" xfId="19556" xr:uid="{359830CD-9457-44C4-92E8-9E2FB0F4C08A}"/>
    <cellStyle name="Separador de milhares 2 2 9 25 3" xfId="15460" xr:uid="{3493E4F0-E7C6-48D4-BDE5-1881F613AA74}"/>
    <cellStyle name="Separador de milhares 2 2 9 25 3 2" xfId="20686" xr:uid="{C1208762-A66A-4FB1-959B-895A6EF610B0}"/>
    <cellStyle name="Separador de milhares 2 2 9 26" xfId="11523" xr:uid="{6AB3A11E-E77F-42F7-945A-0636E9E7311D}"/>
    <cellStyle name="Separador de milhares 2 2 9 26 2" xfId="14322" xr:uid="{644DFF11-1FC1-47B4-B307-65DD0B447C5B}"/>
    <cellStyle name="Separador de milhares 2 2 9 26 2 2" xfId="17210" xr:uid="{BF860E59-D1B8-4C01-A121-B322325A7AC0}"/>
    <cellStyle name="Separador de milhares 2 2 9 26 2 2 2" xfId="22432" xr:uid="{B48FCA62-2933-4D0C-A937-01496C0D2938}"/>
    <cellStyle name="Separador de milhares 2 2 9 26 2 3" xfId="19557" xr:uid="{FF5A8D42-07AF-4BE3-B2B6-E03526FA3C4C}"/>
    <cellStyle name="Separador de milhares 2 2 9 26 3" xfId="15461" xr:uid="{CC4F9DC3-8EBA-44AC-A441-C09232E4B98B}"/>
    <cellStyle name="Separador de milhares 2 2 9 26 3 2" xfId="20687" xr:uid="{D5E7AC1D-B1B0-4B1E-A838-29A210C5F596}"/>
    <cellStyle name="Separador de milhares 2 2 9 27" xfId="11524" xr:uid="{E9CAEE24-4047-46AE-9773-E2E5C1B6181E}"/>
    <cellStyle name="Separador de milhares 2 2 9 27 2" xfId="14323" xr:uid="{D0E13232-C000-4C9F-A9C7-452AC849F9B6}"/>
    <cellStyle name="Separador de milhares 2 2 9 27 2 2" xfId="17211" xr:uid="{01E96517-32D9-469A-8864-7D0C01F2D7D3}"/>
    <cellStyle name="Separador de milhares 2 2 9 27 2 2 2" xfId="22433" xr:uid="{95E5765E-3C9A-4633-AC0F-6C090357839D}"/>
    <cellStyle name="Separador de milhares 2 2 9 27 2 3" xfId="19558" xr:uid="{AE918820-A9AD-421C-B099-27B4F08DC9F9}"/>
    <cellStyle name="Separador de milhares 2 2 9 27 3" xfId="15462" xr:uid="{4411928E-9019-429F-8F54-C974ABB4B017}"/>
    <cellStyle name="Separador de milhares 2 2 9 27 3 2" xfId="20688" xr:uid="{E48AA371-D11B-49FB-838E-6B8B655413D5}"/>
    <cellStyle name="Separador de milhares 2 2 9 28" xfId="11525" xr:uid="{4A6744A4-2251-4836-8010-EDF19398E8F6}"/>
    <cellStyle name="Separador de milhares 2 2 9 28 2" xfId="14324" xr:uid="{E823A3CE-89C8-4AE2-B0F8-1E201E01EE2F}"/>
    <cellStyle name="Separador de milhares 2 2 9 28 2 2" xfId="17212" xr:uid="{00664210-C05B-45F9-AC5B-6AC9277D8B73}"/>
    <cellStyle name="Separador de milhares 2 2 9 28 2 2 2" xfId="22434" xr:uid="{352F722B-26F2-4144-A567-93192C481830}"/>
    <cellStyle name="Separador de milhares 2 2 9 28 2 3" xfId="19559" xr:uid="{349AF00E-2B2E-41DD-8A1D-C350EBD62D40}"/>
    <cellStyle name="Separador de milhares 2 2 9 28 3" xfId="15463" xr:uid="{A303F245-5B4C-4514-801B-9830B2F3168B}"/>
    <cellStyle name="Separador de milhares 2 2 9 28 3 2" xfId="20689" xr:uid="{D4539258-220B-4D35-85C1-07EB103ED662}"/>
    <cellStyle name="Separador de milhares 2 2 9 29" xfId="11526" xr:uid="{728139C1-F368-434B-AC01-211A7AA5B2C6}"/>
    <cellStyle name="Separador de milhares 2 2 9 29 2" xfId="14325" xr:uid="{AB0E1847-3964-4BBE-A138-ABD5B5DD7374}"/>
    <cellStyle name="Separador de milhares 2 2 9 29 2 2" xfId="17213" xr:uid="{7F174836-F7D8-46BD-AA35-6488CE49FAE6}"/>
    <cellStyle name="Separador de milhares 2 2 9 29 2 2 2" xfId="22435" xr:uid="{64E93E99-532F-4E88-8D17-4DEA0194952B}"/>
    <cellStyle name="Separador de milhares 2 2 9 29 2 3" xfId="19560" xr:uid="{47249B5D-53E9-489B-BCD8-ACDAD7B2BE8C}"/>
    <cellStyle name="Separador de milhares 2 2 9 29 3" xfId="15464" xr:uid="{E61A0606-EAC5-43BD-B8A4-54E39F6A88AD}"/>
    <cellStyle name="Separador de milhares 2 2 9 29 3 2" xfId="20690" xr:uid="{E9E66FB1-EA8A-4E2A-8E20-554DFDFA9445}"/>
    <cellStyle name="Separador de milhares 2 2 9 3" xfId="11527" xr:uid="{3FEF1927-02C1-4161-9206-1204CDCD2A8E}"/>
    <cellStyle name="Separador de milhares 2 2 9 3 2" xfId="14326" xr:uid="{488BBFD9-D587-46A8-9E97-DA4531AFBDA3}"/>
    <cellStyle name="Separador de milhares 2 2 9 3 2 2" xfId="17214" xr:uid="{6ADE2AFB-F5CD-4FF0-B391-E1AE002EE44D}"/>
    <cellStyle name="Separador de milhares 2 2 9 3 2 2 2" xfId="22436" xr:uid="{3A1ACEAC-5A94-4011-BE61-FDAFDBC64905}"/>
    <cellStyle name="Separador de milhares 2 2 9 3 2 3" xfId="19561" xr:uid="{BBB9D653-079D-47FB-B8BE-BEA4F301268A}"/>
    <cellStyle name="Separador de milhares 2 2 9 3 3" xfId="15465" xr:uid="{08C60F43-A1F8-439E-B13A-5315170074B4}"/>
    <cellStyle name="Separador de milhares 2 2 9 3 3 2" xfId="20691" xr:uid="{1CE5B973-EC63-4AF4-9F3C-BC873DDA4D9D}"/>
    <cellStyle name="Separador de milhares 2 2 9 30" xfId="11528" xr:uid="{27F98C9E-A709-48CE-B355-AE1F97B75E35}"/>
    <cellStyle name="Separador de milhares 2 2 9 30 2" xfId="14327" xr:uid="{0B53DA31-7ECF-4C82-85BC-5A3D9968CFAB}"/>
    <cellStyle name="Separador de milhares 2 2 9 30 2 2" xfId="17215" xr:uid="{061EFAFD-81D0-4707-82B3-4B849336FA5A}"/>
    <cellStyle name="Separador de milhares 2 2 9 30 2 2 2" xfId="22437" xr:uid="{9E412CE6-AEC5-4BEA-A5CA-E9E86539F5B0}"/>
    <cellStyle name="Separador de milhares 2 2 9 30 2 3" xfId="19562" xr:uid="{73D4B51C-9003-4A07-8657-C55002F779AD}"/>
    <cellStyle name="Separador de milhares 2 2 9 30 3" xfId="15466" xr:uid="{A08939EB-F475-4048-88BF-808FEC5A8CA4}"/>
    <cellStyle name="Separador de milhares 2 2 9 30 3 2" xfId="20692" xr:uid="{610D4390-B80F-49D8-923B-F4E441C5E078}"/>
    <cellStyle name="Separador de milhares 2 2 9 31" xfId="11529" xr:uid="{5CC3FBF3-2149-4D17-9553-21760D2DA5EF}"/>
    <cellStyle name="Separador de milhares 2 2 9 31 2" xfId="14328" xr:uid="{ECBA3A1C-28AC-4E5A-B951-4947553EEE0E}"/>
    <cellStyle name="Separador de milhares 2 2 9 31 2 2" xfId="17216" xr:uid="{9C311A87-0FED-4B7B-8317-BDCA34E983C1}"/>
    <cellStyle name="Separador de milhares 2 2 9 31 2 2 2" xfId="22438" xr:uid="{276C2E8A-77CB-4CF7-988E-1A08FD749D44}"/>
    <cellStyle name="Separador de milhares 2 2 9 31 2 3" xfId="19563" xr:uid="{B739BAE2-C4F3-4EB2-9E72-BEF9337E99E5}"/>
    <cellStyle name="Separador de milhares 2 2 9 31 3" xfId="15467" xr:uid="{883B9543-00D3-44CA-8308-5D46FFDA5874}"/>
    <cellStyle name="Separador de milhares 2 2 9 31 3 2" xfId="20693" xr:uid="{EA13E5D2-4A22-4423-BD9B-0EC95C78C08E}"/>
    <cellStyle name="Separador de milhares 2 2 9 32" xfId="11530" xr:uid="{2AB71EB6-923A-4CA1-B779-DCC2C1FF52FF}"/>
    <cellStyle name="Separador de milhares 2 2 9 32 2" xfId="14329" xr:uid="{8837DBD2-E8FA-40C4-BB6A-BE9339D1368B}"/>
    <cellStyle name="Separador de milhares 2 2 9 32 2 2" xfId="17217" xr:uid="{AA0727B5-0BC8-4816-8FF2-E16B093A55A8}"/>
    <cellStyle name="Separador de milhares 2 2 9 32 2 2 2" xfId="22439" xr:uid="{A41D7CDD-CC7D-4965-A2E1-8F9C9D37D0EF}"/>
    <cellStyle name="Separador de milhares 2 2 9 32 2 3" xfId="19564" xr:uid="{0E11BB53-49F0-4742-A291-09272FDDB31F}"/>
    <cellStyle name="Separador de milhares 2 2 9 32 3" xfId="15468" xr:uid="{B78B6AFC-2C72-43D9-B163-913A8FAF1DD3}"/>
    <cellStyle name="Separador de milhares 2 2 9 32 3 2" xfId="20694" xr:uid="{7E8A4E59-4487-4B9E-95EC-8B35CE869340}"/>
    <cellStyle name="Separador de milhares 2 2 9 33" xfId="11531" xr:uid="{CFB563F2-B970-4967-9C53-E26DDA05A1CC}"/>
    <cellStyle name="Separador de milhares 2 2 9 33 2" xfId="14330" xr:uid="{AAAEA7BC-34CC-42C5-980C-D2B6B0B6856F}"/>
    <cellStyle name="Separador de milhares 2 2 9 33 2 2" xfId="17218" xr:uid="{5F70486E-3226-4DC4-9966-205966D92126}"/>
    <cellStyle name="Separador de milhares 2 2 9 33 2 2 2" xfId="22440" xr:uid="{F9D8057F-04B6-4782-973C-021D8C6D0928}"/>
    <cellStyle name="Separador de milhares 2 2 9 33 2 3" xfId="19565" xr:uid="{1D77454B-DA35-461F-A8D4-F8E8E1CC54B4}"/>
    <cellStyle name="Separador de milhares 2 2 9 33 3" xfId="15469" xr:uid="{34CAE378-4489-484F-BEDC-D4078BB20835}"/>
    <cellStyle name="Separador de milhares 2 2 9 33 3 2" xfId="20695" xr:uid="{A9D73D50-AD1E-4C06-8EA8-77E16FDB71AF}"/>
    <cellStyle name="Separador de milhares 2 2 9 34" xfId="11532" xr:uid="{8CC01279-E970-409B-B9AB-79E4E702A621}"/>
    <cellStyle name="Separador de milhares 2 2 9 34 2" xfId="14331" xr:uid="{4F61EA0F-07DE-4313-B4EA-AD6010836CF9}"/>
    <cellStyle name="Separador de milhares 2 2 9 34 2 2" xfId="17219" xr:uid="{A1736B6F-B319-489B-AC83-8D9C3805192E}"/>
    <cellStyle name="Separador de milhares 2 2 9 34 2 2 2" xfId="22441" xr:uid="{5F8F33C6-BFAB-4C43-93FE-3B8D39D3FFE8}"/>
    <cellStyle name="Separador de milhares 2 2 9 34 2 3" xfId="19566" xr:uid="{32E04E2F-7187-4C05-BA3B-C6C9764576C2}"/>
    <cellStyle name="Separador de milhares 2 2 9 34 3" xfId="15470" xr:uid="{D21C70FC-B5E2-4835-9BAA-5A644481E2D2}"/>
    <cellStyle name="Separador de milhares 2 2 9 34 3 2" xfId="20696" xr:uid="{088FCC7D-31CE-46BA-99C8-903848A40A89}"/>
    <cellStyle name="Separador de milhares 2 2 9 35" xfId="14304" xr:uid="{14468674-7A3C-4B6A-A186-C48E342BA56E}"/>
    <cellStyle name="Separador de milhares 2 2 9 35 2" xfId="17192" xr:uid="{38DD4C45-F12A-472D-8B52-C7067DF6034E}"/>
    <cellStyle name="Separador de milhares 2 2 9 35 2 2" xfId="22414" xr:uid="{79AC6040-F6A4-4084-AB83-FC2B2AD12E96}"/>
    <cellStyle name="Separador de milhares 2 2 9 35 3" xfId="19539" xr:uid="{D1937C44-49F7-4F4C-B06D-810AE37875EE}"/>
    <cellStyle name="Separador de milhares 2 2 9 36" xfId="15443" xr:uid="{286103C7-1D0A-48F1-8FA3-EC2860B16F71}"/>
    <cellStyle name="Separador de milhares 2 2 9 36 2" xfId="20669" xr:uid="{9C4F8802-8E92-456A-847B-F202C447CB52}"/>
    <cellStyle name="Separador de milhares 2 2 9 4" xfId="11533" xr:uid="{C8026C83-B9F5-4005-8611-82C43F1479A6}"/>
    <cellStyle name="Separador de milhares 2 2 9 4 2" xfId="14332" xr:uid="{BD23075B-05E6-4A0F-9126-FCF987A31258}"/>
    <cellStyle name="Separador de milhares 2 2 9 4 2 2" xfId="17220" xr:uid="{41E16129-53DD-4BCA-BA20-5A5BE706651A}"/>
    <cellStyle name="Separador de milhares 2 2 9 4 2 2 2" xfId="22442" xr:uid="{3A63948E-8E63-41CC-B2CF-D929BAECDB2B}"/>
    <cellStyle name="Separador de milhares 2 2 9 4 2 3" xfId="19567" xr:uid="{EAF69655-55F7-4E62-9B32-7A548D3D926F}"/>
    <cellStyle name="Separador de milhares 2 2 9 4 3" xfId="15471" xr:uid="{CC60DCB4-6578-47BF-B5BC-0BF48ECBC25E}"/>
    <cellStyle name="Separador de milhares 2 2 9 4 3 2" xfId="20697" xr:uid="{54C6F08B-70DA-4935-82AF-B50D5EA01BAD}"/>
    <cellStyle name="Separador de milhares 2 2 9 5" xfId="11534" xr:uid="{F69203F6-5D9D-41EE-A96A-3F661ED50028}"/>
    <cellStyle name="Separador de milhares 2 2 9 5 2" xfId="14333" xr:uid="{ACD7C2C7-E938-41A9-B6F4-4CDB6BB1CA47}"/>
    <cellStyle name="Separador de milhares 2 2 9 5 2 2" xfId="17221" xr:uid="{2724F0C1-EC30-4FA8-BE94-06103140B2F0}"/>
    <cellStyle name="Separador de milhares 2 2 9 5 2 2 2" xfId="22443" xr:uid="{3D8FD349-87F8-418D-AA28-C166962EE101}"/>
    <cellStyle name="Separador de milhares 2 2 9 5 2 3" xfId="19568" xr:uid="{957A7CE7-58DD-44B3-B0F2-8D078BE7D959}"/>
    <cellStyle name="Separador de milhares 2 2 9 5 3" xfId="15472" xr:uid="{94AB3587-8FEA-4EAC-9FE4-586416495A36}"/>
    <cellStyle name="Separador de milhares 2 2 9 5 3 2" xfId="20698" xr:uid="{5FA0646B-23DB-47E9-9E53-2697BED7DA5F}"/>
    <cellStyle name="Separador de milhares 2 2 9 6" xfId="11535" xr:uid="{3B7D99EB-EF1A-4254-A1AE-0F4ECC95B2F8}"/>
    <cellStyle name="Separador de milhares 2 2 9 6 2" xfId="14334" xr:uid="{7D74B662-B987-4443-862D-F340A4BC57D8}"/>
    <cellStyle name="Separador de milhares 2 2 9 6 2 2" xfId="17222" xr:uid="{7F1191F8-3317-46F1-9EF5-88B9F9FB1EB4}"/>
    <cellStyle name="Separador de milhares 2 2 9 6 2 2 2" xfId="22444" xr:uid="{16066AF4-B1C1-48E2-ABDC-2BD062E5B675}"/>
    <cellStyle name="Separador de milhares 2 2 9 6 2 3" xfId="19569" xr:uid="{8489B227-5F70-4CBD-A8E3-D07AD321BAC9}"/>
    <cellStyle name="Separador de milhares 2 2 9 6 3" xfId="15473" xr:uid="{46749A56-F084-4B60-8FCF-3A5E45516231}"/>
    <cellStyle name="Separador de milhares 2 2 9 6 3 2" xfId="20699" xr:uid="{7295A17F-99AD-41DA-AFBD-725AD9AD5D88}"/>
    <cellStyle name="Separador de milhares 2 2 9 7" xfId="11536" xr:uid="{854CF2E9-AC80-4A93-B963-01D02F855F84}"/>
    <cellStyle name="Separador de milhares 2 2 9 7 2" xfId="14335" xr:uid="{7F479121-84F4-4E12-8416-3CE87DA99684}"/>
    <cellStyle name="Separador de milhares 2 2 9 7 2 2" xfId="17223" xr:uid="{609C935E-E8F9-4260-9D67-DA5F9BA0AFF8}"/>
    <cellStyle name="Separador de milhares 2 2 9 7 2 2 2" xfId="22445" xr:uid="{0F0989AC-6E1F-453C-BF67-AC0BADB9C4A1}"/>
    <cellStyle name="Separador de milhares 2 2 9 7 2 3" xfId="19570" xr:uid="{E898CD61-0F62-453F-8D04-08FE25FBB806}"/>
    <cellStyle name="Separador de milhares 2 2 9 7 3" xfId="15474" xr:uid="{760EDD30-7C2E-4571-BE2F-8077E4C5FE8D}"/>
    <cellStyle name="Separador de milhares 2 2 9 7 3 2" xfId="20700" xr:uid="{FC36C121-706A-40BA-9A10-5EB8C505EBF1}"/>
    <cellStyle name="Separador de milhares 2 2 9 8" xfId="11537" xr:uid="{F7893F37-BC6E-4ECD-8332-94623E2B1058}"/>
    <cellStyle name="Separador de milhares 2 2 9 8 2" xfId="14336" xr:uid="{D474C4A7-5329-44CC-A0B1-96F0880EAA2F}"/>
    <cellStyle name="Separador de milhares 2 2 9 8 2 2" xfId="17224" xr:uid="{4F87433C-45F2-4420-8219-B10FCDD3179E}"/>
    <cellStyle name="Separador de milhares 2 2 9 8 2 2 2" xfId="22446" xr:uid="{7C7B3DFC-5CA5-4B56-9421-9CC438545E38}"/>
    <cellStyle name="Separador de milhares 2 2 9 8 2 3" xfId="19571" xr:uid="{538F56C4-84B9-4949-A849-644C6B8CA275}"/>
    <cellStyle name="Separador de milhares 2 2 9 8 3" xfId="15475" xr:uid="{5006D0B6-5BCD-4D18-A112-BDE7EA47A20A}"/>
    <cellStyle name="Separador de milhares 2 2 9 8 3 2" xfId="20701" xr:uid="{1A39054F-67D2-486E-8E5D-4CC0E06F3A38}"/>
    <cellStyle name="Separador de milhares 2 2 9 9" xfId="11538" xr:uid="{25156777-6BCF-43B9-BC0E-339EF1FFF3C6}"/>
    <cellStyle name="Separador de milhares 2 2 9 9 2" xfId="14337" xr:uid="{CCBD363A-F4EA-4996-BAE2-AD2B6D816B96}"/>
    <cellStyle name="Separador de milhares 2 2 9 9 2 2" xfId="17225" xr:uid="{D26AE046-1D04-4D8A-88EB-A969E22A17C9}"/>
    <cellStyle name="Separador de milhares 2 2 9 9 2 2 2" xfId="22447" xr:uid="{CDDB06C6-A1BB-433C-A0E3-B148182CEDA9}"/>
    <cellStyle name="Separador de milhares 2 2 9 9 2 3" xfId="19572" xr:uid="{8E6E2522-ED9C-4367-99C1-84612B8CA959}"/>
    <cellStyle name="Separador de milhares 2 2 9 9 3" xfId="15476" xr:uid="{CAF412EE-E43F-496B-877A-40EA5723E42A}"/>
    <cellStyle name="Separador de milhares 2 2 9 9 3 2" xfId="20702" xr:uid="{84BA41AB-E7F8-40AC-A74D-89B47122A668}"/>
    <cellStyle name="Separador de milhares 2 20" xfId="11539" xr:uid="{06B62A43-DF01-4DFF-A074-FD5E54543445}"/>
    <cellStyle name="Separador de milhares 2 20 2" xfId="14338" xr:uid="{9DCD7F68-B4E7-4697-A65B-B1F368E94D88}"/>
    <cellStyle name="Separador de milhares 2 20 2 2" xfId="17226" xr:uid="{6FF37187-1890-4366-A30E-035F63DE206C}"/>
    <cellStyle name="Separador de milhares 2 20 2 2 2" xfId="22448" xr:uid="{FFE4C809-257D-4D84-B9DE-3F77B88A9B0A}"/>
    <cellStyle name="Separador de milhares 2 20 2 3" xfId="19573" xr:uid="{53A98EE8-E7FA-4FC9-A468-A727DFC1DE2A}"/>
    <cellStyle name="Separador de milhares 2 20 3" xfId="15477" xr:uid="{789C5942-525B-4616-9B20-A8EDA42A322E}"/>
    <cellStyle name="Separador de milhares 2 20 3 2" xfId="20703" xr:uid="{219047BF-3578-47BF-A304-0486C68E681D}"/>
    <cellStyle name="Separador de milhares 2 21" xfId="11540" xr:uid="{C23A08F9-86B7-4B1D-946B-82C14B398FA2}"/>
    <cellStyle name="Separador de milhares 2 21 2" xfId="14339" xr:uid="{5CA32284-87C2-46D2-8CC2-5996A61C6B93}"/>
    <cellStyle name="Separador de milhares 2 21 2 2" xfId="17227" xr:uid="{80E50CCE-F98B-45B7-A3B1-E6566DD050FB}"/>
    <cellStyle name="Separador de milhares 2 21 2 2 2" xfId="22449" xr:uid="{2F81BCA4-F5A9-410E-B916-73B1E9DF23F6}"/>
    <cellStyle name="Separador de milhares 2 21 2 3" xfId="19574" xr:uid="{9529A6C4-6BBD-451D-829A-4ADDB83601F2}"/>
    <cellStyle name="Separador de milhares 2 21 3" xfId="15478" xr:uid="{F5DFBA9D-B8AA-4171-AEB6-5351BFB44E44}"/>
    <cellStyle name="Separador de milhares 2 21 3 2" xfId="20704" xr:uid="{957AE295-37CE-481B-8E92-9977EF309FFF}"/>
    <cellStyle name="Separador de milhares 2 22" xfId="11541" xr:uid="{A44526D6-E813-4F85-BD04-0134D809B128}"/>
    <cellStyle name="Separador de milhares 2 22 2" xfId="14340" xr:uid="{C2FDF23F-EBFC-4795-B57B-79BB68C58F35}"/>
    <cellStyle name="Separador de milhares 2 22 2 2" xfId="17228" xr:uid="{D11A6530-9FC0-471A-8439-962CBFED9EA0}"/>
    <cellStyle name="Separador de milhares 2 22 2 2 2" xfId="22450" xr:uid="{5C1370C3-5214-4662-8694-24713E989CBA}"/>
    <cellStyle name="Separador de milhares 2 22 2 3" xfId="19575" xr:uid="{AD579EC1-3453-4B63-B25E-B5B6DBC2CA5D}"/>
    <cellStyle name="Separador de milhares 2 22 3" xfId="15479" xr:uid="{FD5EE570-80F4-4877-9CCE-1F586DD19A1B}"/>
    <cellStyle name="Separador de milhares 2 22 3 2" xfId="20705" xr:uid="{35685316-C6BD-4903-932A-776009C4E9A0}"/>
    <cellStyle name="Separador de milhares 2 23" xfId="11542" xr:uid="{130B554F-9E7E-4CA2-A736-84900D6F8DAC}"/>
    <cellStyle name="Separador de milhares 2 23 2" xfId="14341" xr:uid="{037A20BD-0EE1-4EF3-AC7E-03568A06EAA9}"/>
    <cellStyle name="Separador de milhares 2 23 2 2" xfId="17229" xr:uid="{010AC622-0284-443B-82EC-7DEE7F404ABD}"/>
    <cellStyle name="Separador de milhares 2 23 2 2 2" xfId="22451" xr:uid="{F722B32A-040B-49B4-9775-625E10A68BE3}"/>
    <cellStyle name="Separador de milhares 2 23 2 3" xfId="19576" xr:uid="{FEA174AA-1FDF-4A73-A78E-64C848423096}"/>
    <cellStyle name="Separador de milhares 2 23 3" xfId="15480" xr:uid="{D1D87DB8-5CDC-45E8-8F07-DB1B3C9A6D5C}"/>
    <cellStyle name="Separador de milhares 2 23 3 2" xfId="20706" xr:uid="{FA327F9F-B2FC-44FF-98EE-5CBCD47D4783}"/>
    <cellStyle name="Separador de milhares 2 24" xfId="11543" xr:uid="{AEE8DD4B-93CD-44B4-BE33-533B3594124C}"/>
    <cellStyle name="Separador de milhares 2 24 2" xfId="14342" xr:uid="{F16264AD-E84A-4F16-857E-6265AC381B0A}"/>
    <cellStyle name="Separador de milhares 2 24 2 2" xfId="17230" xr:uid="{1E21F782-F646-4F42-8B5F-F896F036F297}"/>
    <cellStyle name="Separador de milhares 2 24 2 2 2" xfId="22452" xr:uid="{3ECA7056-F7F8-4FBA-BE15-06ACB0B1C11C}"/>
    <cellStyle name="Separador de milhares 2 24 2 3" xfId="19577" xr:uid="{3CCE1B4D-61F2-4F30-9D08-7D07958D79F2}"/>
    <cellStyle name="Separador de milhares 2 24 3" xfId="15481" xr:uid="{4700C52A-2EB0-4A8B-BDAF-BB480181A5AA}"/>
    <cellStyle name="Separador de milhares 2 24 3 2" xfId="20707" xr:uid="{3978AF06-FEA9-49F6-B71D-FB3DBE1FB8E9}"/>
    <cellStyle name="Separador de milhares 2 25" xfId="11544" xr:uid="{94D9DBAA-F701-4668-8DD8-3A57CAFB65EB}"/>
    <cellStyle name="Separador de milhares 2 25 2" xfId="14343" xr:uid="{8D293E69-F96B-4ECD-ADA8-255FA1FFBAF1}"/>
    <cellStyle name="Separador de milhares 2 25 2 2" xfId="17231" xr:uid="{FD44F2EB-E602-4F51-A480-AB2B6F823292}"/>
    <cellStyle name="Separador de milhares 2 25 2 2 2" xfId="22453" xr:uid="{7477B665-10E5-46BB-BB72-0ECA5A11AD61}"/>
    <cellStyle name="Separador de milhares 2 25 2 3" xfId="19578" xr:uid="{A5E35D11-3E28-443C-8FC1-14BB186ECF91}"/>
    <cellStyle name="Separador de milhares 2 25 3" xfId="15482" xr:uid="{8A976525-69C9-48F6-9E17-3E6A5CF3D267}"/>
    <cellStyle name="Separador de milhares 2 25 3 2" xfId="20708" xr:uid="{31E6D7A1-0C37-45C1-ADEE-BBB1C309316A}"/>
    <cellStyle name="Separador de milhares 2 26" xfId="11545" xr:uid="{2B7EBF33-08D8-499B-81C8-5E9EC2217FE6}"/>
    <cellStyle name="Separador de milhares 2 26 2" xfId="14344" xr:uid="{79399CF6-B1E5-44B5-BF34-ACEBD79A502F}"/>
    <cellStyle name="Separador de milhares 2 26 2 2" xfId="17232" xr:uid="{85F9F992-99C9-46CC-B718-805B4C75AEE4}"/>
    <cellStyle name="Separador de milhares 2 26 2 2 2" xfId="22454" xr:uid="{676119B5-3A00-415D-89C3-82923203EA8A}"/>
    <cellStyle name="Separador de milhares 2 26 2 3" xfId="19579" xr:uid="{8A1FAE32-E535-43BA-BC3D-9F58B86C1FBD}"/>
    <cellStyle name="Separador de milhares 2 26 3" xfId="15483" xr:uid="{FC2EC58A-8656-42A9-AACA-BFDA1E9C068C}"/>
    <cellStyle name="Separador de milhares 2 26 3 2" xfId="20709" xr:uid="{29722F23-E472-4075-B94E-D73CA658E1D7}"/>
    <cellStyle name="Separador de milhares 2 27" xfId="11546" xr:uid="{C425FB83-EE66-48BA-90C5-05910E152DFE}"/>
    <cellStyle name="Separador de milhares 2 27 2" xfId="14345" xr:uid="{247F7E6B-1747-468A-B4F3-B29545922D71}"/>
    <cellStyle name="Separador de milhares 2 27 2 2" xfId="17233" xr:uid="{B60CDCEC-5170-41E6-8593-70DAA765A72A}"/>
    <cellStyle name="Separador de milhares 2 27 2 2 2" xfId="22455" xr:uid="{9B354275-F615-40E3-91BF-B84546C33613}"/>
    <cellStyle name="Separador de milhares 2 27 2 3" xfId="19580" xr:uid="{7F3C03C4-D664-4053-BB1D-BD68DC699DED}"/>
    <cellStyle name="Separador de milhares 2 27 3" xfId="15484" xr:uid="{1923A091-066F-48E1-8D83-FCC11C6207A9}"/>
    <cellStyle name="Separador de milhares 2 27 3 2" xfId="20710" xr:uid="{A5F12E70-0EAC-4811-9CB3-8DCD6942E482}"/>
    <cellStyle name="Separador de milhares 2 28" xfId="11547" xr:uid="{FFFA251F-85BB-4CD4-A42E-EE80EB0D0670}"/>
    <cellStyle name="Separador de milhares 2 28 2" xfId="14346" xr:uid="{DD212FDB-34B3-41FD-9BCD-6A03589306CC}"/>
    <cellStyle name="Separador de milhares 2 28 2 2" xfId="17234" xr:uid="{E87FD89D-DB65-45B3-A8BA-C754E9CA3D76}"/>
    <cellStyle name="Separador de milhares 2 28 2 2 2" xfId="22456" xr:uid="{8E6C0849-BDFF-4804-91C9-88C448A27CB9}"/>
    <cellStyle name="Separador de milhares 2 28 2 3" xfId="19581" xr:uid="{2C297ABD-2896-4F21-B08F-896373C24E69}"/>
    <cellStyle name="Separador de milhares 2 28 3" xfId="15485" xr:uid="{EE35AA28-0BCC-4D4E-B24B-E5CE2994DF3F}"/>
    <cellStyle name="Separador de milhares 2 28 3 2" xfId="20711" xr:uid="{4291923A-4320-499E-90A0-92602E78801D}"/>
    <cellStyle name="Separador de milhares 2 29" xfId="11548" xr:uid="{7CF8FA34-7398-4FF0-9D46-E1E276927F12}"/>
    <cellStyle name="Separador de milhares 2 29 2" xfId="14347" xr:uid="{069868A2-5B9B-44CA-AC31-A675A29EE019}"/>
    <cellStyle name="Separador de milhares 2 29 2 2" xfId="17235" xr:uid="{CD778E2C-ADE9-4FCE-A39E-46781690CDB8}"/>
    <cellStyle name="Separador de milhares 2 29 2 2 2" xfId="22457" xr:uid="{29ED5420-A1D4-42AA-BE96-385F9943BE50}"/>
    <cellStyle name="Separador de milhares 2 29 2 3" xfId="19582" xr:uid="{8B94C340-88C3-487E-8639-C1E59E08A8E9}"/>
    <cellStyle name="Separador de milhares 2 29 3" xfId="15486" xr:uid="{B80DC723-1B83-49A4-8F59-5DE7BCC64CF4}"/>
    <cellStyle name="Separador de milhares 2 29 3 2" xfId="20712" xr:uid="{29CF03FA-0322-471B-BA54-32CFFFD1F22D}"/>
    <cellStyle name="Separador de milhares 2 3" xfId="1286" xr:uid="{9C236056-6B84-4569-BFB5-C0361DF9E968}"/>
    <cellStyle name="Separador de milhares 2 3 10" xfId="11549" xr:uid="{2B435EFA-177A-4224-9915-4776BAA8F7F3}"/>
    <cellStyle name="Separador de milhares 2 3 10 2" xfId="14349" xr:uid="{79EE2D90-1E0E-4CF3-B0D9-4EF3B059E597}"/>
    <cellStyle name="Separador de milhares 2 3 10 2 2" xfId="17237" xr:uid="{851A3531-1964-49E3-93C3-44A2241B4076}"/>
    <cellStyle name="Separador de milhares 2 3 10 2 2 2" xfId="22459" xr:uid="{90D1378E-17FE-4E99-8750-84E88F15E211}"/>
    <cellStyle name="Separador de milhares 2 3 10 2 3" xfId="19584" xr:uid="{BC2C60BB-4553-4E8F-B3C7-B270F0895A91}"/>
    <cellStyle name="Separador de milhares 2 3 10 3" xfId="15488" xr:uid="{E8FA9767-A43E-46F6-88B7-5F0371A93E61}"/>
    <cellStyle name="Separador de milhares 2 3 10 3 2" xfId="20714" xr:uid="{0CB13FE4-7B01-4F30-8B00-83E8AAB64708}"/>
    <cellStyle name="Separador de milhares 2 3 11" xfId="11550" xr:uid="{03AD434B-072E-44D6-9D3C-ACF20726BFCA}"/>
    <cellStyle name="Separador de milhares 2 3 11 2" xfId="14350" xr:uid="{EA3AD268-0118-424A-9C3C-E14B8C47EFE1}"/>
    <cellStyle name="Separador de milhares 2 3 11 2 2" xfId="17238" xr:uid="{0F30D0BD-1138-42B9-A2FA-ABF60C5D9F7D}"/>
    <cellStyle name="Separador de milhares 2 3 11 2 2 2" xfId="22460" xr:uid="{50982C66-3BE6-4132-83D5-5C919D5945FA}"/>
    <cellStyle name="Separador de milhares 2 3 11 2 3" xfId="19585" xr:uid="{04266314-0C8F-4FA0-B248-7A887D03080B}"/>
    <cellStyle name="Separador de milhares 2 3 11 3" xfId="15489" xr:uid="{59A52799-F6DF-4E60-8079-0277A4A4FEF2}"/>
    <cellStyle name="Separador de milhares 2 3 11 3 2" xfId="20715" xr:uid="{DDF69BC8-AE41-4F1B-9FBC-937C315AE203}"/>
    <cellStyle name="Separador de milhares 2 3 12" xfId="11551" xr:uid="{9D4EFB59-91B6-4BF5-BCE2-41C9932E2D1A}"/>
    <cellStyle name="Separador de milhares 2 3 12 2" xfId="14351" xr:uid="{28115BF8-C3D3-4F6B-B003-8C0AE0D51173}"/>
    <cellStyle name="Separador de milhares 2 3 12 2 2" xfId="17239" xr:uid="{09F82E3A-E8EB-49F3-A25E-8F51220C7648}"/>
    <cellStyle name="Separador de milhares 2 3 12 2 2 2" xfId="22461" xr:uid="{85FEA68B-FE42-4A12-82FD-6DC5AF800DFF}"/>
    <cellStyle name="Separador de milhares 2 3 12 2 3" xfId="19586" xr:uid="{271F7D32-295C-4118-9ECE-0A19DA5F69DA}"/>
    <cellStyle name="Separador de milhares 2 3 12 3" xfId="15490" xr:uid="{A6988433-E304-4AA4-8474-582523010DAF}"/>
    <cellStyle name="Separador de milhares 2 3 12 3 2" xfId="20716" xr:uid="{EE0E7C48-056E-407E-920B-4C22B2A4AAD9}"/>
    <cellStyle name="Separador de milhares 2 3 13" xfId="11552" xr:uid="{6A773B60-795E-427F-B8F0-6F15ABFF6A6D}"/>
    <cellStyle name="Separador de milhares 2 3 13 2" xfId="14352" xr:uid="{39F40D43-5D3B-4FFB-8AF2-C85957715725}"/>
    <cellStyle name="Separador de milhares 2 3 13 2 2" xfId="17240" xr:uid="{3E6184C9-E386-40BB-BB92-0BE25307F729}"/>
    <cellStyle name="Separador de milhares 2 3 13 2 2 2" xfId="22462" xr:uid="{EF9B95BB-7800-47FA-B754-37A9746F8615}"/>
    <cellStyle name="Separador de milhares 2 3 13 2 3" xfId="19587" xr:uid="{33A6B5A1-9B2C-4D3C-A38F-79D37698B394}"/>
    <cellStyle name="Separador de milhares 2 3 13 3" xfId="15491" xr:uid="{2C37BC29-47C8-43B8-B2DE-C0EA5719DD05}"/>
    <cellStyle name="Separador de milhares 2 3 13 3 2" xfId="20717" xr:uid="{2B71F2DD-1F14-421C-8F77-1367734F004F}"/>
    <cellStyle name="Separador de milhares 2 3 14" xfId="11553" xr:uid="{7590B499-EE09-4687-BAB4-576428EC2F55}"/>
    <cellStyle name="Separador de milhares 2 3 14 2" xfId="14353" xr:uid="{DE240917-C36F-410B-A565-6A0E27FCD60A}"/>
    <cellStyle name="Separador de milhares 2 3 14 2 2" xfId="17241" xr:uid="{F8B56D9B-395F-4F3C-ABC1-4A62E0EF6486}"/>
    <cellStyle name="Separador de milhares 2 3 14 2 2 2" xfId="22463" xr:uid="{91EA36AA-FC6B-4A89-939F-87237D67D6BC}"/>
    <cellStyle name="Separador de milhares 2 3 14 2 3" xfId="19588" xr:uid="{F2D85C78-4049-4028-8AAC-8297AC70108C}"/>
    <cellStyle name="Separador de milhares 2 3 14 3" xfId="15492" xr:uid="{2CCBA035-7DA2-4108-8F6D-592395D3380D}"/>
    <cellStyle name="Separador de milhares 2 3 14 3 2" xfId="20718" xr:uid="{6AFFBFE0-BC88-4C50-9BC0-B15014C99F40}"/>
    <cellStyle name="Separador de milhares 2 3 15" xfId="11554" xr:uid="{3ABCAA79-5FF2-4D58-A7F0-6435C053690E}"/>
    <cellStyle name="Separador de milhares 2 3 15 2" xfId="14354" xr:uid="{C8C8086D-9075-4EBA-94E1-FF1F6D1A1F51}"/>
    <cellStyle name="Separador de milhares 2 3 15 2 2" xfId="17242" xr:uid="{C9238BDA-8B6B-48AD-96BA-5FF88BBF740D}"/>
    <cellStyle name="Separador de milhares 2 3 15 2 2 2" xfId="22464" xr:uid="{B461E128-B050-4378-8FE3-D5078D2A1C8C}"/>
    <cellStyle name="Separador de milhares 2 3 15 2 3" xfId="19589" xr:uid="{DFFB9BCE-89A8-47F9-BB41-50475BA849D2}"/>
    <cellStyle name="Separador de milhares 2 3 15 3" xfId="15493" xr:uid="{266E4901-E446-44E1-9A64-EECCB140EC0B}"/>
    <cellStyle name="Separador de milhares 2 3 15 3 2" xfId="20719" xr:uid="{E3EA115C-83EE-463A-B4AD-1DF9E0E874BC}"/>
    <cellStyle name="Separador de milhares 2 3 16" xfId="11555" xr:uid="{E4E70378-DDB0-4109-9524-1171018E0DA4}"/>
    <cellStyle name="Separador de milhares 2 3 16 2" xfId="14355" xr:uid="{543EF64F-5AE2-482B-8C2F-F76FF3AA9863}"/>
    <cellStyle name="Separador de milhares 2 3 16 2 2" xfId="17243" xr:uid="{16F51916-4306-4DA2-ABE4-75318E2D4104}"/>
    <cellStyle name="Separador de milhares 2 3 16 2 2 2" xfId="22465" xr:uid="{F16FEDA2-A405-44B8-AF28-1F6548C8D5DE}"/>
    <cellStyle name="Separador de milhares 2 3 16 2 3" xfId="19590" xr:uid="{3CDF4510-E01F-44CE-9B01-A5227151F8F1}"/>
    <cellStyle name="Separador de milhares 2 3 16 3" xfId="15494" xr:uid="{5A855484-AB4D-47A9-A191-DA339BC32CF5}"/>
    <cellStyle name="Separador de milhares 2 3 16 3 2" xfId="20720" xr:uid="{90566089-41E0-4C1C-B1FA-8C07CF747BA9}"/>
    <cellStyle name="Separador de milhares 2 3 17" xfId="11556" xr:uid="{E7E2CB5D-5290-41FE-B9B9-D9E87F51DF50}"/>
    <cellStyle name="Separador de milhares 2 3 17 2" xfId="14356" xr:uid="{E517A0DD-E2AE-46E9-8447-7CF0A5C3701C}"/>
    <cellStyle name="Separador de milhares 2 3 17 2 2" xfId="17244" xr:uid="{DFAAB880-93E9-4A26-B2E6-7D172AFAE9DE}"/>
    <cellStyle name="Separador de milhares 2 3 17 2 2 2" xfId="22466" xr:uid="{E0B2A87B-2522-4C9A-BEEF-7668256D24B5}"/>
    <cellStyle name="Separador de milhares 2 3 17 2 3" xfId="19591" xr:uid="{CED7EF21-6D70-4FB7-85C5-CA9A5AF215B3}"/>
    <cellStyle name="Separador de milhares 2 3 17 3" xfId="15495" xr:uid="{E667CBEE-52C6-4B93-80EE-C9611E952722}"/>
    <cellStyle name="Separador de milhares 2 3 17 3 2" xfId="20721" xr:uid="{56A18986-097E-40A7-858E-6487285A2B2F}"/>
    <cellStyle name="Separador de milhares 2 3 18" xfId="11557" xr:uid="{87B06966-89BE-469B-BEE1-76B4DE3F00C3}"/>
    <cellStyle name="Separador de milhares 2 3 18 2" xfId="14357" xr:uid="{4C7A8F83-18CA-4AB8-8270-E34BBDDF5A58}"/>
    <cellStyle name="Separador de milhares 2 3 18 2 2" xfId="17245" xr:uid="{9745C8F5-7FFB-4803-B011-283D37F1FAC8}"/>
    <cellStyle name="Separador de milhares 2 3 18 2 2 2" xfId="22467" xr:uid="{BF8CC541-E9CF-410D-9704-BD6E6A4FD5EA}"/>
    <cellStyle name="Separador de milhares 2 3 18 2 3" xfId="19592" xr:uid="{E3675825-01DC-4CCD-95EB-458A4EB85500}"/>
    <cellStyle name="Separador de milhares 2 3 18 3" xfId="15496" xr:uid="{0A3113D7-DCAB-42D2-BA20-09E46A2E00E6}"/>
    <cellStyle name="Separador de milhares 2 3 18 3 2" xfId="20722" xr:uid="{8D07FA43-878E-485A-9028-5244B59B5D8F}"/>
    <cellStyle name="Separador de milhares 2 3 19" xfId="11558" xr:uid="{CACAEB4C-22D4-4D24-A2E1-CBD6CC2450EE}"/>
    <cellStyle name="Separador de milhares 2 3 19 2" xfId="14358" xr:uid="{6EC98032-EA98-4755-97F2-6F70334C0DF8}"/>
    <cellStyle name="Separador de milhares 2 3 19 2 2" xfId="17246" xr:uid="{53DD81D8-7F2C-4411-8C44-BCEBD2181A77}"/>
    <cellStyle name="Separador de milhares 2 3 19 2 2 2" xfId="22468" xr:uid="{5774F696-FAED-4431-9AE4-9A6E1AE3EC4C}"/>
    <cellStyle name="Separador de milhares 2 3 19 2 3" xfId="19593" xr:uid="{36CE842E-F4F8-4079-BA48-48C940E5516A}"/>
    <cellStyle name="Separador de milhares 2 3 19 3" xfId="15497" xr:uid="{D14FBCFE-B2EB-4293-94B1-F3DE5DFF6B5D}"/>
    <cellStyle name="Separador de milhares 2 3 19 3 2" xfId="20723" xr:uid="{9617EE59-BE84-49A7-884A-2BD3906DCF2D}"/>
    <cellStyle name="Separador de milhares 2 3 2" xfId="1287" xr:uid="{8C22C7C2-959D-47A7-908A-E87EFE4F73A9}"/>
    <cellStyle name="Separador de milhares 2 3 2 2" xfId="14359" xr:uid="{DAF6B33B-4FC2-4F99-95CE-E45C1E9308F9}"/>
    <cellStyle name="Separador de milhares 2 3 2 2 2" xfId="17247" xr:uid="{002FB50D-E4E2-43CC-8C50-1108C8E521CA}"/>
    <cellStyle name="Separador de milhares 2 3 2 2 2 2" xfId="22469" xr:uid="{53D01010-C00E-4A16-8141-FE20F26FD06B}"/>
    <cellStyle name="Separador de milhares 2 3 2 2 3" xfId="19594" xr:uid="{3D2489E8-1E81-4050-9A70-7C2EE6D4A41E}"/>
    <cellStyle name="Separador de milhares 2 3 2 3" xfId="15498" xr:uid="{681961A7-EFBA-4B6D-B68E-0109F27E4A64}"/>
    <cellStyle name="Separador de milhares 2 3 2 3 2" xfId="20724" xr:uid="{F9FA7351-365B-4833-A533-9FBE60961398}"/>
    <cellStyle name="Separador de milhares 2 3 2 4" xfId="11559" xr:uid="{F3F1587F-F079-4DB4-B9D8-0C04412287B9}"/>
    <cellStyle name="Separador de milhares 2 3 20" xfId="11560" xr:uid="{956ADA9E-502E-4DC5-8BB5-31D7DE398556}"/>
    <cellStyle name="Separador de milhares 2 3 20 2" xfId="14360" xr:uid="{48737550-F011-40C4-BC2E-A60A324CFF63}"/>
    <cellStyle name="Separador de milhares 2 3 20 2 2" xfId="17248" xr:uid="{27F4698A-1BD8-4AC9-A86E-F50DE1E32B86}"/>
    <cellStyle name="Separador de milhares 2 3 20 2 2 2" xfId="22470" xr:uid="{EED1474B-8263-47D9-97EE-206438F96B65}"/>
    <cellStyle name="Separador de milhares 2 3 20 2 3" xfId="19595" xr:uid="{C8ED2F9C-EB38-4790-A521-89852BDF7074}"/>
    <cellStyle name="Separador de milhares 2 3 20 3" xfId="15499" xr:uid="{08CF0453-8B32-414A-B5CD-BBD2D034F7AB}"/>
    <cellStyle name="Separador de milhares 2 3 20 3 2" xfId="20725" xr:uid="{389A670B-B741-425E-988D-16938878D00A}"/>
    <cellStyle name="Separador de milhares 2 3 21" xfId="11561" xr:uid="{2F6A59CA-B0F1-45B4-85F3-7FF32E651D2D}"/>
    <cellStyle name="Separador de milhares 2 3 21 2" xfId="14361" xr:uid="{B1DFBB12-5783-4187-9AD9-F1B860660CB9}"/>
    <cellStyle name="Separador de milhares 2 3 21 2 2" xfId="17249" xr:uid="{E967CF6B-D7C5-4289-A65B-BAAD3C90BD19}"/>
    <cellStyle name="Separador de milhares 2 3 21 2 2 2" xfId="22471" xr:uid="{9A25CFD7-F255-4622-96D6-4471F97A2421}"/>
    <cellStyle name="Separador de milhares 2 3 21 2 3" xfId="19596" xr:uid="{539E4656-3BA5-4FC6-94D4-530C4605FD0B}"/>
    <cellStyle name="Separador de milhares 2 3 21 3" xfId="15500" xr:uid="{79AA0597-4F61-43E1-8B83-CB7137F36B0F}"/>
    <cellStyle name="Separador de milhares 2 3 21 3 2" xfId="20726" xr:uid="{2978BBCC-8B0F-46D4-98E7-C67B907B85E0}"/>
    <cellStyle name="Separador de milhares 2 3 22" xfId="11562" xr:uid="{58860145-195F-43C7-AC1F-500254F53C1D}"/>
    <cellStyle name="Separador de milhares 2 3 22 2" xfId="14362" xr:uid="{4FE8B622-D28A-45DD-BB94-FE4B71FFF938}"/>
    <cellStyle name="Separador de milhares 2 3 22 2 2" xfId="17250" xr:uid="{D6FD6EBA-0DA7-4AA1-AD8D-4FB5B229CCF3}"/>
    <cellStyle name="Separador de milhares 2 3 22 2 2 2" xfId="22472" xr:uid="{09D3874E-0B34-4D34-B6F0-831ED4EA8555}"/>
    <cellStyle name="Separador de milhares 2 3 22 2 3" xfId="19597" xr:uid="{CF38786E-27D8-42D1-847B-07A962D164DE}"/>
    <cellStyle name="Separador de milhares 2 3 22 3" xfId="15501" xr:uid="{E7997549-D03B-4A53-BBE1-5111AABB313B}"/>
    <cellStyle name="Separador de milhares 2 3 22 3 2" xfId="20727" xr:uid="{62D93001-835F-4C4D-A13D-60B9EC6FD0D1}"/>
    <cellStyle name="Separador de milhares 2 3 23" xfId="11563" xr:uid="{F1C8D849-6D83-4F5B-BE73-CD2735A3E2FA}"/>
    <cellStyle name="Separador de milhares 2 3 23 2" xfId="14363" xr:uid="{23C706EF-01C1-47B2-9CFB-194B1246127E}"/>
    <cellStyle name="Separador de milhares 2 3 23 2 2" xfId="17251" xr:uid="{019FB444-F012-4DE0-A5C1-20C640C5A042}"/>
    <cellStyle name="Separador de milhares 2 3 23 2 2 2" xfId="22473" xr:uid="{48738EE3-0FDC-4DB9-9F40-B408A053EC91}"/>
    <cellStyle name="Separador de milhares 2 3 23 2 3" xfId="19598" xr:uid="{B8D0FF6D-80E4-427A-8A84-D010E4E60AAE}"/>
    <cellStyle name="Separador de milhares 2 3 23 3" xfId="15502" xr:uid="{61A7FCED-DA9B-4E3F-9447-ACB33880CCE2}"/>
    <cellStyle name="Separador de milhares 2 3 23 3 2" xfId="20728" xr:uid="{849DFBD2-01D1-4146-8949-1FB3C8B04DB9}"/>
    <cellStyle name="Separador de milhares 2 3 24" xfId="11564" xr:uid="{5E553ED2-DB4B-4CAB-B798-606A46845524}"/>
    <cellStyle name="Separador de milhares 2 3 24 2" xfId="14364" xr:uid="{D390AFCD-455C-48CE-9427-7F4B205A8BE2}"/>
    <cellStyle name="Separador de milhares 2 3 24 2 2" xfId="17252" xr:uid="{731AAD7A-A4AC-4DE7-B186-C4EACC35DBB5}"/>
    <cellStyle name="Separador de milhares 2 3 24 2 2 2" xfId="22474" xr:uid="{3B0A6B67-59BA-4561-9B08-62CB448A85F8}"/>
    <cellStyle name="Separador de milhares 2 3 24 2 3" xfId="19599" xr:uid="{487C9D05-F4EB-44E4-A80E-E68BF88CB1EC}"/>
    <cellStyle name="Separador de milhares 2 3 24 3" xfId="15503" xr:uid="{1931A3C7-FC3C-498F-B792-7EB26BC5825C}"/>
    <cellStyle name="Separador de milhares 2 3 24 3 2" xfId="20729" xr:uid="{129DDD66-135E-43C3-9372-7E5371D6FB7D}"/>
    <cellStyle name="Separador de milhares 2 3 25" xfId="11565" xr:uid="{D6F74437-BFE3-47E5-A48A-031194AEA376}"/>
    <cellStyle name="Separador de milhares 2 3 25 2" xfId="14365" xr:uid="{B0B761CB-ECFE-4D35-A7DB-0E3D4529D656}"/>
    <cellStyle name="Separador de milhares 2 3 25 2 2" xfId="17253" xr:uid="{869604DF-A85E-4717-BFBC-B24209E819BE}"/>
    <cellStyle name="Separador de milhares 2 3 25 2 2 2" xfId="22475" xr:uid="{61CAA730-3A8E-4513-81A0-F13FC94B074E}"/>
    <cellStyle name="Separador de milhares 2 3 25 2 3" xfId="19600" xr:uid="{E26667F4-3AAA-41B7-A594-BDDACCA671FD}"/>
    <cellStyle name="Separador de milhares 2 3 25 3" xfId="15504" xr:uid="{84212970-E866-409B-825D-4EC57315B993}"/>
    <cellStyle name="Separador de milhares 2 3 25 3 2" xfId="20730" xr:uid="{339E3318-9B09-4A2D-B6A5-2F5C82E6ACB8}"/>
    <cellStyle name="Separador de milhares 2 3 26" xfId="11566" xr:uid="{44E18773-DFE1-4B11-A7EB-093B942EFAB8}"/>
    <cellStyle name="Separador de milhares 2 3 26 2" xfId="14366" xr:uid="{D5880729-0A86-4203-B259-4AD77503C754}"/>
    <cellStyle name="Separador de milhares 2 3 26 2 2" xfId="17254" xr:uid="{EB1BC916-D337-4344-B95F-98ADFE91C654}"/>
    <cellStyle name="Separador de milhares 2 3 26 2 2 2" xfId="22476" xr:uid="{D16B09A2-2031-433F-8C71-D5F0273F516C}"/>
    <cellStyle name="Separador de milhares 2 3 26 2 3" xfId="19601" xr:uid="{900A309B-C39B-43A3-9403-8DA4C5A10131}"/>
    <cellStyle name="Separador de milhares 2 3 26 3" xfId="15505" xr:uid="{F9C1085C-473D-4BF9-9D61-81E1E2C889A4}"/>
    <cellStyle name="Separador de milhares 2 3 26 3 2" xfId="20731" xr:uid="{7B641D28-0142-4E10-9FA0-722F57F0F24A}"/>
    <cellStyle name="Separador de milhares 2 3 27" xfId="11567" xr:uid="{663B680A-B8A6-4B57-ADE0-B00254E139D7}"/>
    <cellStyle name="Separador de milhares 2 3 27 2" xfId="14367" xr:uid="{F7FF3022-E165-403B-8A76-44D1E8A83BC4}"/>
    <cellStyle name="Separador de milhares 2 3 27 2 2" xfId="17255" xr:uid="{C4FCC3A2-B5E8-43D8-A4D9-F21B091178DB}"/>
    <cellStyle name="Separador de milhares 2 3 27 2 2 2" xfId="22477" xr:uid="{A48D1DC1-D4A5-4372-B118-BF16990DD266}"/>
    <cellStyle name="Separador de milhares 2 3 27 2 3" xfId="19602" xr:uid="{35A3D19C-A268-4B4B-8FD9-67CE6242763C}"/>
    <cellStyle name="Separador de milhares 2 3 27 3" xfId="15506" xr:uid="{F8BE08DE-220A-4707-8BD4-528235992A33}"/>
    <cellStyle name="Separador de milhares 2 3 27 3 2" xfId="20732" xr:uid="{69CAEB28-38D6-4BAA-AF8E-EC2B4414412F}"/>
    <cellStyle name="Separador de milhares 2 3 28" xfId="11568" xr:uid="{1CA5BB26-DF7E-421A-BB9F-86A64A876BA5}"/>
    <cellStyle name="Separador de milhares 2 3 28 2" xfId="14368" xr:uid="{D4F932F8-D77B-4384-9330-2AED0BB7CE2E}"/>
    <cellStyle name="Separador de milhares 2 3 28 2 2" xfId="17256" xr:uid="{B1F048C5-BF45-4F3B-9870-45EE0FA97107}"/>
    <cellStyle name="Separador de milhares 2 3 28 2 2 2" xfId="22478" xr:uid="{467EFA2F-0FF7-4A39-9A40-A9EFFA8AC326}"/>
    <cellStyle name="Separador de milhares 2 3 28 2 3" xfId="19603" xr:uid="{8B04DA29-1AE3-4742-9CCA-9FD3DDD00704}"/>
    <cellStyle name="Separador de milhares 2 3 28 3" xfId="15507" xr:uid="{BC8F291C-1AC1-48DC-8D44-D317D76DF44B}"/>
    <cellStyle name="Separador de milhares 2 3 28 3 2" xfId="20733" xr:uid="{1C722D34-CBF2-48FC-98A5-EC31EF74F23C}"/>
    <cellStyle name="Separador de milhares 2 3 29" xfId="11569" xr:uid="{2D30F5B8-5457-48FD-8474-2ECCF99C0DA3}"/>
    <cellStyle name="Separador de milhares 2 3 29 2" xfId="14369" xr:uid="{0E2228E4-DC28-429E-9574-629809D1D914}"/>
    <cellStyle name="Separador de milhares 2 3 29 2 2" xfId="17257" xr:uid="{4B76550C-9FC0-455C-B597-CBC965C19CA4}"/>
    <cellStyle name="Separador de milhares 2 3 29 2 2 2" xfId="22479" xr:uid="{A24E5C84-C380-4460-983D-857C4904EEC3}"/>
    <cellStyle name="Separador de milhares 2 3 29 2 3" xfId="19604" xr:uid="{BF40008B-F761-4B44-A0F7-44BC5EEE0C57}"/>
    <cellStyle name="Separador de milhares 2 3 29 3" xfId="15508" xr:uid="{29ED2A14-8FB4-4D0D-8A65-C892288B6BFB}"/>
    <cellStyle name="Separador de milhares 2 3 29 3 2" xfId="20734" xr:uid="{D349B2E7-0504-45D9-A794-8CEBFA85EBFC}"/>
    <cellStyle name="Separador de milhares 2 3 3" xfId="1581" xr:uid="{917AF6C2-FFEA-42D2-AD74-1D400CBB9C3D}"/>
    <cellStyle name="Separador de milhares 2 3 3 2" xfId="14370" xr:uid="{7F1E9FE9-919A-4288-87D8-37F848297B8D}"/>
    <cellStyle name="Separador de milhares 2 3 3 2 2" xfId="17258" xr:uid="{87A56BBC-B16F-4C51-A036-74E1908E00D2}"/>
    <cellStyle name="Separador de milhares 2 3 3 2 2 2" xfId="22480" xr:uid="{DC478805-2EF1-478C-ABEE-41056A19F5F1}"/>
    <cellStyle name="Separador de milhares 2 3 3 2 3" xfId="19605" xr:uid="{64875191-53BD-4485-ABAB-66FB96EF773A}"/>
    <cellStyle name="Separador de milhares 2 3 3 3" xfId="15509" xr:uid="{B4C498D3-4F63-4B01-8BC9-989C1D47952E}"/>
    <cellStyle name="Separador de milhares 2 3 3 3 2" xfId="20735" xr:uid="{56B4D700-328E-4DAD-B63A-D28DEF71C084}"/>
    <cellStyle name="Separador de milhares 2 3 3 4" xfId="11570" xr:uid="{5FF47CF0-4081-44C6-A612-87C5E9BE2C51}"/>
    <cellStyle name="Separador de milhares 2 3 30" xfId="11571" xr:uid="{3691572C-C009-4793-BA6E-71E53998316B}"/>
    <cellStyle name="Separador de milhares 2 3 30 2" xfId="14371" xr:uid="{D166B694-96ED-4BC8-8873-F4A5B3751210}"/>
    <cellStyle name="Separador de milhares 2 3 30 2 2" xfId="17259" xr:uid="{4B339A5A-2FFE-44E4-BBBF-685D45B3E96D}"/>
    <cellStyle name="Separador de milhares 2 3 30 2 2 2" xfId="22481" xr:uid="{15BA48E4-93FA-4DF1-A3A1-63AD6AE9C505}"/>
    <cellStyle name="Separador de milhares 2 3 30 2 3" xfId="19606" xr:uid="{5BE49A5F-1F5B-474B-A7CD-D936A54F00B6}"/>
    <cellStyle name="Separador de milhares 2 3 30 3" xfId="15510" xr:uid="{BFF30AA6-925D-4706-9A64-08DB7B4E41BC}"/>
    <cellStyle name="Separador de milhares 2 3 30 3 2" xfId="20736" xr:uid="{67FB6E33-B004-4C2C-A81E-76CFCFC2D7A1}"/>
    <cellStyle name="Separador de milhares 2 3 31" xfId="11572" xr:uid="{826C6B26-5579-49B6-8400-C16F4C6B8E9C}"/>
    <cellStyle name="Separador de milhares 2 3 31 2" xfId="14372" xr:uid="{43065479-51BD-4233-B158-2085654C0DAF}"/>
    <cellStyle name="Separador de milhares 2 3 31 2 2" xfId="17260" xr:uid="{58D7CD68-BCFF-458B-AF5D-C691BB284D99}"/>
    <cellStyle name="Separador de milhares 2 3 31 2 2 2" xfId="22482" xr:uid="{B13DFD28-EC33-4786-A8EC-A5064E3D9BEC}"/>
    <cellStyle name="Separador de milhares 2 3 31 2 3" xfId="19607" xr:uid="{50F7F6FC-1604-4B6C-85F9-5E3903F8F819}"/>
    <cellStyle name="Separador de milhares 2 3 31 3" xfId="15511" xr:uid="{FA0C7FE6-6D42-4CC2-9430-401321EB205D}"/>
    <cellStyle name="Separador de milhares 2 3 31 3 2" xfId="20737" xr:uid="{BC326CD9-C4A4-4CDA-AC7C-D3F22094D409}"/>
    <cellStyle name="Separador de milhares 2 3 32" xfId="11573" xr:uid="{EFA609BF-F2EB-4AFA-B785-A9B28E7A2298}"/>
    <cellStyle name="Separador de milhares 2 3 32 2" xfId="14373" xr:uid="{59948ECD-EFBC-4488-A91F-2C9DB25380E1}"/>
    <cellStyle name="Separador de milhares 2 3 32 2 2" xfId="17261" xr:uid="{4AAE1A04-8EE0-493D-B39D-B0B7FFAD0B81}"/>
    <cellStyle name="Separador de milhares 2 3 32 2 2 2" xfId="22483" xr:uid="{A9C5BA24-0D1B-4D84-8E9F-6CCA68D96CD3}"/>
    <cellStyle name="Separador de milhares 2 3 32 2 3" xfId="19608" xr:uid="{E32A7FCB-7A36-4B4F-A9A2-A25DE27C10B7}"/>
    <cellStyle name="Separador de milhares 2 3 32 3" xfId="15512" xr:uid="{D34174B8-DACA-489F-AAC1-CAAD4FB03181}"/>
    <cellStyle name="Separador de milhares 2 3 32 3 2" xfId="20738" xr:uid="{8822EC89-D2BC-4406-BA76-388E5748D009}"/>
    <cellStyle name="Separador de milhares 2 3 33" xfId="11574" xr:uid="{D8FE3F3F-9E6B-4033-B614-CCD3A92AB4DC}"/>
    <cellStyle name="Separador de milhares 2 3 33 2" xfId="14374" xr:uid="{9CD59687-A90D-4123-A58E-14899B7A8928}"/>
    <cellStyle name="Separador de milhares 2 3 33 2 2" xfId="17262" xr:uid="{8EF866CE-DBE2-40FB-AC5C-087FD478E0EE}"/>
    <cellStyle name="Separador de milhares 2 3 33 2 2 2" xfId="22484" xr:uid="{1DA4B292-7ED3-4497-966F-EA31C94FEEA8}"/>
    <cellStyle name="Separador de milhares 2 3 33 2 3" xfId="19609" xr:uid="{40A7488B-05E6-4502-9DFE-1A3528A2C201}"/>
    <cellStyle name="Separador de milhares 2 3 33 3" xfId="15513" xr:uid="{5FA46F06-5095-4D0F-8AA9-DA75379609AC}"/>
    <cellStyle name="Separador de milhares 2 3 33 3 2" xfId="20739" xr:uid="{F4984711-A5F2-4E0B-AFEB-C54CFF28CA93}"/>
    <cellStyle name="Separador de milhares 2 3 34" xfId="11575" xr:uid="{F019434E-910F-47A7-A603-B9B32B6337DA}"/>
    <cellStyle name="Separador de milhares 2 3 34 2" xfId="14375" xr:uid="{BDBD001D-CCDF-48C8-80DC-3F6ADB6477E2}"/>
    <cellStyle name="Separador de milhares 2 3 34 2 2" xfId="17263" xr:uid="{B6525F3F-1E27-4BF3-8AFD-D8BC376334C1}"/>
    <cellStyle name="Separador de milhares 2 3 34 2 2 2" xfId="22485" xr:uid="{024EBC43-823C-48A6-99F4-C66249BB57AE}"/>
    <cellStyle name="Separador de milhares 2 3 34 2 3" xfId="19610" xr:uid="{10175CB8-337C-418B-942E-F72CF610301E}"/>
    <cellStyle name="Separador de milhares 2 3 34 3" xfId="15514" xr:uid="{EE40D608-C41D-4ECE-B856-1D6613F2B2A9}"/>
    <cellStyle name="Separador de milhares 2 3 34 3 2" xfId="20740" xr:uid="{BA1E879E-7AE7-4FB4-A953-6374C2598E59}"/>
    <cellStyle name="Separador de milhares 2 3 35" xfId="14348" xr:uid="{09928AD6-571D-481F-9A64-4184DBBA776F}"/>
    <cellStyle name="Separador de milhares 2 3 35 2" xfId="17236" xr:uid="{C3E6DAB2-5B1A-43E2-8A3B-C00A49AAFEE4}"/>
    <cellStyle name="Separador de milhares 2 3 35 2 2" xfId="22458" xr:uid="{63426BC7-ABB0-4E39-8BE2-1572D595DB31}"/>
    <cellStyle name="Separador de milhares 2 3 35 3" xfId="19583" xr:uid="{7B4EE860-5692-403F-A246-1ECD5E3830A8}"/>
    <cellStyle name="Separador de milhares 2 3 36" xfId="15487" xr:uid="{47DEE06F-D9E6-4918-8C8F-9355880888C9}"/>
    <cellStyle name="Separador de milhares 2 3 36 2" xfId="20713" xr:uid="{F2F14497-C6A1-46C1-B713-084803284394}"/>
    <cellStyle name="Separador de milhares 2 3 4" xfId="1662" xr:uid="{7F157F92-07FF-4E6E-9261-5EEB9D278574}"/>
    <cellStyle name="Separador de milhares 2 3 4 2" xfId="14376" xr:uid="{5E4D4487-C289-440D-8EEE-87151C57EE40}"/>
    <cellStyle name="Separador de milhares 2 3 4 2 2" xfId="17264" xr:uid="{5D95CB44-5FE7-4E3F-9FDB-2C300560CF4F}"/>
    <cellStyle name="Separador de milhares 2 3 4 2 2 2" xfId="22486" xr:uid="{B518A73C-A122-46CC-B813-08CFA7F361A0}"/>
    <cellStyle name="Separador de milhares 2 3 4 2 3" xfId="19611" xr:uid="{9AF267CD-35C3-4F90-A0C2-AC12ABF49D73}"/>
    <cellStyle name="Separador de milhares 2 3 4 3" xfId="15515" xr:uid="{3A815E46-6865-4243-9BB2-4F98A9DFDA56}"/>
    <cellStyle name="Separador de milhares 2 3 4 3 2" xfId="20741" xr:uid="{40312ECE-08B5-49B4-A225-A6034668704F}"/>
    <cellStyle name="Separador de milhares 2 3 4 4" xfId="11576" xr:uid="{5D2BD4A2-AA5D-4A3A-83AA-1E9C4233447D}"/>
    <cellStyle name="Separador de milhares 2 3 5" xfId="11577" xr:uid="{556EEE17-7EC7-400E-8EC3-16C2EA13B8B5}"/>
    <cellStyle name="Separador de milhares 2 3 5 2" xfId="14377" xr:uid="{B3CCFCE7-1555-4906-AE23-4F12F42C7C65}"/>
    <cellStyle name="Separador de milhares 2 3 5 2 2" xfId="17265" xr:uid="{79FD2968-C611-41A2-837C-874A7B8EFEBE}"/>
    <cellStyle name="Separador de milhares 2 3 5 2 2 2" xfId="22487" xr:uid="{6CD1EDE8-9229-451A-9370-BC590F7E71FA}"/>
    <cellStyle name="Separador de milhares 2 3 5 2 3" xfId="19612" xr:uid="{BE37E199-7CA2-4851-8F6D-B494E83854FB}"/>
    <cellStyle name="Separador de milhares 2 3 5 3" xfId="15516" xr:uid="{38B2467E-6DCB-4B1B-B75A-546EB7262335}"/>
    <cellStyle name="Separador de milhares 2 3 5 3 2" xfId="20742" xr:uid="{D4B04FF7-4F98-40A0-87D0-153ADACC5A9A}"/>
    <cellStyle name="Separador de milhares 2 3 6" xfId="11578" xr:uid="{E6BFC230-60F1-42F1-A0CB-374F10233058}"/>
    <cellStyle name="Separador de milhares 2 3 6 2" xfId="14378" xr:uid="{2CA9C4A0-42D1-48AC-98AD-AD61A2801665}"/>
    <cellStyle name="Separador de milhares 2 3 6 2 2" xfId="17266" xr:uid="{B2DFDF8F-5459-48F8-B4B6-F7DB433E8B80}"/>
    <cellStyle name="Separador de milhares 2 3 6 2 2 2" xfId="22488" xr:uid="{7E21481D-5524-4A21-A818-6401366E0BEB}"/>
    <cellStyle name="Separador de milhares 2 3 6 2 3" xfId="19613" xr:uid="{F0AB356B-0075-4108-B46D-11DC7D568A92}"/>
    <cellStyle name="Separador de milhares 2 3 6 3" xfId="15517" xr:uid="{CC5505BE-BA0A-4952-AD0F-9A23F7C77837}"/>
    <cellStyle name="Separador de milhares 2 3 6 3 2" xfId="20743" xr:uid="{3452E7CB-945A-4335-98B0-27854BB68F05}"/>
    <cellStyle name="Separador de milhares 2 3 7" xfId="11579" xr:uid="{A8836DDC-207E-4F1D-8EB4-141212C6E901}"/>
    <cellStyle name="Separador de milhares 2 3 7 2" xfId="14379" xr:uid="{097F2849-9CFE-4622-A65C-914CA02BD396}"/>
    <cellStyle name="Separador de milhares 2 3 7 2 2" xfId="17267" xr:uid="{66424458-70E1-4A53-8DC2-02D78EC9406A}"/>
    <cellStyle name="Separador de milhares 2 3 7 2 2 2" xfId="22489" xr:uid="{03440C18-DAC4-4F64-A78E-D12331700E99}"/>
    <cellStyle name="Separador de milhares 2 3 7 2 3" xfId="19614" xr:uid="{3CB7F4DC-6EA4-498C-AA98-A3931CD9ACC4}"/>
    <cellStyle name="Separador de milhares 2 3 7 3" xfId="15518" xr:uid="{E073291C-51A0-4E75-BB12-1C31D0198682}"/>
    <cellStyle name="Separador de milhares 2 3 7 3 2" xfId="20744" xr:uid="{1EF3E34A-A527-4899-852D-267A03A289D2}"/>
    <cellStyle name="Separador de milhares 2 3 8" xfId="11580" xr:uid="{2AF2A175-0E28-411B-BD5F-E5C6E927CEEF}"/>
    <cellStyle name="Separador de milhares 2 3 8 2" xfId="14380" xr:uid="{FD237DD0-FDED-4C57-94AE-3C21658121BB}"/>
    <cellStyle name="Separador de milhares 2 3 8 2 2" xfId="17268" xr:uid="{DC285D51-3F31-47C8-A370-883801BE9D3A}"/>
    <cellStyle name="Separador de milhares 2 3 8 2 2 2" xfId="22490" xr:uid="{AED2ED2A-512F-4DED-AF46-F30270A80E06}"/>
    <cellStyle name="Separador de milhares 2 3 8 2 3" xfId="19615" xr:uid="{74688591-E7CA-4545-A049-CC64060AB07D}"/>
    <cellStyle name="Separador de milhares 2 3 8 3" xfId="15519" xr:uid="{A5AE7487-C214-4330-B231-57AF636F21CD}"/>
    <cellStyle name="Separador de milhares 2 3 8 3 2" xfId="20745" xr:uid="{60EF0104-0A6F-4B5C-9618-189D0CEDD42A}"/>
    <cellStyle name="Separador de milhares 2 3 9" xfId="11581" xr:uid="{0863A38F-BE2F-4DAF-8AA4-B125C626C430}"/>
    <cellStyle name="Separador de milhares 2 3 9 2" xfId="14381" xr:uid="{47D14ADA-76B0-421D-9548-F929C3F44BC8}"/>
    <cellStyle name="Separador de milhares 2 3 9 2 2" xfId="17269" xr:uid="{DFB74F68-B0D7-46B7-89A8-E5C577BC20C5}"/>
    <cellStyle name="Separador de milhares 2 3 9 2 2 2" xfId="22491" xr:uid="{06487E84-79B6-4F04-BA0B-6E3DA54D14E4}"/>
    <cellStyle name="Separador de milhares 2 3 9 2 3" xfId="19616" xr:uid="{F4F7A60C-D02F-4EE2-80E6-4C395832DD3E}"/>
    <cellStyle name="Separador de milhares 2 3 9 3" xfId="15520" xr:uid="{32E132DD-7826-4828-A667-5A3056795C6C}"/>
    <cellStyle name="Separador de milhares 2 3 9 3 2" xfId="20746" xr:uid="{01A8D44F-89D0-487B-8317-945FCC82B012}"/>
    <cellStyle name="Separador de milhares 2 30" xfId="11582" xr:uid="{C8161897-7915-4648-B405-D0363D3DD500}"/>
    <cellStyle name="Separador de milhares 2 30 2" xfId="14382" xr:uid="{71870BB8-5DF7-4821-BAC9-FB8B2DD4BCB1}"/>
    <cellStyle name="Separador de milhares 2 30 2 2" xfId="17270" xr:uid="{4FD52A5D-9D91-48C2-8E8D-AFD50B1A54A8}"/>
    <cellStyle name="Separador de milhares 2 30 2 2 2" xfId="22492" xr:uid="{80FD4DF7-5771-4C05-A9E1-9A99B72891D0}"/>
    <cellStyle name="Separador de milhares 2 30 2 3" xfId="19617" xr:uid="{0169615E-D24D-4EAE-8B95-AB90105BE347}"/>
    <cellStyle name="Separador de milhares 2 30 3" xfId="15521" xr:uid="{ADABF925-D394-446E-8749-F8C697347FC6}"/>
    <cellStyle name="Separador de milhares 2 30 3 2" xfId="20747" xr:uid="{A2F87F6D-1507-4DF9-BF2E-8CF83EB3B42F}"/>
    <cellStyle name="Separador de milhares 2 31" xfId="11583" xr:uid="{945AF78A-39FF-4FA2-9C1A-99E5272E58D7}"/>
    <cellStyle name="Separador de milhares 2 31 2" xfId="14383" xr:uid="{4132362C-34D4-4A53-BC04-F92846DE180F}"/>
    <cellStyle name="Separador de milhares 2 31 2 2" xfId="17271" xr:uid="{4B5794CD-6F89-401C-8583-13079225127A}"/>
    <cellStyle name="Separador de milhares 2 31 2 2 2" xfId="22493" xr:uid="{9C76C201-EF53-4AFE-A130-319571EBCE32}"/>
    <cellStyle name="Separador de milhares 2 31 2 3" xfId="19618" xr:uid="{539A3940-D252-4F42-BDF4-A0C11EF18332}"/>
    <cellStyle name="Separador de milhares 2 31 3" xfId="15522" xr:uid="{3338A38E-12D5-4455-9542-AD7A75C428DC}"/>
    <cellStyle name="Separador de milhares 2 31 3 2" xfId="20748" xr:uid="{A967A8C8-F0E5-4CB8-BFD4-27E927F68094}"/>
    <cellStyle name="Separador de milhares 2 32" xfId="11584" xr:uid="{3896A6C4-448D-42AD-9EB9-D84E77FB3460}"/>
    <cellStyle name="Separador de milhares 2 32 2" xfId="14384" xr:uid="{F2AFC9A1-445B-404D-B414-C4ECDA40B890}"/>
    <cellStyle name="Separador de milhares 2 32 2 2" xfId="17272" xr:uid="{793BC207-7823-42F9-AF99-C2E07BA1D78C}"/>
    <cellStyle name="Separador de milhares 2 32 2 2 2" xfId="22494" xr:uid="{F3350499-63D1-4701-8EA4-F3E09D07001C}"/>
    <cellStyle name="Separador de milhares 2 32 2 3" xfId="19619" xr:uid="{B359E741-554D-4E44-BACC-770A621B3E48}"/>
    <cellStyle name="Separador de milhares 2 32 3" xfId="15523" xr:uid="{02718BC6-E096-47B7-9444-AA186C7E1077}"/>
    <cellStyle name="Separador de milhares 2 32 3 2" xfId="20749" xr:uid="{7C4ECA1F-39D6-490E-9AFC-A77FDC5D8A78}"/>
    <cellStyle name="Separador de milhares 2 33" xfId="11585" xr:uid="{B1A2A0CF-179D-4EAA-A30C-F8395C55A326}"/>
    <cellStyle name="Separador de milhares 2 33 2" xfId="14385" xr:uid="{6D719950-7007-4682-A333-A1B285250FE8}"/>
    <cellStyle name="Separador de milhares 2 33 2 2" xfId="17273" xr:uid="{A70EDA98-D6A0-497C-BE97-6395EB4C1F4B}"/>
    <cellStyle name="Separador de milhares 2 33 2 2 2" xfId="22495" xr:uid="{A193C386-5F87-42E1-B672-833DC44CF792}"/>
    <cellStyle name="Separador de milhares 2 33 2 3" xfId="19620" xr:uid="{7358BD3D-A7C8-4D96-9D96-457CAF95C2FA}"/>
    <cellStyle name="Separador de milhares 2 33 3" xfId="15524" xr:uid="{938EAB9D-4040-49D8-BFA3-C886A2166FC7}"/>
    <cellStyle name="Separador de milhares 2 33 3 2" xfId="20750" xr:uid="{199875DE-71A3-4D3B-B097-88E2DE925052}"/>
    <cellStyle name="Separador de milhares 2 34" xfId="11586" xr:uid="{1DA95A34-A1BA-44AB-BD80-5472074D2A80}"/>
    <cellStyle name="Separador de milhares 2 34 2" xfId="14386" xr:uid="{81A2674D-0311-4957-B78D-809150F47F4F}"/>
    <cellStyle name="Separador de milhares 2 34 2 2" xfId="17274" xr:uid="{A712C39D-244F-4CC6-93D3-AB370F192CF1}"/>
    <cellStyle name="Separador de milhares 2 34 2 2 2" xfId="22496" xr:uid="{C568EC3B-8FBF-44B7-ADEB-125424460338}"/>
    <cellStyle name="Separador de milhares 2 34 2 3" xfId="19621" xr:uid="{99F829C1-22EF-43E7-97EC-238ED74A749E}"/>
    <cellStyle name="Separador de milhares 2 34 3" xfId="15525" xr:uid="{6696D295-C668-47EC-A159-7538899B2D8E}"/>
    <cellStyle name="Separador de milhares 2 34 3 2" xfId="20751" xr:uid="{93C27252-496D-4334-9340-04DDE27D9CD2}"/>
    <cellStyle name="Separador de milhares 2 35" xfId="11587" xr:uid="{DACDEB43-CA8C-4224-BB2B-55ABECA5FCA4}"/>
    <cellStyle name="Separador de milhares 2 35 2" xfId="14387" xr:uid="{EAB76C03-4B54-405F-8027-7BC3951536B5}"/>
    <cellStyle name="Separador de milhares 2 35 2 2" xfId="17275" xr:uid="{EA8EA9D5-3ADD-43AB-88DC-1CF1D555A8F5}"/>
    <cellStyle name="Separador de milhares 2 35 2 2 2" xfId="22497" xr:uid="{384172C8-B445-44D7-93EE-3687114FD408}"/>
    <cellStyle name="Separador de milhares 2 35 2 3" xfId="19622" xr:uid="{765C776F-2D2D-4D1F-B0EB-CC91D8A60A60}"/>
    <cellStyle name="Separador de milhares 2 35 3" xfId="15526" xr:uid="{FCD4B410-C8CF-4A62-8A2C-8B2F02160E8C}"/>
    <cellStyle name="Separador de milhares 2 35 3 2" xfId="20752" xr:uid="{984FCB83-34F6-4CFA-BB99-F767101A3866}"/>
    <cellStyle name="Separador de milhares 2 36" xfId="11588" xr:uid="{F8AF4350-4BDF-4636-B313-0A61C553349E}"/>
    <cellStyle name="Separador de milhares 2 36 2" xfId="14388" xr:uid="{84150299-49CB-48C0-AFB8-669E0238D745}"/>
    <cellStyle name="Separador de milhares 2 36 2 2" xfId="17276" xr:uid="{C636722C-E831-4F42-8D23-0299B0B3C122}"/>
    <cellStyle name="Separador de milhares 2 36 2 2 2" xfId="22498" xr:uid="{B1DCC6FD-3EF0-4BBD-B2D6-06DF68FCDC50}"/>
    <cellStyle name="Separador de milhares 2 36 2 3" xfId="19623" xr:uid="{FE05DCD4-D542-4314-AA7C-CCB04E2822A6}"/>
    <cellStyle name="Separador de milhares 2 36 3" xfId="15527" xr:uid="{49671132-391B-4853-AED4-81C65FF2CA78}"/>
    <cellStyle name="Separador de milhares 2 36 3 2" xfId="20753" xr:uid="{37E0F069-990B-4AEF-B49D-105BF0067A01}"/>
    <cellStyle name="Separador de milhares 2 37" xfId="11589" xr:uid="{B35B4C39-AA05-4BB2-A65A-CEE093F51CA2}"/>
    <cellStyle name="Separador de milhares 2 37 2" xfId="14389" xr:uid="{A3CEBE9C-C991-43D6-AD31-E86CD254F024}"/>
    <cellStyle name="Separador de milhares 2 37 2 2" xfId="17277" xr:uid="{9E44F564-7831-4393-B3A9-7A9FFE6E4D34}"/>
    <cellStyle name="Separador de milhares 2 37 2 2 2" xfId="22499" xr:uid="{805DB537-99D9-4D4C-A538-69F06996FB9D}"/>
    <cellStyle name="Separador de milhares 2 37 2 3" xfId="19624" xr:uid="{3D48CBB7-7FDE-4B05-A6CC-6965D7022764}"/>
    <cellStyle name="Separador de milhares 2 37 3" xfId="15528" xr:uid="{F0D19EA1-3257-4884-9A08-83CD02F6987A}"/>
    <cellStyle name="Separador de milhares 2 37 3 2" xfId="20754" xr:uid="{67DE450F-A355-40F9-BA40-C66A745E7E7F}"/>
    <cellStyle name="Separador de milhares 2 38" xfId="11590" xr:uid="{AE58710D-F262-4684-939A-6B5DB953C0E1}"/>
    <cellStyle name="Separador de milhares 2 38 2" xfId="14390" xr:uid="{D8049063-0247-4794-A2B3-D1BDF6B0FD04}"/>
    <cellStyle name="Separador de milhares 2 38 2 2" xfId="17278" xr:uid="{B8A47E7F-7CD7-4CE6-A608-8DCBA577979B}"/>
    <cellStyle name="Separador de milhares 2 38 2 2 2" xfId="22500" xr:uid="{BFD1EE4E-8344-480D-98ED-8F1375BBE635}"/>
    <cellStyle name="Separador de milhares 2 38 2 3" xfId="19625" xr:uid="{065873A4-38FB-47DA-82B7-65FBE3CECD6B}"/>
    <cellStyle name="Separador de milhares 2 38 3" xfId="15529" xr:uid="{E6CFEE04-46FF-45A4-8A26-9B5118EA22EE}"/>
    <cellStyle name="Separador de milhares 2 38 3 2" xfId="20755" xr:uid="{E204015E-18EF-4E01-A3D6-D107B09CEDD8}"/>
    <cellStyle name="Separador de milhares 2 39" xfId="11591" xr:uid="{6E1C8485-D0F3-47FB-988D-3FDE9FA4E47E}"/>
    <cellStyle name="Separador de milhares 2 39 2" xfId="14391" xr:uid="{00965B04-37E6-4E89-A2A6-391B216D0325}"/>
    <cellStyle name="Separador de milhares 2 39 2 2" xfId="17279" xr:uid="{EB9DDAF0-D213-430A-A43A-E7ABC2859657}"/>
    <cellStyle name="Separador de milhares 2 39 2 2 2" xfId="22501" xr:uid="{254E7A59-7725-444E-BDFB-9C2F7F1C7E2C}"/>
    <cellStyle name="Separador de milhares 2 39 2 3" xfId="19626" xr:uid="{F5FE2DA1-2D4F-4643-831F-1B3961C483B0}"/>
    <cellStyle name="Separador de milhares 2 39 3" xfId="15530" xr:uid="{B203A54A-DD92-4996-9BD0-79DB110A2CB6}"/>
    <cellStyle name="Separador de milhares 2 39 3 2" xfId="20756" xr:uid="{EA575FC3-7644-44AA-A495-347A9057648E}"/>
    <cellStyle name="Separador de milhares 2 4" xfId="1288" xr:uid="{4260FD50-3528-4E1C-A877-EE1E5307C564}"/>
    <cellStyle name="Separador de milhares 2 4 2" xfId="1289" xr:uid="{5A5902F4-0032-4ADC-8E18-E5D5C069D7BE}"/>
    <cellStyle name="Separador de milhares 2 4 2 2" xfId="17280" xr:uid="{7659DEAF-AE80-44D9-97B0-6B5BBA5F8E05}"/>
    <cellStyle name="Separador de milhares 2 4 2 2 2" xfId="22502" xr:uid="{D3F4A09C-CBB0-4E81-BAB5-010890F69067}"/>
    <cellStyle name="Separador de milhares 2 4 2 3" xfId="19627" xr:uid="{D3765C7A-F702-4337-A939-84F1B5AAB824}"/>
    <cellStyle name="Separador de milhares 2 4 2 4" xfId="14392" xr:uid="{B4CD7F86-5528-413B-8F0A-7E40AFE8E2B3}"/>
    <cellStyle name="Separador de milhares 2 4 3" xfId="1663" xr:uid="{617B0C07-DAB5-495C-A888-BEB987258309}"/>
    <cellStyle name="Separador de milhares 2 4 3 2" xfId="20757" xr:uid="{9D228233-8361-48A1-A179-FEAB7D323A40}"/>
    <cellStyle name="Separador de milhares 2 4 3 3" xfId="15531" xr:uid="{74F4770C-5CDF-46C9-BC09-BDF3B08578A0}"/>
    <cellStyle name="Separador de milhares 2 40" xfId="11592" xr:uid="{2F07A6DF-AEDD-4307-9624-B07E7C925B1B}"/>
    <cellStyle name="Separador de milhares 2 40 2" xfId="14393" xr:uid="{181C668F-8323-4442-BFA9-CF5A2E9E5367}"/>
    <cellStyle name="Separador de milhares 2 40 2 2" xfId="17281" xr:uid="{11543DFF-0C7F-4344-B9F2-AF59940C0669}"/>
    <cellStyle name="Separador de milhares 2 40 2 2 2" xfId="22503" xr:uid="{A8D53C1E-CE3E-4672-AF64-5A803437E17F}"/>
    <cellStyle name="Separador de milhares 2 40 2 3" xfId="19628" xr:uid="{66C972BA-92E7-45CC-85A9-DCED8735367D}"/>
    <cellStyle name="Separador de milhares 2 40 3" xfId="15532" xr:uid="{01019091-B44D-460D-BE0F-BAABBD0F70E9}"/>
    <cellStyle name="Separador de milhares 2 40 3 2" xfId="20758" xr:uid="{0F2377BF-0913-4E06-9198-ECF0EFAE34B5}"/>
    <cellStyle name="Separador de milhares 2 41" xfId="11593" xr:uid="{1B69BB5C-97F1-44C5-981E-F24533784D2C}"/>
    <cellStyle name="Separador de milhares 2 41 2" xfId="14394" xr:uid="{D135B7F0-4402-4BE7-8E3A-803B3CACE294}"/>
    <cellStyle name="Separador de milhares 2 41 2 2" xfId="17282" xr:uid="{DBB9B38A-5A17-49A5-B22E-2D60BFC9568C}"/>
    <cellStyle name="Separador de milhares 2 41 2 2 2" xfId="22504" xr:uid="{48E2597A-130A-4D0D-8CFE-A37F79231A4E}"/>
    <cellStyle name="Separador de milhares 2 41 2 3" xfId="19629" xr:uid="{31A3DFA1-5313-4844-B247-3A279F38BA9F}"/>
    <cellStyle name="Separador de milhares 2 41 3" xfId="15533" xr:uid="{E591040E-AFFA-4137-9338-3AF7F2A55FFA}"/>
    <cellStyle name="Separador de milhares 2 41 3 2" xfId="20759" xr:uid="{100FE0AD-4E66-403A-9413-4819BC920E3D}"/>
    <cellStyle name="Separador de milhares 2 42" xfId="11594" xr:uid="{94330EF3-1402-497E-9803-05B040422EF4}"/>
    <cellStyle name="Separador de milhares 2 42 2" xfId="14395" xr:uid="{89D632FB-3D03-44C7-AE18-761B22D6D84F}"/>
    <cellStyle name="Separador de milhares 2 42 2 2" xfId="17283" xr:uid="{D9F7E748-B47D-4101-8F33-5876A0D174DF}"/>
    <cellStyle name="Separador de milhares 2 42 2 2 2" xfId="22505" xr:uid="{9CC942E2-DB54-40BA-83E1-060DEA2E4AC6}"/>
    <cellStyle name="Separador de milhares 2 42 2 3" xfId="19630" xr:uid="{EA511813-3C4F-426A-8AF9-59027481DF22}"/>
    <cellStyle name="Separador de milhares 2 42 3" xfId="15534" xr:uid="{185DB6D4-DCE3-4AF3-B05B-2F812895E876}"/>
    <cellStyle name="Separador de milhares 2 42 3 2" xfId="20760" xr:uid="{63AEDB4D-F6B6-432C-9F47-6EDA11960839}"/>
    <cellStyle name="Separador de milhares 2 43" xfId="11595" xr:uid="{8B2AFBCB-000F-423F-958C-B12BF19AC379}"/>
    <cellStyle name="Separador de milhares 2 43 2" xfId="14396" xr:uid="{FC8E8725-8BB4-4742-A8F5-ACC27CE6523A}"/>
    <cellStyle name="Separador de milhares 2 43 2 2" xfId="17284" xr:uid="{C3FD46E2-E581-4946-B68C-840F90B12586}"/>
    <cellStyle name="Separador de milhares 2 43 2 2 2" xfId="22506" xr:uid="{6FEBF818-F21A-468D-AFEC-F430E1574DB9}"/>
    <cellStyle name="Separador de milhares 2 43 2 3" xfId="19631" xr:uid="{8FB2020C-4735-4F53-83AE-6775FEE7FCC5}"/>
    <cellStyle name="Separador de milhares 2 43 3" xfId="15535" xr:uid="{08B4FD70-82D9-43D6-8B4C-713BD0BD8188}"/>
    <cellStyle name="Separador de milhares 2 43 3 2" xfId="20761" xr:uid="{7B64539F-FE31-42F5-9F3B-6358C883D12E}"/>
    <cellStyle name="Separador de milhares 2 44" xfId="11596" xr:uid="{9CEBBA55-2786-49B2-8163-4F899626762C}"/>
    <cellStyle name="Separador de milhares 2 44 2" xfId="14397" xr:uid="{5827F81A-F11E-491C-8D19-14F9BCDEF61C}"/>
    <cellStyle name="Separador de milhares 2 44 2 2" xfId="17285" xr:uid="{A7AE1DEF-D414-44CA-B003-39B2B25AA311}"/>
    <cellStyle name="Separador de milhares 2 44 2 2 2" xfId="22507" xr:uid="{7C3D6B43-A186-4F63-823C-45514A8421D5}"/>
    <cellStyle name="Separador de milhares 2 44 2 3" xfId="19632" xr:uid="{6014900E-527A-4904-88F6-6DBEF3BBE989}"/>
    <cellStyle name="Separador de milhares 2 44 3" xfId="15536" xr:uid="{B57B9876-B7CA-44F2-9996-A0BF07C6AD46}"/>
    <cellStyle name="Separador de milhares 2 44 3 2" xfId="20762" xr:uid="{A82C5922-5E59-4150-8B2C-DE3FC8043AC0}"/>
    <cellStyle name="Separador de milhares 2 45" xfId="11597" xr:uid="{42FD53C8-46B4-4DBA-AF58-304B60EB1105}"/>
    <cellStyle name="Separador de milhares 2 45 2" xfId="14398" xr:uid="{792F3779-0FDC-4F6C-89AE-642EBD6BA0AA}"/>
    <cellStyle name="Separador de milhares 2 45 2 2" xfId="17286" xr:uid="{407D3AA7-171E-46AA-8207-21D06DBE82F3}"/>
    <cellStyle name="Separador de milhares 2 45 2 2 2" xfId="22508" xr:uid="{A95E6D3E-C301-4868-8FDE-31964BFE3C9D}"/>
    <cellStyle name="Separador de milhares 2 45 2 3" xfId="19633" xr:uid="{963AEE08-B12F-4827-AD83-E9B6114CCBA8}"/>
    <cellStyle name="Separador de milhares 2 45 3" xfId="15537" xr:uid="{2A95988A-ACD9-4B6C-BFEB-3EA3920C5323}"/>
    <cellStyle name="Separador de milhares 2 45 3 2" xfId="20763" xr:uid="{6F973445-6E21-4CAF-806A-638C2DFDB392}"/>
    <cellStyle name="Separador de milhares 2 46" xfId="11598" xr:uid="{45F1DEE6-CF8C-4A2D-8286-CB85CCFCA678}"/>
    <cellStyle name="Separador de milhares 2 46 2" xfId="14399" xr:uid="{D4576A2B-AEB7-4BCD-9666-71B2DD2706A0}"/>
    <cellStyle name="Separador de milhares 2 46 2 2" xfId="17287" xr:uid="{B952E600-4C21-46C6-9F98-57BC989C4A13}"/>
    <cellStyle name="Separador de milhares 2 46 2 2 2" xfId="22509" xr:uid="{0315B4EA-C852-496E-876B-7CD5875BA8BB}"/>
    <cellStyle name="Separador de milhares 2 46 2 3" xfId="19634" xr:uid="{5989CA55-C9A2-4F2C-A36A-95117A3877FF}"/>
    <cellStyle name="Separador de milhares 2 46 3" xfId="15538" xr:uid="{F3E8A8F2-8F91-4A58-A8B5-7C34A36BB5EA}"/>
    <cellStyle name="Separador de milhares 2 46 3 2" xfId="20764" xr:uid="{0EE3B99C-9741-4104-8B12-666B857CEBD5}"/>
    <cellStyle name="Separador de milhares 2 47" xfId="11599" xr:uid="{CBDD90A5-F952-4496-BA97-6ECEDD311DBC}"/>
    <cellStyle name="Separador de milhares 2 47 2" xfId="14400" xr:uid="{AA851820-A45A-44CB-B783-F367FDC32B8F}"/>
    <cellStyle name="Separador de milhares 2 47 2 2" xfId="17288" xr:uid="{3098A6E0-1542-49F3-B416-F8E98EE89641}"/>
    <cellStyle name="Separador de milhares 2 47 2 2 2" xfId="22510" xr:uid="{FA574355-F571-4E7F-8551-44436060034D}"/>
    <cellStyle name="Separador de milhares 2 47 2 3" xfId="19635" xr:uid="{B2F9E157-A354-4C30-8B63-A6649D4E65C4}"/>
    <cellStyle name="Separador de milhares 2 47 3" xfId="15539" xr:uid="{C6EB9EC4-25B4-4895-8F3E-C2D780969D87}"/>
    <cellStyle name="Separador de milhares 2 47 3 2" xfId="20765" xr:uid="{6B553A60-D523-4883-B903-FB4422AFC624}"/>
    <cellStyle name="Separador de milhares 2 48" xfId="11600" xr:uid="{0E43F1B3-9264-4CDE-87AF-E1B34748C230}"/>
    <cellStyle name="Separador de milhares 2 48 2" xfId="14401" xr:uid="{0CCC7DF9-B1C3-4B97-9581-D80E3AFADA65}"/>
    <cellStyle name="Separador de milhares 2 48 2 2" xfId="17289" xr:uid="{44FA5326-CA18-429A-91A9-92E2C21C9AFC}"/>
    <cellStyle name="Separador de milhares 2 48 2 2 2" xfId="22511" xr:uid="{829FFDC8-0DBA-4007-8263-A6FB0E9D163A}"/>
    <cellStyle name="Separador de milhares 2 48 2 3" xfId="19636" xr:uid="{716CD4D5-EDD1-4DAA-A43F-62805641B54B}"/>
    <cellStyle name="Separador de milhares 2 48 3" xfId="15540" xr:uid="{6028BA89-55BA-45F6-BAC9-5E140917625C}"/>
    <cellStyle name="Separador de milhares 2 48 3 2" xfId="20766" xr:uid="{EFF90D40-DDD5-44A9-A4D8-5DB6440517BB}"/>
    <cellStyle name="Separador de milhares 2 49" xfId="11601" xr:uid="{8A7B29F2-001E-465F-9A8B-EB311D51E802}"/>
    <cellStyle name="Separador de milhares 2 49 2" xfId="14402" xr:uid="{891A4353-D5C6-4D3D-A62C-B601E9FD19C4}"/>
    <cellStyle name="Separador de milhares 2 49 2 2" xfId="17290" xr:uid="{2CE4C191-2B26-4628-BEE1-98BA9FCE3407}"/>
    <cellStyle name="Separador de milhares 2 49 2 2 2" xfId="22512" xr:uid="{18DE6AD1-A88A-46FE-AF3B-FE1C42A5D6A8}"/>
    <cellStyle name="Separador de milhares 2 49 2 3" xfId="19637" xr:uid="{0600120C-C155-43F7-8BCA-978505C498FC}"/>
    <cellStyle name="Separador de milhares 2 49 3" xfId="15541" xr:uid="{29DEC0C5-6F10-4CA8-988E-4B1A23EE2593}"/>
    <cellStyle name="Separador de milhares 2 49 3 2" xfId="20767" xr:uid="{A27D5A8E-09AC-4711-9269-63FBFBB4BFCB}"/>
    <cellStyle name="Separador de milhares 2 5" xfId="1290" xr:uid="{A644EF7E-79CC-44DF-A2DA-2E761B0BDE7C}"/>
    <cellStyle name="Separador de milhares 2 5 2" xfId="1582" xr:uid="{8B9ABAF4-7FD5-4426-AD20-09645AAB720D}"/>
    <cellStyle name="Separador de milhares 2 5 2 2" xfId="17291" xr:uid="{301B42DC-9738-4730-AA1E-30E617E21D03}"/>
    <cellStyle name="Separador de milhares 2 5 2 2 2" xfId="22513" xr:uid="{783C72A6-C52F-4B7A-89E9-8578FFFEDE83}"/>
    <cellStyle name="Separador de milhares 2 5 2 3" xfId="19638" xr:uid="{84C3C915-8E0F-4334-869D-8F328DF8AB88}"/>
    <cellStyle name="Separador de milhares 2 5 2 4" xfId="14403" xr:uid="{4FE9A843-2BBF-4D71-B510-5F478A0FBE6B}"/>
    <cellStyle name="Separador de milhares 2 5 3" xfId="15542" xr:uid="{BA8DD6E7-E408-441C-A94A-B67D5E101C39}"/>
    <cellStyle name="Separador de milhares 2 5 3 2" xfId="20768" xr:uid="{601AA379-92DD-4B32-B1C9-9AF2E104B565}"/>
    <cellStyle name="Separador de milhares 2 5 4" xfId="11602" xr:uid="{716A6B05-C174-4D6A-BBDD-B5A44D5F2175}"/>
    <cellStyle name="Separador de milhares 2 50" xfId="11603" xr:uid="{6D6C5CE0-3CA6-4420-B569-2CE5ED775715}"/>
    <cellStyle name="Separador de milhares 2 50 2" xfId="14404" xr:uid="{C91CCD89-5B36-4D5A-B0A6-7FA20F565E3F}"/>
    <cellStyle name="Separador de milhares 2 50 2 2" xfId="17292" xr:uid="{4C535BCE-E69E-4991-986A-5DBAAE3062AC}"/>
    <cellStyle name="Separador de milhares 2 50 2 2 2" xfId="22514" xr:uid="{6FD0F160-02FA-4DC8-ADDD-18584003A3B0}"/>
    <cellStyle name="Separador de milhares 2 50 2 3" xfId="19639" xr:uid="{B3EB4BA9-12F9-4F3F-8420-E67855D90B21}"/>
    <cellStyle name="Separador de milhares 2 50 3" xfId="15543" xr:uid="{100E0569-31B5-449C-9BA5-6836EEF1F318}"/>
    <cellStyle name="Separador de milhares 2 50 3 2" xfId="20769" xr:uid="{8528F146-FA8F-4267-8C55-4378B342CDEE}"/>
    <cellStyle name="Separador de milhares 2 51" xfId="11604" xr:uid="{EFCBCB19-0169-478B-967D-9B796CF25FEF}"/>
    <cellStyle name="Separador de milhares 2 51 2" xfId="14405" xr:uid="{05749C04-0409-4248-89C3-6975E174B2F7}"/>
    <cellStyle name="Separador de milhares 2 51 2 2" xfId="17293" xr:uid="{CCDE19B7-64D7-41D9-BDFB-0ECD1F11C941}"/>
    <cellStyle name="Separador de milhares 2 51 2 2 2" xfId="22515" xr:uid="{BCC32B6A-D4A0-46B8-AA1E-11AD7BFFA902}"/>
    <cellStyle name="Separador de milhares 2 51 2 3" xfId="19640" xr:uid="{A6F58625-FBD7-41C4-98BF-B83B981DAFD2}"/>
    <cellStyle name="Separador de milhares 2 51 3" xfId="15544" xr:uid="{FE678384-719B-4363-AFDA-F07E4E800B8A}"/>
    <cellStyle name="Separador de milhares 2 51 3 2" xfId="20770" xr:uid="{E8323205-8E85-4BA9-BB18-FBAD0C0C90E4}"/>
    <cellStyle name="Separador de milhares 2 52" xfId="11605" xr:uid="{04842E50-170B-44E8-820A-803921D21831}"/>
    <cellStyle name="Separador de milhares 2 52 2" xfId="14406" xr:uid="{5B8604D8-DA8B-40CC-99EC-4A13C53DD512}"/>
    <cellStyle name="Separador de milhares 2 52 2 2" xfId="17294" xr:uid="{0BC15CCC-E594-4EA0-A6D7-C3E5877D5929}"/>
    <cellStyle name="Separador de milhares 2 52 2 2 2" xfId="22516" xr:uid="{1689D969-761A-4696-817F-DD38F8036820}"/>
    <cellStyle name="Separador de milhares 2 52 2 3" xfId="19641" xr:uid="{19EEBD25-03B3-46ED-A004-1385FABFB46F}"/>
    <cellStyle name="Separador de milhares 2 52 3" xfId="15545" xr:uid="{D5802C6B-5902-433C-848E-EC4E2D05C879}"/>
    <cellStyle name="Separador de milhares 2 52 3 2" xfId="20771" xr:uid="{DECD8E5F-AE2B-43DD-87FD-A1576F32E436}"/>
    <cellStyle name="Separador de milhares 2 53" xfId="11606" xr:uid="{87E2A01B-8D7C-494D-99CD-0A94B0499635}"/>
    <cellStyle name="Separador de milhares 2 53 2" xfId="14407" xr:uid="{74767A2F-0A85-413B-B48E-491ACE70CB9E}"/>
    <cellStyle name="Separador de milhares 2 53 2 2" xfId="17295" xr:uid="{97DE0829-2981-4CA6-8A23-C6D3E548D9A8}"/>
    <cellStyle name="Separador de milhares 2 53 2 2 2" xfId="22517" xr:uid="{D55E24F7-9533-488A-AB39-893E2482418A}"/>
    <cellStyle name="Separador de milhares 2 53 2 3" xfId="19642" xr:uid="{A402251B-708D-452D-8124-2AD94C66DFE4}"/>
    <cellStyle name="Separador de milhares 2 53 3" xfId="15546" xr:uid="{A91405F6-633C-4EC4-A60B-AD09C4DEE90A}"/>
    <cellStyle name="Separador de milhares 2 53 3 2" xfId="20772" xr:uid="{9E490E42-3EDF-4F26-AC22-2E0788E031D6}"/>
    <cellStyle name="Separador de milhares 2 54" xfId="11607" xr:uid="{DCCC2984-870A-4B75-BFC3-4286713C70ED}"/>
    <cellStyle name="Separador de milhares 2 54 2" xfId="14408" xr:uid="{6CE204EE-3D8F-4B25-8B1F-64FB284611FC}"/>
    <cellStyle name="Separador de milhares 2 54 2 2" xfId="17296" xr:uid="{3DF2DA41-C6FB-4D68-BF4E-10131710E278}"/>
    <cellStyle name="Separador de milhares 2 54 2 2 2" xfId="22518" xr:uid="{61648399-4217-47D7-80F1-C6D7461E360F}"/>
    <cellStyle name="Separador de milhares 2 54 2 3" xfId="19643" xr:uid="{AADC134A-2C1A-4135-9E4F-6E7A784C767C}"/>
    <cellStyle name="Separador de milhares 2 54 3" xfId="15547" xr:uid="{BCD90F65-0B32-4C0A-93C2-23621F77961D}"/>
    <cellStyle name="Separador de milhares 2 54 3 2" xfId="20773" xr:uid="{EA300009-CE8C-4D69-9C3E-FAD369123933}"/>
    <cellStyle name="Separador de milhares 2 55" xfId="11608" xr:uid="{F26773C9-C31E-4317-8220-7645AAD99463}"/>
    <cellStyle name="Separador de milhares 2 55 2" xfId="14409" xr:uid="{891C9441-1209-45BE-B295-1F22ADF90BA8}"/>
    <cellStyle name="Separador de milhares 2 55 2 2" xfId="17297" xr:uid="{69AE4990-2F56-4FB7-98A9-DD737F448845}"/>
    <cellStyle name="Separador de milhares 2 55 2 2 2" xfId="22519" xr:uid="{A4EC8253-DA34-47A9-99EA-F3D0A199BF76}"/>
    <cellStyle name="Separador de milhares 2 55 2 3" xfId="19644" xr:uid="{C9576438-6D0F-4CE7-9122-91ACACCC76CB}"/>
    <cellStyle name="Separador de milhares 2 55 3" xfId="15548" xr:uid="{A3E5E797-9514-45E0-8F5C-C65539B0CDC5}"/>
    <cellStyle name="Separador de milhares 2 55 3 2" xfId="20774" xr:uid="{5B9B7E8D-67F6-4073-BF54-085BD24E8435}"/>
    <cellStyle name="Separador de milhares 2 56" xfId="11609" xr:uid="{92B3628C-13F2-46A5-B426-DE18AFCEE355}"/>
    <cellStyle name="Separador de milhares 2 56 2" xfId="14410" xr:uid="{0219D2E9-9735-4D68-A14A-6F3C1A1C36BE}"/>
    <cellStyle name="Separador de milhares 2 56 2 2" xfId="17298" xr:uid="{9E6AB612-CA9E-4765-AB45-8F63EE94177B}"/>
    <cellStyle name="Separador de milhares 2 56 2 2 2" xfId="22520" xr:uid="{1A46B485-D4DC-465B-9ABE-979C04250FE2}"/>
    <cellStyle name="Separador de milhares 2 56 2 3" xfId="19645" xr:uid="{3CAE88A8-9A7E-4492-AEED-A34D817A76D0}"/>
    <cellStyle name="Separador de milhares 2 56 3" xfId="15549" xr:uid="{07584FFF-D9F5-48FA-AE03-9FB809123F14}"/>
    <cellStyle name="Separador de milhares 2 56 3 2" xfId="20775" xr:uid="{BDE3A290-16AB-4D26-B1D1-AD72EE750C11}"/>
    <cellStyle name="Separador de milhares 2 57" xfId="11610" xr:uid="{FF5948E0-3CE0-4FCF-8C0A-3BF5A7BBAE63}"/>
    <cellStyle name="Separador de milhares 2 57 2" xfId="14411" xr:uid="{1899AB92-07E2-4CAF-A0F9-C2EC98B5C5D4}"/>
    <cellStyle name="Separador de milhares 2 57 2 2" xfId="17299" xr:uid="{E0E256D1-0B49-4981-870B-FAFF3191A4C3}"/>
    <cellStyle name="Separador de milhares 2 57 2 2 2" xfId="22521" xr:uid="{631F72A6-221A-416B-84FA-80DEAD5ECB6A}"/>
    <cellStyle name="Separador de milhares 2 57 2 3" xfId="19646" xr:uid="{6619D4BA-8565-4EC9-9FF7-4D951A7210BC}"/>
    <cellStyle name="Separador de milhares 2 57 3" xfId="15550" xr:uid="{03D2217A-5F97-4E62-B7D9-56598D75729D}"/>
    <cellStyle name="Separador de milhares 2 57 3 2" xfId="20776" xr:uid="{A99397D7-6236-43E8-A9D4-7FBFA553AF32}"/>
    <cellStyle name="Separador de milhares 2 58" xfId="11611" xr:uid="{D64E1681-ABB4-4645-9E29-FA6353427E73}"/>
    <cellStyle name="Separador de milhares 2 58 2" xfId="14412" xr:uid="{47523624-7C55-4321-8996-1FC41A2F23BF}"/>
    <cellStyle name="Separador de milhares 2 58 2 2" xfId="17300" xr:uid="{EB4750D8-010F-418A-911E-7BF8BA4ABFF5}"/>
    <cellStyle name="Separador de milhares 2 58 2 2 2" xfId="22522" xr:uid="{FED4B58C-0ACB-4FAC-8735-C90E8329C5AE}"/>
    <cellStyle name="Separador de milhares 2 58 2 3" xfId="19647" xr:uid="{6D45527E-E9DF-4486-9B8E-D88CF0C815DB}"/>
    <cellStyle name="Separador de milhares 2 58 3" xfId="15551" xr:uid="{E9B44E1E-CA10-487F-9D63-DB929819ABC2}"/>
    <cellStyle name="Separador de milhares 2 58 3 2" xfId="20777" xr:uid="{6F23B00B-3372-41D7-9034-DAF538EC3F60}"/>
    <cellStyle name="Separador de milhares 2 59" xfId="11612" xr:uid="{3FE1CB25-D1B5-4591-A25A-2749A21FED28}"/>
    <cellStyle name="Separador de milhares 2 59 2" xfId="14413" xr:uid="{20017633-F5AE-463A-8583-DF99B7F9533B}"/>
    <cellStyle name="Separador de milhares 2 59 2 2" xfId="17301" xr:uid="{B5162933-3761-4EAC-A1C1-3639375928DC}"/>
    <cellStyle name="Separador de milhares 2 59 2 2 2" xfId="22523" xr:uid="{F26F0222-A289-475D-99F1-9C33A3D3E8C4}"/>
    <cellStyle name="Separador de milhares 2 59 2 3" xfId="19648" xr:uid="{1C33C930-9C23-40D9-BA47-547F49C2763A}"/>
    <cellStyle name="Separador de milhares 2 59 3" xfId="15552" xr:uid="{1605C858-5E64-477F-AE66-C578CD6146CB}"/>
    <cellStyle name="Separador de milhares 2 59 3 2" xfId="20778" xr:uid="{59447326-877B-4EBF-84A5-BF1CB6F3C9BF}"/>
    <cellStyle name="Separador de milhares 2 6" xfId="1595" xr:uid="{09CAC205-BE17-4AF1-9126-C963436AABCB}"/>
    <cellStyle name="Separador de milhares 2 6 2" xfId="14414" xr:uid="{FDA10708-0224-43C3-8254-BF48F0D5FA81}"/>
    <cellStyle name="Separador de milhares 2 6 2 2" xfId="17302" xr:uid="{CFA88234-1696-47C2-8664-A6DE9CDB1C28}"/>
    <cellStyle name="Separador de milhares 2 6 2 2 2" xfId="22524" xr:uid="{59E54EEA-BA4B-4405-8C1C-551139DA7ECD}"/>
    <cellStyle name="Separador de milhares 2 6 2 3" xfId="19649" xr:uid="{8AF10091-4DE0-4FE2-AD1D-A3382754F182}"/>
    <cellStyle name="Separador de milhares 2 6 3" xfId="15553" xr:uid="{836C3890-A205-4DAD-91AA-E23F33B5428A}"/>
    <cellStyle name="Separador de milhares 2 6 3 2" xfId="20779" xr:uid="{B12BAFC4-9246-4B8C-91A1-494880BB6D37}"/>
    <cellStyle name="Separador de milhares 2 6 4" xfId="11613" xr:uid="{51AA5A7F-17F2-4302-9F31-5C2C18475166}"/>
    <cellStyle name="Separador de milhares 2 60" xfId="11614" xr:uid="{41A32311-61E7-4669-8882-83D2AC58744C}"/>
    <cellStyle name="Separador de milhares 2 60 2" xfId="14415" xr:uid="{CAD15F18-6174-4F28-9BBB-35BCFA6620FD}"/>
    <cellStyle name="Separador de milhares 2 60 2 2" xfId="17303" xr:uid="{DC92E8EA-ADCF-45FF-B9EE-588AEA446C90}"/>
    <cellStyle name="Separador de milhares 2 60 2 2 2" xfId="22525" xr:uid="{E95EDF8C-B904-442C-A820-F01A2FA07548}"/>
    <cellStyle name="Separador de milhares 2 60 2 3" xfId="19650" xr:uid="{F19FF078-8225-4887-8250-064F7CF0F6AF}"/>
    <cellStyle name="Separador de milhares 2 60 3" xfId="15554" xr:uid="{AA20FEE6-DFDB-44EE-9B27-977FD1201DAB}"/>
    <cellStyle name="Separador de milhares 2 60 3 2" xfId="20780" xr:uid="{1E055AC7-15B0-4FE5-83A3-E538C48FC8F6}"/>
    <cellStyle name="Separador de milhares 2 61" xfId="11615" xr:uid="{009A6DC4-0EC4-4F37-9159-0383409C5BC7}"/>
    <cellStyle name="Separador de milhares 2 61 2" xfId="14416" xr:uid="{59A540BA-37E5-4F12-A17D-BFA23DB89566}"/>
    <cellStyle name="Separador de milhares 2 61 2 2" xfId="17304" xr:uid="{1129E7CE-B6E2-4FAB-A53B-3508284EB563}"/>
    <cellStyle name="Separador de milhares 2 61 2 2 2" xfId="22526" xr:uid="{E1D12EC0-D0CE-4927-B039-19E323E5262C}"/>
    <cellStyle name="Separador de milhares 2 61 2 3" xfId="19651" xr:uid="{F4FF1B9F-B0F6-4583-8F2B-F4917E966852}"/>
    <cellStyle name="Separador de milhares 2 61 3" xfId="15555" xr:uid="{AC555E21-091A-48A7-A680-60FC33D52FC1}"/>
    <cellStyle name="Separador de milhares 2 61 3 2" xfId="20781" xr:uid="{F441CEC7-B58F-4F47-8891-FD8A68DFDE62}"/>
    <cellStyle name="Separador de milhares 2 62" xfId="11616" xr:uid="{35F314F5-EADA-4CD0-84D4-3CD2B2806DCC}"/>
    <cellStyle name="Separador de milhares 2 62 2" xfId="14417" xr:uid="{7176A79D-3E1F-462F-9F6F-761AD2BC0AD2}"/>
    <cellStyle name="Separador de milhares 2 62 2 2" xfId="17305" xr:uid="{7F5233F8-6C46-4E51-816E-7757FB64FE15}"/>
    <cellStyle name="Separador de milhares 2 62 2 2 2" xfId="22527" xr:uid="{E6EE6E33-747C-430C-A3A1-50C1D90EF65B}"/>
    <cellStyle name="Separador de milhares 2 62 2 3" xfId="19652" xr:uid="{06292A61-E230-4A43-8072-332C4A9A07CF}"/>
    <cellStyle name="Separador de milhares 2 62 3" xfId="15556" xr:uid="{4A01998A-F2D0-4420-95C7-9C416D9CCA8F}"/>
    <cellStyle name="Separador de milhares 2 62 3 2" xfId="20782" xr:uid="{CF1ED5A0-0B16-4368-9C6F-2DDD6A4A0B1F}"/>
    <cellStyle name="Separador de milhares 2 63" xfId="11617" xr:uid="{4619BE51-AE80-4BC5-9105-981B10907EA4}"/>
    <cellStyle name="Separador de milhares 2 63 2" xfId="14418" xr:uid="{2DC18C3E-B9E7-4AC4-8D83-ED795F6CA9A0}"/>
    <cellStyle name="Separador de milhares 2 63 2 2" xfId="17306" xr:uid="{89DE8D0F-52D9-465C-B613-4651533BA0FD}"/>
    <cellStyle name="Separador de milhares 2 63 2 2 2" xfId="22528" xr:uid="{F6E6CCF3-19A3-4D6F-A91B-8DE27EFD1A89}"/>
    <cellStyle name="Separador de milhares 2 63 2 3" xfId="19653" xr:uid="{91B379B5-CC57-46D4-BF7E-91BB18FA115A}"/>
    <cellStyle name="Separador de milhares 2 63 3" xfId="15557" xr:uid="{AD06DE1C-6899-48AD-BFEF-F8D2F3364875}"/>
    <cellStyle name="Separador de milhares 2 63 3 2" xfId="20783" xr:uid="{0E9F433C-E2DA-4B3B-A566-5A53EC3A71F7}"/>
    <cellStyle name="Separador de milhares 2 64" xfId="11618" xr:uid="{7564ECF7-8595-4D02-AFBA-22DBCC3324E3}"/>
    <cellStyle name="Separador de milhares 2 64 2" xfId="14419" xr:uid="{198B4F84-40FA-46BD-B11A-4BF6B1381B15}"/>
    <cellStyle name="Separador de milhares 2 64 2 2" xfId="17307" xr:uid="{77D97669-6583-4132-9E6C-71A68EB495E3}"/>
    <cellStyle name="Separador de milhares 2 64 2 2 2" xfId="22529" xr:uid="{D57280F1-28E9-4AC4-9E22-035BDABE1E2C}"/>
    <cellStyle name="Separador de milhares 2 64 2 3" xfId="19654" xr:uid="{FE3BCF8F-B3F0-43B9-A747-64C20779BFB0}"/>
    <cellStyle name="Separador de milhares 2 64 3" xfId="15558" xr:uid="{BA19712B-5E18-4FD4-946C-6AFCE378E136}"/>
    <cellStyle name="Separador de milhares 2 64 3 2" xfId="20784" xr:uid="{B618A34B-2016-423B-BA42-EBBB9D268B31}"/>
    <cellStyle name="Separador de milhares 2 65" xfId="11619" xr:uid="{84B7EF00-4CA3-4208-A4F6-E768F52CFB07}"/>
    <cellStyle name="Separador de milhares 2 66" xfId="12234" xr:uid="{47F2B399-6158-4D75-A5A2-0D72A6B23891}"/>
    <cellStyle name="Separador de milhares 2 66 2" xfId="15749" xr:uid="{FA120125-9B65-4315-85D6-FB96014E37D5}"/>
    <cellStyle name="Separador de milhares 2 66 2 2" xfId="20972" xr:uid="{4BC58B64-579D-4524-A536-29629E18F2A5}"/>
    <cellStyle name="Separador de milhares 2 66 3" xfId="17503" xr:uid="{81D4B54E-1D18-48AD-A97B-CEB16EB2F897}"/>
    <cellStyle name="Separador de milhares 2 67" xfId="12843" xr:uid="{950DC9A2-8B63-4F0E-BB56-A5DEA7A95C1D}"/>
    <cellStyle name="Separador de milhares 2 67 2" xfId="18093" xr:uid="{CF7D555A-4A38-43AF-AC9A-A8A8384E684A}"/>
    <cellStyle name="Separador de milhares 2 68" xfId="353" xr:uid="{68D6BE8E-3546-4F12-94DB-D5754B37B98D}"/>
    <cellStyle name="Separador de milhares 2 7" xfId="1606" xr:uid="{8BD033CF-A087-4479-8946-E84C8FFCD456}"/>
    <cellStyle name="Separador de milhares 2 7 2" xfId="14420" xr:uid="{70E294EF-0562-4FFC-B27E-D2EF773F3F32}"/>
    <cellStyle name="Separador de milhares 2 7 2 2" xfId="17308" xr:uid="{16A6A228-CBEF-402B-B6A3-B10E28E205A3}"/>
    <cellStyle name="Separador de milhares 2 7 2 2 2" xfId="22530" xr:uid="{F2A0FA60-D9BA-48B6-BED3-30E77DB316D9}"/>
    <cellStyle name="Separador de milhares 2 7 2 3" xfId="19655" xr:uid="{83DCBCB5-E9B3-4ED0-8520-ACFD19458A07}"/>
    <cellStyle name="Separador de milhares 2 7 3" xfId="15559" xr:uid="{DF4B4A8C-2474-450A-A355-98E30D837A95}"/>
    <cellStyle name="Separador de milhares 2 7 3 2" xfId="20785" xr:uid="{8C4B4EB4-AB76-4194-9B01-6E13B02F66AB}"/>
    <cellStyle name="Separador de milhares 2 8" xfId="11620" xr:uid="{A45E6A9F-6FA0-412C-BC14-02D5FA43EA5F}"/>
    <cellStyle name="Separador de milhares 2 8 2" xfId="14421" xr:uid="{2103F10F-C89F-4EAE-BBE7-EB18FEFB86E0}"/>
    <cellStyle name="Separador de milhares 2 8 2 2" xfId="17309" xr:uid="{C4E9B757-7DCF-4160-BD7E-0E26396C9AE1}"/>
    <cellStyle name="Separador de milhares 2 8 2 2 2" xfId="22531" xr:uid="{C25E3DC2-DCFC-4CF0-8A30-AA7BA405B6F8}"/>
    <cellStyle name="Separador de milhares 2 8 2 3" xfId="19656" xr:uid="{BE3559B0-C06B-4497-BC21-C4D5C9DD0D03}"/>
    <cellStyle name="Separador de milhares 2 8 3" xfId="15560" xr:uid="{FA0121F7-C171-4ED1-928C-47D1674035AB}"/>
    <cellStyle name="Separador de milhares 2 8 3 2" xfId="20786" xr:uid="{75859BC8-62B4-47E5-9BB2-FA2F89CDDEA9}"/>
    <cellStyle name="Separador de milhares 2 9" xfId="11621" xr:uid="{B322DCDF-D788-441D-8D4A-404247D84794}"/>
    <cellStyle name="Separador de milhares 2 9 2" xfId="14422" xr:uid="{EDD69CB2-7AEE-4571-83A4-5EFF56965906}"/>
    <cellStyle name="Separador de milhares 2 9 2 2" xfId="17310" xr:uid="{1C60909D-3BB5-4626-B0A7-FB39C23643E4}"/>
    <cellStyle name="Separador de milhares 2 9 2 2 2" xfId="22532" xr:uid="{C9272594-B48D-4855-A107-6B48AB59987E}"/>
    <cellStyle name="Separador de milhares 2 9 2 3" xfId="19657" xr:uid="{8AA30F4D-2B29-4046-BB3C-B0AD6C4B6889}"/>
    <cellStyle name="Separador de milhares 2 9 3" xfId="15561" xr:uid="{51DDBFAB-64D9-4117-9140-DEDE4462D3D7}"/>
    <cellStyle name="Separador de milhares 2 9 3 2" xfId="20787" xr:uid="{0BCA122A-BFF0-43AA-A6D3-46DD73FB68F7}"/>
    <cellStyle name="Separador de milhares 20" xfId="11622" xr:uid="{76DAB400-A073-4E08-9ED4-F75811BD926E}"/>
    <cellStyle name="Separador de milhares 20 2" xfId="14423" xr:uid="{D7524EEF-9DDA-444C-A157-45BCE65728CF}"/>
    <cellStyle name="Separador de milhares 20 2 2" xfId="17311" xr:uid="{6FBA8A13-0C1F-49FC-9506-56D48E7FDC36}"/>
    <cellStyle name="Separador de milhares 20 2 2 2" xfId="22533" xr:uid="{7DE4F257-B390-4D90-BC95-8E008ED1A85F}"/>
    <cellStyle name="Separador de milhares 20 2 3" xfId="19658" xr:uid="{E46949C0-8026-4B23-B1D3-B81DAC4E2CFC}"/>
    <cellStyle name="Separador de milhares 20 3" xfId="15562" xr:uid="{5C43D8B1-1A01-4126-8B8E-E6669E2E9834}"/>
    <cellStyle name="Separador de milhares 20 3 2" xfId="20788" xr:uid="{27CCDDAA-350B-4A05-BC6A-5F9C54FF1EA7}"/>
    <cellStyle name="Separador de milhares 21" xfId="11623" xr:uid="{5AF583FF-C64C-4245-8274-5DDF7983F223}"/>
    <cellStyle name="Separador de milhares 21 2" xfId="14424" xr:uid="{D2A6123D-7A14-439A-BAE4-C4FA00B595DE}"/>
    <cellStyle name="Separador de milhares 21 2 2" xfId="17312" xr:uid="{091BC5C1-A49A-4CBF-B2A6-622EA370F78F}"/>
    <cellStyle name="Separador de milhares 21 2 2 2" xfId="22534" xr:uid="{EF9972F5-2342-4AA0-A682-73AC9EC6D311}"/>
    <cellStyle name="Separador de milhares 21 2 3" xfId="19659" xr:uid="{1945C595-16FD-4431-B51E-037DCA349408}"/>
    <cellStyle name="Separador de milhares 21 3" xfId="15563" xr:uid="{2D68A2D5-CCE8-41B4-8BB4-061BA2CE0C29}"/>
    <cellStyle name="Separador de milhares 21 3 2" xfId="20789" xr:uid="{ED2A2556-9211-4371-A78B-6483BC2C5A7C}"/>
    <cellStyle name="Separador de milhares 22" xfId="11624" xr:uid="{B9F2A5A2-7BCA-4683-ACD6-363CF4EBDD8F}"/>
    <cellStyle name="Separador de milhares 22 2" xfId="14425" xr:uid="{ACE84BB1-F2D8-45D6-8FFC-9EEDCA4422DB}"/>
    <cellStyle name="Separador de milhares 22 2 2" xfId="17313" xr:uid="{360620EA-364B-49E4-B58E-0CEFA3E832A3}"/>
    <cellStyle name="Separador de milhares 22 2 2 2" xfId="22535" xr:uid="{E48EAC39-DEF9-4868-81AF-B830CCDC5DC0}"/>
    <cellStyle name="Separador de milhares 22 2 3" xfId="19660" xr:uid="{F4A1CE9A-8339-400D-B8A3-2403510ECBE1}"/>
    <cellStyle name="Separador de milhares 22 3" xfId="15564" xr:uid="{9120AB55-3BCA-461E-83FC-789B07F3E242}"/>
    <cellStyle name="Separador de milhares 22 3 2" xfId="20790" xr:uid="{0301C3D3-40B2-4931-95E4-A9F8ABF3B1F4}"/>
    <cellStyle name="Separador de milhares 23" xfId="11625" xr:uid="{FDB43B4C-3F46-4E32-A260-2DDB52B62519}"/>
    <cellStyle name="Separador de milhares 23 2" xfId="14426" xr:uid="{8B01EB4A-AEDF-470E-93EF-336A85DBCB2F}"/>
    <cellStyle name="Separador de milhares 23 2 2" xfId="17314" xr:uid="{1E4F0149-6E1D-463C-8AFA-C5F30DA67E0B}"/>
    <cellStyle name="Separador de milhares 23 2 2 2" xfId="22536" xr:uid="{FBD58AF6-687C-4FE1-B094-6780482AB333}"/>
    <cellStyle name="Separador de milhares 23 2 3" xfId="19661" xr:uid="{6F7E1E6C-00D8-4717-A620-535CA66F72C8}"/>
    <cellStyle name="Separador de milhares 23 3" xfId="15565" xr:uid="{6B29CC41-793C-4A97-A9B9-B7516C4254BA}"/>
    <cellStyle name="Separador de milhares 23 3 2" xfId="20791" xr:uid="{E3B685E5-508C-4E26-8107-4C8DFF6FEF65}"/>
    <cellStyle name="Separador de milhares 24" xfId="11626" xr:uid="{429830C1-3150-4EA5-8082-A3114F25200D}"/>
    <cellStyle name="Separador de milhares 24 2" xfId="14427" xr:uid="{CF2F776B-A51C-446B-9023-77F1820585D0}"/>
    <cellStyle name="Separador de milhares 24 2 2" xfId="17315" xr:uid="{AB799238-669B-47C4-BC2B-B2B0B1267CAF}"/>
    <cellStyle name="Separador de milhares 24 2 2 2" xfId="22537" xr:uid="{914BE58D-BD09-4ADA-AD8E-7BC5CA9864F8}"/>
    <cellStyle name="Separador de milhares 24 2 3" xfId="19662" xr:uid="{62182A18-385A-4C91-9C41-018800CD68C8}"/>
    <cellStyle name="Separador de milhares 24 3" xfId="15566" xr:uid="{4C0EFE22-DC44-4A72-9D08-38B0C77E56F5}"/>
    <cellStyle name="Separador de milhares 24 3 2" xfId="20792" xr:uid="{F3CA97B0-100B-4B2D-AE41-9C7EC9890107}"/>
    <cellStyle name="Separador de milhares 25" xfId="11627" xr:uid="{BC532A2E-6D36-43DE-9215-E783FFD74D21}"/>
    <cellStyle name="Separador de milhares 25 2" xfId="14428" xr:uid="{EBD765D8-AB76-4DAD-B79B-7DC14DFCF104}"/>
    <cellStyle name="Separador de milhares 25 2 2" xfId="17316" xr:uid="{EC5611D3-E83E-494C-8A94-7F351937F836}"/>
    <cellStyle name="Separador de milhares 25 2 2 2" xfId="22538" xr:uid="{0E75B8A3-DC67-497E-A36E-09883280B0AB}"/>
    <cellStyle name="Separador de milhares 25 2 3" xfId="19663" xr:uid="{FC0674A9-9D8D-496A-B2D4-7DF7A7B23DD4}"/>
    <cellStyle name="Separador de milhares 25 3" xfId="15567" xr:uid="{90A20566-66CC-4E63-939F-AFAB1A060637}"/>
    <cellStyle name="Separador de milhares 25 3 2" xfId="20793" xr:uid="{A5A49208-D609-4A59-BECA-25599E9DAF7A}"/>
    <cellStyle name="Separador de milhares 26" xfId="11628" xr:uid="{3A9680CA-0961-4F8D-94DB-C7F0BA3812E1}"/>
    <cellStyle name="Separador de milhares 26 2" xfId="14429" xr:uid="{D5BF3D56-0443-4B6A-81DA-836455157A03}"/>
    <cellStyle name="Separador de milhares 26 2 2" xfId="17317" xr:uid="{ACBCECFA-80DA-490F-930B-2BD05BC10B2B}"/>
    <cellStyle name="Separador de milhares 26 2 2 2" xfId="22539" xr:uid="{C87171C8-4777-4800-A557-292B6E2F3211}"/>
    <cellStyle name="Separador de milhares 26 2 3" xfId="19664" xr:uid="{8242F131-913F-4B48-A74C-D7D09323116B}"/>
    <cellStyle name="Separador de milhares 26 3" xfId="15568" xr:uid="{E66CFD77-D3CB-4F5F-A915-56D177EA4D0A}"/>
    <cellStyle name="Separador de milhares 26 3 2" xfId="20794" xr:uid="{EC0EC3A4-D201-44C4-9189-7AFAB67C81F1}"/>
    <cellStyle name="Separador de milhares 27" xfId="11629" xr:uid="{CC6B2778-40C6-4D9F-A28B-F2502795E387}"/>
    <cellStyle name="Separador de milhares 27 2" xfId="14430" xr:uid="{C7FCAC85-5335-486B-AC3F-2E37AE126371}"/>
    <cellStyle name="Separador de milhares 27 2 2" xfId="17318" xr:uid="{F06D016C-59A1-40AE-9955-02F6F2474D01}"/>
    <cellStyle name="Separador de milhares 27 2 2 2" xfId="22540" xr:uid="{F7B3C3D1-2709-4518-84B5-4B728BD4AFFA}"/>
    <cellStyle name="Separador de milhares 27 2 3" xfId="19665" xr:uid="{FF7B9EA4-215C-4495-BF74-07C21430A9D3}"/>
    <cellStyle name="Separador de milhares 27 3" xfId="15569" xr:uid="{B01DC259-D905-4D78-AE73-E640FFB1893F}"/>
    <cellStyle name="Separador de milhares 27 3 2" xfId="20795" xr:uid="{6B43CBB6-811B-46B5-9382-7ED4A63D309B}"/>
    <cellStyle name="Separador de milhares 28" xfId="11630" xr:uid="{DD18889E-6132-47CF-B729-9FE0AC7EB67D}"/>
    <cellStyle name="Separador de milhares 28 2" xfId="14431" xr:uid="{8B34D12B-02B8-47AF-B983-ABF046443B1C}"/>
    <cellStyle name="Separador de milhares 28 2 2" xfId="17319" xr:uid="{B23137DE-C045-4859-B6DF-549C52B25A9D}"/>
    <cellStyle name="Separador de milhares 28 2 2 2" xfId="22541" xr:uid="{66246BC2-DA76-41FA-ACC4-363462928104}"/>
    <cellStyle name="Separador de milhares 28 2 3" xfId="19666" xr:uid="{654AF78C-2223-4B74-B867-D3F0C5884E11}"/>
    <cellStyle name="Separador de milhares 28 3" xfId="15570" xr:uid="{63E4EA53-4B74-423F-8ADD-C65E1A0FE173}"/>
    <cellStyle name="Separador de milhares 28 3 2" xfId="20796" xr:uid="{D30097E7-54F0-471E-A5C2-62156E4D1653}"/>
    <cellStyle name="Separador de milhares 29" xfId="11631" xr:uid="{61EF7174-FA85-45E2-8A8A-AE5A65E57A82}"/>
    <cellStyle name="Separador de milhares 29 2" xfId="14432" xr:uid="{8203376B-364B-42E3-9AE1-9EE58760B505}"/>
    <cellStyle name="Separador de milhares 29 2 2" xfId="17320" xr:uid="{7854CF3E-921E-4108-A8E6-3E52A33B22AD}"/>
    <cellStyle name="Separador de milhares 29 2 2 2" xfId="22542" xr:uid="{E52E9F3B-971C-4DA3-AF9A-C7EAF3CD1772}"/>
    <cellStyle name="Separador de milhares 29 2 3" xfId="19667" xr:uid="{B101A1B0-3578-4189-AC91-98C9DDDB4F3D}"/>
    <cellStyle name="Separador de milhares 29 3" xfId="15571" xr:uid="{F23AD067-02AB-463E-8470-760BDCEC4B04}"/>
    <cellStyle name="Separador de milhares 29 3 2" xfId="20797" xr:uid="{8289F68F-6DBA-42D1-9AF8-66BF2B7555DA}"/>
    <cellStyle name="Separador de milhares 3" xfId="356" xr:uid="{CF9A7DE9-B23D-4DEB-9505-2E5DEC47004E}"/>
    <cellStyle name="Separador de milhares 3 10" xfId="11633" xr:uid="{DC701CBE-E077-4725-97A2-5A2EED9838D8}"/>
    <cellStyle name="Separador de milhares 3 10 2" xfId="14433" xr:uid="{683B18F1-EC75-45AE-B52C-723DA2758960}"/>
    <cellStyle name="Separador de milhares 3 10 2 2" xfId="17321" xr:uid="{8DA4AF1B-25FE-4474-A8DB-1365F3BD9794}"/>
    <cellStyle name="Separador de milhares 3 10 2 2 2" xfId="22543" xr:uid="{DF4E2DD0-818D-4EA8-91B1-A7CEA28D4868}"/>
    <cellStyle name="Separador de milhares 3 10 2 3" xfId="19668" xr:uid="{0A56BC01-2C09-455D-854A-51C2FCB43235}"/>
    <cellStyle name="Separador de milhares 3 10 3" xfId="15572" xr:uid="{C869E95D-767C-4832-A57A-69ED6881F16E}"/>
    <cellStyle name="Separador de milhares 3 10 3 2" xfId="20798" xr:uid="{159E9FF4-3BAE-4349-A173-BD2DD792045A}"/>
    <cellStyle name="Separador de milhares 3 11" xfId="11634" xr:uid="{48631EE2-4F3F-4523-B51F-B5B398BA89A6}"/>
    <cellStyle name="Separador de milhares 3 11 2" xfId="14434" xr:uid="{CBCC2A16-5C3A-45F4-AAAA-4113A982C1AA}"/>
    <cellStyle name="Separador de milhares 3 11 2 2" xfId="17322" xr:uid="{2883F16C-7CC2-4E39-9375-5B65AEFE014E}"/>
    <cellStyle name="Separador de milhares 3 11 2 2 2" xfId="22544" xr:uid="{8F3C3817-E27A-4DD0-B5E5-C8A09D1D2066}"/>
    <cellStyle name="Separador de milhares 3 11 2 3" xfId="19669" xr:uid="{8830105B-85AD-4935-A524-1E3D8BFBDE6F}"/>
    <cellStyle name="Separador de milhares 3 11 3" xfId="15573" xr:uid="{D1DF9E97-6A7D-4299-A552-2A51495D1F54}"/>
    <cellStyle name="Separador de milhares 3 11 3 2" xfId="20799" xr:uid="{711C2589-C007-44BA-A70F-127EBCA0D4E5}"/>
    <cellStyle name="Separador de milhares 3 12" xfId="11635" xr:uid="{41A875AF-0A2C-4AB6-92C7-BBC97DE140AB}"/>
    <cellStyle name="Separador de milhares 3 12 2" xfId="14435" xr:uid="{8DA77D85-0555-43D1-998F-8F548AE781FC}"/>
    <cellStyle name="Separador de milhares 3 12 2 2" xfId="17323" xr:uid="{121F06EA-BCD1-403D-BA53-40AC29817B25}"/>
    <cellStyle name="Separador de milhares 3 12 2 2 2" xfId="22545" xr:uid="{511C7FFC-C4E4-4BA2-A972-F4C96F6F1325}"/>
    <cellStyle name="Separador de milhares 3 12 2 3" xfId="19670" xr:uid="{2F9F6A1A-9F7A-4723-B669-F61403D9AAD1}"/>
    <cellStyle name="Separador de milhares 3 12 3" xfId="15574" xr:uid="{3565DAF1-5D48-43CF-8A38-4C5462911AA6}"/>
    <cellStyle name="Separador de milhares 3 12 3 2" xfId="20800" xr:uid="{F4A2C908-8FF0-4607-BEDA-029DD3A233D1}"/>
    <cellStyle name="Separador de milhares 3 13" xfId="11636" xr:uid="{8891FA17-4178-4D0C-AF30-194D4B1A5CFE}"/>
    <cellStyle name="Separador de milhares 3 13 2" xfId="14436" xr:uid="{6C0DFA45-3A94-4C6B-8974-8AEDE3280730}"/>
    <cellStyle name="Separador de milhares 3 13 2 2" xfId="17324" xr:uid="{47FE946C-DEAC-496E-B9BD-1D3DF58A7288}"/>
    <cellStyle name="Separador de milhares 3 13 2 2 2" xfId="22546" xr:uid="{78B72F39-331C-43E8-ADD3-268DB4F9F1E8}"/>
    <cellStyle name="Separador de milhares 3 13 2 3" xfId="19671" xr:uid="{D60D2FDB-5FBE-4C5F-8BA3-AEA44AF9A9C1}"/>
    <cellStyle name="Separador de milhares 3 13 3" xfId="15575" xr:uid="{52869010-A7DC-4D5C-9674-C7D667718D1E}"/>
    <cellStyle name="Separador de milhares 3 13 3 2" xfId="20801" xr:uid="{CC8738CF-CAB0-4F66-9F7C-A637CC23C3CC}"/>
    <cellStyle name="Separador de milhares 3 14" xfId="11637" xr:uid="{E9189E9B-7B2D-4D3A-889A-647E68DA6F43}"/>
    <cellStyle name="Separador de milhares 3 14 2" xfId="14437" xr:uid="{20686997-8DAA-483D-A99D-F19AF047FE74}"/>
    <cellStyle name="Separador de milhares 3 14 2 2" xfId="17325" xr:uid="{AD6AFFCF-9895-4498-A2EA-2C4C2C3474EE}"/>
    <cellStyle name="Separador de milhares 3 14 2 2 2" xfId="22547" xr:uid="{55129263-F27B-4BEF-B717-FC4D15621652}"/>
    <cellStyle name="Separador de milhares 3 14 2 3" xfId="19672" xr:uid="{ADED7C32-0D48-4FEC-8602-FF0F8267C883}"/>
    <cellStyle name="Separador de milhares 3 14 3" xfId="15576" xr:uid="{12B1FD3F-3A81-464C-8752-1E7D95B618F7}"/>
    <cellStyle name="Separador de milhares 3 14 3 2" xfId="20802" xr:uid="{528371D7-35EA-40ED-8AA2-3F5A822FEEAB}"/>
    <cellStyle name="Separador de milhares 3 15" xfId="11638" xr:uid="{AD536C63-B7DC-497F-ABAF-A2D3696F14F3}"/>
    <cellStyle name="Separador de milhares 3 15 2" xfId="14438" xr:uid="{B83ADD10-E77B-41FD-A302-CCDD4F711CA9}"/>
    <cellStyle name="Separador de milhares 3 15 2 2" xfId="17326" xr:uid="{9343C7AE-FA5A-4FBA-A7BF-72F63A899790}"/>
    <cellStyle name="Separador de milhares 3 15 2 2 2" xfId="22548" xr:uid="{5D183D1F-DCE0-4E8E-A6E1-A5DFE83C28F8}"/>
    <cellStyle name="Separador de milhares 3 15 2 3" xfId="19673" xr:uid="{220E932A-048F-4832-8226-0CF4F191A375}"/>
    <cellStyle name="Separador de milhares 3 15 3" xfId="15577" xr:uid="{E5CDFFFC-A1F1-46AE-AA2F-CB2723A3DF09}"/>
    <cellStyle name="Separador de milhares 3 15 3 2" xfId="20803" xr:uid="{BB77FDC8-B539-4024-B2CC-EEA4F4E2E657}"/>
    <cellStyle name="Separador de milhares 3 16" xfId="11639" xr:uid="{9E64F11E-4311-4ECF-98A1-0165204E049F}"/>
    <cellStyle name="Separador de milhares 3 16 2" xfId="14439" xr:uid="{6E5466DA-6601-4CAB-8B61-E245CFBFCCF2}"/>
    <cellStyle name="Separador de milhares 3 16 2 2" xfId="17327" xr:uid="{223F751D-98DB-45BD-9ABA-6C5906161E3E}"/>
    <cellStyle name="Separador de milhares 3 16 2 2 2" xfId="22549" xr:uid="{3421EC46-9897-4CEE-BDE1-09C8B79A00B2}"/>
    <cellStyle name="Separador de milhares 3 16 2 3" xfId="19674" xr:uid="{AC1BC5C4-B2AD-4124-9B96-EE170D62E6B1}"/>
    <cellStyle name="Separador de milhares 3 16 3" xfId="15578" xr:uid="{B32B4CAB-6AE2-4E8A-86D4-FF55F8F78E0A}"/>
    <cellStyle name="Separador de milhares 3 16 3 2" xfId="20804" xr:uid="{25B6704C-65F3-4A44-A471-59B42E3BB9CB}"/>
    <cellStyle name="Separador de milhares 3 17" xfId="11640" xr:uid="{D04A52A9-7CE5-4E4A-8383-2E602C4F4ECE}"/>
    <cellStyle name="Separador de milhares 3 17 2" xfId="14440" xr:uid="{4B30B069-A2F3-49FF-9099-564F880C0514}"/>
    <cellStyle name="Separador de milhares 3 17 2 2" xfId="17328" xr:uid="{1FEF8896-6D9D-4D90-9021-F74F28366583}"/>
    <cellStyle name="Separador de milhares 3 17 2 2 2" xfId="22550" xr:uid="{0C2DDE5D-C7B3-4E1A-B9C8-7143479529BD}"/>
    <cellStyle name="Separador de milhares 3 17 2 3" xfId="19675" xr:uid="{4E01EA43-E99C-4ED4-BD67-A807565FEBF2}"/>
    <cellStyle name="Separador de milhares 3 17 3" xfId="15579" xr:uid="{8CBD914E-B1C2-49DB-B12F-27FF40F6F7AF}"/>
    <cellStyle name="Separador de milhares 3 17 3 2" xfId="20805" xr:uid="{E9E74DE1-DEEA-4188-A146-C6944FDBBD84}"/>
    <cellStyle name="Separador de milhares 3 18" xfId="11641" xr:uid="{13E967BD-DA35-4AB8-844A-378456460F4F}"/>
    <cellStyle name="Separador de milhares 3 18 2" xfId="14441" xr:uid="{2E4A45F1-C4D8-4FD9-8878-C47F4F213F19}"/>
    <cellStyle name="Separador de milhares 3 18 2 2" xfId="17329" xr:uid="{6C9CDD83-DC4F-4333-ADB4-96AA0516E11B}"/>
    <cellStyle name="Separador de milhares 3 18 2 2 2" xfId="22551" xr:uid="{E74A55CC-C613-4995-8103-24F0312F9CE5}"/>
    <cellStyle name="Separador de milhares 3 18 2 3" xfId="19676" xr:uid="{EF78CDD8-EBB2-450A-A87B-5880289889A3}"/>
    <cellStyle name="Separador de milhares 3 18 3" xfId="15580" xr:uid="{2FF42A3B-3914-4F5A-B763-6329FDE4AE14}"/>
    <cellStyle name="Separador de milhares 3 18 3 2" xfId="20806" xr:uid="{A2EB9CB8-858F-4345-B320-5B933E837EC8}"/>
    <cellStyle name="Separador de milhares 3 19" xfId="11642" xr:uid="{E0C318AC-6C67-4896-A672-BD1A85136652}"/>
    <cellStyle name="Separador de milhares 3 19 2" xfId="14442" xr:uid="{E0F352A7-5028-49C8-BE55-57310337346F}"/>
    <cellStyle name="Separador de milhares 3 19 2 2" xfId="17330" xr:uid="{E74AD7FD-D872-4242-B635-CDF07BE10033}"/>
    <cellStyle name="Separador de milhares 3 19 2 2 2" xfId="22552" xr:uid="{6F672B05-EEB0-44ED-958F-CD987A05D176}"/>
    <cellStyle name="Separador de milhares 3 19 2 3" xfId="19677" xr:uid="{CC3DE53F-07B9-4B43-971A-13FF59B06C25}"/>
    <cellStyle name="Separador de milhares 3 19 3" xfId="15581" xr:uid="{D53BE888-A5E7-4F88-AD58-1BE4BBAF5755}"/>
    <cellStyle name="Separador de milhares 3 19 3 2" xfId="20807" xr:uid="{ADBD79E2-EFA4-400C-950F-71379A9327D9}"/>
    <cellStyle name="Separador de milhares 3 2" xfId="1291" xr:uid="{463B5E65-2102-4D39-88C1-E43E4220E332}"/>
    <cellStyle name="Separador de milhares 3 2 2" xfId="1583" xr:uid="{E3187601-26D7-4836-B136-E7C3529ABE00}"/>
    <cellStyle name="Separador de milhares 3 2 2 2" xfId="1665" xr:uid="{078C805A-B9B6-45E3-97CC-8A9265B33592}"/>
    <cellStyle name="Separador de milhares 3 2 2 2 2" xfId="17331" xr:uid="{C393A56C-5674-4241-B2F0-8ED15358B86F}"/>
    <cellStyle name="Separador de milhares 3 2 2 2 2 2" xfId="22553" xr:uid="{E02D80D4-702F-423E-B7CF-C3141251E09D}"/>
    <cellStyle name="Separador de milhares 3 2 2 2 3" xfId="19678" xr:uid="{4369278A-A2FF-4DD1-895F-38F0114FD682}"/>
    <cellStyle name="Separador de milhares 3 2 2 2 4" xfId="14443" xr:uid="{C65C61A3-B19A-41A2-97F9-679D8BD00D9E}"/>
    <cellStyle name="Separador de milhares 3 2 2 3" xfId="15582" xr:uid="{3C76794A-6F7E-467D-89F9-9ED356D1EBE3}"/>
    <cellStyle name="Separador de milhares 3 2 2 3 2" xfId="20808" xr:uid="{C6D03843-1718-4F45-A9F8-4F45AEB1DE78}"/>
    <cellStyle name="Separador de milhares 3 2 3" xfId="1664" xr:uid="{95D76CD4-F33A-453F-B4E2-80797B405B38}"/>
    <cellStyle name="Separador de milhares 3 2 4" xfId="11643" xr:uid="{8961B8C1-4A3A-4182-BE3F-1D2D7B05C1B9}"/>
    <cellStyle name="Separador de milhares 3 20" xfId="11644" xr:uid="{E9CF5022-5691-4C3C-9CEA-CBDED93A1A01}"/>
    <cellStyle name="Separador de milhares 3 20 2" xfId="14444" xr:uid="{4B413424-7BE0-4FC7-8E7F-5FFE035C1A44}"/>
    <cellStyle name="Separador de milhares 3 20 2 2" xfId="17332" xr:uid="{903EA9ED-4166-4BF0-A390-36F78C2821E6}"/>
    <cellStyle name="Separador de milhares 3 20 2 2 2" xfId="22554" xr:uid="{FEF6F5A3-87EA-4F66-9450-8D67A1F8CCE2}"/>
    <cellStyle name="Separador de milhares 3 20 2 3" xfId="19679" xr:uid="{254B1125-E61B-4B4B-BC89-9958ECC38474}"/>
    <cellStyle name="Separador de milhares 3 20 3" xfId="15583" xr:uid="{CF331EF8-4C1A-4F20-A6AB-45623701ABBD}"/>
    <cellStyle name="Separador de milhares 3 20 3 2" xfId="20809" xr:uid="{2B997479-25F7-46C6-A383-C556C5F4E6E9}"/>
    <cellStyle name="Separador de milhares 3 21" xfId="11645" xr:uid="{7C722F56-553C-4AE4-9958-4C82FFD08C63}"/>
    <cellStyle name="Separador de milhares 3 21 2" xfId="14445" xr:uid="{9D424457-F7D3-4C65-A328-EB814DC02ECB}"/>
    <cellStyle name="Separador de milhares 3 21 2 2" xfId="17333" xr:uid="{12E86379-52AD-4DFF-9B29-18747B447AE3}"/>
    <cellStyle name="Separador de milhares 3 21 2 2 2" xfId="22555" xr:uid="{3F9A5FF3-FFAE-4E93-A045-6EC8F8BD8313}"/>
    <cellStyle name="Separador de milhares 3 21 2 3" xfId="19680" xr:uid="{5DBFBBF3-5AD6-46EF-A6DE-5E225437DB9A}"/>
    <cellStyle name="Separador de milhares 3 21 3" xfId="15584" xr:uid="{7FC3FEDD-33A0-4D11-A713-50A7D9158AD5}"/>
    <cellStyle name="Separador de milhares 3 21 3 2" xfId="20810" xr:uid="{00D38AF2-8382-4612-8CD9-FFC19053BA40}"/>
    <cellStyle name="Separador de milhares 3 22" xfId="11646" xr:uid="{6E3B1426-4718-424B-B720-348A43B6BAA4}"/>
    <cellStyle name="Separador de milhares 3 22 2" xfId="14446" xr:uid="{428053CE-ADD1-4A20-A6EE-E9EE86A6FBED}"/>
    <cellStyle name="Separador de milhares 3 22 2 2" xfId="17334" xr:uid="{756C25E2-E776-4B06-979C-AB386C75BB20}"/>
    <cellStyle name="Separador de milhares 3 22 2 2 2" xfId="22556" xr:uid="{9D3631C1-BC58-4C78-AFB0-F13676BA26BB}"/>
    <cellStyle name="Separador de milhares 3 22 2 3" xfId="19681" xr:uid="{4BAB8167-1165-4092-A580-F8CE5C463063}"/>
    <cellStyle name="Separador de milhares 3 22 3" xfId="15585" xr:uid="{0FB81F4B-27D1-4E30-9619-212B4FDF129A}"/>
    <cellStyle name="Separador de milhares 3 22 3 2" xfId="20811" xr:uid="{9169F9F3-E231-42B6-9F5C-23218C8F5539}"/>
    <cellStyle name="Separador de milhares 3 23" xfId="11647" xr:uid="{ECB98F1F-EA55-4219-BBD4-5662E88E7923}"/>
    <cellStyle name="Separador de milhares 3 23 2" xfId="14447" xr:uid="{07365CCD-69DF-48CE-A1BF-6F8F8E89C8B8}"/>
    <cellStyle name="Separador de milhares 3 23 2 2" xfId="17335" xr:uid="{F0FB925A-8D3C-457C-B041-619895F11144}"/>
    <cellStyle name="Separador de milhares 3 23 2 2 2" xfId="22557" xr:uid="{A7375AC2-A67C-447B-A1AE-F799EEB51A08}"/>
    <cellStyle name="Separador de milhares 3 23 2 3" xfId="19682" xr:uid="{A126C440-3DC5-4CE1-9923-1D36DE862CBC}"/>
    <cellStyle name="Separador de milhares 3 23 3" xfId="15586" xr:uid="{852CD370-0030-4A15-8E73-9EA77B56A048}"/>
    <cellStyle name="Separador de milhares 3 23 3 2" xfId="20812" xr:uid="{32A7F118-C7D3-4F37-AC39-AA008979980A}"/>
    <cellStyle name="Separador de milhares 3 24" xfId="11648" xr:uid="{2D03635F-C2EF-4407-9683-8E0AAAD86B5D}"/>
    <cellStyle name="Separador de milhares 3 24 2" xfId="14448" xr:uid="{CA8CC99D-AD5B-4D23-A248-3AC301B5402F}"/>
    <cellStyle name="Separador de milhares 3 24 2 2" xfId="17336" xr:uid="{2A8DC69A-9F27-452A-8773-77B44EF7BF93}"/>
    <cellStyle name="Separador de milhares 3 24 2 2 2" xfId="22558" xr:uid="{03BA6C63-6A8D-4633-B1D5-A22A7907564E}"/>
    <cellStyle name="Separador de milhares 3 24 2 3" xfId="19683" xr:uid="{5B8E0482-2D62-43A5-8D46-C9E4735D7730}"/>
    <cellStyle name="Separador de milhares 3 24 3" xfId="15587" xr:uid="{8101465C-084A-4781-A120-268D23F47CE4}"/>
    <cellStyle name="Separador de milhares 3 24 3 2" xfId="20813" xr:uid="{66F2AA06-3156-4786-A818-10C806889D79}"/>
    <cellStyle name="Separador de milhares 3 25" xfId="11649" xr:uid="{0587B181-DAA6-41FC-84EC-FC751025F493}"/>
    <cellStyle name="Separador de milhares 3 25 2" xfId="14449" xr:uid="{4F089645-3DF5-49EA-AB68-9684F7824738}"/>
    <cellStyle name="Separador de milhares 3 25 2 2" xfId="17337" xr:uid="{83EE43E6-992E-45EE-BBBD-9AD1B5CE87D3}"/>
    <cellStyle name="Separador de milhares 3 25 2 2 2" xfId="22559" xr:uid="{F64F484A-6B7C-4418-9B02-E4344EE4A4BB}"/>
    <cellStyle name="Separador de milhares 3 25 2 3" xfId="19684" xr:uid="{E27554E0-8558-4F43-8F1C-A8EB1E6D8333}"/>
    <cellStyle name="Separador de milhares 3 25 3" xfId="15588" xr:uid="{1CA4E673-6F11-496C-BC73-6BE951873700}"/>
    <cellStyle name="Separador de milhares 3 25 3 2" xfId="20814" xr:uid="{6BCE5E43-B20A-4DAA-AE63-400B41518995}"/>
    <cellStyle name="Separador de milhares 3 26" xfId="11650" xr:uid="{118A2D7E-2AE1-4C84-B9DE-94ADF7D0A573}"/>
    <cellStyle name="Separador de milhares 3 26 2" xfId="14450" xr:uid="{A6AC565A-0BC7-421B-96FF-626624194FE8}"/>
    <cellStyle name="Separador de milhares 3 26 2 2" xfId="17338" xr:uid="{D2BAAECB-CC18-4E6B-ACF9-D61B6F2D2527}"/>
    <cellStyle name="Separador de milhares 3 26 2 2 2" xfId="22560" xr:uid="{B26A33AA-4E09-4CDD-9352-E2608D5FFA80}"/>
    <cellStyle name="Separador de milhares 3 26 2 3" xfId="19685" xr:uid="{F2D87359-1914-4726-9D0F-199FB44940F2}"/>
    <cellStyle name="Separador de milhares 3 26 3" xfId="15589" xr:uid="{5C29D209-A91A-4AAF-A659-E2E26F452642}"/>
    <cellStyle name="Separador de milhares 3 26 3 2" xfId="20815" xr:uid="{33C0D22E-C03A-4B2D-B105-EEA3B617F2F2}"/>
    <cellStyle name="Separador de milhares 3 27" xfId="11651" xr:uid="{ABEE9F6B-927B-46EE-AC26-450F1E708E05}"/>
    <cellStyle name="Separador de milhares 3 27 2" xfId="14451" xr:uid="{0ABCB3BB-7004-4AB7-B422-C835DDDCBCF8}"/>
    <cellStyle name="Separador de milhares 3 27 2 2" xfId="17339" xr:uid="{A78F64AB-E4CE-475F-9973-BA20B35D6603}"/>
    <cellStyle name="Separador de milhares 3 27 2 2 2" xfId="22561" xr:uid="{EEA288F4-ADE0-4BFA-8321-73623CDCF09D}"/>
    <cellStyle name="Separador de milhares 3 27 2 3" xfId="19686" xr:uid="{D32BFF6F-0E09-4E3E-AD16-E66E671B19B9}"/>
    <cellStyle name="Separador de milhares 3 27 3" xfId="15590" xr:uid="{4A5F0ABE-3EA9-4B1A-9FFC-86CEA054D419}"/>
    <cellStyle name="Separador de milhares 3 27 3 2" xfId="20816" xr:uid="{4E2BD7F0-4C2A-4DEC-AB8C-D6B59B985D83}"/>
    <cellStyle name="Separador de milhares 3 28" xfId="11652" xr:uid="{AA966BF3-1FA5-4884-AA3D-C27468BF9166}"/>
    <cellStyle name="Separador de milhares 3 28 2" xfId="14452" xr:uid="{A8B52822-67B3-4E59-A9D3-25129D3BB5D5}"/>
    <cellStyle name="Separador de milhares 3 28 2 2" xfId="17340" xr:uid="{B666D362-1363-4957-8434-5AB4A44336DA}"/>
    <cellStyle name="Separador de milhares 3 28 2 2 2" xfId="22562" xr:uid="{77FC3CDF-EDE0-4DAD-A342-12B562209FE1}"/>
    <cellStyle name="Separador de milhares 3 28 2 3" xfId="19687" xr:uid="{0151261D-8B10-4CD1-99C9-8F9F71E6C5D2}"/>
    <cellStyle name="Separador de milhares 3 28 3" xfId="15591" xr:uid="{029B750A-E952-4F6E-9AF1-262CA39146AF}"/>
    <cellStyle name="Separador de milhares 3 28 3 2" xfId="20817" xr:uid="{8E35C74E-E718-42AB-88A1-D3B6419EE8D0}"/>
    <cellStyle name="Separador de milhares 3 29" xfId="11653" xr:uid="{C64FE4D7-0898-4941-BFEA-5ADFFEB76249}"/>
    <cellStyle name="Separador de milhares 3 29 2" xfId="14453" xr:uid="{DBF1DE2B-0349-4AE2-98E1-23E4901C2A7B}"/>
    <cellStyle name="Separador de milhares 3 29 2 2" xfId="17341" xr:uid="{F23E543F-BB29-4531-A048-14C1A0837AFF}"/>
    <cellStyle name="Separador de milhares 3 29 2 2 2" xfId="22563" xr:uid="{8B512531-08C9-4576-9B56-71786F786520}"/>
    <cellStyle name="Separador de milhares 3 29 2 3" xfId="19688" xr:uid="{D2205290-4E3B-4120-B3C4-194A8CCF8BAF}"/>
    <cellStyle name="Separador de milhares 3 29 3" xfId="15592" xr:uid="{2480844F-F2FB-44C3-A905-08F0D2C09196}"/>
    <cellStyle name="Separador de milhares 3 29 3 2" xfId="20818" xr:uid="{2663A9C0-36A3-4CC6-8946-EB71A7A0E801}"/>
    <cellStyle name="Separador de milhares 3 3" xfId="357" xr:uid="{AFCE470B-4006-4328-9EE6-FD6EC1E83674}"/>
    <cellStyle name="Separador de milhares 3 3 2" xfId="1566" xr:uid="{23F77855-DB01-40AA-BDFD-3C883D83213E}"/>
    <cellStyle name="Separador de milhares 3 3 2 2" xfId="14454" xr:uid="{DAAA7C8D-1582-4DBD-A787-EEF6BA90C0ED}"/>
    <cellStyle name="Separador de milhares 3 3 2 2 2" xfId="17342" xr:uid="{381E8201-938F-4CC7-B20F-09F955A89542}"/>
    <cellStyle name="Separador de milhares 3 3 2 2 2 2" xfId="22564" xr:uid="{3CB9637E-2103-44F3-8181-F0B83C6E5F8E}"/>
    <cellStyle name="Separador de milhares 3 3 2 2 3" xfId="19689" xr:uid="{E99B39BB-85B4-4276-B25A-F6563B357C9D}"/>
    <cellStyle name="Separador de milhares 3 3 2 3" xfId="15593" xr:uid="{7AF304A4-BC71-44D9-A416-D002DDF01AC7}"/>
    <cellStyle name="Separador de milhares 3 3 2 3 2" xfId="20819" xr:uid="{6F735F76-5979-4939-8724-6C6A16EE17C8}"/>
    <cellStyle name="Separador de milhares 3 3 3" xfId="11654" xr:uid="{F9C99CFC-2206-4467-9B1F-C05BFAB5347B}"/>
    <cellStyle name="Separador de milhares 3 30" xfId="11655" xr:uid="{04ACE397-7D4A-4868-8BA3-A7F7123E4909}"/>
    <cellStyle name="Separador de milhares 3 30 2" xfId="14455" xr:uid="{AF0D8225-F139-40F0-A989-343579400B9D}"/>
    <cellStyle name="Separador de milhares 3 30 2 2" xfId="17343" xr:uid="{D24EE898-80CC-4980-A6B1-997FFB6ED75D}"/>
    <cellStyle name="Separador de milhares 3 30 2 2 2" xfId="22565" xr:uid="{69DE3C4F-FEC4-4E51-AAAC-3A4421BA2B74}"/>
    <cellStyle name="Separador de milhares 3 30 2 3" xfId="19690" xr:uid="{2F520471-3B82-4D47-9A69-8AA9C241ECE1}"/>
    <cellStyle name="Separador de milhares 3 30 3" xfId="15594" xr:uid="{8CB55660-DD54-4B0D-89BC-EAC7277AE34B}"/>
    <cellStyle name="Separador de milhares 3 30 3 2" xfId="20820" xr:uid="{A45FB703-6CA4-4B49-B88E-AD0B81592285}"/>
    <cellStyle name="Separador de milhares 3 31" xfId="11656" xr:uid="{3465CD4E-413F-4738-8566-6714332ED39F}"/>
    <cellStyle name="Separador de milhares 3 31 2" xfId="14456" xr:uid="{09667050-1499-4BA7-84BD-705BC7A7FA65}"/>
    <cellStyle name="Separador de milhares 3 31 2 2" xfId="17344" xr:uid="{66A1BC9D-AA6F-4E1D-A080-A0A4C949F329}"/>
    <cellStyle name="Separador de milhares 3 31 2 2 2" xfId="22566" xr:uid="{CEC8DAD8-555F-43CA-A20B-80936312C4F4}"/>
    <cellStyle name="Separador de milhares 3 31 2 3" xfId="19691" xr:uid="{B3E8C571-EA81-454B-B6A0-961F64D374D9}"/>
    <cellStyle name="Separador de milhares 3 31 3" xfId="15595" xr:uid="{AD6EFF12-6665-4590-8E8B-4F1D36A9B152}"/>
    <cellStyle name="Separador de milhares 3 31 3 2" xfId="20821" xr:uid="{F04C81DF-9A0D-454B-A246-28D05542785D}"/>
    <cellStyle name="Separador de milhares 3 32" xfId="11657" xr:uid="{6250D13F-EE20-4DA6-8247-6D2CE04BA250}"/>
    <cellStyle name="Separador de milhares 3 32 2" xfId="14457" xr:uid="{87AE20FF-3F47-40B0-BAB7-0C1ABB2C5A01}"/>
    <cellStyle name="Separador de milhares 3 32 2 2" xfId="17345" xr:uid="{50200DAA-C3C8-4979-8896-547C99CA72E7}"/>
    <cellStyle name="Separador de milhares 3 32 2 2 2" xfId="22567" xr:uid="{A2D0D436-E976-4603-A9CD-E3A7C07C5D30}"/>
    <cellStyle name="Separador de milhares 3 32 2 3" xfId="19692" xr:uid="{8410C3AC-C4AB-4B73-B2B1-799AC84E968D}"/>
    <cellStyle name="Separador de milhares 3 32 3" xfId="15596" xr:uid="{5E589F08-46B0-40D6-A7B8-954158DE0EF7}"/>
    <cellStyle name="Separador de milhares 3 32 3 2" xfId="20822" xr:uid="{77104D36-9222-49EF-8BF6-614BD465BC32}"/>
    <cellStyle name="Separador de milhares 3 33" xfId="11658" xr:uid="{344BA75B-817B-4E58-9F2D-28AD07CB92D6}"/>
    <cellStyle name="Separador de milhares 3 33 2" xfId="14458" xr:uid="{0A974C98-3F41-45BA-A832-C1F5D2302FC8}"/>
    <cellStyle name="Separador de milhares 3 33 2 2" xfId="17346" xr:uid="{AD38E3F2-C720-430A-8C0A-A344B1631449}"/>
    <cellStyle name="Separador de milhares 3 33 2 2 2" xfId="22568" xr:uid="{8AC23DAA-5506-41AD-970A-40F8C21A0CA4}"/>
    <cellStyle name="Separador de milhares 3 33 2 3" xfId="19693" xr:uid="{BAE70806-B181-44B3-8ABF-9F3367412CFE}"/>
    <cellStyle name="Separador de milhares 3 33 3" xfId="15597" xr:uid="{C0E8BCA6-40FE-42BA-BEF3-651239629F06}"/>
    <cellStyle name="Separador de milhares 3 33 3 2" xfId="20823" xr:uid="{D2CF16ED-54D5-4187-B8FE-3C80E18B5907}"/>
    <cellStyle name="Separador de milhares 3 34" xfId="11659" xr:uid="{F56AF450-4F87-41B0-B424-DFAB6A40CFD3}"/>
    <cellStyle name="Separador de milhares 3 34 2" xfId="14459" xr:uid="{CF4EBBF1-6A84-4B6E-9312-92F25D53366D}"/>
    <cellStyle name="Separador de milhares 3 34 2 2" xfId="17347" xr:uid="{14A00DA4-74BD-4B21-8D33-8753EF2101C9}"/>
    <cellStyle name="Separador de milhares 3 34 2 2 2" xfId="22569" xr:uid="{AB86B104-863C-4A36-8D98-527F1A0FC1C8}"/>
    <cellStyle name="Separador de milhares 3 34 2 3" xfId="19694" xr:uid="{DA36567F-A72D-4EF1-8D32-025AD7EDF568}"/>
    <cellStyle name="Separador de milhares 3 34 3" xfId="15598" xr:uid="{0D2AA4FB-8DAC-4D31-9E57-44561BF337C1}"/>
    <cellStyle name="Separador de milhares 3 34 3 2" xfId="20824" xr:uid="{468E144F-A792-449C-8148-C52C239944AF}"/>
    <cellStyle name="Separador de milhares 3 35" xfId="11660" xr:uid="{910371CB-764F-41F7-A55B-083D4E1B0867}"/>
    <cellStyle name="Separador de milhares 3 35 2" xfId="14460" xr:uid="{EA9F9E14-1217-4A5D-BD20-F11E815438BB}"/>
    <cellStyle name="Separador de milhares 3 35 2 2" xfId="17348" xr:uid="{87219CAC-008C-44ED-A7D2-F5F3EA390956}"/>
    <cellStyle name="Separador de milhares 3 35 2 2 2" xfId="22570" xr:uid="{0F4EE88D-DF69-4685-BCF4-4E7584DA1095}"/>
    <cellStyle name="Separador de milhares 3 35 2 3" xfId="19695" xr:uid="{E9A16AB9-572A-4258-AB52-E69A06A1EC81}"/>
    <cellStyle name="Separador de milhares 3 35 3" xfId="15599" xr:uid="{EABB1C37-79D2-4AC0-ADD8-14ECA6B8D8C4}"/>
    <cellStyle name="Separador de milhares 3 35 3 2" xfId="20825" xr:uid="{18CA1066-C4A8-4197-9F3E-AC8CFFCA4F7D}"/>
    <cellStyle name="Separador de milhares 3 36" xfId="11661" xr:uid="{0F3806B1-FE66-4C61-8B59-3FBB41696BCC}"/>
    <cellStyle name="Separador de milhares 3 36 2" xfId="14461" xr:uid="{72C2191D-CF33-496B-BC75-78FF5FA2EDA0}"/>
    <cellStyle name="Separador de milhares 3 36 2 2" xfId="17349" xr:uid="{26CC6323-6EE6-4D89-939D-12DE912A7B15}"/>
    <cellStyle name="Separador de milhares 3 36 2 2 2" xfId="22571" xr:uid="{7EF57707-1D78-4031-9B34-2554A7E04944}"/>
    <cellStyle name="Separador de milhares 3 36 2 3" xfId="19696" xr:uid="{2F395B62-761F-4F33-9220-815D0E84E549}"/>
    <cellStyle name="Separador de milhares 3 36 3" xfId="15600" xr:uid="{91E7E229-D8BD-4BD8-A621-2D114131DE63}"/>
    <cellStyle name="Separador de milhares 3 36 3 2" xfId="20826" xr:uid="{AEF5DAB0-3DDE-4EE7-BEC4-CC296371DF75}"/>
    <cellStyle name="Separador de milhares 3 37" xfId="11662" xr:uid="{642A5BEE-0366-4EEC-9F1B-6D45B26E8E91}"/>
    <cellStyle name="Separador de milhares 3 37 2" xfId="14462" xr:uid="{63B7281D-DC4B-44E7-8BB1-B3D3AAC397E1}"/>
    <cellStyle name="Separador de milhares 3 37 2 2" xfId="17350" xr:uid="{770E577C-6975-474F-AA6B-3E3C3AFA6762}"/>
    <cellStyle name="Separador de milhares 3 37 2 2 2" xfId="22572" xr:uid="{5592D488-2273-4623-9579-8A3F41908072}"/>
    <cellStyle name="Separador de milhares 3 37 2 3" xfId="19697" xr:uid="{DCB12F2C-F3D5-4030-92D7-9126166C9AC8}"/>
    <cellStyle name="Separador de milhares 3 37 3" xfId="15601" xr:uid="{9F255214-3B44-4314-9D7B-4F4E1CF9F059}"/>
    <cellStyle name="Separador de milhares 3 37 3 2" xfId="20827" xr:uid="{B59F31A7-C13F-4119-88BD-74B171DA9D89}"/>
    <cellStyle name="Separador de milhares 3 38" xfId="11663" xr:uid="{060B5FD3-3380-406A-975E-272BA13B6CEE}"/>
    <cellStyle name="Separador de milhares 3 38 2" xfId="14463" xr:uid="{30E211C3-87AC-40D2-8901-DEDA6F3ABAE3}"/>
    <cellStyle name="Separador de milhares 3 38 2 2" xfId="17351" xr:uid="{91BA6DE8-969C-4818-935F-AE8F2DF694F8}"/>
    <cellStyle name="Separador de milhares 3 38 2 2 2" xfId="22573" xr:uid="{409BD66A-D8A0-4FF1-8F9F-2211AB113CD5}"/>
    <cellStyle name="Separador de milhares 3 38 2 3" xfId="19698" xr:uid="{74341CD0-921B-480F-989D-C4579340A9F1}"/>
    <cellStyle name="Separador de milhares 3 38 3" xfId="15602" xr:uid="{583540FA-97AA-4BED-95F3-09B9840B5087}"/>
    <cellStyle name="Separador de milhares 3 38 3 2" xfId="20828" xr:uid="{5BB6B396-24A1-4993-9573-C954F295C346}"/>
    <cellStyle name="Separador de milhares 3 39" xfId="11664" xr:uid="{284FBB8C-F823-402C-94B2-A4513A427CB7}"/>
    <cellStyle name="Separador de milhares 3 39 2" xfId="14464" xr:uid="{3FB3324D-C2D6-410F-89D6-8606BBCACA5C}"/>
    <cellStyle name="Separador de milhares 3 39 2 2" xfId="17352" xr:uid="{FC6AE894-F3BA-4D0E-8D41-F3870E47B5EA}"/>
    <cellStyle name="Separador de milhares 3 39 2 2 2" xfId="22574" xr:uid="{D8583BFE-8C4C-4867-BB35-F1F0DEA42272}"/>
    <cellStyle name="Separador de milhares 3 39 2 3" xfId="19699" xr:uid="{01E1212F-0491-4915-A46D-DECC9CC1352F}"/>
    <cellStyle name="Separador de milhares 3 39 3" xfId="15603" xr:uid="{A4DBE134-7AF5-4B19-A5E0-3A846A217E72}"/>
    <cellStyle name="Separador de milhares 3 39 3 2" xfId="20829" xr:uid="{D512DD15-AAB2-4FD4-A766-1E1B1D5A3B73}"/>
    <cellStyle name="Separador de milhares 3 4" xfId="1559" xr:uid="{900E8828-6D54-4AEB-AAB1-47532C4AB0C2}"/>
    <cellStyle name="Separador de milhares 3 4 2" xfId="1590" xr:uid="{2E3BC2E3-8AB3-44AB-A541-40DB5FEC66FA}"/>
    <cellStyle name="Separador de milhares 3 4 2 2" xfId="14465" xr:uid="{68F65CA1-9506-4274-AF03-A8E44EEE6283}"/>
    <cellStyle name="Separador de milhares 3 4 2 2 2" xfId="17353" xr:uid="{A0FEC1B7-AEE2-432D-9080-329378BD616D}"/>
    <cellStyle name="Separador de milhares 3 4 2 2 2 2" xfId="22575" xr:uid="{C67CF5D2-7C36-4B20-B532-BF0001ABF262}"/>
    <cellStyle name="Separador de milhares 3 4 2 2 3" xfId="19700" xr:uid="{7ACFA46F-54D8-49E0-930B-9861061A7C18}"/>
    <cellStyle name="Separador de milhares 3 4 2 3" xfId="15604" xr:uid="{A46564A6-B7E9-434B-B4C0-D2CC2CE969DC}"/>
    <cellStyle name="Separador de milhares 3 4 2 3 2" xfId="20830" xr:uid="{84310981-1F22-49CC-8E43-650720749A73}"/>
    <cellStyle name="Separador de milhares 3 4 2 4" xfId="11666" xr:uid="{2A5542EA-55CF-42A6-808B-55AC6722A138}"/>
    <cellStyle name="Separador de milhares 3 4 3" xfId="11665" xr:uid="{60D484DC-5CF0-4921-AFA7-CE9D43342B8F}"/>
    <cellStyle name="Separador de milhares 3 40" xfId="11667" xr:uid="{672C1882-8495-4A05-85A6-39AC34C9B1AA}"/>
    <cellStyle name="Separador de milhares 3 40 2" xfId="14466" xr:uid="{DA2BAC4C-046A-4594-9836-6AB7389D7F84}"/>
    <cellStyle name="Separador de milhares 3 40 2 2" xfId="17354" xr:uid="{5DB91C85-F843-4ABE-A64A-87189D922E5F}"/>
    <cellStyle name="Separador de milhares 3 40 2 2 2" xfId="22576" xr:uid="{EC22B193-501E-4BA1-9F94-0D85A418D679}"/>
    <cellStyle name="Separador de milhares 3 40 2 3" xfId="19701" xr:uid="{29483830-DFE7-4CD8-A41A-AA65E631494F}"/>
    <cellStyle name="Separador de milhares 3 40 3" xfId="15605" xr:uid="{993ED593-A78C-4949-871C-C5E0589874FC}"/>
    <cellStyle name="Separador de milhares 3 40 3 2" xfId="20831" xr:uid="{BB42BAEA-E37C-4A21-871E-38D396D9C784}"/>
    <cellStyle name="Separador de milhares 3 41" xfId="11668" xr:uid="{091BBDBB-4115-434D-BC87-D9C50BA35F6D}"/>
    <cellStyle name="Separador de milhares 3 41 2" xfId="14467" xr:uid="{375607BC-6A88-4854-9737-BB7672B5D768}"/>
    <cellStyle name="Separador de milhares 3 41 2 2" xfId="17355" xr:uid="{00C644E8-C048-4908-93B5-418D9B37A7A3}"/>
    <cellStyle name="Separador de milhares 3 41 2 2 2" xfId="22577" xr:uid="{6968B54E-F34D-47CF-9957-AC8F4626905F}"/>
    <cellStyle name="Separador de milhares 3 41 2 3" xfId="19702" xr:uid="{B9B81754-F764-4B9B-87BB-58B9A5BE28A6}"/>
    <cellStyle name="Separador de milhares 3 41 3" xfId="15606" xr:uid="{E1D2E94C-A8B8-4266-BB58-29C0BE759ACC}"/>
    <cellStyle name="Separador de milhares 3 41 3 2" xfId="20832" xr:uid="{066B3429-5E6A-417E-B147-C91FC6035E5B}"/>
    <cellStyle name="Separador de milhares 3 42" xfId="11669" xr:uid="{E7F2B572-B121-4D0F-A104-404CFEB12E25}"/>
    <cellStyle name="Separador de milhares 3 42 2" xfId="14468" xr:uid="{1B3D5DA4-52F5-4831-B50A-DDB758D7287D}"/>
    <cellStyle name="Separador de milhares 3 42 2 2" xfId="17356" xr:uid="{B967DC45-49D5-4DEB-9371-1E8FE0418C16}"/>
    <cellStyle name="Separador de milhares 3 42 2 2 2" xfId="22578" xr:uid="{47AF91BC-911F-4883-A32B-FCC423930E73}"/>
    <cellStyle name="Separador de milhares 3 42 2 3" xfId="19703" xr:uid="{9C7AF356-FCCB-4CDC-B6E4-27F838F05E8E}"/>
    <cellStyle name="Separador de milhares 3 42 3" xfId="15607" xr:uid="{E9B70F0E-6A84-4E4D-ACA2-3E5D4F810BFA}"/>
    <cellStyle name="Separador de milhares 3 42 3 2" xfId="20833" xr:uid="{E2D14F5F-9650-4627-8DD0-7E5077F690EA}"/>
    <cellStyle name="Separador de milhares 3 43" xfId="11670" xr:uid="{5D7B2D3C-5ECA-474F-8EB6-BB4AB590C26B}"/>
    <cellStyle name="Separador de milhares 3 43 2" xfId="14469" xr:uid="{5B4B6223-B807-4EA8-B141-ED633729E86A}"/>
    <cellStyle name="Separador de milhares 3 43 2 2" xfId="17357" xr:uid="{BA941A4B-CD4A-4A5E-A8D6-F74EDD9F438C}"/>
    <cellStyle name="Separador de milhares 3 43 2 2 2" xfId="22579" xr:uid="{E7D4CBAF-C663-4FBA-B5F2-F64CE5A2E9D7}"/>
    <cellStyle name="Separador de milhares 3 43 2 3" xfId="19704" xr:uid="{05DC17CF-24B8-4BB4-8382-B0C125A3E106}"/>
    <cellStyle name="Separador de milhares 3 43 3" xfId="15608" xr:uid="{E23E9048-56B4-4029-81F8-C916E8494E93}"/>
    <cellStyle name="Separador de milhares 3 43 3 2" xfId="20834" xr:uid="{9D6B7BD7-CED5-43F9-B8A1-83656A13D638}"/>
    <cellStyle name="Separador de milhares 3 44" xfId="11671" xr:uid="{FE1AB934-0580-4A83-A4A1-8E694DED1310}"/>
    <cellStyle name="Separador de milhares 3 44 2" xfId="14470" xr:uid="{B3C6289B-9AAF-4B03-86A1-CD7207AB6BC1}"/>
    <cellStyle name="Separador de milhares 3 44 2 2" xfId="17358" xr:uid="{A1B604A2-49E7-48E3-9334-6F4AE23F638D}"/>
    <cellStyle name="Separador de milhares 3 44 2 2 2" xfId="22580" xr:uid="{449EC5AB-F4BC-42C5-B423-BBB3A7FB4FF5}"/>
    <cellStyle name="Separador de milhares 3 44 2 3" xfId="19705" xr:uid="{E002A2ED-D02E-430B-BDF4-BFB11865123A}"/>
    <cellStyle name="Separador de milhares 3 44 3" xfId="15609" xr:uid="{BE10B303-BA8E-4CD2-9532-798D8332CD0C}"/>
    <cellStyle name="Separador de milhares 3 44 3 2" xfId="20835" xr:uid="{CF658386-FEE9-49CF-A33B-39EA18DEDA46}"/>
    <cellStyle name="Separador de milhares 3 45" xfId="11672" xr:uid="{6277BACF-F911-4992-A6D1-F1F62689FC83}"/>
    <cellStyle name="Separador de milhares 3 45 2" xfId="14471" xr:uid="{BAE2C758-005F-4278-9DCD-C2F30FB72A95}"/>
    <cellStyle name="Separador de milhares 3 45 2 2" xfId="17359" xr:uid="{3915CD41-93EB-4200-B4A0-26DB138538FA}"/>
    <cellStyle name="Separador de milhares 3 45 2 2 2" xfId="22581" xr:uid="{4A91829D-F166-445F-BBD3-68E090BC12F3}"/>
    <cellStyle name="Separador de milhares 3 45 2 3" xfId="19706" xr:uid="{58B29F82-F27F-4BCA-88FE-93C5979CBDC4}"/>
    <cellStyle name="Separador de milhares 3 45 3" xfId="15610" xr:uid="{7CF9BF2D-AD8C-4B44-8B86-77AC0FA7B72B}"/>
    <cellStyle name="Separador de milhares 3 45 3 2" xfId="20836" xr:uid="{0BBFDAF6-7DB9-45B6-BD88-5E9C4BF7FE37}"/>
    <cellStyle name="Separador de milhares 3 46" xfId="11673" xr:uid="{3D61C61C-44C9-4CD9-915E-22E5C6B677C5}"/>
    <cellStyle name="Separador de milhares 3 46 2" xfId="14472" xr:uid="{7C2E8334-371C-453D-9B1F-FD85776E2379}"/>
    <cellStyle name="Separador de milhares 3 46 2 2" xfId="17360" xr:uid="{FB098237-E303-4760-AE0A-DECF835E9402}"/>
    <cellStyle name="Separador de milhares 3 46 2 2 2" xfId="22582" xr:uid="{B581ADF3-CE5C-49B0-9195-7471F8AFA304}"/>
    <cellStyle name="Separador de milhares 3 46 2 3" xfId="19707" xr:uid="{6758744C-EA95-45A7-A983-A5113BEA6B80}"/>
    <cellStyle name="Separador de milhares 3 46 3" xfId="15611" xr:uid="{E1B74097-F723-4A7C-A343-2EB72D910B7A}"/>
    <cellStyle name="Separador de milhares 3 46 3 2" xfId="20837" xr:uid="{1A62F32F-39B9-4D8A-9526-F6E5871876A7}"/>
    <cellStyle name="Separador de milhares 3 47" xfId="11674" xr:uid="{90CD09A5-B16E-43DD-931D-5B5C0872F1C3}"/>
    <cellStyle name="Separador de milhares 3 47 2" xfId="14473" xr:uid="{47D20E5E-25E1-481A-992F-A03D0E846A82}"/>
    <cellStyle name="Separador de milhares 3 47 2 2" xfId="17361" xr:uid="{6F47D461-DA92-46FC-A936-4479F71FE1D1}"/>
    <cellStyle name="Separador de milhares 3 47 2 2 2" xfId="22583" xr:uid="{6EC82B5E-FE42-4323-8109-8DEE165C2640}"/>
    <cellStyle name="Separador de milhares 3 47 2 3" xfId="19708" xr:uid="{462610DA-91DB-4A03-92FD-7655103B6C47}"/>
    <cellStyle name="Separador de milhares 3 47 3" xfId="15612" xr:uid="{CC002D3E-61E0-4B46-A483-236AF73EE250}"/>
    <cellStyle name="Separador de milhares 3 47 3 2" xfId="20838" xr:uid="{A9D159EC-32DE-4714-A185-E651F9020855}"/>
    <cellStyle name="Separador de milhares 3 48" xfId="11675" xr:uid="{CB505378-02FF-4443-8114-E4442A50276A}"/>
    <cellStyle name="Separador de milhares 3 48 2" xfId="14474" xr:uid="{A41A4DC3-8D78-4312-8B1E-EEDDA939E8E7}"/>
    <cellStyle name="Separador de milhares 3 48 2 2" xfId="17362" xr:uid="{214226BF-9AEE-4471-834F-FB49BEF5E018}"/>
    <cellStyle name="Separador de milhares 3 48 2 2 2" xfId="22584" xr:uid="{9457B0D9-35CE-413D-8C88-D86CF892B73F}"/>
    <cellStyle name="Separador de milhares 3 48 2 3" xfId="19709" xr:uid="{F8C91DD4-13A2-47E4-9CF0-EEF221563638}"/>
    <cellStyle name="Separador de milhares 3 48 3" xfId="15613" xr:uid="{5687DDED-3919-41CC-B534-A564BF9CA27F}"/>
    <cellStyle name="Separador de milhares 3 48 3 2" xfId="20839" xr:uid="{BE59F4BA-0E2C-46EF-BEBF-71DC04D24014}"/>
    <cellStyle name="Separador de milhares 3 49" xfId="11676" xr:uid="{75BB059C-9024-42D0-A784-B0AFFAF279AD}"/>
    <cellStyle name="Separador de milhares 3 49 2" xfId="14475" xr:uid="{10EB449D-12DA-4265-8630-D5045AEBB562}"/>
    <cellStyle name="Separador de milhares 3 49 2 2" xfId="17363" xr:uid="{EB8BCFFE-7D9C-4AF1-A4F1-5D2805AD03F8}"/>
    <cellStyle name="Separador de milhares 3 49 2 2 2" xfId="22585" xr:uid="{401B60F2-A5F7-44EC-8267-10CCC94B121F}"/>
    <cellStyle name="Separador de milhares 3 49 2 3" xfId="19710" xr:uid="{619D8EC1-7A93-4DEF-ABA1-16915C9FE047}"/>
    <cellStyle name="Separador de milhares 3 49 3" xfId="15614" xr:uid="{3F370091-32FC-4D33-8EF2-BFA8646D4511}"/>
    <cellStyle name="Separador de milhares 3 49 3 2" xfId="20840" xr:uid="{9E67FDD4-0DD4-4CBC-A637-25B9891612F2}"/>
    <cellStyle name="Separador de milhares 3 5" xfId="1565" xr:uid="{8D1A66AC-2E48-4B81-A9C2-D94A7CCE5C96}"/>
    <cellStyle name="Separador de milhares 3 5 2" xfId="14476" xr:uid="{B3A0A0DE-DAB8-4DF0-9C5C-B459219E265F}"/>
    <cellStyle name="Separador de milhares 3 5 2 2" xfId="17364" xr:uid="{B83B8951-0AFE-484A-A065-20FA913FBCCD}"/>
    <cellStyle name="Separador de milhares 3 5 2 2 2" xfId="22586" xr:uid="{83345EE3-8492-4A66-B401-81AD9D2F30E4}"/>
    <cellStyle name="Separador de milhares 3 5 2 3" xfId="19711" xr:uid="{1AED9E49-4EA3-453F-8037-F63349AF06CB}"/>
    <cellStyle name="Separador de milhares 3 5 3" xfId="15615" xr:uid="{482859F4-69DC-4CFD-B644-2297CA79F96E}"/>
    <cellStyle name="Separador de milhares 3 5 3 2" xfId="20841" xr:uid="{DBA03C0B-6864-4A06-8396-D75186972965}"/>
    <cellStyle name="Separador de milhares 3 5 4" xfId="11677" xr:uid="{81E5CD9C-C9F7-493E-AA21-22BA43FC7F21}"/>
    <cellStyle name="Separador de milhares 3 50" xfId="11678" xr:uid="{21B65ECA-0DB2-4392-80BE-219CC3D569FC}"/>
    <cellStyle name="Separador de milhares 3 50 2" xfId="14477" xr:uid="{E39C70D8-F2E5-43AA-B93F-9003E0B6A14F}"/>
    <cellStyle name="Separador de milhares 3 50 2 2" xfId="17365" xr:uid="{F2B6B11F-E321-4F9C-A7EF-43F78AA91B52}"/>
    <cellStyle name="Separador de milhares 3 50 2 2 2" xfId="22587" xr:uid="{094D2D39-2055-4761-9CA6-DB0FDD0CE960}"/>
    <cellStyle name="Separador de milhares 3 50 2 3" xfId="19712" xr:uid="{57583110-7A15-4B32-9200-4E33B566B52B}"/>
    <cellStyle name="Separador de milhares 3 50 3" xfId="15616" xr:uid="{A17766D6-8ED8-42EC-A3F9-8A15EA4910AD}"/>
    <cellStyle name="Separador de milhares 3 50 3 2" xfId="20842" xr:uid="{7A96E9A1-8C5E-4963-8976-87F2BB4938FA}"/>
    <cellStyle name="Separador de milhares 3 51" xfId="11679" xr:uid="{37DC9132-24FA-4B93-8411-51EB5CC855AF}"/>
    <cellStyle name="Separador de milhares 3 51 2" xfId="14478" xr:uid="{7FECFA97-C3E5-4547-BFAF-1365D952D837}"/>
    <cellStyle name="Separador de milhares 3 51 2 2" xfId="17366" xr:uid="{C52A250D-133D-4196-AC7B-B7A7F0CE1701}"/>
    <cellStyle name="Separador de milhares 3 51 2 2 2" xfId="22588" xr:uid="{4E04083B-1925-44D6-9530-070E104A6C8A}"/>
    <cellStyle name="Separador de milhares 3 51 2 3" xfId="19713" xr:uid="{95D700ED-3BE8-4624-8B19-E5186CF0266C}"/>
    <cellStyle name="Separador de milhares 3 51 3" xfId="15617" xr:uid="{0ACD9E8C-868D-4C67-9229-A15C974C85AE}"/>
    <cellStyle name="Separador de milhares 3 51 3 2" xfId="20843" xr:uid="{2BC946AE-641B-498B-B25A-3CAA4F95418C}"/>
    <cellStyle name="Separador de milhares 3 52" xfId="11680" xr:uid="{B779B0CB-FAD7-4B27-AD2E-79EFC95F7691}"/>
    <cellStyle name="Separador de milhares 3 52 2" xfId="14479" xr:uid="{A7FF1124-ED9B-4771-89F6-60CF9AD38875}"/>
    <cellStyle name="Separador de milhares 3 52 2 2" xfId="17367" xr:uid="{421F05C0-4D9F-436F-B305-C4E07B814B53}"/>
    <cellStyle name="Separador de milhares 3 52 2 2 2" xfId="22589" xr:uid="{0661CB21-0660-4D43-B318-B6403FD527A0}"/>
    <cellStyle name="Separador de milhares 3 52 2 3" xfId="19714" xr:uid="{853372E5-1E6D-43B0-ADFD-5A22D26DE29A}"/>
    <cellStyle name="Separador de milhares 3 52 3" xfId="15618" xr:uid="{2C444236-4973-47D0-8A80-3608EF64B030}"/>
    <cellStyle name="Separador de milhares 3 52 3 2" xfId="20844" xr:uid="{7E8F8232-C454-4A69-A531-5D467E8C0113}"/>
    <cellStyle name="Separador de milhares 3 53" xfId="11681" xr:uid="{1DA87227-9402-4E4F-B7C1-59AB91280560}"/>
    <cellStyle name="Separador de milhares 3 53 2" xfId="14480" xr:uid="{9E1E81D9-8955-451F-9492-F48249888FCF}"/>
    <cellStyle name="Separador de milhares 3 53 2 2" xfId="17368" xr:uid="{F4F5761C-DB21-4052-8054-5FEF0E87F75A}"/>
    <cellStyle name="Separador de milhares 3 53 2 2 2" xfId="22590" xr:uid="{4F5A2F59-7AC5-439E-92FC-5B4922D80074}"/>
    <cellStyle name="Separador de milhares 3 53 2 3" xfId="19715" xr:uid="{97CFED0D-CEEB-4E5F-BF5E-12FF63C705E4}"/>
    <cellStyle name="Separador de milhares 3 53 3" xfId="15619" xr:uid="{64101FCB-C89E-4B9D-8B33-E6A653D0586C}"/>
    <cellStyle name="Separador de milhares 3 53 3 2" xfId="20845" xr:uid="{7DDDA7E0-3F17-4738-937F-74F83583DFAE}"/>
    <cellStyle name="Separador de milhares 3 54" xfId="11682" xr:uid="{84C52AFC-115B-4194-8131-EDF5E6A9E678}"/>
    <cellStyle name="Separador de milhares 3 54 2" xfId="14481" xr:uid="{AE618872-CBFB-4B76-89C0-811F700E89F6}"/>
    <cellStyle name="Separador de milhares 3 54 2 2" xfId="17369" xr:uid="{03F0607A-962C-4231-84E2-6A712AB1A8F5}"/>
    <cellStyle name="Separador de milhares 3 54 2 2 2" xfId="22591" xr:uid="{EE84145F-9778-4FAB-B05A-5FD452B689D4}"/>
    <cellStyle name="Separador de milhares 3 54 2 3" xfId="19716" xr:uid="{0932F23A-F7E2-41AF-8814-32C218C4C139}"/>
    <cellStyle name="Separador de milhares 3 54 3" xfId="15620" xr:uid="{2C9FA7B1-BDD9-4FA9-8D32-D3F378E75718}"/>
    <cellStyle name="Separador de milhares 3 54 3 2" xfId="20846" xr:uid="{42B411EB-6631-4873-8D68-89852CD4D3A7}"/>
    <cellStyle name="Separador de milhares 3 55" xfId="11683" xr:uid="{834C3007-1885-4DD9-A99F-2B696DF224A8}"/>
    <cellStyle name="Separador de milhares 3 55 2" xfId="14482" xr:uid="{7E582A7C-760A-474D-88E4-3AD8D14EB46E}"/>
    <cellStyle name="Separador de milhares 3 55 2 2" xfId="17370" xr:uid="{99FCBD2C-F1E1-4A73-9CB0-48DB4AEEA2C9}"/>
    <cellStyle name="Separador de milhares 3 55 2 2 2" xfId="22592" xr:uid="{FF52547B-E849-43DC-A941-6D8DA839D530}"/>
    <cellStyle name="Separador de milhares 3 55 2 3" xfId="19717" xr:uid="{AE12D279-0149-47B4-AF15-EA1BBF937186}"/>
    <cellStyle name="Separador de milhares 3 55 3" xfId="15621" xr:uid="{FEE181D5-04B9-45EC-ABD3-B7EEFA9885A7}"/>
    <cellStyle name="Separador de milhares 3 55 3 2" xfId="20847" xr:uid="{04AFDDFC-CBEC-43DD-945E-3A43015E983A}"/>
    <cellStyle name="Separador de milhares 3 56" xfId="11684" xr:uid="{B85027AA-9B53-466C-9BB1-85B06464EBD4}"/>
    <cellStyle name="Separador de milhares 3 56 2" xfId="14483" xr:uid="{E2C50EB2-67BA-4917-80AD-6A2F4A90008D}"/>
    <cellStyle name="Separador de milhares 3 56 2 2" xfId="17371" xr:uid="{4BF130FD-5535-4D49-BC50-A4A94905B8E2}"/>
    <cellStyle name="Separador de milhares 3 56 2 2 2" xfId="22593" xr:uid="{0B3EEE3B-30C6-4998-BB1D-9C355F0D73AF}"/>
    <cellStyle name="Separador de milhares 3 56 2 3" xfId="19718" xr:uid="{B2CDC5BE-937E-437A-ADF7-804F73FAB6E5}"/>
    <cellStyle name="Separador de milhares 3 56 3" xfId="15622" xr:uid="{6FC08309-E625-46BB-A4F0-36CBA0B9F906}"/>
    <cellStyle name="Separador de milhares 3 56 3 2" xfId="20848" xr:uid="{05F01038-F97E-4AE3-A26D-C1F181FAC20E}"/>
    <cellStyle name="Separador de milhares 3 57" xfId="11685" xr:uid="{F4932C88-D3E5-4487-80F3-CB55D922215D}"/>
    <cellStyle name="Separador de milhares 3 57 2" xfId="14484" xr:uid="{C36A9324-2603-4348-93EE-690D58705613}"/>
    <cellStyle name="Separador de milhares 3 57 2 2" xfId="17372" xr:uid="{880A7503-4AA4-4402-B425-F73C9201EFA3}"/>
    <cellStyle name="Separador de milhares 3 57 2 2 2" xfId="22594" xr:uid="{9AD8BECC-6AE4-48BE-A4CD-9B19B8DD616C}"/>
    <cellStyle name="Separador de milhares 3 57 2 3" xfId="19719" xr:uid="{0BE93778-DA3C-43B1-B6F2-82F02C098C20}"/>
    <cellStyle name="Separador de milhares 3 57 3" xfId="15623" xr:uid="{3AE9AACF-55CD-4794-A227-80D0F7B76377}"/>
    <cellStyle name="Separador de milhares 3 57 3 2" xfId="20849" xr:uid="{C2D1BD68-8BFC-4487-BE00-64A89E3B21F3}"/>
    <cellStyle name="Separador de milhares 3 58" xfId="11686" xr:uid="{46DFCF1B-B77A-4731-B785-1367C7B1356C}"/>
    <cellStyle name="Separador de milhares 3 58 2" xfId="14485" xr:uid="{752D0D80-41AB-4158-AF66-A08606AC078A}"/>
    <cellStyle name="Separador de milhares 3 58 2 2" xfId="17373" xr:uid="{7AF70503-6FAB-4BDE-AE34-5F0A12C8855C}"/>
    <cellStyle name="Separador de milhares 3 58 2 2 2" xfId="22595" xr:uid="{0F2EF3B6-D13A-4DC3-8242-AB290B54A452}"/>
    <cellStyle name="Separador de milhares 3 58 2 3" xfId="19720" xr:uid="{B8C5C739-F4EC-48DB-92C3-D8231AA774DA}"/>
    <cellStyle name="Separador de milhares 3 58 3" xfId="15624" xr:uid="{9D615D9A-D8BD-48E2-857B-209089CDD325}"/>
    <cellStyle name="Separador de milhares 3 58 3 2" xfId="20850" xr:uid="{4ED73615-1E27-4A75-9673-FAD59B508DAD}"/>
    <cellStyle name="Separador de milhares 3 59" xfId="11687" xr:uid="{DC20084A-3FF0-48E7-A326-F03F6E2E4C01}"/>
    <cellStyle name="Separador de milhares 3 59 2" xfId="14486" xr:uid="{C80548C4-598C-4061-9462-BE64AEFFF54F}"/>
    <cellStyle name="Separador de milhares 3 59 2 2" xfId="17374" xr:uid="{36424701-42E9-42CC-9F84-401563972297}"/>
    <cellStyle name="Separador de milhares 3 59 2 2 2" xfId="22596" xr:uid="{57BF6437-DE4D-478C-9C3E-2B6A449FEA9A}"/>
    <cellStyle name="Separador de milhares 3 59 2 3" xfId="19721" xr:uid="{8434A4B4-E517-46E4-B83B-B618BE101169}"/>
    <cellStyle name="Separador de milhares 3 59 3" xfId="15625" xr:uid="{11FEEC04-0F87-4A4C-91FA-5FFB4E51ED08}"/>
    <cellStyle name="Separador de milhares 3 59 3 2" xfId="20851" xr:uid="{BBC596A1-C209-45DA-8B6E-F55D3CD01BA0}"/>
    <cellStyle name="Separador de milhares 3 6" xfId="1608" xr:uid="{A64A4292-5A99-4FD1-ABDE-C0F18911832B}"/>
    <cellStyle name="Separador de milhares 3 6 2" xfId="1666" xr:uid="{37502188-EC20-4DBE-B875-D8D8FEADDF0C}"/>
    <cellStyle name="Separador de milhares 3 6 2 2" xfId="17375" xr:uid="{D5A67DFA-E7A8-4708-97A4-9E55F4CE7343}"/>
    <cellStyle name="Separador de milhares 3 6 2 2 2" xfId="22597" xr:uid="{63DF6626-4DF9-4BB7-8DD3-F45370FC78B5}"/>
    <cellStyle name="Separador de milhares 3 6 2 3" xfId="19722" xr:uid="{D7A069E2-F252-4184-B1C3-F7050259D809}"/>
    <cellStyle name="Separador de milhares 3 6 2 4" xfId="14487" xr:uid="{E99ABE4E-D085-4785-A005-AEB271062B93}"/>
    <cellStyle name="Separador de milhares 3 6 3" xfId="15626" xr:uid="{30BBFE0D-2CE9-4210-B187-E0CCD13B3D02}"/>
    <cellStyle name="Separador de milhares 3 6 3 2" xfId="20852" xr:uid="{6A088718-B5C6-4B6B-B696-C74E488B89C9}"/>
    <cellStyle name="Separador de milhares 3 6 4" xfId="11688" xr:uid="{BD16CC8B-7749-443C-86F4-47D038C971BE}"/>
    <cellStyle name="Separador de milhares 3 60" xfId="11689" xr:uid="{F58E0200-6EF9-4C97-A820-29383325111A}"/>
    <cellStyle name="Separador de milhares 3 60 2" xfId="14488" xr:uid="{79FA3378-5B3C-4E8C-9435-0E58B189BEFF}"/>
    <cellStyle name="Separador de milhares 3 60 2 2" xfId="17376" xr:uid="{B864B4EE-BC7B-4680-BA01-B2364EA25B07}"/>
    <cellStyle name="Separador de milhares 3 60 2 2 2" xfId="22598" xr:uid="{741C9E49-124D-4848-97FA-14ECA2FF841E}"/>
    <cellStyle name="Separador de milhares 3 60 2 3" xfId="19723" xr:uid="{64D21BDF-860F-4C1E-801A-1163D8B2E425}"/>
    <cellStyle name="Separador de milhares 3 60 3" xfId="15627" xr:uid="{4AF5437F-1FEE-4DAB-B51D-E153EE63DF92}"/>
    <cellStyle name="Separador de milhares 3 60 3 2" xfId="20853" xr:uid="{9D649B34-DCC9-465B-A16E-2F0EF4E2E58C}"/>
    <cellStyle name="Separador de milhares 3 61" xfId="11690" xr:uid="{33A284F2-B547-42DB-8F6F-2A3410E41D85}"/>
    <cellStyle name="Separador de milhares 3 61 2" xfId="14489" xr:uid="{65EA0A4A-6C8B-47AE-AF8B-3BBC8965F5F2}"/>
    <cellStyle name="Separador de milhares 3 61 2 2" xfId="17377" xr:uid="{424AC48E-49B4-4993-9830-231B91637C1A}"/>
    <cellStyle name="Separador de milhares 3 61 2 2 2" xfId="22599" xr:uid="{433ABD89-DB8B-4924-AE8D-F5DE923E422D}"/>
    <cellStyle name="Separador de milhares 3 61 2 3" xfId="19724" xr:uid="{B291716B-61AB-4DFE-985F-15CD257DCC74}"/>
    <cellStyle name="Separador de milhares 3 61 3" xfId="15628" xr:uid="{F4B3985E-134E-4B6E-88D6-B001F414B9CC}"/>
    <cellStyle name="Separador de milhares 3 61 3 2" xfId="20854" xr:uid="{5F307AFA-5D4F-4C8E-87BF-E9AFD5360CD1}"/>
    <cellStyle name="Separador de milhares 3 62" xfId="11691" xr:uid="{0C5BC638-045B-4961-8C0A-884ACAF964C3}"/>
    <cellStyle name="Separador de milhares 3 62 2" xfId="14490" xr:uid="{5D375512-9E18-4B61-B33B-EE5B25A12EDD}"/>
    <cellStyle name="Separador de milhares 3 62 2 2" xfId="17378" xr:uid="{C6885646-4479-4178-B4B3-2858E9071897}"/>
    <cellStyle name="Separador de milhares 3 62 2 2 2" xfId="22600" xr:uid="{8B755D8D-7541-41CB-8FA2-0172D422C543}"/>
    <cellStyle name="Separador de milhares 3 62 2 3" xfId="19725" xr:uid="{76E6899B-5AA4-49F8-9B8B-EC43E115A9B8}"/>
    <cellStyle name="Separador de milhares 3 62 3" xfId="15629" xr:uid="{DCF7593B-5027-431F-BA63-CE9786CC6EE0}"/>
    <cellStyle name="Separador de milhares 3 62 3 2" xfId="20855" xr:uid="{C10D5494-7141-4CA9-AEE4-11A5DAE10F92}"/>
    <cellStyle name="Separador de milhares 3 63" xfId="11692" xr:uid="{5DD21697-BFE6-430A-90C7-D2E460D3B1A0}"/>
    <cellStyle name="Separador de milhares 3 63 2" xfId="14491" xr:uid="{6E554D48-9929-4C26-86A6-D1BB750267B3}"/>
    <cellStyle name="Separador de milhares 3 63 2 2" xfId="17379" xr:uid="{E1163AFD-0C55-4955-9A88-3688F6B66DCB}"/>
    <cellStyle name="Separador de milhares 3 63 2 2 2" xfId="22601" xr:uid="{78C63C67-733B-4573-AB23-DD5CF9927E14}"/>
    <cellStyle name="Separador de milhares 3 63 2 3" xfId="19726" xr:uid="{C27850B5-4D27-4AA3-A3EA-07D22A283C27}"/>
    <cellStyle name="Separador de milhares 3 63 3" xfId="15630" xr:uid="{E135A128-4E49-4F6A-BBAE-601353626E75}"/>
    <cellStyle name="Separador de milhares 3 63 3 2" xfId="20856" xr:uid="{945AB004-C9A9-4403-B501-C6041D7D83B6}"/>
    <cellStyle name="Separador de milhares 3 64" xfId="11693" xr:uid="{66703B05-4C79-4F12-946E-09D610DD8BF5}"/>
    <cellStyle name="Separador de milhares 3 64 2" xfId="14492" xr:uid="{6CD36F68-292B-44E0-8C65-48EA5BEDC486}"/>
    <cellStyle name="Separador de milhares 3 64 2 2" xfId="17380" xr:uid="{6B61E065-9802-405D-B766-3B7AD671624A}"/>
    <cellStyle name="Separador de milhares 3 64 2 2 2" xfId="22602" xr:uid="{CA863485-C77D-4BF9-AE6C-CC0D46A1CCC8}"/>
    <cellStyle name="Separador de milhares 3 64 2 3" xfId="19727" xr:uid="{9EAF5E9D-C8B1-49E5-A4A8-23D9431D9DA8}"/>
    <cellStyle name="Separador de milhares 3 64 3" xfId="15631" xr:uid="{2664AC9D-F035-44FB-A7B9-0DCB09141072}"/>
    <cellStyle name="Separador de milhares 3 64 3 2" xfId="20857" xr:uid="{165A21E3-7293-4AF0-81CC-4F8462C15826}"/>
    <cellStyle name="Separador de milhares 3 65" xfId="11694" xr:uid="{D77ED7F5-D47B-4854-BA87-C496DD6B0400}"/>
    <cellStyle name="Separador de milhares 3 65 2" xfId="14493" xr:uid="{7E8CC0CE-9CAF-4459-840C-8C862612C4FC}"/>
    <cellStyle name="Separador de milhares 3 65 2 2" xfId="17381" xr:uid="{08C569B6-95EF-4944-A41B-8A6D22358007}"/>
    <cellStyle name="Separador de milhares 3 65 2 2 2" xfId="22603" xr:uid="{533F88B6-4EEA-472E-A59C-36A2C7C77EF9}"/>
    <cellStyle name="Separador de milhares 3 65 2 3" xfId="19728" xr:uid="{E0DB2E97-D089-4512-A7D6-7E31BE83B07E}"/>
    <cellStyle name="Separador de milhares 3 65 3" xfId="15632" xr:uid="{CC6A6236-727C-4F48-8F4A-D9302F10EA38}"/>
    <cellStyle name="Separador de milhares 3 65 3 2" xfId="20858" xr:uid="{60FA980C-2399-47A3-A034-A55B4FDCE0C0}"/>
    <cellStyle name="Separador de milhares 3 66" xfId="11695" xr:uid="{FE7F08A6-D5BB-42E5-A5AF-BA11BC9EED07}"/>
    <cellStyle name="Separador de milhares 3 66 2" xfId="14494" xr:uid="{2F8AF3C7-4870-4A2A-8643-6D6B3995E779}"/>
    <cellStyle name="Separador de milhares 3 66 2 2" xfId="17382" xr:uid="{D139EA58-DCB8-43EF-A6DE-2A379665BD06}"/>
    <cellStyle name="Separador de milhares 3 66 2 2 2" xfId="22604" xr:uid="{C699E51B-5B4E-45A4-9887-6D93434E1AE4}"/>
    <cellStyle name="Separador de milhares 3 66 2 3" xfId="19729" xr:uid="{F3A76AE4-7800-4226-AAA1-937793C43153}"/>
    <cellStyle name="Separador de milhares 3 66 3" xfId="15633" xr:uid="{F33A4468-7316-4881-AB80-9902EAAF1CB4}"/>
    <cellStyle name="Separador de milhares 3 66 3 2" xfId="20859" xr:uid="{0B3DB4DE-28E5-4ECC-88BD-24A7ED6B2CAD}"/>
    <cellStyle name="Separador de milhares 3 67" xfId="11696" xr:uid="{04EC06F2-07BD-4409-B3E6-C61AA9D4FAC5}"/>
    <cellStyle name="Separador de milhares 3 67 2" xfId="14495" xr:uid="{6DEC04CD-C1B3-494F-8F64-B3B590CD4E95}"/>
    <cellStyle name="Separador de milhares 3 67 2 2" xfId="17383" xr:uid="{C4E27D2A-19F1-47B7-8F40-A9FA03D71B81}"/>
    <cellStyle name="Separador de milhares 3 67 2 2 2" xfId="22605" xr:uid="{6054F912-77BF-45E8-A967-A9039BCFECF7}"/>
    <cellStyle name="Separador de milhares 3 67 2 3" xfId="19730" xr:uid="{FB994758-D445-45F0-8A90-B8EC16FC0EE0}"/>
    <cellStyle name="Separador de milhares 3 67 3" xfId="15634" xr:uid="{5BFF7182-E176-4AB7-8CBD-88C0A5EBD89E}"/>
    <cellStyle name="Separador de milhares 3 67 3 2" xfId="20860" xr:uid="{49351A87-7C4E-4508-B66B-0B50E74DAD03}"/>
    <cellStyle name="Separador de milhares 3 68" xfId="11697" xr:uid="{577F025C-1375-497F-B762-12B0B5A1B5E5}"/>
    <cellStyle name="Separador de milhares 3 68 2" xfId="14496" xr:uid="{2670759C-05CF-40ED-A04F-E4313C537823}"/>
    <cellStyle name="Separador de milhares 3 68 2 2" xfId="17384" xr:uid="{345D9003-2153-4ACD-A00C-A07B5263F1E3}"/>
    <cellStyle name="Separador de milhares 3 68 2 2 2" xfId="22606" xr:uid="{CD6CD3FF-04B2-458C-8AF2-4A2D4378D307}"/>
    <cellStyle name="Separador de milhares 3 68 2 3" xfId="19731" xr:uid="{1B8B7F66-51B8-471F-8091-F98404ABCBA4}"/>
    <cellStyle name="Separador de milhares 3 68 3" xfId="15635" xr:uid="{5C0AF0C3-2A5F-4251-B90B-BA04DBB03FAE}"/>
    <cellStyle name="Separador de milhares 3 68 3 2" xfId="20861" xr:uid="{AC78CC9E-4B12-4B77-A0E7-12A219EC5D95}"/>
    <cellStyle name="Separador de milhares 3 69" xfId="11698" xr:uid="{4A6D4DB1-6C68-48C3-A9D9-844C75BC66BD}"/>
    <cellStyle name="Separador de milhares 3 69 2" xfId="14497" xr:uid="{290F2E11-33AE-46CC-BFE9-F7D78BE59A53}"/>
    <cellStyle name="Separador de milhares 3 69 2 2" xfId="17385" xr:uid="{0403154E-7E58-4BC3-83AA-C40D68666257}"/>
    <cellStyle name="Separador de milhares 3 69 2 2 2" xfId="22607" xr:uid="{BFE319E4-AD5B-4D43-A249-97DB7B4EA8EE}"/>
    <cellStyle name="Separador de milhares 3 69 2 3" xfId="19732" xr:uid="{3306E8B0-8126-427E-91F4-716D8B7675E8}"/>
    <cellStyle name="Separador de milhares 3 69 3" xfId="15636" xr:uid="{E9977DA9-CE99-4D14-BAC6-F7830D164D18}"/>
    <cellStyle name="Separador de milhares 3 69 3 2" xfId="20862" xr:uid="{D7EF61C0-66D7-48C6-8F71-1F3F2CBC0BE9}"/>
    <cellStyle name="Separador de milhares 3 7" xfId="1667" xr:uid="{5ECC404B-4CC6-45F8-9904-4811EC885679}"/>
    <cellStyle name="Separador de milhares 3 7 2" xfId="14498" xr:uid="{A9528679-D329-4480-81E5-7C8AFCE7205C}"/>
    <cellStyle name="Separador de milhares 3 7 2 2" xfId="17386" xr:uid="{065C9CC3-DC4E-478F-9599-2A231B5ED762}"/>
    <cellStyle name="Separador de milhares 3 7 2 2 2" xfId="22608" xr:uid="{F6650CD2-DE33-4BA0-BE35-BDCB38029374}"/>
    <cellStyle name="Separador de milhares 3 7 2 3" xfId="19733" xr:uid="{2AB052D7-A084-409F-BAEC-37F9D9DDA5CD}"/>
    <cellStyle name="Separador de milhares 3 7 3" xfId="15637" xr:uid="{D19CA7EE-23D5-4406-A657-713BFA6C6926}"/>
    <cellStyle name="Separador de milhares 3 7 3 2" xfId="20863" xr:uid="{9401DAD8-5893-4248-B8A3-D037102C2D74}"/>
    <cellStyle name="Separador de milhares 3 7 4" xfId="11699" xr:uid="{28ACC47F-A9AF-4CD7-8D69-C9667D88A3B7}"/>
    <cellStyle name="Separador de milhares 3 70" xfId="11700" xr:uid="{C7C87225-A5B2-49C2-8BDB-25A910D47C42}"/>
    <cellStyle name="Separador de milhares 3 70 2" xfId="14499" xr:uid="{ADCB7CFE-A2E5-431E-A725-22665DAEC7E4}"/>
    <cellStyle name="Separador de milhares 3 70 2 2" xfId="17387" xr:uid="{3F760B72-DF72-4B03-B246-FCAC7595E950}"/>
    <cellStyle name="Separador de milhares 3 70 2 2 2" xfId="22609" xr:uid="{205DC442-0EC8-4A98-8DFF-EC56FB723B8E}"/>
    <cellStyle name="Separador de milhares 3 70 2 3" xfId="19734" xr:uid="{F90C926A-B49E-4947-9950-0793232D8F5F}"/>
    <cellStyle name="Separador de milhares 3 70 3" xfId="15638" xr:uid="{DC759160-A50D-4DED-A0A4-EBB0057C31F0}"/>
    <cellStyle name="Separador de milhares 3 70 3 2" xfId="20864" xr:uid="{B62660D7-2787-4BD8-BDCE-0DB4940BAA53}"/>
    <cellStyle name="Separador de milhares 3 71" xfId="11701" xr:uid="{4098EC82-7C09-4908-8720-5910826DB1DC}"/>
    <cellStyle name="Separador de milhares 3 71 2" xfId="14500" xr:uid="{A1157543-E87B-4AC0-89E3-4C1C97DCCF2F}"/>
    <cellStyle name="Separador de milhares 3 71 2 2" xfId="17388" xr:uid="{561698F8-75DA-43C3-846A-60AC8E27CEB7}"/>
    <cellStyle name="Separador de milhares 3 71 2 2 2" xfId="22610" xr:uid="{3925535A-E758-490B-9A1E-6EF2675F9525}"/>
    <cellStyle name="Separador de milhares 3 71 2 3" xfId="19735" xr:uid="{E0BB11C9-9055-4F0D-8ED2-446E2E74DFF1}"/>
    <cellStyle name="Separador de milhares 3 71 3" xfId="15639" xr:uid="{66FEB233-0858-4D62-83E9-639A032C6078}"/>
    <cellStyle name="Separador de milhares 3 71 3 2" xfId="20865" xr:uid="{9972254B-71E1-42F0-B41B-7FAAC3C42DF4}"/>
    <cellStyle name="Separador de milhares 3 72" xfId="11702" xr:uid="{E255BF98-3FDC-4AA5-A67D-8C9276060676}"/>
    <cellStyle name="Separador de milhares 3 72 2" xfId="14501" xr:uid="{DD544F0A-6EEE-4C0F-8382-BB1579415B69}"/>
    <cellStyle name="Separador de milhares 3 72 2 2" xfId="17389" xr:uid="{37FADAD6-3177-4BBA-8A2F-189B86DFC528}"/>
    <cellStyle name="Separador de milhares 3 72 2 2 2" xfId="22611" xr:uid="{4F332379-F60F-4191-9802-ABD5E38ACD88}"/>
    <cellStyle name="Separador de milhares 3 72 2 3" xfId="19736" xr:uid="{0D78E669-6CAD-4BB7-B72C-903DDC5AD6F9}"/>
    <cellStyle name="Separador de milhares 3 72 3" xfId="15640" xr:uid="{29106B0A-9071-42D3-8540-6929FF8092FE}"/>
    <cellStyle name="Separador de milhares 3 72 3 2" xfId="20866" xr:uid="{0E7BF452-8EE6-433C-BD38-5C6474D3DDBF}"/>
    <cellStyle name="Separador de milhares 3 73" xfId="11703" xr:uid="{2492B2EB-1C40-4EC1-8E78-393AD9F3EA41}"/>
    <cellStyle name="Separador de milhares 3 73 2" xfId="14502" xr:uid="{C7E20115-EADA-4ACB-82B1-C44038371EEF}"/>
    <cellStyle name="Separador de milhares 3 73 2 2" xfId="17390" xr:uid="{7884A893-FAD8-4E2B-8D8F-3B90E20215FE}"/>
    <cellStyle name="Separador de milhares 3 73 2 2 2" xfId="22612" xr:uid="{7A5D02E1-7E5D-46B7-B31F-B2F1B7908DE9}"/>
    <cellStyle name="Separador de milhares 3 73 2 3" xfId="19737" xr:uid="{BE1E5D16-3B3E-49CE-83F6-ECADBE32C7F6}"/>
    <cellStyle name="Separador de milhares 3 73 3" xfId="15641" xr:uid="{9A5E0613-4F9A-492D-A31A-BA82ADB318D2}"/>
    <cellStyle name="Separador de milhares 3 73 3 2" xfId="20867" xr:uid="{166427F0-6B63-41E7-BAC4-1699C47DB687}"/>
    <cellStyle name="Separador de milhares 3 74" xfId="11704" xr:uid="{B9D4ECC0-9F71-4918-B0A0-A6FF7F3500D6}"/>
    <cellStyle name="Separador de milhares 3 74 2" xfId="14503" xr:uid="{3D42BB35-9DBC-4E7B-BF05-BF959ED5D01D}"/>
    <cellStyle name="Separador de milhares 3 74 2 2" xfId="17391" xr:uid="{C39DCA00-4BEE-4A13-BD33-7EB9A9902EFC}"/>
    <cellStyle name="Separador de milhares 3 74 2 2 2" xfId="22613" xr:uid="{9098518D-E1C3-45B5-A4DD-C3CF25036DC2}"/>
    <cellStyle name="Separador de milhares 3 74 2 3" xfId="19738" xr:uid="{DB7850E1-641C-4CDF-AD54-C66B39320E31}"/>
    <cellStyle name="Separador de milhares 3 74 3" xfId="15642" xr:uid="{8B59504F-381B-42F0-9FE4-6DCE3B567C86}"/>
    <cellStyle name="Separador de milhares 3 74 3 2" xfId="20868" xr:uid="{221F86F1-9495-42FB-8C8A-01C7F906C479}"/>
    <cellStyle name="Separador de milhares 3 75" xfId="11705" xr:uid="{C715B02E-DBA6-4CC0-90BA-585E7D141689}"/>
    <cellStyle name="Separador de milhares 3 75 2" xfId="14504" xr:uid="{5371BCFF-3F2C-4C20-8B2F-20E7D5243DBF}"/>
    <cellStyle name="Separador de milhares 3 75 2 2" xfId="17392" xr:uid="{C90751B8-4270-45A7-9689-E39954733A24}"/>
    <cellStyle name="Separador de milhares 3 75 2 2 2" xfId="22614" xr:uid="{8588270E-9792-4D9C-9927-DEBB160038CF}"/>
    <cellStyle name="Separador de milhares 3 75 2 3" xfId="19739" xr:uid="{4496AD43-86AA-4405-89BC-6DCA7BFE70AD}"/>
    <cellStyle name="Separador de milhares 3 75 3" xfId="15643" xr:uid="{A7C0D3DF-D181-43DC-B166-457452643D59}"/>
    <cellStyle name="Separador de milhares 3 75 3 2" xfId="20869" xr:uid="{F1E0FDD8-DF97-459B-9C91-C68144F26860}"/>
    <cellStyle name="Separador de milhares 3 76" xfId="11706" xr:uid="{0E3DF1B1-B7A0-4011-92AB-A179C0DB685D}"/>
    <cellStyle name="Separador de milhares 3 76 2" xfId="14505" xr:uid="{A14474E9-1641-4A93-B940-3B093BC679FE}"/>
    <cellStyle name="Separador de milhares 3 76 2 2" xfId="17393" xr:uid="{96F5E1A5-4D6C-4BD2-98E2-35FDD991442C}"/>
    <cellStyle name="Separador de milhares 3 76 2 2 2" xfId="22615" xr:uid="{6263C47F-209B-48B8-9B42-741E879032A2}"/>
    <cellStyle name="Separador de milhares 3 76 2 3" xfId="19740" xr:uid="{C0425C26-28D2-4F7A-9201-E627D7DF40E9}"/>
    <cellStyle name="Separador de milhares 3 76 3" xfId="15644" xr:uid="{5CA19B66-7F98-4F6B-8CFD-73D37940A059}"/>
    <cellStyle name="Separador de milhares 3 76 3 2" xfId="20870" xr:uid="{D89E9EAA-9E38-4808-A3AE-9393568E66A8}"/>
    <cellStyle name="Separador de milhares 3 77" xfId="11632" xr:uid="{DCC10873-4210-483A-87A2-3AD7BEAEFF5D}"/>
    <cellStyle name="Separador de milhares 3 8" xfId="1668" xr:uid="{61320F32-63C7-4F45-838E-E9E9EB7A4B34}"/>
    <cellStyle name="Separador de milhares 3 8 2" xfId="14506" xr:uid="{6C5010E4-C84A-4AF4-AA57-5CFFD6024814}"/>
    <cellStyle name="Separador de milhares 3 8 2 2" xfId="17394" xr:uid="{71AFD55C-862B-4B46-90C8-88B8421B4A7A}"/>
    <cellStyle name="Separador de milhares 3 8 2 2 2" xfId="22616" xr:uid="{13F05E86-801F-4BD0-9510-B10789F79555}"/>
    <cellStyle name="Separador de milhares 3 8 2 3" xfId="19741" xr:uid="{702BFF1E-93F7-4A00-AB91-DEA80BD5D096}"/>
    <cellStyle name="Separador de milhares 3 8 3" xfId="15645" xr:uid="{ABB11B8D-3D4E-4080-A308-3B1D91E0235B}"/>
    <cellStyle name="Separador de milhares 3 8 3 2" xfId="20871" xr:uid="{C6D3C699-D4EE-4DC6-AA2D-3DDDEF15B5F4}"/>
    <cellStyle name="Separador de milhares 3 8 4" xfId="11707" xr:uid="{523F0131-2EFD-465D-BC57-A17A899C7982}"/>
    <cellStyle name="Separador de milhares 3 9" xfId="11708" xr:uid="{A4AC992A-075E-4672-8CB6-345C5D5851D4}"/>
    <cellStyle name="Separador de milhares 3 9 2" xfId="14507" xr:uid="{E710EF08-F756-4549-8B51-038CF78A3460}"/>
    <cellStyle name="Separador de milhares 3 9 2 2" xfId="17395" xr:uid="{A488584F-49EA-4832-B684-1D956408EF87}"/>
    <cellStyle name="Separador de milhares 3 9 2 2 2" xfId="22617" xr:uid="{2831AC4C-D208-4F35-8142-36EFE0E316C7}"/>
    <cellStyle name="Separador de milhares 3 9 2 3" xfId="19742" xr:uid="{70F3468C-D271-410D-9E6A-98D5317E4546}"/>
    <cellStyle name="Separador de milhares 3 9 3" xfId="15646" xr:uid="{65BB6469-1507-4563-A4C6-B6BF99CD77EE}"/>
    <cellStyle name="Separador de milhares 3 9 3 2" xfId="20872" xr:uid="{2FA6AD29-2A99-4134-96BA-B7152F610495}"/>
    <cellStyle name="Separador de milhares 30" xfId="11709" xr:uid="{116E8D54-2E9A-43BB-A65B-FBD16770EBB5}"/>
    <cellStyle name="Separador de milhares 30 2" xfId="14508" xr:uid="{0918AB71-C247-4A8E-923D-2CFEA9F91C6E}"/>
    <cellStyle name="Separador de milhares 30 2 2" xfId="17396" xr:uid="{A243ECBA-7A5E-491F-9F1C-EC4E5AA2DC85}"/>
    <cellStyle name="Separador de milhares 30 2 2 2" xfId="22618" xr:uid="{C20E2FE0-7499-4F51-A5A1-FCEE74E897AC}"/>
    <cellStyle name="Separador de milhares 30 2 3" xfId="19743" xr:uid="{BD13B446-5AF2-4258-B896-B83A53649CFC}"/>
    <cellStyle name="Separador de milhares 30 3" xfId="15647" xr:uid="{DA9D1A6E-7DF3-456B-8E2E-84ACC2EE1976}"/>
    <cellStyle name="Separador de milhares 30 3 2" xfId="20873" xr:uid="{659B9A76-A29A-4293-AC7B-E1DAF223A8D6}"/>
    <cellStyle name="Separador de milhares 4" xfId="358" xr:uid="{A656D1E1-A0BF-4B33-A407-15AF7582CCB1}"/>
    <cellStyle name="Separador de milhares 4 10" xfId="11711" xr:uid="{5D9565C7-8D07-4A3F-A269-985939A075A8}"/>
    <cellStyle name="Separador de milhares 4 10 2" xfId="14510" xr:uid="{CDF8088B-6385-4B85-955A-858E2DFDA560}"/>
    <cellStyle name="Separador de milhares 4 10 2 2" xfId="17398" xr:uid="{3F2DFD3E-B903-4237-9175-5AA9AF571EDF}"/>
    <cellStyle name="Separador de milhares 4 10 2 2 2" xfId="22620" xr:uid="{41DDD43E-87F3-4B96-B43C-B6C9A4B0A8C6}"/>
    <cellStyle name="Separador de milhares 4 10 2 3" xfId="19745" xr:uid="{E9515FB9-9A44-4FDF-B9D3-114DB9593348}"/>
    <cellStyle name="Separador de milhares 4 10 3" xfId="15649" xr:uid="{DFD3CC0C-952F-44EA-B6E3-0E3D3C5C4A68}"/>
    <cellStyle name="Separador de milhares 4 10 3 2" xfId="20875" xr:uid="{2F86ADA7-F55D-47DF-B0DE-403F9D8694D4}"/>
    <cellStyle name="Separador de milhares 4 11" xfId="11712" xr:uid="{55834E29-3F3D-429B-87CF-426959F0ECB6}"/>
    <cellStyle name="Separador de milhares 4 11 2" xfId="14511" xr:uid="{2FB064DD-D147-4F34-97B9-04B57AB32F0C}"/>
    <cellStyle name="Separador de milhares 4 11 2 2" xfId="17399" xr:uid="{ECF36CBB-4489-4300-B5F1-8FD56CD3830B}"/>
    <cellStyle name="Separador de milhares 4 11 2 2 2" xfId="22621" xr:uid="{BB8342C3-4358-4BF5-BE7F-90D61FECD568}"/>
    <cellStyle name="Separador de milhares 4 11 2 3" xfId="19746" xr:uid="{A6A44D03-D4D0-459B-95D4-1FC79B04F309}"/>
    <cellStyle name="Separador de milhares 4 11 3" xfId="15650" xr:uid="{DAFB7F59-D23D-4BB3-AF6F-F8794903A51F}"/>
    <cellStyle name="Separador de milhares 4 11 3 2" xfId="20876" xr:uid="{6D29D85C-1457-4AA6-B9AD-8B23DC92EC95}"/>
    <cellStyle name="Separador de milhares 4 12" xfId="11713" xr:uid="{3E16A0F2-F09D-4D0B-AFB7-66FA09C899EF}"/>
    <cellStyle name="Separador de milhares 4 12 2" xfId="14512" xr:uid="{703BFD7F-D81E-405C-9130-1B30F31C3C87}"/>
    <cellStyle name="Separador de milhares 4 12 2 2" xfId="17400" xr:uid="{90DB8DCE-FF2E-4332-87D6-720E328DC6EE}"/>
    <cellStyle name="Separador de milhares 4 12 2 2 2" xfId="22622" xr:uid="{89166935-4E62-4692-94D2-D1D82052ADB2}"/>
    <cellStyle name="Separador de milhares 4 12 2 3" xfId="19747" xr:uid="{94F26EF5-0DAA-4FAF-9C12-822120C38584}"/>
    <cellStyle name="Separador de milhares 4 12 3" xfId="15651" xr:uid="{76F0C17F-6B05-4AD1-B3FF-B80244D7F9AA}"/>
    <cellStyle name="Separador de milhares 4 12 3 2" xfId="20877" xr:uid="{1512F6B3-B2B7-43F5-B300-6192E960C5A6}"/>
    <cellStyle name="Separador de milhares 4 13" xfId="11714" xr:uid="{59516359-67DC-409F-AFFA-BEBF106BD499}"/>
    <cellStyle name="Separador de milhares 4 13 2" xfId="14513" xr:uid="{FB5D354D-D876-413B-88E9-D0A6E95746F5}"/>
    <cellStyle name="Separador de milhares 4 13 2 2" xfId="17401" xr:uid="{80453BEF-8A8E-42E7-9095-60BF7098D0F4}"/>
    <cellStyle name="Separador de milhares 4 13 2 2 2" xfId="22623" xr:uid="{40BCE8E8-F060-4884-9334-D9D55CE3D7E9}"/>
    <cellStyle name="Separador de milhares 4 13 2 3" xfId="19748" xr:uid="{DF9215DD-396E-4682-9CDD-70E831191AB7}"/>
    <cellStyle name="Separador de milhares 4 13 3" xfId="15652" xr:uid="{21540719-4DD6-47CD-9C5A-82EAF4870C09}"/>
    <cellStyle name="Separador de milhares 4 13 3 2" xfId="20878" xr:uid="{72D1EBFE-C0B9-42DB-A8E5-AC85A728152C}"/>
    <cellStyle name="Separador de milhares 4 14" xfId="11715" xr:uid="{C9CC0F47-E386-490B-AB05-A0A7B568CB88}"/>
    <cellStyle name="Separador de milhares 4 14 2" xfId="14514" xr:uid="{3837EF6F-89B4-4E54-8F81-08909F0A086E}"/>
    <cellStyle name="Separador de milhares 4 14 2 2" xfId="17402" xr:uid="{2CB15EB3-CA69-4652-B14A-5D1B8C063488}"/>
    <cellStyle name="Separador de milhares 4 14 2 2 2" xfId="22624" xr:uid="{FB5C7EEC-50FA-4927-A2B1-7A74BDDE5E28}"/>
    <cellStyle name="Separador de milhares 4 14 2 3" xfId="19749" xr:uid="{605FCAF1-B19E-4FB5-B8ED-7DFC7A9A1903}"/>
    <cellStyle name="Separador de milhares 4 14 3" xfId="15653" xr:uid="{5F12AC4C-AA5C-4CE0-90CA-2DE579A2DD18}"/>
    <cellStyle name="Separador de milhares 4 14 3 2" xfId="20879" xr:uid="{ABD7D23D-A5F0-42E9-95C1-DE986165C3AE}"/>
    <cellStyle name="Separador de milhares 4 15" xfId="11716" xr:uid="{24B520F9-B17B-4023-ABF9-C03587A16714}"/>
    <cellStyle name="Separador de milhares 4 15 2" xfId="14515" xr:uid="{BEE3AD3B-AB3D-4E80-BE57-ABF073587E91}"/>
    <cellStyle name="Separador de milhares 4 15 2 2" xfId="17403" xr:uid="{A86B2DFC-A314-4B9B-B6E5-1A6A3005CE45}"/>
    <cellStyle name="Separador de milhares 4 15 2 2 2" xfId="22625" xr:uid="{933F4DD5-63C7-4844-BDD1-85E1E4AB8656}"/>
    <cellStyle name="Separador de milhares 4 15 2 3" xfId="19750" xr:uid="{35040E89-20B8-4BB2-807F-E144A25268D9}"/>
    <cellStyle name="Separador de milhares 4 15 3" xfId="15654" xr:uid="{B15CF0D5-3A22-40A0-8DAA-8FB5AA2CB91F}"/>
    <cellStyle name="Separador de milhares 4 15 3 2" xfId="20880" xr:uid="{3FC3996C-22F2-4D80-811B-EF49DD7DB768}"/>
    <cellStyle name="Separador de milhares 4 16" xfId="11717" xr:uid="{876341D5-840A-42EA-9575-35CFB52E292C}"/>
    <cellStyle name="Separador de milhares 4 16 2" xfId="14516" xr:uid="{447699C6-42FE-4384-A64F-2B90EF9A6D7C}"/>
    <cellStyle name="Separador de milhares 4 16 2 2" xfId="17404" xr:uid="{8AB29086-344D-4D51-88D3-B78DCC14B158}"/>
    <cellStyle name="Separador de milhares 4 16 2 2 2" xfId="22626" xr:uid="{E508305A-C755-4190-A24A-FA59C81BDD8B}"/>
    <cellStyle name="Separador de milhares 4 16 2 3" xfId="19751" xr:uid="{97B09925-1B64-4146-B559-2F1F0B8CF26B}"/>
    <cellStyle name="Separador de milhares 4 16 3" xfId="15655" xr:uid="{D6D12787-6415-4F1D-9675-2693554A6A08}"/>
    <cellStyle name="Separador de milhares 4 16 3 2" xfId="20881" xr:uid="{6BBC671E-6ABC-4816-BF67-F8CB688E4628}"/>
    <cellStyle name="Separador de milhares 4 17" xfId="11718" xr:uid="{DE23B1DD-F230-408F-BFAD-C0193DDD0FD2}"/>
    <cellStyle name="Separador de milhares 4 17 2" xfId="14517" xr:uid="{75E50750-44F2-46F1-BCFA-BB53CB08F340}"/>
    <cellStyle name="Separador de milhares 4 17 2 2" xfId="17405" xr:uid="{C8D6B2CC-D25D-4767-B5B1-C1CB6FA8EA62}"/>
    <cellStyle name="Separador de milhares 4 17 2 2 2" xfId="22627" xr:uid="{CE96A4ED-3C01-43AB-BF94-DFBC003FF602}"/>
    <cellStyle name="Separador de milhares 4 17 2 3" xfId="19752" xr:uid="{7B5D460C-B3E3-4A1D-AE72-480A39C4ADD2}"/>
    <cellStyle name="Separador de milhares 4 17 3" xfId="15656" xr:uid="{21C2676B-7A60-44B0-AAB5-77F99AC97615}"/>
    <cellStyle name="Separador de milhares 4 17 3 2" xfId="20882" xr:uid="{6203CDC5-F0EB-4733-BA44-A576584F03C1}"/>
    <cellStyle name="Separador de milhares 4 18" xfId="11719" xr:uid="{D5A8B437-7B56-4387-B21C-BB59F8672650}"/>
    <cellStyle name="Separador de milhares 4 18 2" xfId="14518" xr:uid="{E67E76C0-CA5B-4B7F-9C59-905A5FAD205E}"/>
    <cellStyle name="Separador de milhares 4 18 2 2" xfId="17406" xr:uid="{674276EA-A978-4E69-B50E-B205B6961A71}"/>
    <cellStyle name="Separador de milhares 4 18 2 2 2" xfId="22628" xr:uid="{1C1022F3-49ED-4450-882A-FBB3792E1204}"/>
    <cellStyle name="Separador de milhares 4 18 2 3" xfId="19753" xr:uid="{A68F4178-6C19-4B14-9656-80CD371C9BFD}"/>
    <cellStyle name="Separador de milhares 4 18 3" xfId="15657" xr:uid="{FB27A14F-D4E2-4784-879F-6EA84D383819}"/>
    <cellStyle name="Separador de milhares 4 18 3 2" xfId="20883" xr:uid="{666CDFEF-C79F-4C98-B8CF-89A2A3DEBA35}"/>
    <cellStyle name="Separador de milhares 4 19" xfId="11720" xr:uid="{83A04DC5-4C2F-4221-8CFB-530DA699191D}"/>
    <cellStyle name="Separador de milhares 4 19 2" xfId="14519" xr:uid="{2CF4E44F-0E4C-4444-8DE0-27468CAB1202}"/>
    <cellStyle name="Separador de milhares 4 19 2 2" xfId="17407" xr:uid="{642A9418-D64C-4C5E-A660-8C7D3C99827D}"/>
    <cellStyle name="Separador de milhares 4 19 2 2 2" xfId="22629" xr:uid="{4262BAF1-2B02-4146-A64A-EFDF685B24B9}"/>
    <cellStyle name="Separador de milhares 4 19 2 3" xfId="19754" xr:uid="{B503C046-0331-4FA4-A6C9-C1AB24148586}"/>
    <cellStyle name="Separador de milhares 4 19 3" xfId="15658" xr:uid="{49AFFDAF-0A53-4650-ABC9-C07F7823DA58}"/>
    <cellStyle name="Separador de milhares 4 19 3 2" xfId="20884" xr:uid="{17BBB30D-03F5-48F9-AB61-DF3AB2F2DAD7}"/>
    <cellStyle name="Separador de milhares 4 2" xfId="1292" xr:uid="{9072F07D-ADD9-412D-9D23-83E955BBACB1}"/>
    <cellStyle name="Separador de milhares 4 2 2" xfId="1584" xr:uid="{A306886A-0017-456F-B932-30ED30C79CE7}"/>
    <cellStyle name="Separador de milhares 4 2 2 2" xfId="17408" xr:uid="{DD480E1D-8E05-448E-8CE4-77D69E55BC17}"/>
    <cellStyle name="Separador de milhares 4 2 2 2 2" xfId="22630" xr:uid="{229A63CC-3A5D-4AAD-BE9B-378A73B8032B}"/>
    <cellStyle name="Separador de milhares 4 2 2 3" xfId="19755" xr:uid="{1368355F-9E3B-412F-853E-BC1AC4B68811}"/>
    <cellStyle name="Separador de milhares 4 2 2 4" xfId="14520" xr:uid="{D3958562-1F3B-4E22-9F70-EBC06A6B4444}"/>
    <cellStyle name="Separador de milhares 4 2 3" xfId="1669" xr:uid="{227A5115-B01B-4348-AB72-7FF2DC932B67}"/>
    <cellStyle name="Separador de milhares 4 2 3 2" xfId="20885" xr:uid="{932B40A0-8C4F-4A3E-9E1F-D6519C745432}"/>
    <cellStyle name="Separador de milhares 4 2 3 3" xfId="15659" xr:uid="{4D18CADA-EC47-4A58-B3D4-07D7702DA834}"/>
    <cellStyle name="Separador de milhares 4 2 4" xfId="11721" xr:uid="{0EB63D33-DEE6-4CD6-8A80-FEE058808563}"/>
    <cellStyle name="Separador de milhares 4 20" xfId="11722" xr:uid="{24958FDC-33E1-4370-87D5-B9363F00FC2E}"/>
    <cellStyle name="Separador de milhares 4 20 2" xfId="14521" xr:uid="{6FE7D0D2-FA94-458D-B40D-2E8CD75FFF0A}"/>
    <cellStyle name="Separador de milhares 4 20 2 2" xfId="17409" xr:uid="{590DB97C-87D4-489D-B30E-851BB86FFAC1}"/>
    <cellStyle name="Separador de milhares 4 20 2 2 2" xfId="22631" xr:uid="{362B5F68-B584-46FC-A8FA-93B7D41DED32}"/>
    <cellStyle name="Separador de milhares 4 20 2 3" xfId="19756" xr:uid="{31266D1B-5CE2-40E7-B9BE-729855B2FA5F}"/>
    <cellStyle name="Separador de milhares 4 20 3" xfId="15660" xr:uid="{D8478503-0F40-4894-AD35-7874372B443F}"/>
    <cellStyle name="Separador de milhares 4 20 3 2" xfId="20886" xr:uid="{6AE33CC3-5742-4AE9-BFB6-ADD4E8B54DD0}"/>
    <cellStyle name="Separador de milhares 4 21" xfId="11723" xr:uid="{4A918BB7-793C-42EA-85A8-A366AB8A8CC0}"/>
    <cellStyle name="Separador de milhares 4 21 2" xfId="14522" xr:uid="{9C82C3A0-2415-4642-8DA4-AEA19B9C9D25}"/>
    <cellStyle name="Separador de milhares 4 21 2 2" xfId="17410" xr:uid="{B18256F7-7E17-45C4-8B81-504CD9247608}"/>
    <cellStyle name="Separador de milhares 4 21 2 2 2" xfId="22632" xr:uid="{99AC4AF8-31F1-445F-933B-5EA42FBB16CF}"/>
    <cellStyle name="Separador de milhares 4 21 2 3" xfId="19757" xr:uid="{F639F939-1AC5-4F1F-9BE7-EDB661E89ADD}"/>
    <cellStyle name="Separador de milhares 4 21 3" xfId="15661" xr:uid="{1A4F2DB3-5FE6-4639-B047-EE527E90B523}"/>
    <cellStyle name="Separador de milhares 4 21 3 2" xfId="20887" xr:uid="{15687D82-266C-42AB-917B-497F6B2C9A2E}"/>
    <cellStyle name="Separador de milhares 4 22" xfId="11724" xr:uid="{25C55F0B-D5AE-4802-BF54-E01B4AC55EFB}"/>
    <cellStyle name="Separador de milhares 4 22 2" xfId="14523" xr:uid="{6C159FC3-DCE4-472D-97F0-9BD989752D72}"/>
    <cellStyle name="Separador de milhares 4 22 2 2" xfId="17411" xr:uid="{FE2ABDC8-B99E-41EA-8170-18F59C2E22E7}"/>
    <cellStyle name="Separador de milhares 4 22 2 2 2" xfId="22633" xr:uid="{7BA00CC2-4AF3-4C34-A146-4A8AC6C77C72}"/>
    <cellStyle name="Separador de milhares 4 22 2 3" xfId="19758" xr:uid="{D5F9A863-B63A-46FE-9CF7-06D9030C4367}"/>
    <cellStyle name="Separador de milhares 4 22 3" xfId="15662" xr:uid="{CBFF4AA0-C8F8-4D21-9021-8CD80E323F1A}"/>
    <cellStyle name="Separador de milhares 4 22 3 2" xfId="20888" xr:uid="{5048D89A-0593-4056-84FF-28C786924903}"/>
    <cellStyle name="Separador de milhares 4 23" xfId="11725" xr:uid="{D1017253-5DAB-40F9-A646-F26B7959A9DE}"/>
    <cellStyle name="Separador de milhares 4 23 2" xfId="14524" xr:uid="{4170685E-93F4-4E1B-9BCE-4685B1D08FF9}"/>
    <cellStyle name="Separador de milhares 4 23 2 2" xfId="17412" xr:uid="{3B9CC63F-0F39-49C7-B6EF-B772717E30CD}"/>
    <cellStyle name="Separador de milhares 4 23 2 2 2" xfId="22634" xr:uid="{A7CC32FD-DEA2-4DB9-AB02-BB77DCAC61B6}"/>
    <cellStyle name="Separador de milhares 4 23 2 3" xfId="19759" xr:uid="{BC549066-8741-48E2-A4E6-960FF624BE03}"/>
    <cellStyle name="Separador de milhares 4 23 3" xfId="15663" xr:uid="{EE477910-2298-4EDB-BD20-9AEC64EE21C0}"/>
    <cellStyle name="Separador de milhares 4 23 3 2" xfId="20889" xr:uid="{51AB5825-3DC1-4D59-8283-E40B289647B6}"/>
    <cellStyle name="Separador de milhares 4 24" xfId="11726" xr:uid="{788CA495-DF45-492A-B376-1847504AEE81}"/>
    <cellStyle name="Separador de milhares 4 24 2" xfId="14525" xr:uid="{DD01EC64-CBC6-40B3-A021-8BF1ED3FE70F}"/>
    <cellStyle name="Separador de milhares 4 24 2 2" xfId="17413" xr:uid="{6DCA0E2E-63C7-41A1-B520-D3E61056E234}"/>
    <cellStyle name="Separador de milhares 4 24 2 2 2" xfId="22635" xr:uid="{8D825BB8-1C73-412B-8B1C-5DFFBBA6A7CC}"/>
    <cellStyle name="Separador de milhares 4 24 2 3" xfId="19760" xr:uid="{7B8FDDD4-663F-4D02-AB1A-EAE382DCB44B}"/>
    <cellStyle name="Separador de milhares 4 24 3" xfId="15664" xr:uid="{1AF7CBB7-6BC1-4449-803A-DF81AD16AFF7}"/>
    <cellStyle name="Separador de milhares 4 24 3 2" xfId="20890" xr:uid="{72062504-B4FE-455B-BC63-27196455417F}"/>
    <cellStyle name="Separador de milhares 4 25" xfId="11727" xr:uid="{33980F31-4589-412A-BF31-8D4036CE55E8}"/>
    <cellStyle name="Separador de milhares 4 25 2" xfId="14526" xr:uid="{3B15BA6E-DCB7-4559-AD89-77098BC72596}"/>
    <cellStyle name="Separador de milhares 4 25 2 2" xfId="17414" xr:uid="{278133C3-A117-4742-820F-A641D6BF5F18}"/>
    <cellStyle name="Separador de milhares 4 25 2 2 2" xfId="22636" xr:uid="{00621091-E582-4322-A014-BBAD208EF720}"/>
    <cellStyle name="Separador de milhares 4 25 2 3" xfId="19761" xr:uid="{418D5250-8106-42EC-B75E-79FA69481FA9}"/>
    <cellStyle name="Separador de milhares 4 25 3" xfId="15665" xr:uid="{84BB7FA8-A794-4152-B708-5FF4245557AE}"/>
    <cellStyle name="Separador de milhares 4 25 3 2" xfId="20891" xr:uid="{591A19BF-9D9D-4671-A699-07D4D8CCDA16}"/>
    <cellStyle name="Separador de milhares 4 26" xfId="11728" xr:uid="{767555F7-A959-48EA-A07C-072B77B61B45}"/>
    <cellStyle name="Separador de milhares 4 26 2" xfId="14527" xr:uid="{3CE4AFA7-E119-46D3-9AAE-F396E1726C8E}"/>
    <cellStyle name="Separador de milhares 4 26 2 2" xfId="17415" xr:uid="{339E3FC7-0096-4011-BB8A-C37F63EE7447}"/>
    <cellStyle name="Separador de milhares 4 26 2 2 2" xfId="22637" xr:uid="{DD9B6200-0E42-4D20-ABB3-A5E0DC31EADB}"/>
    <cellStyle name="Separador de milhares 4 26 2 3" xfId="19762" xr:uid="{BF4045A3-8733-4C1F-A010-149B235C46CB}"/>
    <cellStyle name="Separador de milhares 4 26 3" xfId="15666" xr:uid="{305A26BF-B07B-46DE-8DAB-9BCCA211849C}"/>
    <cellStyle name="Separador de milhares 4 26 3 2" xfId="20892" xr:uid="{0271FE60-2EBE-4094-B545-0FDF4CDEAD1A}"/>
    <cellStyle name="Separador de milhares 4 27" xfId="11729" xr:uid="{3E30D8FC-007A-49DB-ABAC-AAE81A7540A4}"/>
    <cellStyle name="Separador de milhares 4 27 2" xfId="14528" xr:uid="{A9AFFA61-FC7B-4F4B-8AB0-F53122C9A0C2}"/>
    <cellStyle name="Separador de milhares 4 27 2 2" xfId="17416" xr:uid="{FE40D823-22A7-4E00-9728-30529182CE2A}"/>
    <cellStyle name="Separador de milhares 4 27 2 2 2" xfId="22638" xr:uid="{F022237A-04AF-4A18-94AA-83FF24B0AE81}"/>
    <cellStyle name="Separador de milhares 4 27 2 3" xfId="19763" xr:uid="{FC2DD770-7643-4B77-AE15-497D7771B970}"/>
    <cellStyle name="Separador de milhares 4 27 3" xfId="15667" xr:uid="{EC70C717-68C7-44AA-A7AD-92195E4EDF65}"/>
    <cellStyle name="Separador de milhares 4 27 3 2" xfId="20893" xr:uid="{01A92D45-758C-4FDC-854D-4B070CD5483E}"/>
    <cellStyle name="Separador de milhares 4 28" xfId="11730" xr:uid="{797D858F-12FD-4FBE-B33D-46D8662E7802}"/>
    <cellStyle name="Separador de milhares 4 28 2" xfId="14529" xr:uid="{3436935A-F68C-4932-891F-8C187886A5BC}"/>
    <cellStyle name="Separador de milhares 4 28 2 2" xfId="17417" xr:uid="{5EF2AB3F-D034-4035-8A22-5E5CD56B5AFE}"/>
    <cellStyle name="Separador de milhares 4 28 2 2 2" xfId="22639" xr:uid="{3E4FAF79-91AE-4276-A5EC-767867D6DDEA}"/>
    <cellStyle name="Separador de milhares 4 28 2 3" xfId="19764" xr:uid="{FD8F8635-0BED-4573-BE35-D5DBEB3A8FCA}"/>
    <cellStyle name="Separador de milhares 4 28 3" xfId="15668" xr:uid="{A2CDCC40-E801-4F68-8A19-7500AD62E756}"/>
    <cellStyle name="Separador de milhares 4 28 3 2" xfId="20894" xr:uid="{A016A337-F582-4EF8-9508-B59D3FECEC97}"/>
    <cellStyle name="Separador de milhares 4 29" xfId="11731" xr:uid="{7E368CA3-ADB6-4F4E-AC87-2370A1FCAE72}"/>
    <cellStyle name="Separador de milhares 4 29 2" xfId="14530" xr:uid="{44281DB6-9C64-44AC-B1A3-6E3E4254B990}"/>
    <cellStyle name="Separador de milhares 4 29 2 2" xfId="17418" xr:uid="{001D9B68-A7A3-44F8-90E4-4B567FF92350}"/>
    <cellStyle name="Separador de milhares 4 29 2 2 2" xfId="22640" xr:uid="{E839B8DC-0C57-4E2B-AB4C-A6A058C41764}"/>
    <cellStyle name="Separador de milhares 4 29 2 3" xfId="19765" xr:uid="{92A114B2-CE60-460D-B872-E68A345DF45D}"/>
    <cellStyle name="Separador de milhares 4 29 3" xfId="15669" xr:uid="{FDF84F3E-CE12-4FAF-957A-D8F7DE0D7DF7}"/>
    <cellStyle name="Separador de milhares 4 29 3 2" xfId="20895" xr:uid="{BEE8D904-63F4-4A44-8762-FE186EF46629}"/>
    <cellStyle name="Separador de milhares 4 3" xfId="1567" xr:uid="{9AB08948-B2D2-4EEC-B186-AA3848B32784}"/>
    <cellStyle name="Separador de milhares 4 3 2" xfId="14531" xr:uid="{8DE2D70D-D286-43C0-AF03-007D098D2777}"/>
    <cellStyle name="Separador de milhares 4 3 2 2" xfId="17419" xr:uid="{5815A54F-2477-4C9B-892E-EBAE9454C8BA}"/>
    <cellStyle name="Separador de milhares 4 3 2 2 2" xfId="22641" xr:uid="{5AEE1EA3-E05A-4693-B1D7-035D3FEEC849}"/>
    <cellStyle name="Separador de milhares 4 3 2 3" xfId="19766" xr:uid="{EA3C427E-A99A-4D48-B7F7-70BCF1D40D7E}"/>
    <cellStyle name="Separador de milhares 4 3 3" xfId="15670" xr:uid="{9DB2928C-3463-44A8-8A8C-87F6215FDA27}"/>
    <cellStyle name="Separador de milhares 4 3 3 2" xfId="20896" xr:uid="{3470BB7A-31E8-4300-BBB5-8A861CB78C84}"/>
    <cellStyle name="Separador de milhares 4 3 4" xfId="11732" xr:uid="{B57DFE97-B9A4-4410-9316-CFFE1BCE5ACD}"/>
    <cellStyle name="Separador de milhares 4 30" xfId="11733" xr:uid="{A81A6C29-C72A-42A2-AE7A-28E3B84FA17A}"/>
    <cellStyle name="Separador de milhares 4 30 2" xfId="14532" xr:uid="{8BAE89AC-1979-4C4A-894C-D9D9786A9661}"/>
    <cellStyle name="Separador de milhares 4 30 2 2" xfId="17420" xr:uid="{7817DF56-1322-4A39-A919-FCFE667D5E49}"/>
    <cellStyle name="Separador de milhares 4 30 2 2 2" xfId="22642" xr:uid="{5EB845EA-2FD2-481A-9FD1-FBEB3B4BBF44}"/>
    <cellStyle name="Separador de milhares 4 30 2 3" xfId="19767" xr:uid="{87DE1474-F510-4800-85C7-19241F9721DD}"/>
    <cellStyle name="Separador de milhares 4 30 3" xfId="15671" xr:uid="{5DC24ADB-D135-4B92-82C7-50C653242CE8}"/>
    <cellStyle name="Separador de milhares 4 30 3 2" xfId="20897" xr:uid="{786B5DB5-5B0B-4244-9EE2-1AAB4BA2A08C}"/>
    <cellStyle name="Separador de milhares 4 31" xfId="11734" xr:uid="{F6795BEF-BA37-4A6E-928F-55EA720DC0F3}"/>
    <cellStyle name="Separador de milhares 4 31 2" xfId="14533" xr:uid="{38413D5D-7D15-4FDA-B9E2-8197AF213277}"/>
    <cellStyle name="Separador de milhares 4 31 2 2" xfId="17421" xr:uid="{A4DCCE20-6543-4596-9153-D41E1B434B8F}"/>
    <cellStyle name="Separador de milhares 4 31 2 2 2" xfId="22643" xr:uid="{49647F4C-34A3-4E10-BB2B-D6827DE8756C}"/>
    <cellStyle name="Separador de milhares 4 31 2 3" xfId="19768" xr:uid="{66E63457-B496-48F2-8C3F-A97695A4ADFB}"/>
    <cellStyle name="Separador de milhares 4 31 3" xfId="15672" xr:uid="{83EB2870-CF73-455A-B5AC-8C1F536FA6C6}"/>
    <cellStyle name="Separador de milhares 4 31 3 2" xfId="20898" xr:uid="{B6819C55-B979-4196-9E38-2FF309085873}"/>
    <cellStyle name="Separador de milhares 4 32" xfId="11735" xr:uid="{B7FD077A-1F2D-430F-B39A-D63AD46D7074}"/>
    <cellStyle name="Separador de milhares 4 32 2" xfId="14534" xr:uid="{75708BB9-C532-42BE-B9B8-65DDA32086DF}"/>
    <cellStyle name="Separador de milhares 4 32 2 2" xfId="17422" xr:uid="{A700B84D-BD1F-455A-A37B-22F6CF57C022}"/>
    <cellStyle name="Separador de milhares 4 32 2 2 2" xfId="22644" xr:uid="{0EC02AF5-3839-4A6C-A4B9-CE732F539511}"/>
    <cellStyle name="Separador de milhares 4 32 2 3" xfId="19769" xr:uid="{4B2C0513-9D32-4CB2-9E99-CC66F09638D3}"/>
    <cellStyle name="Separador de milhares 4 32 3" xfId="15673" xr:uid="{7333D9F8-A49B-489D-95E6-D75A091ADF55}"/>
    <cellStyle name="Separador de milhares 4 32 3 2" xfId="20899" xr:uid="{1E0E8D01-CBF0-43DE-AB25-29894A4443C2}"/>
    <cellStyle name="Separador de milhares 4 33" xfId="11736" xr:uid="{1B0AC814-9AB0-4251-B90D-CC6F618DB5BB}"/>
    <cellStyle name="Separador de milhares 4 33 2" xfId="14535" xr:uid="{288060DE-5DCD-409C-BD46-7CC112A440A0}"/>
    <cellStyle name="Separador de milhares 4 33 2 2" xfId="17423" xr:uid="{FE8FA37B-6059-448B-839A-60F04BB8FD54}"/>
    <cellStyle name="Separador de milhares 4 33 2 2 2" xfId="22645" xr:uid="{AB565221-1FEA-4BED-A7A7-B08F7119529A}"/>
    <cellStyle name="Separador de milhares 4 33 2 3" xfId="19770" xr:uid="{18240BA0-C1BE-49D0-96B7-AF84293EABB2}"/>
    <cellStyle name="Separador de milhares 4 33 3" xfId="15674" xr:uid="{857D6741-7C92-4F23-873D-CD78B7A41ED3}"/>
    <cellStyle name="Separador de milhares 4 33 3 2" xfId="20900" xr:uid="{CE768F64-9382-4C0B-A8C2-577A98FC8D35}"/>
    <cellStyle name="Separador de milhares 4 34" xfId="11737" xr:uid="{0B0544FE-151A-4258-AA6C-337ACEB0EE56}"/>
    <cellStyle name="Separador de milhares 4 34 2" xfId="14536" xr:uid="{E010368C-2ECF-41B6-B5F0-B631BA3FAAC6}"/>
    <cellStyle name="Separador de milhares 4 34 2 2" xfId="17424" xr:uid="{C5E63943-DD27-4C95-9500-4E3C9874A1B4}"/>
    <cellStyle name="Separador de milhares 4 34 2 2 2" xfId="22646" xr:uid="{47C63178-33C9-435B-9380-423800865787}"/>
    <cellStyle name="Separador de milhares 4 34 2 3" xfId="19771" xr:uid="{C03D338E-5597-400E-8B80-D432799B8AEA}"/>
    <cellStyle name="Separador de milhares 4 34 3" xfId="15675" xr:uid="{813A9EA8-E9C5-4656-B9AE-ECE5E31A8136}"/>
    <cellStyle name="Separador de milhares 4 34 3 2" xfId="20901" xr:uid="{C9E33219-BF57-47EC-8122-C3D1DAEDD28A}"/>
    <cellStyle name="Separador de milhares 4 35" xfId="11738" xr:uid="{9559A4F1-1E59-478B-B289-0808AECB33DA}"/>
    <cellStyle name="Separador de milhares 4 35 2" xfId="14537" xr:uid="{D747B96E-9875-46FA-BC6D-D60D47F57BC3}"/>
    <cellStyle name="Separador de milhares 4 35 2 2" xfId="17425" xr:uid="{7E1F9157-D666-41D4-87ED-DFC2EEDC2337}"/>
    <cellStyle name="Separador de milhares 4 35 2 2 2" xfId="22647" xr:uid="{CCC4179A-D250-4B5F-AF41-A65CF8B0B06D}"/>
    <cellStyle name="Separador de milhares 4 35 2 3" xfId="19772" xr:uid="{AABCA18E-48AA-46AD-8D02-E78E00428B13}"/>
    <cellStyle name="Separador de milhares 4 35 3" xfId="15676" xr:uid="{DA027E35-F2E7-49D4-B447-720A1FD0E38A}"/>
    <cellStyle name="Separador de milhares 4 35 3 2" xfId="20902" xr:uid="{08F608EA-A48E-40A3-9908-10AFCA42C8B2}"/>
    <cellStyle name="Separador de milhares 4 36" xfId="14509" xr:uid="{5FCD5D44-CA9B-40FF-96E0-627FD62925D9}"/>
    <cellStyle name="Separador de milhares 4 36 2" xfId="17397" xr:uid="{69C742F2-75F4-4D4F-A387-B3A3281D302B}"/>
    <cellStyle name="Separador de milhares 4 36 2 2" xfId="22619" xr:uid="{149136B3-F96E-432D-BC6A-5DD133FCB685}"/>
    <cellStyle name="Separador de milhares 4 36 3" xfId="19744" xr:uid="{F5041604-4CC9-4EE9-B6C3-7EA74AEE98C4}"/>
    <cellStyle name="Separador de milhares 4 37" xfId="15648" xr:uid="{6E620C03-3FD1-4330-9E78-6C44C2C7F021}"/>
    <cellStyle name="Separador de milhares 4 37 2" xfId="20874" xr:uid="{E879FB94-63E1-41F4-9871-233A111B4DF1}"/>
    <cellStyle name="Separador de milhares 4 38" xfId="11710" xr:uid="{A3A8CE22-C106-49AE-8C32-FE547220B0EF}"/>
    <cellStyle name="Separador de milhares 4 4" xfId="1670" xr:uid="{12ADB611-F31B-4520-BA18-A9A716848428}"/>
    <cellStyle name="Separador de milhares 4 4 2" xfId="14538" xr:uid="{EB9B93BD-48A1-4264-8EEF-5D29CB616F7D}"/>
    <cellStyle name="Separador de milhares 4 4 2 2" xfId="17426" xr:uid="{8308E52D-27A2-4089-A019-D72B3A18808F}"/>
    <cellStyle name="Separador de milhares 4 4 2 2 2" xfId="22648" xr:uid="{15AF53AF-0158-4374-B3A8-E9B31BB514C9}"/>
    <cellStyle name="Separador de milhares 4 4 2 3" xfId="19773" xr:uid="{BCCADFA9-4609-4B36-A80C-BF3A0F78839A}"/>
    <cellStyle name="Separador de milhares 4 4 3" xfId="15677" xr:uid="{778200A5-9390-48A6-AF4A-A96C4301EFE3}"/>
    <cellStyle name="Separador de milhares 4 4 3 2" xfId="20903" xr:uid="{65B2EC60-7099-4E25-A817-052A18CF4C97}"/>
    <cellStyle name="Separador de milhares 4 4 4" xfId="11739" xr:uid="{95887B45-6EE6-4A2A-B5CC-774F70148392}"/>
    <cellStyle name="Separador de milhares 4 5" xfId="11740" xr:uid="{A290B548-8B6E-40B6-9540-9C6D94FD2B9E}"/>
    <cellStyle name="Separador de milhares 4 5 2" xfId="14539" xr:uid="{35D905D1-51CB-42C9-BA88-C4480DABC463}"/>
    <cellStyle name="Separador de milhares 4 5 2 2" xfId="17427" xr:uid="{5FF0EB63-B13F-461A-BA1D-536C947E4299}"/>
    <cellStyle name="Separador de milhares 4 5 2 2 2" xfId="22649" xr:uid="{581C2321-336D-4482-A005-E8F4E9D8557C}"/>
    <cellStyle name="Separador de milhares 4 5 2 3" xfId="19774" xr:uid="{8639B208-76DC-4A0C-B29D-71EC5383D334}"/>
    <cellStyle name="Separador de milhares 4 5 3" xfId="15678" xr:uid="{E8AB05E6-5925-4EA4-A1E6-6C95A985EDB9}"/>
    <cellStyle name="Separador de milhares 4 5 3 2" xfId="20904" xr:uid="{784A4A55-0A45-4F39-9F46-5C02A8D13AE3}"/>
    <cellStyle name="Separador de milhares 4 6" xfId="11741" xr:uid="{B562E714-225F-465E-AB78-5D77D55297E3}"/>
    <cellStyle name="Separador de milhares 4 6 2" xfId="14540" xr:uid="{430B69EE-92B0-4CA9-A6B1-A32D5867DD09}"/>
    <cellStyle name="Separador de milhares 4 6 2 2" xfId="17428" xr:uid="{4A858E46-DFB6-45CE-9325-36CC48664304}"/>
    <cellStyle name="Separador de milhares 4 6 2 2 2" xfId="22650" xr:uid="{84380AEB-A213-4F6E-99AD-94B5D85855D9}"/>
    <cellStyle name="Separador de milhares 4 6 2 3" xfId="19775" xr:uid="{0326FA16-C315-4633-874B-8F855F142D5C}"/>
    <cellStyle name="Separador de milhares 4 6 3" xfId="15679" xr:uid="{970D0AE7-22AF-4C15-AA5C-15B1A64462B9}"/>
    <cellStyle name="Separador de milhares 4 6 3 2" xfId="20905" xr:uid="{392F44F5-F71E-4026-9547-8BD2ED667931}"/>
    <cellStyle name="Separador de milhares 4 7" xfId="11742" xr:uid="{19582271-1B1B-4374-9E59-30E2BC1691B7}"/>
    <cellStyle name="Separador de milhares 4 7 2" xfId="14541" xr:uid="{E98B40A8-6124-4333-A82B-700E5D4362CF}"/>
    <cellStyle name="Separador de milhares 4 7 2 2" xfId="17429" xr:uid="{AE3BC5D8-120D-453F-A98F-4555C164BDBB}"/>
    <cellStyle name="Separador de milhares 4 7 2 2 2" xfId="22651" xr:uid="{5CCFD52F-48DF-4552-A420-64296578329F}"/>
    <cellStyle name="Separador de milhares 4 7 2 3" xfId="19776" xr:uid="{B8166192-29FA-419D-B9E5-D1B63882AD71}"/>
    <cellStyle name="Separador de milhares 4 7 3" xfId="15680" xr:uid="{FCCCA0BA-8AB9-4927-ACC7-F2724A955B8A}"/>
    <cellStyle name="Separador de milhares 4 7 3 2" xfId="20906" xr:uid="{A4B88110-B5FB-4BBB-9005-E2BDFD2B9535}"/>
    <cellStyle name="Separador de milhares 4 8" xfId="11743" xr:uid="{55B5E6ED-B6FC-487D-B4A3-63DCDA80D35D}"/>
    <cellStyle name="Separador de milhares 4 8 2" xfId="14542" xr:uid="{65005093-366D-4DA5-9A7B-0C79D4F9B3F1}"/>
    <cellStyle name="Separador de milhares 4 8 2 2" xfId="17430" xr:uid="{FED7039E-F3BD-4090-B3D9-450B737E7493}"/>
    <cellStyle name="Separador de milhares 4 8 2 2 2" xfId="22652" xr:uid="{AC91296C-BEFC-40C0-B94E-72D20F4B2CE3}"/>
    <cellStyle name="Separador de milhares 4 8 2 3" xfId="19777" xr:uid="{81781B83-0AC6-47E9-8FD9-929D8727F1FD}"/>
    <cellStyle name="Separador de milhares 4 8 3" xfId="15681" xr:uid="{6B7E064B-6081-4CAA-8AEB-F20983E40906}"/>
    <cellStyle name="Separador de milhares 4 8 3 2" xfId="20907" xr:uid="{62BEDC52-F136-4177-9223-E789F5685454}"/>
    <cellStyle name="Separador de milhares 4 9" xfId="11744" xr:uid="{C9E480C4-ED32-4AD8-931C-6A06952A702F}"/>
    <cellStyle name="Separador de milhares 4 9 2" xfId="14543" xr:uid="{FEC15378-CF27-41FB-9461-75AF46553383}"/>
    <cellStyle name="Separador de milhares 4 9 2 2" xfId="17431" xr:uid="{1CAA45C0-3AE4-4385-86EA-8D781476AC45}"/>
    <cellStyle name="Separador de milhares 4 9 2 2 2" xfId="22653" xr:uid="{07ADDD04-1E94-4B17-97C6-CBD36625DE4D}"/>
    <cellStyle name="Separador de milhares 4 9 2 3" xfId="19778" xr:uid="{614FD8DA-B79A-4264-839E-C6BB8DA947F6}"/>
    <cellStyle name="Separador de milhares 4 9 3" xfId="15682" xr:uid="{C6D17418-B961-4D7B-A32C-2682A3827744}"/>
    <cellStyle name="Separador de milhares 4 9 3 2" xfId="20908" xr:uid="{2FC9A98E-5BE2-438B-9C12-858FCA58E943}"/>
    <cellStyle name="Separador de milhares 5" xfId="359" xr:uid="{E4288665-E146-4C41-AD17-7E8B902D9C00}"/>
    <cellStyle name="Separador de milhares 5 10" xfId="11746" xr:uid="{BF8B2D65-19CA-4F96-B565-782A89B06582}"/>
    <cellStyle name="Separador de milhares 5 10 2" xfId="14545" xr:uid="{85EFB8C3-011F-4422-BDC3-073E47767FE0}"/>
    <cellStyle name="Separador de milhares 5 10 2 2" xfId="17433" xr:uid="{BC4FCC53-1DD0-42F8-A397-0D6EB82B581A}"/>
    <cellStyle name="Separador de milhares 5 10 2 2 2" xfId="22655" xr:uid="{3967774D-A858-4A60-907F-574D785E53DD}"/>
    <cellStyle name="Separador de milhares 5 10 2 3" xfId="19780" xr:uid="{7677853A-29D7-4241-8242-4DFBB7B7C7B4}"/>
    <cellStyle name="Separador de milhares 5 10 3" xfId="15684" xr:uid="{C5065887-791B-4A64-ACD1-CD9A194DC1AC}"/>
    <cellStyle name="Separador de milhares 5 10 3 2" xfId="20910" xr:uid="{732B7AE6-BD8C-4FFD-A342-104BE3AA968D}"/>
    <cellStyle name="Separador de milhares 5 11" xfId="11747" xr:uid="{85F83B42-96AA-4277-A148-51D2BA023D79}"/>
    <cellStyle name="Separador de milhares 5 11 2" xfId="14546" xr:uid="{40CACC29-62E3-491F-8DC1-B6FBF0495193}"/>
    <cellStyle name="Separador de milhares 5 11 2 2" xfId="17434" xr:uid="{3EDA51A8-4D3A-4C31-B57F-D286D055007F}"/>
    <cellStyle name="Separador de milhares 5 11 2 2 2" xfId="22656" xr:uid="{CBDFA061-14CD-47A4-BAC1-1E9D1969D890}"/>
    <cellStyle name="Separador de milhares 5 11 2 3" xfId="19781" xr:uid="{FDA715E5-238F-402F-AF01-A39B60671254}"/>
    <cellStyle name="Separador de milhares 5 11 3" xfId="15685" xr:uid="{D77F1E86-1E8E-46AA-A2E0-BCCCC24366A3}"/>
    <cellStyle name="Separador de milhares 5 11 3 2" xfId="20911" xr:uid="{52B6DF1C-C747-4B6C-B4EB-038062D5E9BF}"/>
    <cellStyle name="Separador de milhares 5 12" xfId="11748" xr:uid="{5A4C8A4B-EA0F-4075-902A-EF01D0FA36FD}"/>
    <cellStyle name="Separador de milhares 5 12 2" xfId="14547" xr:uid="{EF85956F-3839-4EFE-A3EC-57AA38840A19}"/>
    <cellStyle name="Separador de milhares 5 12 2 2" xfId="17435" xr:uid="{8CF5EBF7-144E-4B27-8354-2D3A6D36689A}"/>
    <cellStyle name="Separador de milhares 5 12 2 2 2" xfId="22657" xr:uid="{149E0ABB-0F30-411B-9386-7EE746A9F44A}"/>
    <cellStyle name="Separador de milhares 5 12 2 3" xfId="19782" xr:uid="{EE0D69B8-F18E-47A3-B23B-284E2300A31A}"/>
    <cellStyle name="Separador de milhares 5 12 3" xfId="15686" xr:uid="{E1C53E6A-241A-49A2-A05F-DDF1AC51D1E8}"/>
    <cellStyle name="Separador de milhares 5 12 3 2" xfId="20912" xr:uid="{9B81A5A9-ABCB-4975-A333-B9AFCD606992}"/>
    <cellStyle name="Separador de milhares 5 13" xfId="11749" xr:uid="{57B26ADE-22BD-4F11-B7F3-80A837F0C42F}"/>
    <cellStyle name="Separador de milhares 5 13 2" xfId="14548" xr:uid="{5A56D3D8-5A48-4C59-98B0-B8660D5C7F69}"/>
    <cellStyle name="Separador de milhares 5 13 2 2" xfId="17436" xr:uid="{F3B192A6-7123-4D53-893E-2F6FBADCCFD5}"/>
    <cellStyle name="Separador de milhares 5 13 2 2 2" xfId="22658" xr:uid="{07D0D8D2-E684-40C3-9EC5-8C287F4E871F}"/>
    <cellStyle name="Separador de milhares 5 13 2 3" xfId="19783" xr:uid="{3AA42FE8-54D4-4502-ABC9-5241E67FD463}"/>
    <cellStyle name="Separador de milhares 5 13 3" xfId="15687" xr:uid="{41443058-9397-4FBE-8B58-7A4803F7EE88}"/>
    <cellStyle name="Separador de milhares 5 13 3 2" xfId="20913" xr:uid="{1833A797-1281-468B-94C8-7E02014F000E}"/>
    <cellStyle name="Separador de milhares 5 14" xfId="11750" xr:uid="{35D302B4-4B99-45E1-9E9E-00DF4210CD59}"/>
    <cellStyle name="Separador de milhares 5 14 2" xfId="14549" xr:uid="{EF3347A1-38B8-4615-A9E1-7293463B01FF}"/>
    <cellStyle name="Separador de milhares 5 14 2 2" xfId="17437" xr:uid="{46212F21-7EFD-4F92-AF54-90A59E6FDF87}"/>
    <cellStyle name="Separador de milhares 5 14 2 2 2" xfId="22659" xr:uid="{FE48C2EE-B74F-4C96-87DB-547D7F4276D3}"/>
    <cellStyle name="Separador de milhares 5 14 2 3" xfId="19784" xr:uid="{E0F72DE6-80CA-4F69-AA46-6D84C3700A9D}"/>
    <cellStyle name="Separador de milhares 5 14 3" xfId="15754" xr:uid="{8CAB8386-46E9-44CC-B139-56092291FEA8}"/>
    <cellStyle name="Separador de milhares 5 14 3 2" xfId="20977" xr:uid="{28F6FE6D-E99B-4EB9-91B4-E00051A049DD}"/>
    <cellStyle name="Separador de milhares 5 15" xfId="11751" xr:uid="{C4835A18-B3B2-4E33-B507-D2989B29611D}"/>
    <cellStyle name="Separador de milhares 5 15 2" xfId="14550" xr:uid="{4B2EA166-236F-4444-AC02-CA5BC90BECDB}"/>
    <cellStyle name="Separador de milhares 5 15 2 2" xfId="17438" xr:uid="{20933984-CC59-41AE-B184-A195C22BC726}"/>
    <cellStyle name="Separador de milhares 5 15 2 2 2" xfId="22660" xr:uid="{E0D6ECAE-4AB6-4BF4-AF61-19A41F864545}"/>
    <cellStyle name="Separador de milhares 5 15 2 3" xfId="19785" xr:uid="{E80B1C7F-91E0-4376-A31A-457A9FAC153F}"/>
    <cellStyle name="Separador de milhares 5 15 3" xfId="15688" xr:uid="{3B9C76D3-52EC-499A-AC74-AFC7BC88C095}"/>
    <cellStyle name="Separador de milhares 5 15 3 2" xfId="20914" xr:uid="{ECE3605C-38CC-45F2-B2DD-3A2D5E414375}"/>
    <cellStyle name="Separador de milhares 5 16" xfId="11752" xr:uid="{38634728-0CB4-4FC5-9F7F-0521761BCF3F}"/>
    <cellStyle name="Separador de milhares 5 16 2" xfId="14551" xr:uid="{AB060F2A-D36D-443C-830D-85306E527E2F}"/>
    <cellStyle name="Separador de milhares 5 16 2 2" xfId="17439" xr:uid="{A13198FD-9E13-4DC6-BB88-8AD879EA95C7}"/>
    <cellStyle name="Separador de milhares 5 16 2 2 2" xfId="22661" xr:uid="{BFA31C2F-54C2-4CCD-BD5B-8A3D0FEE6BE3}"/>
    <cellStyle name="Separador de milhares 5 16 2 3" xfId="19786" xr:uid="{1E684A10-F733-4487-80C2-E1BF367766AC}"/>
    <cellStyle name="Separador de milhares 5 16 3" xfId="15689" xr:uid="{C803497D-2777-4C4B-ACBA-2657A4AF2554}"/>
    <cellStyle name="Separador de milhares 5 16 3 2" xfId="20915" xr:uid="{ED2737FD-9FBD-4D66-BA6F-FC9BB7B7F68C}"/>
    <cellStyle name="Separador de milhares 5 17" xfId="11753" xr:uid="{2AB4B07A-57ED-4D46-8996-77BCFDA72209}"/>
    <cellStyle name="Separador de milhares 5 17 2" xfId="14552" xr:uid="{46008EA2-D948-44EC-848A-AE0100FC2995}"/>
    <cellStyle name="Separador de milhares 5 17 2 2" xfId="17440" xr:uid="{401C1AD2-A849-4BD3-8F40-F34571240C3A}"/>
    <cellStyle name="Separador de milhares 5 17 2 2 2" xfId="22662" xr:uid="{BDD170F3-8272-4E6D-B7B4-AEC04AFCDA18}"/>
    <cellStyle name="Separador de milhares 5 17 2 3" xfId="19787" xr:uid="{AB69ABC7-BCC4-4BE3-ADF2-078412853F6E}"/>
    <cellStyle name="Separador de milhares 5 17 3" xfId="15690" xr:uid="{BA856FAD-F819-454D-A3E6-34115DD17651}"/>
    <cellStyle name="Separador de milhares 5 17 3 2" xfId="20916" xr:uid="{5E6462F4-683A-4B31-AD65-6EB67F5CB65A}"/>
    <cellStyle name="Separador de milhares 5 18" xfId="11754" xr:uid="{464781FD-19BF-4DAC-886C-5CDECB8E1992}"/>
    <cellStyle name="Separador de milhares 5 18 2" xfId="14553" xr:uid="{07075F36-092E-4DDE-BF04-B62BFA00B3B8}"/>
    <cellStyle name="Separador de milhares 5 18 2 2" xfId="17441" xr:uid="{831DF46F-943C-4F84-AD2B-76EED30782D7}"/>
    <cellStyle name="Separador de milhares 5 18 2 2 2" xfId="22663" xr:uid="{9E22773C-B12B-4D12-B93D-40570D325CD1}"/>
    <cellStyle name="Separador de milhares 5 18 2 3" xfId="19788" xr:uid="{9C1ED400-9EB6-41EA-947C-043C9BA2A421}"/>
    <cellStyle name="Separador de milhares 5 18 3" xfId="15691" xr:uid="{65CEF32A-AB8E-4D38-B556-1077B1A73963}"/>
    <cellStyle name="Separador de milhares 5 18 3 2" xfId="20917" xr:uid="{92543625-CCF4-4A9B-96F9-BA11D912EEC0}"/>
    <cellStyle name="Separador de milhares 5 19" xfId="11755" xr:uid="{63010042-B948-4F69-8CF1-AC2AAB0C0904}"/>
    <cellStyle name="Separador de milhares 5 19 2" xfId="14554" xr:uid="{805F6FE0-6AF7-4319-A258-68B44524D694}"/>
    <cellStyle name="Separador de milhares 5 19 2 2" xfId="17442" xr:uid="{34736CC7-BCFF-4560-A781-CBAC9BC484B7}"/>
    <cellStyle name="Separador de milhares 5 19 2 2 2" xfId="22664" xr:uid="{30477182-F8B4-4FEA-BB6F-9E7FBA5D0346}"/>
    <cellStyle name="Separador de milhares 5 19 2 3" xfId="19789" xr:uid="{ACA9006A-3C83-411A-BB61-6AD0D5C0F587}"/>
    <cellStyle name="Separador de milhares 5 19 3" xfId="15692" xr:uid="{F9FE7A06-8674-4500-ADFA-89BF55FF4657}"/>
    <cellStyle name="Separador de milhares 5 19 3 2" xfId="20918" xr:uid="{1556E2C1-B094-4958-BD66-D3327DE2B8BE}"/>
    <cellStyle name="Separador de milhares 5 2" xfId="360" xr:uid="{DB93D416-C439-491A-879B-0E37605C9306}"/>
    <cellStyle name="Separador de milhares 5 2 2" xfId="1569" xr:uid="{D8B6843E-EE29-432E-9FCA-C0E70A775850}"/>
    <cellStyle name="Separador de milhares 5 2 2 2" xfId="17443" xr:uid="{4EBFAB34-E171-4B34-B41E-F11259EAA28B}"/>
    <cellStyle name="Separador de milhares 5 2 2 2 2" xfId="22665" xr:uid="{7B014126-A63E-44D7-A1B9-950F49E2D95F}"/>
    <cellStyle name="Separador de milhares 5 2 2 3" xfId="19790" xr:uid="{10EA7BB6-F687-4486-9883-7B04FF3587ED}"/>
    <cellStyle name="Separador de milhares 5 2 2 4" xfId="14555" xr:uid="{51E97BD7-BF37-42C3-8D35-26BFCAC18B24}"/>
    <cellStyle name="Separador de milhares 5 2 3" xfId="15693" xr:uid="{8D7B7261-F891-40EE-95EB-33595805E2D1}"/>
    <cellStyle name="Separador de milhares 5 2 3 2" xfId="20919" xr:uid="{1119DBA1-39B9-41CB-B8F0-6FA60123E86A}"/>
    <cellStyle name="Separador de milhares 5 2 4" xfId="11756" xr:uid="{31536999-9114-462F-BAD6-3E71ED6A31FA}"/>
    <cellStyle name="Separador de milhares 5 20" xfId="11757" xr:uid="{C68C81CD-0FFB-49BF-9CE7-6FC70021CC66}"/>
    <cellStyle name="Separador de milhares 5 20 2" xfId="14556" xr:uid="{46F32251-68A9-4990-A662-975A8D3EF80C}"/>
    <cellStyle name="Separador de milhares 5 20 2 2" xfId="17444" xr:uid="{405ECF5B-9B47-49F2-9F63-371DA31934DC}"/>
    <cellStyle name="Separador de milhares 5 20 2 2 2" xfId="22666" xr:uid="{FEB8A55B-7875-45D9-B3F5-76A4D2027C85}"/>
    <cellStyle name="Separador de milhares 5 20 2 3" xfId="19791" xr:uid="{0623CDF5-8C32-4F86-AD0A-93A1212589CD}"/>
    <cellStyle name="Separador de milhares 5 20 3" xfId="15694" xr:uid="{706CC75E-160E-418E-993B-6D3795532CBE}"/>
    <cellStyle name="Separador de milhares 5 20 3 2" xfId="20920" xr:uid="{0B880D2B-5C2A-4846-B88A-7BDE171CB399}"/>
    <cellStyle name="Separador de milhares 5 21" xfId="11758" xr:uid="{AFA178CA-0E01-4597-BD92-8FDBC27FA0D3}"/>
    <cellStyle name="Separador de milhares 5 21 2" xfId="14557" xr:uid="{BBC0682B-39E0-4B0D-A373-788C1C4D8BFD}"/>
    <cellStyle name="Separador de milhares 5 21 2 2" xfId="17445" xr:uid="{6F4A37C4-C40C-4341-A514-0AF44CB595EE}"/>
    <cellStyle name="Separador de milhares 5 21 2 2 2" xfId="22667" xr:uid="{F2412847-4938-44CA-8DE5-B3E79E876C72}"/>
    <cellStyle name="Separador de milhares 5 21 2 3" xfId="19792" xr:uid="{C9D312D8-2105-4059-AC74-B741BAAAC373}"/>
    <cellStyle name="Separador de milhares 5 21 3" xfId="15695" xr:uid="{3163EB20-82DC-4F24-88B2-80C39059F5BC}"/>
    <cellStyle name="Separador de milhares 5 21 3 2" xfId="20921" xr:uid="{BE5EFE62-B4B6-4089-94A9-1432A83F638B}"/>
    <cellStyle name="Separador de milhares 5 22" xfId="11759" xr:uid="{BBF3B6E0-5B9B-4D0F-91AB-30097F9B67ED}"/>
    <cellStyle name="Separador de milhares 5 22 2" xfId="14558" xr:uid="{8C0FFA46-6938-450A-A038-21A2C9F10C8D}"/>
    <cellStyle name="Separador de milhares 5 22 2 2" xfId="17446" xr:uid="{BC2E900D-81F7-4E62-8EAB-05E7FD696352}"/>
    <cellStyle name="Separador de milhares 5 22 2 2 2" xfId="22668" xr:uid="{68BE5875-B2CA-40F4-B4C5-7C9F77AFDC1E}"/>
    <cellStyle name="Separador de milhares 5 22 2 3" xfId="19793" xr:uid="{F48D5C34-CF42-4CC9-9605-49087E04ED1C}"/>
    <cellStyle name="Separador de milhares 5 22 3" xfId="15696" xr:uid="{5654CD33-2499-41CE-A6A5-827550E566D5}"/>
    <cellStyle name="Separador de milhares 5 22 3 2" xfId="20922" xr:uid="{482D37EC-14EE-4D25-8867-01580E60D536}"/>
    <cellStyle name="Separador de milhares 5 23" xfId="11760" xr:uid="{42D0A488-FD3C-410B-822C-B17098D61ACD}"/>
    <cellStyle name="Separador de milhares 5 23 2" xfId="14559" xr:uid="{C53F13D5-A362-4971-8DBB-B47EDD2DBCFE}"/>
    <cellStyle name="Separador de milhares 5 23 2 2" xfId="17447" xr:uid="{0F14E289-AFA2-4ED9-A23D-F99B99B14B7C}"/>
    <cellStyle name="Separador de milhares 5 23 2 2 2" xfId="22669" xr:uid="{07C3B7C4-6456-4069-BD69-6437C8F8A85A}"/>
    <cellStyle name="Separador de milhares 5 23 2 3" xfId="19794" xr:uid="{1C414FC4-8912-4439-9AD8-1735C8AAC3A2}"/>
    <cellStyle name="Separador de milhares 5 23 3" xfId="15697" xr:uid="{CE5EBCF5-CAFB-46FA-9356-DC12896B97E2}"/>
    <cellStyle name="Separador de milhares 5 23 3 2" xfId="20923" xr:uid="{B33C9456-9F9B-4EC1-8172-C2CDA6D29EB9}"/>
    <cellStyle name="Separador de milhares 5 24" xfId="11761" xr:uid="{C80E0E60-FB3D-49D8-931A-15A3F8EDC319}"/>
    <cellStyle name="Separador de milhares 5 24 2" xfId="14560" xr:uid="{3E9283DB-6B75-43F0-A891-24ED26D85B3B}"/>
    <cellStyle name="Separador de milhares 5 24 2 2" xfId="17448" xr:uid="{ABF58F68-F4FB-42AC-B7D0-D5C8CB2FBA8D}"/>
    <cellStyle name="Separador de milhares 5 24 2 2 2" xfId="22670" xr:uid="{8230E6A8-D24C-420C-BF16-10A54CDB4F56}"/>
    <cellStyle name="Separador de milhares 5 24 2 3" xfId="19795" xr:uid="{5DD82B23-13EB-41D6-8C11-517555E1371D}"/>
    <cellStyle name="Separador de milhares 5 24 3" xfId="15698" xr:uid="{86C29ACC-1135-423F-9167-A976524B8491}"/>
    <cellStyle name="Separador de milhares 5 24 3 2" xfId="20924" xr:uid="{72751AAB-8D4E-4979-AD49-2D160A3827FC}"/>
    <cellStyle name="Separador de milhares 5 25" xfId="11762" xr:uid="{11D2FACA-1B0C-4300-8045-3924676D8FB6}"/>
    <cellStyle name="Separador de milhares 5 25 2" xfId="14561" xr:uid="{2527E6B3-228C-43FF-A86F-FC32483F8254}"/>
    <cellStyle name="Separador de milhares 5 25 2 2" xfId="17449" xr:uid="{3C22BFD0-F910-4121-BCE5-3D211A92658F}"/>
    <cellStyle name="Separador de milhares 5 25 2 2 2" xfId="22671" xr:uid="{1760D70A-E175-4C36-9A38-9594FC818C67}"/>
    <cellStyle name="Separador de milhares 5 25 2 3" xfId="19796" xr:uid="{D042A8ED-E603-4F04-B38B-F10EFBC026DD}"/>
    <cellStyle name="Separador de milhares 5 25 3" xfId="15699" xr:uid="{6618ECF3-D69D-4E25-9B0A-920296A86111}"/>
    <cellStyle name="Separador de milhares 5 25 3 2" xfId="20925" xr:uid="{5CF33E48-F5DC-44C9-A56B-2855E6DEC825}"/>
    <cellStyle name="Separador de milhares 5 26" xfId="11763" xr:uid="{4BB85841-2917-4468-9DAA-80A3FAD293C3}"/>
    <cellStyle name="Separador de milhares 5 26 2" xfId="14562" xr:uid="{AA15CD74-7425-45F5-BD4E-EACE498B2E25}"/>
    <cellStyle name="Separador de milhares 5 26 2 2" xfId="17450" xr:uid="{D78074D7-CC08-446A-9671-7E607C8A4561}"/>
    <cellStyle name="Separador de milhares 5 26 2 2 2" xfId="22672" xr:uid="{1AB3BDF3-8FFA-4160-B72F-E10D09E1C1E0}"/>
    <cellStyle name="Separador de milhares 5 26 2 3" xfId="19797" xr:uid="{AB9F9ACC-39A9-4822-8C92-F0835C82A57F}"/>
    <cellStyle name="Separador de milhares 5 26 3" xfId="15700" xr:uid="{CF7CE75F-9EA7-44EF-B714-F31025DE52E3}"/>
    <cellStyle name="Separador de milhares 5 26 3 2" xfId="20926" xr:uid="{E7326616-2297-40B4-A3F1-EC28B4DB56E5}"/>
    <cellStyle name="Separador de milhares 5 27" xfId="11764" xr:uid="{03D7AC93-4295-4AD7-A995-E33219DFF2FE}"/>
    <cellStyle name="Separador de milhares 5 27 2" xfId="14563" xr:uid="{E0931C5A-4BDF-499B-A952-3A3412FBBC33}"/>
    <cellStyle name="Separador de milhares 5 27 2 2" xfId="17451" xr:uid="{3941A35A-4CF8-492F-A61E-1FDBF4CE066E}"/>
    <cellStyle name="Separador de milhares 5 27 2 2 2" xfId="22673" xr:uid="{2CF33F3D-E23C-469B-A4FC-67F4FA1A3F5E}"/>
    <cellStyle name="Separador de milhares 5 27 2 3" xfId="19798" xr:uid="{51FAE506-3419-444B-9474-CA6E2C790694}"/>
    <cellStyle name="Separador de milhares 5 27 3" xfId="15701" xr:uid="{81E6ED24-B255-4245-AE9C-164B0259BCCA}"/>
    <cellStyle name="Separador de milhares 5 27 3 2" xfId="20927" xr:uid="{F40FDC2F-7115-4320-98B7-CECA1D988086}"/>
    <cellStyle name="Separador de milhares 5 28" xfId="11765" xr:uid="{227E971B-7D3E-4C9A-8D6C-5856BB20E22F}"/>
    <cellStyle name="Separador de milhares 5 28 2" xfId="14564" xr:uid="{26C71DAB-D0A4-4FE6-8CF3-98724A85F51A}"/>
    <cellStyle name="Separador de milhares 5 28 2 2" xfId="17452" xr:uid="{0FB8F30D-E9B4-4CE2-A823-2CBA8041F438}"/>
    <cellStyle name="Separador de milhares 5 28 2 2 2" xfId="22674" xr:uid="{162DC8A3-5CE4-4A99-9D12-54F993A67792}"/>
    <cellStyle name="Separador de milhares 5 28 2 3" xfId="19799" xr:uid="{1D4E9355-C441-4B95-8A53-11F8487C00D7}"/>
    <cellStyle name="Separador de milhares 5 28 3" xfId="15702" xr:uid="{1B031E90-CC08-4BA0-890B-D318336B5FAB}"/>
    <cellStyle name="Separador de milhares 5 28 3 2" xfId="20928" xr:uid="{A6CB14E5-B853-4BFB-8917-827EDADD003B}"/>
    <cellStyle name="Separador de milhares 5 29" xfId="11766" xr:uid="{88DAA2EF-0F40-4EEB-A39C-BF58AA99065B}"/>
    <cellStyle name="Separador de milhares 5 29 2" xfId="14565" xr:uid="{C664F926-755C-4117-99B0-DC7DE94AE947}"/>
    <cellStyle name="Separador de milhares 5 29 2 2" xfId="17453" xr:uid="{1F8D371E-032D-4163-AD52-AF800152755E}"/>
    <cellStyle name="Separador de milhares 5 29 2 2 2" xfId="22675" xr:uid="{83A4D3FC-0B52-47E6-BDCC-58C856DD9422}"/>
    <cellStyle name="Separador de milhares 5 29 2 3" xfId="19800" xr:uid="{6B2C53CB-557E-4C62-9CAF-1C717E68707A}"/>
    <cellStyle name="Separador de milhares 5 29 3" xfId="15703" xr:uid="{28C91E89-961D-4734-84D8-4DC163EBA836}"/>
    <cellStyle name="Separador de milhares 5 29 3 2" xfId="20929" xr:uid="{123FD1B5-E41D-463E-9CB7-F096DF650680}"/>
    <cellStyle name="Separador de milhares 5 3" xfId="1568" xr:uid="{D1079A3C-178F-4F51-8193-A94F960A60EF}"/>
    <cellStyle name="Separador de milhares 5 3 2" xfId="14566" xr:uid="{59ADC569-6946-4D12-AD00-BD5944071B8F}"/>
    <cellStyle name="Separador de milhares 5 3 2 2" xfId="17454" xr:uid="{711F8F39-DB1D-4684-A55F-53FAD246C6E9}"/>
    <cellStyle name="Separador de milhares 5 3 2 2 2" xfId="22676" xr:uid="{A74E8E3B-4EC6-447B-A31B-F29D2A94D06F}"/>
    <cellStyle name="Separador de milhares 5 3 2 3" xfId="19801" xr:uid="{5E9DF1C9-7A40-4C8C-A77B-6A120815D939}"/>
    <cellStyle name="Separador de milhares 5 3 3" xfId="15704" xr:uid="{621038B8-2568-42FB-85B7-B0653233D873}"/>
    <cellStyle name="Separador de milhares 5 3 3 2" xfId="20930" xr:uid="{B9933BC1-E3D4-46B3-B612-0D5A44549D5A}"/>
    <cellStyle name="Separador de milhares 5 3 4" xfId="11767" xr:uid="{F0137F94-80D5-4732-B7CF-E5ADF6D92AA9}"/>
    <cellStyle name="Separador de milhares 5 30" xfId="14544" xr:uid="{A7B99EC3-7FA8-4EC2-9F0B-3E0E561E5BA0}"/>
    <cellStyle name="Separador de milhares 5 30 2" xfId="17432" xr:uid="{27DCEA82-5B33-45B8-B3BB-D0335A6CE813}"/>
    <cellStyle name="Separador de milhares 5 30 2 2" xfId="22654" xr:uid="{C2F2E78E-AC90-4494-806E-4D9C7CEE392E}"/>
    <cellStyle name="Separador de milhares 5 30 3" xfId="19779" xr:uid="{20D1719A-64B6-404B-8F53-5E297F474105}"/>
    <cellStyle name="Separador de milhares 5 31" xfId="15683" xr:uid="{38CA81C4-6AE3-40E1-BD71-DA4EC98A64C6}"/>
    <cellStyle name="Separador de milhares 5 31 2" xfId="20909" xr:uid="{5909905A-F44D-4E0D-B30C-BA65BD961877}"/>
    <cellStyle name="Separador de milhares 5 32" xfId="11745" xr:uid="{05644734-EE8E-4690-92AD-7EB0945E1136}"/>
    <cellStyle name="Separador de milhares 5 4" xfId="1671" xr:uid="{77071F9B-F8D5-4791-87F9-250566390B3A}"/>
    <cellStyle name="Separador de milhares 5 4 2" xfId="14567" xr:uid="{49633873-6C0A-4C28-94EA-C9C02594E473}"/>
    <cellStyle name="Separador de milhares 5 4 2 2" xfId="17455" xr:uid="{0A94D61A-3FB6-45D2-996E-E6D849FFF6AC}"/>
    <cellStyle name="Separador de milhares 5 4 2 2 2" xfId="22677" xr:uid="{469D05A4-DCCC-4349-8B1C-27C80F62C2E7}"/>
    <cellStyle name="Separador de milhares 5 4 2 3" xfId="19802" xr:uid="{58E318BD-F5AE-42FA-8C0C-DC1A2B7313EB}"/>
    <cellStyle name="Separador de milhares 5 4 3" xfId="15705" xr:uid="{E60E594E-6A5B-4896-9C8E-54EA8884F489}"/>
    <cellStyle name="Separador de milhares 5 4 3 2" xfId="20931" xr:uid="{BA5AF3E5-161C-4ED1-80A3-A87B6DF8ACF6}"/>
    <cellStyle name="Separador de milhares 5 4 4" xfId="11768" xr:uid="{0E934F90-FEE9-4DA0-BF11-A4BF74A8852F}"/>
    <cellStyle name="Separador de milhares 5 5" xfId="11769" xr:uid="{19CEF23E-D5C8-4CAE-83BD-AABA0AFD36D9}"/>
    <cellStyle name="Separador de milhares 5 5 2" xfId="14568" xr:uid="{62CAD684-1675-4FAD-9A7C-53DE979CAF6E}"/>
    <cellStyle name="Separador de milhares 5 5 2 2" xfId="17456" xr:uid="{A4FA9113-5495-48B6-9D02-BCA89CB43A81}"/>
    <cellStyle name="Separador de milhares 5 5 2 2 2" xfId="22678" xr:uid="{201934A9-F20A-4379-A5FB-39214EDD9BA3}"/>
    <cellStyle name="Separador de milhares 5 5 2 3" xfId="19803" xr:uid="{1F5773CE-5877-4410-823C-FD5AA1A283A3}"/>
    <cellStyle name="Separador de milhares 5 5 3" xfId="15706" xr:uid="{48BAD8E3-E7E5-48B8-8ECC-84CE89CCBF4B}"/>
    <cellStyle name="Separador de milhares 5 5 3 2" xfId="20932" xr:uid="{E1F7BBB5-4A50-4447-810D-B68C6E78BD96}"/>
    <cellStyle name="Separador de milhares 5 6" xfId="11770" xr:uid="{F895233D-7E51-4CE3-A1CC-1B0A909C10A9}"/>
    <cellStyle name="Separador de milhares 5 6 2" xfId="14569" xr:uid="{C5026068-EC8A-44C1-8F64-4A2CCB8FB234}"/>
    <cellStyle name="Separador de milhares 5 6 2 2" xfId="17457" xr:uid="{718AAB03-4383-42A5-A15A-95B40D26D79E}"/>
    <cellStyle name="Separador de milhares 5 6 2 2 2" xfId="22679" xr:uid="{BD0AA601-EF72-4203-96FC-82B76B6DEB32}"/>
    <cellStyle name="Separador de milhares 5 6 2 3" xfId="19804" xr:uid="{BCACE3D7-6159-45AC-8253-4CCC9FE048FD}"/>
    <cellStyle name="Separador de milhares 5 6 3" xfId="15707" xr:uid="{9062990D-58CE-48B1-B191-0E99AD537D64}"/>
    <cellStyle name="Separador de milhares 5 6 3 2" xfId="20933" xr:uid="{017436D2-D709-4EAE-97DA-28CD03BB9BE8}"/>
    <cellStyle name="Separador de milhares 5 7" xfId="11771" xr:uid="{FF830B99-5341-4BCB-B856-DFA9F0B6EED8}"/>
    <cellStyle name="Separador de milhares 5 7 2" xfId="14570" xr:uid="{E7FD4066-8CCE-4954-95DF-C5CA85BE6BF7}"/>
    <cellStyle name="Separador de milhares 5 7 2 2" xfId="17458" xr:uid="{17B311A8-B4B3-42A4-867D-1797F90B3FF9}"/>
    <cellStyle name="Separador de milhares 5 7 2 2 2" xfId="22680" xr:uid="{50DAEB0C-4A89-47DE-B1CB-469925702525}"/>
    <cellStyle name="Separador de milhares 5 7 2 3" xfId="19805" xr:uid="{3A1724D2-F1F8-4F68-9EFE-477F7D0F57C0}"/>
    <cellStyle name="Separador de milhares 5 7 3" xfId="15708" xr:uid="{BA6A078C-C4A4-44CE-AC02-BAC80B971497}"/>
    <cellStyle name="Separador de milhares 5 7 3 2" xfId="20934" xr:uid="{0B9A2984-01FB-4CB7-BC67-D68E3FAD5A5F}"/>
    <cellStyle name="Separador de milhares 5 8" xfId="11772" xr:uid="{1F76A3DA-9BBC-4522-9043-B29EF2290717}"/>
    <cellStyle name="Separador de milhares 5 8 2" xfId="14571" xr:uid="{BFD8A9D2-D71E-4B3A-9F40-6F0610E66EC2}"/>
    <cellStyle name="Separador de milhares 5 8 2 2" xfId="17459" xr:uid="{4F5B4D51-48DB-4728-B7F8-3CAE33CCCE47}"/>
    <cellStyle name="Separador de milhares 5 8 2 2 2" xfId="22681" xr:uid="{D1D56868-3B12-4A6B-A6FC-450779F06114}"/>
    <cellStyle name="Separador de milhares 5 8 2 3" xfId="19806" xr:uid="{03C58B29-9910-4BE4-8D69-55A168153981}"/>
    <cellStyle name="Separador de milhares 5 8 3" xfId="15709" xr:uid="{BF73B481-BFAC-4018-9913-CD55C42F6F8E}"/>
    <cellStyle name="Separador de milhares 5 8 3 2" xfId="20935" xr:uid="{0A3E6FCE-91B9-47BB-B268-C0ED3CC6BC6C}"/>
    <cellStyle name="Separador de milhares 5 9" xfId="11773" xr:uid="{CEEF1DE2-0B68-47A1-892B-E6D45505E5A1}"/>
    <cellStyle name="Separador de milhares 5 9 2" xfId="14572" xr:uid="{4C0B3A32-1979-40FA-9105-D4B7F4FC825C}"/>
    <cellStyle name="Separador de milhares 5 9 2 2" xfId="17460" xr:uid="{5240131A-39C8-4C5E-8D8A-2001FEBEAA37}"/>
    <cellStyle name="Separador de milhares 5 9 2 2 2" xfId="22682" xr:uid="{62B519C3-A5A3-4431-AD7C-5A7A1DE228A8}"/>
    <cellStyle name="Separador de milhares 5 9 2 3" xfId="19807" xr:uid="{811C2395-095A-4AAC-A3D5-31F62654695E}"/>
    <cellStyle name="Separador de milhares 5 9 3" xfId="15710" xr:uid="{2A003747-7012-4D23-A9F8-5427DE7E0564}"/>
    <cellStyle name="Separador de milhares 5 9 3 2" xfId="20936" xr:uid="{95E298E3-5C82-4F13-A5F8-4E2419E287A0}"/>
    <cellStyle name="Separador de milhares 6" xfId="361" xr:uid="{8604D106-E552-455A-801F-84F28F3F7A57}"/>
    <cellStyle name="Separador de milhares 6 10" xfId="11774" xr:uid="{E9754277-6B7F-4571-B893-A6B8F1D974FD}"/>
    <cellStyle name="Separador de milhares 6 10 2" xfId="14574" xr:uid="{1B78EBC0-D274-457C-B77E-196DA15DFE5B}"/>
    <cellStyle name="Separador de milhares 6 10 2 2" xfId="17462" xr:uid="{450067EC-CA6D-4466-A295-FEC35E02DDC9}"/>
    <cellStyle name="Separador de milhares 6 10 2 2 2" xfId="22684" xr:uid="{B9FAFF42-835D-4A35-B958-93475F815B09}"/>
    <cellStyle name="Separador de milhares 6 10 2 3" xfId="19809" xr:uid="{3FF87C80-83E9-4408-9522-0F775C55EE68}"/>
    <cellStyle name="Separador de milhares 6 10 3" xfId="15712" xr:uid="{7D7E2F29-2652-42C6-B6FA-F8AFE911EFE2}"/>
    <cellStyle name="Separador de milhares 6 10 3 2" xfId="20938" xr:uid="{1C463136-9258-4D53-868C-F1A8692B8E44}"/>
    <cellStyle name="Separador de milhares 6 11" xfId="11775" xr:uid="{2C78DA25-52E1-469E-BDB3-09ABBF1948B4}"/>
    <cellStyle name="Separador de milhares 6 11 2" xfId="14575" xr:uid="{FBFC0A1F-436A-4366-A3A7-567F3ADE2285}"/>
    <cellStyle name="Separador de milhares 6 11 2 2" xfId="17463" xr:uid="{5A3E35B8-2FFF-406E-96FE-3E456F34C755}"/>
    <cellStyle name="Separador de milhares 6 11 2 2 2" xfId="22685" xr:uid="{2D73E93B-1102-442B-989F-EB00164A8CA1}"/>
    <cellStyle name="Separador de milhares 6 11 2 3" xfId="19810" xr:uid="{8C7133B7-0146-473E-A188-1C1EDFDDAE5A}"/>
    <cellStyle name="Separador de milhares 6 11 3" xfId="15713" xr:uid="{7ECF75A3-5102-4E59-8797-80B96E561E3F}"/>
    <cellStyle name="Separador de milhares 6 11 3 2" xfId="20939" xr:uid="{89F2C2C8-C713-44E4-9F09-DF2A77CB354E}"/>
    <cellStyle name="Separador de milhares 6 12" xfId="11776" xr:uid="{7B377EBB-5DCD-4784-A2C8-A01C88E18528}"/>
    <cellStyle name="Separador de milhares 6 12 2" xfId="14576" xr:uid="{62EDFD42-5B5A-4515-BF6B-972DDAC35B87}"/>
    <cellStyle name="Separador de milhares 6 12 2 2" xfId="17464" xr:uid="{CDE0F677-E908-449E-B8D4-215DA552480E}"/>
    <cellStyle name="Separador de milhares 6 12 2 2 2" xfId="22686" xr:uid="{09F69790-0969-4C90-9277-46109AF36E30}"/>
    <cellStyle name="Separador de milhares 6 12 2 3" xfId="19811" xr:uid="{DFCBE74C-C42B-49B9-B20A-0DB6975AC2EB}"/>
    <cellStyle name="Separador de milhares 6 12 3" xfId="15714" xr:uid="{8A93D264-2A39-42F7-8C64-C96FEE0BE05D}"/>
    <cellStyle name="Separador de milhares 6 12 3 2" xfId="20940" xr:uid="{92FAA662-2A9B-43C2-9BF9-C044AD7DAD6A}"/>
    <cellStyle name="Separador de milhares 6 13" xfId="11777" xr:uid="{9520BAF5-C3B8-498E-A864-138A9F51EA15}"/>
    <cellStyle name="Separador de milhares 6 13 2" xfId="14577" xr:uid="{C1FCB559-1720-45A2-8B83-EF33F28E2DC5}"/>
    <cellStyle name="Separador de milhares 6 13 2 2" xfId="17465" xr:uid="{93F206E1-E5A5-4CF3-BFD3-BC73A0A1A0FD}"/>
    <cellStyle name="Separador de milhares 6 13 2 2 2" xfId="22687" xr:uid="{94D05AED-3BCE-460E-885D-7D38E14FA538}"/>
    <cellStyle name="Separador de milhares 6 13 2 3" xfId="19812" xr:uid="{8EB12A6E-86F9-4699-9EFD-F2EED0858F8E}"/>
    <cellStyle name="Separador de milhares 6 13 3" xfId="15715" xr:uid="{D8D0A39C-BBC1-45CE-833C-BFCB5E9172BD}"/>
    <cellStyle name="Separador de milhares 6 13 3 2" xfId="20941" xr:uid="{1688AA77-B8B7-410F-B89A-7DDE73351087}"/>
    <cellStyle name="Separador de milhares 6 14" xfId="11778" xr:uid="{768DDE82-F936-4EA7-BB1C-C1B339D9AAA7}"/>
    <cellStyle name="Separador de milhares 6 14 2" xfId="14578" xr:uid="{2B9B4859-BAB2-4269-B1F2-2F5DE909C438}"/>
    <cellStyle name="Separador de milhares 6 14 2 2" xfId="17466" xr:uid="{1346172A-9C30-4CFE-8894-905478849D41}"/>
    <cellStyle name="Separador de milhares 6 14 2 2 2" xfId="22688" xr:uid="{5FCD09AB-9814-4100-B220-EC03FC095FC5}"/>
    <cellStyle name="Separador de milhares 6 14 2 3" xfId="19813" xr:uid="{0666D6A1-2723-4A21-8C66-AD5D9762A9A3}"/>
    <cellStyle name="Separador de milhares 6 14 3" xfId="15716" xr:uid="{B74929EE-94EE-44DA-9028-7DE0E1C99245}"/>
    <cellStyle name="Separador de milhares 6 14 3 2" xfId="20942" xr:uid="{005AAF34-27A9-49F5-AD66-05F1DF6D01B1}"/>
    <cellStyle name="Separador de milhares 6 15" xfId="11779" xr:uid="{997B38E8-B401-4102-9C65-C5E6FF03E6AE}"/>
    <cellStyle name="Separador de milhares 6 15 2" xfId="14579" xr:uid="{32AA0AE0-559E-4806-BD35-E45D74CFC6AE}"/>
    <cellStyle name="Separador de milhares 6 15 2 2" xfId="17467" xr:uid="{8F0A190E-1E14-499F-A1A7-37C8A061367B}"/>
    <cellStyle name="Separador de milhares 6 15 2 2 2" xfId="22689" xr:uid="{A31897CA-5E72-4B74-AC89-2BE111EE48D8}"/>
    <cellStyle name="Separador de milhares 6 15 2 3" xfId="19814" xr:uid="{B1937432-BF22-4ECD-8274-1276F9B43361}"/>
    <cellStyle name="Separador de milhares 6 15 3" xfId="15717" xr:uid="{C9D3C6CA-B4C0-44C8-A7AD-8A0DDFCB2971}"/>
    <cellStyle name="Separador de milhares 6 15 3 2" xfId="20943" xr:uid="{8D64EC1C-7E26-4665-A7F6-34E7A3581512}"/>
    <cellStyle name="Separador de milhares 6 16" xfId="11780" xr:uid="{E6B064D9-A29D-4CD2-8C83-1ED4FC56460A}"/>
    <cellStyle name="Separador de milhares 6 16 2" xfId="14580" xr:uid="{B98634D4-3592-4F65-8BED-383637FD7216}"/>
    <cellStyle name="Separador de milhares 6 16 2 2" xfId="17468" xr:uid="{5E8C4688-BF9E-48CE-BCB4-28D367DAC5F4}"/>
    <cellStyle name="Separador de milhares 6 16 2 2 2" xfId="22690" xr:uid="{E5362924-E01D-413B-BE8B-34C06A810A8E}"/>
    <cellStyle name="Separador de milhares 6 16 2 3" xfId="19815" xr:uid="{3530B990-7B5E-4C97-9C58-C1DB12BC0E9F}"/>
    <cellStyle name="Separador de milhares 6 16 3" xfId="15718" xr:uid="{A9032A90-AD66-4190-84C5-C5C08DB0BCA9}"/>
    <cellStyle name="Separador de milhares 6 16 3 2" xfId="20944" xr:uid="{CF9D2E7A-0397-4858-93DA-7B1E47965203}"/>
    <cellStyle name="Separador de milhares 6 17" xfId="11781" xr:uid="{46CA5C42-9DD8-4E6C-8D55-E87BC75602F6}"/>
    <cellStyle name="Separador de milhares 6 17 2" xfId="14581" xr:uid="{BDBD4FCB-5470-499E-834F-8DAEC898C20E}"/>
    <cellStyle name="Separador de milhares 6 17 2 2" xfId="17469" xr:uid="{D0D1B3A7-DCF7-4B17-865A-5C683A9E33BD}"/>
    <cellStyle name="Separador de milhares 6 17 2 2 2" xfId="22691" xr:uid="{2F3B96CA-D0BF-4FAD-B047-9FB25FF84491}"/>
    <cellStyle name="Separador de milhares 6 17 2 3" xfId="19816" xr:uid="{F7161C02-D2B7-4528-A34F-E10B74EE8F58}"/>
    <cellStyle name="Separador de milhares 6 17 3" xfId="15719" xr:uid="{25DD85D3-E547-4707-ABB6-E2746CE86D71}"/>
    <cellStyle name="Separador de milhares 6 17 3 2" xfId="20945" xr:uid="{1701CCB4-8927-4502-98A0-B9C0F2ACC4F1}"/>
    <cellStyle name="Separador de milhares 6 18" xfId="11782" xr:uid="{D3D33097-4C08-43BB-BD11-5186DCFCE347}"/>
    <cellStyle name="Separador de milhares 6 18 2" xfId="14582" xr:uid="{418EB1BC-0CA0-4924-9767-6A26D6238CF2}"/>
    <cellStyle name="Separador de milhares 6 18 2 2" xfId="17470" xr:uid="{6F6031D7-60B7-44B5-9031-CA2D699AE381}"/>
    <cellStyle name="Separador de milhares 6 18 2 2 2" xfId="22692" xr:uid="{EE15BB62-DF5E-44C8-BD29-39566CCF656A}"/>
    <cellStyle name="Separador de milhares 6 18 2 3" xfId="19817" xr:uid="{D69E8357-3ED2-4261-8A51-C14670A59D16}"/>
    <cellStyle name="Separador de milhares 6 18 3" xfId="15720" xr:uid="{75885102-081C-4A7D-BADD-B96E1E621784}"/>
    <cellStyle name="Separador de milhares 6 18 3 2" xfId="20946" xr:uid="{1608BB4A-96ED-45AC-AA39-EAEF8658EC7B}"/>
    <cellStyle name="Separador de milhares 6 19" xfId="11783" xr:uid="{FEC1715D-0FF9-47B4-B1F6-B23E47565052}"/>
    <cellStyle name="Separador de milhares 6 19 2" xfId="14583" xr:uid="{3297A711-9774-4A49-AC20-34E7AF27A588}"/>
    <cellStyle name="Separador de milhares 6 19 2 2" xfId="17471" xr:uid="{3985D8A0-D085-424C-86A9-8FDAC9C8A6EC}"/>
    <cellStyle name="Separador de milhares 6 19 2 2 2" xfId="22693" xr:uid="{E211D971-EA80-4C95-AD07-D8616957F9ED}"/>
    <cellStyle name="Separador de milhares 6 19 2 3" xfId="19818" xr:uid="{0819A769-D32E-4ABB-B5B3-76AF71F26F38}"/>
    <cellStyle name="Separador de milhares 6 19 3" xfId="15721" xr:uid="{BAEE4C1E-6CEE-438C-85C5-BBDA13BF58B1}"/>
    <cellStyle name="Separador de milhares 6 19 3 2" xfId="20947" xr:uid="{6566E8FB-D9AF-47CB-806C-46268B85FA55}"/>
    <cellStyle name="Separador de milhares 6 2" xfId="362" xr:uid="{5E89122E-46CC-415E-A591-F2ABF9324DC5}"/>
    <cellStyle name="Separador de milhares 6 2 2" xfId="1571" xr:uid="{8BED28EA-BAD1-4CA7-8296-ADCDD9DE87DE}"/>
    <cellStyle name="Separador de milhares 6 2 2 2" xfId="17472" xr:uid="{E38E66F2-7D8D-4DB2-98A6-ADFD9F641642}"/>
    <cellStyle name="Separador de milhares 6 2 2 2 2" xfId="22694" xr:uid="{3264D30D-3FBF-40E1-9BB9-93085A4F3DCC}"/>
    <cellStyle name="Separador de milhares 6 2 2 3" xfId="19819" xr:uid="{3B0BCC23-23AA-4847-9DDF-56E1F24475F2}"/>
    <cellStyle name="Separador de milhares 6 2 2 4" xfId="14584" xr:uid="{6FEE9CF1-E5B9-4EF4-A889-55ED9B787152}"/>
    <cellStyle name="Separador de milhares 6 2 3" xfId="15722" xr:uid="{858A5A17-AECD-468F-8B02-8C0633E10A61}"/>
    <cellStyle name="Separador de milhares 6 2 3 2" xfId="20948" xr:uid="{F0B0999E-E562-4748-A1FA-563FF274F209}"/>
    <cellStyle name="Separador de milhares 6 2 4" xfId="11784" xr:uid="{2902865B-F6C2-44C4-93E2-CFDE3DD42390}"/>
    <cellStyle name="Separador de milhares 6 20" xfId="11785" xr:uid="{7A6B76F1-6956-44D8-B790-E7193D64B40D}"/>
    <cellStyle name="Separador de milhares 6 20 2" xfId="14585" xr:uid="{83855D76-AADA-41B5-914A-1853EC3B308E}"/>
    <cellStyle name="Separador de milhares 6 20 2 2" xfId="17473" xr:uid="{107BF9A7-E8EA-4434-B8E2-F4FE52EEE3E0}"/>
    <cellStyle name="Separador de milhares 6 20 2 2 2" xfId="22695" xr:uid="{903ED18A-59F4-4A6B-AF10-169A881C59F3}"/>
    <cellStyle name="Separador de milhares 6 20 2 3" xfId="19820" xr:uid="{E8E63A44-6BE8-41AA-88E8-2B7F9C2F4AB5}"/>
    <cellStyle name="Separador de milhares 6 20 3" xfId="15723" xr:uid="{2693284A-EEA6-4F08-9489-EC9EA2396ED5}"/>
    <cellStyle name="Separador de milhares 6 20 3 2" xfId="20949" xr:uid="{D97F202F-2D63-40F0-8821-632144C46B1F}"/>
    <cellStyle name="Separador de milhares 6 21" xfId="11786" xr:uid="{5928BCA0-2E63-4FA8-B012-95805DDF56F4}"/>
    <cellStyle name="Separador de milhares 6 21 2" xfId="14586" xr:uid="{E8946FCD-7801-48C7-B481-326B2A9E3ED9}"/>
    <cellStyle name="Separador de milhares 6 21 2 2" xfId="17474" xr:uid="{BBE7C27E-2186-4BEF-A64E-591824E0A188}"/>
    <cellStyle name="Separador de milhares 6 21 2 2 2" xfId="22696" xr:uid="{6E77D3BF-9C4E-4249-9C9C-42C268A1565E}"/>
    <cellStyle name="Separador de milhares 6 21 2 3" xfId="19821" xr:uid="{EC63F5AC-86F6-418E-A52D-68E8316AC0F6}"/>
    <cellStyle name="Separador de milhares 6 21 3" xfId="15724" xr:uid="{33C8945B-C5D4-493A-993E-2228F46A4F03}"/>
    <cellStyle name="Separador de milhares 6 21 3 2" xfId="20950" xr:uid="{754228A3-B2C7-452D-A34C-F152E065344F}"/>
    <cellStyle name="Separador de milhares 6 22" xfId="11787" xr:uid="{62A60096-0337-4C10-A6F6-11CD62C73660}"/>
    <cellStyle name="Separador de milhares 6 22 2" xfId="14587" xr:uid="{8AAE1E7A-74B7-4AEA-B506-1FDBCE3528B2}"/>
    <cellStyle name="Separador de milhares 6 22 2 2" xfId="17475" xr:uid="{41D0EBC7-52F3-4956-B32C-52E83CE23584}"/>
    <cellStyle name="Separador de milhares 6 22 2 2 2" xfId="22697" xr:uid="{917170E5-78E3-4B9D-9263-A2214E7ABECD}"/>
    <cellStyle name="Separador de milhares 6 22 2 3" xfId="19822" xr:uid="{67914501-6574-4D90-B4AB-71C3F5F0D969}"/>
    <cellStyle name="Separador de milhares 6 22 3" xfId="15725" xr:uid="{48BC9842-B4FE-4A9F-885F-378C0D47E217}"/>
    <cellStyle name="Separador de milhares 6 22 3 2" xfId="20951" xr:uid="{6D83DAB2-18BC-4964-AFCA-4E838F701916}"/>
    <cellStyle name="Separador de milhares 6 23" xfId="11788" xr:uid="{3BE90E3C-54E3-4D09-9175-B47BB2135450}"/>
    <cellStyle name="Separador de milhares 6 23 2" xfId="14588" xr:uid="{BDF6BBDA-E620-403B-8116-8FE1F09A4BE4}"/>
    <cellStyle name="Separador de milhares 6 23 2 2" xfId="17476" xr:uid="{12D49244-B988-4711-AD3C-CA48D3978A9E}"/>
    <cellStyle name="Separador de milhares 6 23 2 2 2" xfId="22698" xr:uid="{495C410D-B008-453A-9498-74F8B3105103}"/>
    <cellStyle name="Separador de milhares 6 23 2 3" xfId="19823" xr:uid="{43CA7D04-E619-43C2-833C-F10E33193761}"/>
    <cellStyle name="Separador de milhares 6 23 3" xfId="15726" xr:uid="{ED0A3D09-58D9-4E06-9776-3DBF7AFC56E6}"/>
    <cellStyle name="Separador de milhares 6 23 3 2" xfId="20952" xr:uid="{D7D9298E-133C-475B-830E-986592F7B0FF}"/>
    <cellStyle name="Separador de milhares 6 24" xfId="11789" xr:uid="{C97F4D63-E5AC-4D55-AC5F-66893DBDB227}"/>
    <cellStyle name="Separador de milhares 6 24 2" xfId="14589" xr:uid="{3F52F5DC-7804-486C-9CE8-6424B2C3A2BF}"/>
    <cellStyle name="Separador de milhares 6 24 2 2" xfId="17477" xr:uid="{C7473B99-F7D0-4CFA-87D5-61BBE3B4EA7A}"/>
    <cellStyle name="Separador de milhares 6 24 2 2 2" xfId="22699" xr:uid="{779E4A86-E4B5-42CF-9892-414D89B902BA}"/>
    <cellStyle name="Separador de milhares 6 24 2 3" xfId="19824" xr:uid="{270C11D5-DDF2-412B-A7A5-DA2B070E4468}"/>
    <cellStyle name="Separador de milhares 6 24 3" xfId="15727" xr:uid="{6B1DEA33-4C27-4845-A42D-8C4A66051F0F}"/>
    <cellStyle name="Separador de milhares 6 24 3 2" xfId="20953" xr:uid="{5C6ABF70-DBB6-48A9-B98F-648F6A33041F}"/>
    <cellStyle name="Separador de milhares 6 25" xfId="11790" xr:uid="{D35EBD46-BFF8-4D18-B083-0B71C3A6D7FB}"/>
    <cellStyle name="Separador de milhares 6 25 2" xfId="14590" xr:uid="{834B3D17-DA3D-492F-B922-432D87D410DA}"/>
    <cellStyle name="Separador de milhares 6 25 2 2" xfId="17478" xr:uid="{282A4505-B4A3-4DEB-8B9B-05CA68B8B812}"/>
    <cellStyle name="Separador de milhares 6 25 2 2 2" xfId="22700" xr:uid="{3C71865A-3A0A-42A3-8A44-A13B147E2612}"/>
    <cellStyle name="Separador de milhares 6 25 2 3" xfId="19825" xr:uid="{EBA0FC22-E15C-4D52-833A-59C7CDC18BA3}"/>
    <cellStyle name="Separador de milhares 6 25 3" xfId="15728" xr:uid="{A949B0FF-5E27-4F9A-B06B-71193D2569AE}"/>
    <cellStyle name="Separador de milhares 6 25 3 2" xfId="20954" xr:uid="{5E3BF630-B30C-42E0-B170-B96F2D60301F}"/>
    <cellStyle name="Separador de milhares 6 26" xfId="11791" xr:uid="{C6E47632-49AD-4288-A42D-D629F8FE3DE2}"/>
    <cellStyle name="Separador de milhares 6 26 2" xfId="14591" xr:uid="{5B1E1324-4B67-4592-A3CC-EA992B3E5548}"/>
    <cellStyle name="Separador de milhares 6 26 2 2" xfId="17479" xr:uid="{E780A1C7-8BA4-425B-90AC-33EF10D6D9DB}"/>
    <cellStyle name="Separador de milhares 6 26 2 2 2" xfId="22701" xr:uid="{8ED3D1F3-5255-476F-90DB-AFEE24D9DEEE}"/>
    <cellStyle name="Separador de milhares 6 26 2 3" xfId="19826" xr:uid="{A88A174E-E917-4CEF-BE15-3AB7B6F57D0A}"/>
    <cellStyle name="Separador de milhares 6 26 3" xfId="15729" xr:uid="{ADF047C4-912C-46D5-80C3-AD10863A0A92}"/>
    <cellStyle name="Separador de milhares 6 26 3 2" xfId="20955" xr:uid="{2A309D70-0EB6-47C6-8FDB-F4C8DABF2F17}"/>
    <cellStyle name="Separador de milhares 6 27" xfId="11792" xr:uid="{7EF0A012-81E6-4B30-99C0-80BB7BE1AD50}"/>
    <cellStyle name="Separador de milhares 6 27 2" xfId="14592" xr:uid="{EF031F63-5E25-4836-B191-02D95D02088B}"/>
    <cellStyle name="Separador de milhares 6 27 2 2" xfId="17480" xr:uid="{3156350C-F7AF-4905-B0F4-AC8FF291B988}"/>
    <cellStyle name="Separador de milhares 6 27 2 2 2" xfId="22702" xr:uid="{A0A5F6DB-DB5F-4A73-B879-D18FB0132198}"/>
    <cellStyle name="Separador de milhares 6 27 2 3" xfId="19827" xr:uid="{D8CCE51A-2843-4977-922C-A6864A085244}"/>
    <cellStyle name="Separador de milhares 6 27 3" xfId="15730" xr:uid="{7D5712E3-D6A1-4506-8694-13420847BCB5}"/>
    <cellStyle name="Separador de milhares 6 27 3 2" xfId="20956" xr:uid="{31E732FE-85D9-4DA0-B698-B92A90E5F253}"/>
    <cellStyle name="Separador de milhares 6 28" xfId="11793" xr:uid="{0EAC0CEB-EE11-4C7A-9DE5-D660DE84EFCD}"/>
    <cellStyle name="Separador de milhares 6 28 2" xfId="14593" xr:uid="{5DABA726-9E18-4B02-B955-383374EB0C0E}"/>
    <cellStyle name="Separador de milhares 6 28 2 2" xfId="17481" xr:uid="{B227ABC5-AAE3-4841-9095-BD1A1CFD48CB}"/>
    <cellStyle name="Separador de milhares 6 28 2 2 2" xfId="22703" xr:uid="{48DBF144-58B4-4D4C-9916-A2B08DEA59DF}"/>
    <cellStyle name="Separador de milhares 6 28 2 3" xfId="19828" xr:uid="{9EDE799B-28ED-4233-8320-7A538DB800D8}"/>
    <cellStyle name="Separador de milhares 6 28 3" xfId="15731" xr:uid="{E93E9B56-A8FF-4702-9916-1D3557E2AD90}"/>
    <cellStyle name="Separador de milhares 6 28 3 2" xfId="20957" xr:uid="{3542D66E-966A-43F4-938D-805AF6A24111}"/>
    <cellStyle name="Separador de milhares 6 29" xfId="14573" xr:uid="{44E46D0D-3192-4F1A-9231-8F291B7A5BC8}"/>
    <cellStyle name="Separador de milhares 6 29 2" xfId="17461" xr:uid="{2468725C-7134-41C8-84BB-A2A739025EF8}"/>
    <cellStyle name="Separador de milhares 6 29 2 2" xfId="22683" xr:uid="{D2A978D0-E38F-4916-8CBA-EC5BA7558F07}"/>
    <cellStyle name="Separador de milhares 6 29 3" xfId="19808" xr:uid="{C00B6B10-9340-4F09-9C2E-4A52250B6E82}"/>
    <cellStyle name="Separador de milhares 6 3" xfId="1570" xr:uid="{61374262-3C1F-4A82-B838-5FAA757D5E2D}"/>
    <cellStyle name="Separador de milhares 6 3 2" xfId="14594" xr:uid="{7EC11341-83FB-4697-897D-315251516BFE}"/>
    <cellStyle name="Separador de milhares 6 3 2 2" xfId="17482" xr:uid="{6B150653-3284-494D-BC33-34809033A21D}"/>
    <cellStyle name="Separador de milhares 6 3 2 2 2" xfId="22704" xr:uid="{17540870-E201-4D95-891B-2A59D9A07941}"/>
    <cellStyle name="Separador de milhares 6 3 2 3" xfId="19829" xr:uid="{61C279E0-A60E-4BD8-B024-2DC39D69DD39}"/>
    <cellStyle name="Separador de milhares 6 3 3" xfId="15732" xr:uid="{716004DD-1F86-41C8-8475-5969B5C8DAB9}"/>
    <cellStyle name="Separador de milhares 6 3 3 2" xfId="20958" xr:uid="{A253AE48-8D43-498C-83DB-84204E1949D6}"/>
    <cellStyle name="Separador de milhares 6 3 4" xfId="11794" xr:uid="{82937C44-7932-4DC8-B921-72F0C531BCFD}"/>
    <cellStyle name="Separador de milhares 6 30" xfId="15711" xr:uid="{DBA2DC92-F383-4455-89D3-5C066C7269FE}"/>
    <cellStyle name="Separador de milhares 6 30 2" xfId="20937" xr:uid="{CFD42F37-D896-4FA3-BB4A-46DA7511C680}"/>
    <cellStyle name="Separador de milhares 6 4" xfId="1597" xr:uid="{F41BCFBF-635F-4384-A227-3E373A2C180C}"/>
    <cellStyle name="Separador de milhares 6 4 2" xfId="14595" xr:uid="{D86F9468-43E5-4B30-A681-E4E5ABD52649}"/>
    <cellStyle name="Separador de milhares 6 4 2 2" xfId="17483" xr:uid="{0B6EE34F-2790-44DA-9392-65038050939C}"/>
    <cellStyle name="Separador de milhares 6 4 2 2 2" xfId="22705" xr:uid="{B9363EFE-BDB5-46C0-99DE-B59E2FD23F7B}"/>
    <cellStyle name="Separador de milhares 6 4 2 3" xfId="19830" xr:uid="{6B355F8F-782C-44D2-98A4-AD21A67A4A06}"/>
    <cellStyle name="Separador de milhares 6 4 3" xfId="15733" xr:uid="{C2E3B412-2C32-4B54-B370-93DF2A1B6760}"/>
    <cellStyle name="Separador de milhares 6 4 3 2" xfId="20959" xr:uid="{42810615-620E-4E45-9569-797BAE09B445}"/>
    <cellStyle name="Separador de milhares 6 4 4" xfId="11795" xr:uid="{11780B31-AC35-4ECE-9B37-8FD5795E615F}"/>
    <cellStyle name="Separador de milhares 6 5" xfId="1672" xr:uid="{E8961D02-ACDE-4CB0-A2AE-F659E50F8575}"/>
    <cellStyle name="Separador de milhares 6 5 2" xfId="14596" xr:uid="{1C6B5CD7-E3DC-406A-834F-6C1C5F0BA52A}"/>
    <cellStyle name="Separador de milhares 6 5 2 2" xfId="17484" xr:uid="{78A8D98F-510C-456C-A665-32555B99CE81}"/>
    <cellStyle name="Separador de milhares 6 5 2 2 2" xfId="22706" xr:uid="{AC3D6345-5299-4A93-BA66-659D73F42D05}"/>
    <cellStyle name="Separador de milhares 6 5 2 3" xfId="19831" xr:uid="{61E272A5-D545-47A5-AF2B-2F18B4EC5A13}"/>
    <cellStyle name="Separador de milhares 6 5 3" xfId="15734" xr:uid="{82144A0A-D8C0-4787-8A52-4594F79F2106}"/>
    <cellStyle name="Separador de milhares 6 5 3 2" xfId="20960" xr:uid="{5AA5C954-9603-4B16-B1BC-72E2F818BC72}"/>
    <cellStyle name="Separador de milhares 6 5 4" xfId="11796" xr:uid="{4B19C23C-F2A6-4143-8D33-65CA52EFDCBD}"/>
    <cellStyle name="Separador de milhares 6 6" xfId="11797" xr:uid="{786B6B7E-98C5-4A21-84AB-71F9DC5AE4A9}"/>
    <cellStyle name="Separador de milhares 6 6 2" xfId="14597" xr:uid="{583F34F2-E23A-4865-B36E-ECE85011369E}"/>
    <cellStyle name="Separador de milhares 6 6 2 2" xfId="17485" xr:uid="{CC88EAAC-B30B-4304-8D81-2B365BD91D73}"/>
    <cellStyle name="Separador de milhares 6 6 2 2 2" xfId="22707" xr:uid="{FF15B5A2-5583-4F85-8BD7-857A87CF3E68}"/>
    <cellStyle name="Separador de milhares 6 6 2 3" xfId="19832" xr:uid="{4B3B20E3-CA3B-4A9A-9A6E-AA7C57F78D7C}"/>
    <cellStyle name="Separador de milhares 6 6 3" xfId="15735" xr:uid="{A710D0D6-4ED5-48ED-B030-CF70D67A9AB7}"/>
    <cellStyle name="Separador de milhares 6 6 3 2" xfId="20961" xr:uid="{F980DBF6-B27B-4DAC-91FD-D9642DC880C7}"/>
    <cellStyle name="Separador de milhares 6 7" xfId="11798" xr:uid="{B2EFCF72-D4BC-4A45-AF04-4165800D7E95}"/>
    <cellStyle name="Separador de milhares 6 7 2" xfId="14598" xr:uid="{770BE660-D87C-491D-8640-0339B32015E8}"/>
    <cellStyle name="Separador de milhares 6 7 2 2" xfId="17486" xr:uid="{1C81171F-7167-413D-986B-70469CC2EA8C}"/>
    <cellStyle name="Separador de milhares 6 7 2 2 2" xfId="22708" xr:uid="{7CCE02F4-2C34-4265-BEC7-DFF3FCDCE51E}"/>
    <cellStyle name="Separador de milhares 6 7 2 3" xfId="19833" xr:uid="{DA71AD68-34B5-4462-BFA0-544404B3008F}"/>
    <cellStyle name="Separador de milhares 6 7 3" xfId="15736" xr:uid="{5B8D69B0-4B1F-4B79-9683-5A67200C62C0}"/>
    <cellStyle name="Separador de milhares 6 7 3 2" xfId="20962" xr:uid="{9C91F3E7-332C-4F7E-BAFB-FE3744B8549D}"/>
    <cellStyle name="Separador de milhares 6 8" xfId="11799" xr:uid="{3BA743A1-DFAB-4148-9A64-9BD95FF42EB8}"/>
    <cellStyle name="Separador de milhares 6 8 2" xfId="14599" xr:uid="{056C75AB-A12F-4E5B-BD2B-199B1238C780}"/>
    <cellStyle name="Separador de milhares 6 8 2 2" xfId="17487" xr:uid="{D8867F96-42CC-46E8-9FAA-F42ECB069E3D}"/>
    <cellStyle name="Separador de milhares 6 8 2 2 2" xfId="22709" xr:uid="{01836DE1-36A8-4CC6-88F3-45DC60007645}"/>
    <cellStyle name="Separador de milhares 6 8 2 3" xfId="19834" xr:uid="{14B55CB7-AFFB-4A21-9257-F89B8810D7BE}"/>
    <cellStyle name="Separador de milhares 6 8 3" xfId="15737" xr:uid="{7CB3582B-1CA9-43E2-B92A-B73ECFC834A1}"/>
    <cellStyle name="Separador de milhares 6 8 3 2" xfId="20963" xr:uid="{69AE8AE7-2A47-4D7D-869F-9A9EB3476B3C}"/>
    <cellStyle name="Separador de milhares 6 9" xfId="11800" xr:uid="{027B8AB5-F79D-464A-B23A-8F12B57360AA}"/>
    <cellStyle name="Separador de milhares 6 9 2" xfId="14600" xr:uid="{AC670C41-4A90-4CBD-A5D7-0C71D23B407B}"/>
    <cellStyle name="Separador de milhares 6 9 2 2" xfId="17488" xr:uid="{F2EFF4CB-81D5-438B-8FF9-B9A07CB04250}"/>
    <cellStyle name="Separador de milhares 6 9 2 2 2" xfId="22710" xr:uid="{8ECA9B87-D7BE-405E-A5DB-86BC4D685AC5}"/>
    <cellStyle name="Separador de milhares 6 9 2 3" xfId="19835" xr:uid="{B6135965-0682-4C9F-9F69-1F5D783E6AEC}"/>
    <cellStyle name="Separador de milhares 6 9 3" xfId="15738" xr:uid="{B07301E3-F45B-43BF-BBEE-D1F281C6FEF4}"/>
    <cellStyle name="Separador de milhares 6 9 3 2" xfId="20964" xr:uid="{9459695C-72B7-4861-A0FF-BB6E7C638149}"/>
    <cellStyle name="Separador de milhares 7" xfId="363" xr:uid="{0E79DE25-6971-4455-B075-8E1D1AB74A1A}"/>
    <cellStyle name="Separador de milhares 7 2" xfId="364" xr:uid="{499560CC-A234-469B-B971-60ADC0F11FC1}"/>
    <cellStyle name="Separador de milhares 7 2 2" xfId="1573" xr:uid="{8694D2A1-A4A6-41CC-B58F-A3A7908622CF}"/>
    <cellStyle name="Separador de milhares 7 2 2 2" xfId="17490" xr:uid="{2D1FA0BA-7226-4B89-894E-608C46C55BD7}"/>
    <cellStyle name="Separador de milhares 7 2 2 2 2" xfId="22712" xr:uid="{1592FBBE-B6E7-4F15-BDF5-D129A4C1510D}"/>
    <cellStyle name="Separador de milhares 7 2 2 3" xfId="19837" xr:uid="{536CE702-A688-4D2F-9041-9E52CD645A61}"/>
    <cellStyle name="Separador de milhares 7 2 2 4" xfId="14602" xr:uid="{CD9904D2-7354-4791-9506-7173CB8FC713}"/>
    <cellStyle name="Separador de milhares 7 2 3" xfId="15740" xr:uid="{DD201883-5BCF-4C82-8CFD-7DD1F2A1F4A2}"/>
    <cellStyle name="Separador de milhares 7 2 3 2" xfId="20966" xr:uid="{D7EB610B-6FD0-47CC-956A-1C1B6513718E}"/>
    <cellStyle name="Separador de milhares 7 2 4" xfId="11802" xr:uid="{0ED86772-454A-40E8-BCA1-ADE7B8699982}"/>
    <cellStyle name="Separador de milhares 7 3" xfId="1572" xr:uid="{E89F6788-33C5-4A90-8A5B-0C7D133D5A6A}"/>
    <cellStyle name="Separador de milhares 7 3 2" xfId="17489" xr:uid="{A4D2C0DD-EC2C-41E0-832D-E0EFA7ADCF63}"/>
    <cellStyle name="Separador de milhares 7 3 2 2" xfId="22711" xr:uid="{DF65AE4D-0CC9-4254-BF8C-1394AAB3F598}"/>
    <cellStyle name="Separador de milhares 7 3 3" xfId="19836" xr:uid="{BF025799-A4FD-4296-9426-8A59587EDBD3}"/>
    <cellStyle name="Separador de milhares 7 3 4" xfId="14601" xr:uid="{675777DC-91DD-4F6E-9140-99EE34FCE714}"/>
    <cellStyle name="Separador de milhares 7 4" xfId="1673" xr:uid="{8EC6F15F-A872-4DA7-AF66-E082B78EA84E}"/>
    <cellStyle name="Separador de milhares 7 4 2" xfId="20965" xr:uid="{843751C7-F5BD-4121-B569-15011AB4A1DC}"/>
    <cellStyle name="Separador de milhares 7 4 3" xfId="15739" xr:uid="{14467AED-B1B8-4CBA-BFA6-0FD6130C7D8F}"/>
    <cellStyle name="Separador de milhares 7 5" xfId="11801" xr:uid="{6CE371FE-53C3-4E46-8E69-9449C440A86D}"/>
    <cellStyle name="Separador de milhares 8" xfId="365" xr:uid="{783E4C63-DCDE-466F-AD93-FD4D6444299E}"/>
    <cellStyle name="Separador de milhares 8 2" xfId="1574" xr:uid="{E7E95669-0160-40BC-878E-EAC4286AD3EB}"/>
    <cellStyle name="Separador de milhares 8 2 2" xfId="14604" xr:uid="{592CFA59-9E89-46AC-A9F0-C7E82ED89AEF}"/>
    <cellStyle name="Separador de milhares 8 2 2 2" xfId="17492" xr:uid="{134CBCF4-8FA3-4C42-92F9-61B4ADAAE7E4}"/>
    <cellStyle name="Separador de milhares 8 2 2 2 2" xfId="22714" xr:uid="{0519A557-5523-476F-859A-C26E1A84E7EE}"/>
    <cellStyle name="Separador de milhares 8 2 2 3" xfId="19839" xr:uid="{4D722DB1-21A3-48B3-A404-5B20B93D9273}"/>
    <cellStyle name="Separador de milhares 8 2 3" xfId="15742" xr:uid="{5C6CC044-9F3E-465D-B934-A91F8EF6792E}"/>
    <cellStyle name="Separador de milhares 8 2 3 2" xfId="20968" xr:uid="{2FDF4D52-3E05-41B2-8572-439C14CED456}"/>
    <cellStyle name="Separador de milhares 8 2 4" xfId="11804" xr:uid="{9F071E54-2196-4D25-AA6F-17CB2ABA7CF9}"/>
    <cellStyle name="Separador de milhares 8 3" xfId="14603" xr:uid="{52C155D1-50B9-4A95-B60A-C881FBFE090C}"/>
    <cellStyle name="Separador de milhares 8 3 2" xfId="17491" xr:uid="{A9A4E2D8-E6DC-45D8-BC28-3556FEC45B3A}"/>
    <cellStyle name="Separador de milhares 8 3 2 2" xfId="22713" xr:uid="{45FC6A75-59B6-4F9B-8095-1065FAD461D0}"/>
    <cellStyle name="Separador de milhares 8 3 3" xfId="19838" xr:uid="{E0203C55-EF4D-433F-A622-3EA905D07611}"/>
    <cellStyle name="Separador de milhares 8 4" xfId="15741" xr:uid="{E1E7AA54-DB65-4CE7-86DE-AD3551E39F75}"/>
    <cellStyle name="Separador de milhares 8 4 2" xfId="20967" xr:uid="{39996592-AE02-4470-BAC4-99D70A836374}"/>
    <cellStyle name="Separador de milhares 8 5" xfId="11803" xr:uid="{FE84B70B-0096-4C23-A083-56730DEC17D2}"/>
    <cellStyle name="Separador de milhares 9" xfId="366" xr:uid="{1E672392-10DC-4906-A777-057BAE666319}"/>
    <cellStyle name="Separador de milhares 9 2" xfId="1560" xr:uid="{36865189-90D9-4AAC-BA4A-A7B125EE0081}"/>
    <cellStyle name="Separador de milhares 9 2 2" xfId="1591" xr:uid="{6C47A291-3993-4D66-95F6-DB0DCCFE0570}"/>
    <cellStyle name="Separador de milhares 9 2 2 2" xfId="17494" xr:uid="{064466F7-95B5-41A1-B10A-DA878F33E9E2}"/>
    <cellStyle name="Separador de milhares 9 2 2 2 2" xfId="22716" xr:uid="{013B998C-CA9D-434E-BF15-B7C59AFDDEAB}"/>
    <cellStyle name="Separador de milhares 9 2 2 3" xfId="19841" xr:uid="{635B11BC-AA18-4F7E-8D6B-CBEF73FA68BF}"/>
    <cellStyle name="Separador de milhares 9 2 2 4" xfId="14606" xr:uid="{0D33671E-4E82-4790-B9F3-F19E5938B992}"/>
    <cellStyle name="Separador de milhares 9 2 3" xfId="15744" xr:uid="{C7DBF476-250C-4D39-A4CD-047F2C80C1C2}"/>
    <cellStyle name="Separador de milhares 9 2 3 2" xfId="20970" xr:uid="{ACA88048-A4DD-49E3-B261-1A2DA83567A8}"/>
    <cellStyle name="Separador de milhares 9 3" xfId="1575" xr:uid="{B0622695-DB83-4870-8D6F-67377906BA56}"/>
    <cellStyle name="Separador de milhares 9 3 2" xfId="17493" xr:uid="{6F7BE48D-55C6-4F25-BE30-83BA6D6A6961}"/>
    <cellStyle name="Separador de milhares 9 3 2 2" xfId="22715" xr:uid="{C31A7787-B954-497C-B29E-9530D71E54EB}"/>
    <cellStyle name="Separador de milhares 9 3 3" xfId="19840" xr:uid="{7C3D8110-D7BF-4A98-A5A9-60C97C1F3C83}"/>
    <cellStyle name="Separador de milhares 9 3 4" xfId="14605" xr:uid="{B8A13A52-ED93-452C-9C8B-64719902340D}"/>
    <cellStyle name="Separador de milhares 9 4" xfId="15743" xr:uid="{38CE3160-CF22-4FCF-9124-E620F187396B}"/>
    <cellStyle name="Separador de milhares 9 4 2" xfId="20969" xr:uid="{07329E2E-87B0-4D6C-A759-08A56B2976AA}"/>
    <cellStyle name="Separador de milhares 9 5" xfId="11805" xr:uid="{88BEABB4-2269-45EE-8589-DB419BC1E7AB}"/>
    <cellStyle name="Sheet Title" xfId="367" xr:uid="{CD7A48B7-679B-404A-8F9E-35556B2168B2}"/>
    <cellStyle name="Sheet Title 2" xfId="1293" xr:uid="{5D812940-5E0D-447E-B495-6FEF634E0B4C}"/>
    <cellStyle name="Sheet Title 3" xfId="1294" xr:uid="{6840C78C-A3B0-478E-8395-B8B498DCF2CD}"/>
    <cellStyle name="ssubtitulo" xfId="368" xr:uid="{8DEDD646-554B-4231-9CB6-7F1ED16835AD}"/>
    <cellStyle name="ssubtitulo 2" xfId="1295" xr:uid="{C2892FA7-437D-49AF-93B2-725778222DF8}"/>
    <cellStyle name="Standard_NEGS" xfId="11806" xr:uid="{00123D12-A206-4C69-B956-7ECDE02D192D}"/>
    <cellStyle name="Style 1" xfId="11807" xr:uid="{C281AAC2-7F55-4949-84C1-E402F26297E9}"/>
    <cellStyle name="subtitulo" xfId="369" xr:uid="{33474F68-8DD4-41FE-8849-5C49CC987210}"/>
    <cellStyle name="Sub-Título" xfId="370" xr:uid="{16768C13-E8A1-4188-B3C1-11847B714F07}"/>
    <cellStyle name="subtitulo 2" xfId="1296" xr:uid="{9D6E1751-BF3C-44C6-A5C1-E3A6645BAC00}"/>
    <cellStyle name="Sub-Título 2" xfId="1297" xr:uid="{9895BA8B-7243-4FDA-A38A-15B6CE3DAE90}"/>
    <cellStyle name="subtitulo 3" xfId="11808" xr:uid="{4E696834-E1C8-4474-9FB1-5C62AFB84550}"/>
    <cellStyle name="Sub-Título 3" xfId="11809" xr:uid="{5A053123-E4FE-4BA7-93C0-9FF719478299}"/>
    <cellStyle name="subtitulo 4" xfId="11810" xr:uid="{4C08ED33-32B7-437D-B079-38A498BBF5C8}"/>
    <cellStyle name="Sub-Título 4" xfId="11811" xr:uid="{9C6B74D2-CC80-418B-8E08-B72B9F16DF67}"/>
    <cellStyle name="subtitulo 5" xfId="11812" xr:uid="{39BFD720-E242-4363-92E1-DE8C725549EE}"/>
    <cellStyle name="subtitulo 6" xfId="11813" xr:uid="{213283DC-1740-4E21-88A7-C79C07F23943}"/>
    <cellStyle name="subtitulo 7" xfId="11814" xr:uid="{49E13601-5F16-4662-A53B-EDA70B9E5EC9}"/>
    <cellStyle name="subtitulo 8" xfId="11815" xr:uid="{12BAFD56-7542-402C-8982-D18821317A65}"/>
    <cellStyle name="subtitulo_Acumulado" xfId="1298" xr:uid="{BE0D18E6-4B44-41BE-9F7F-850139B684EF}"/>
    <cellStyle name="Sub-Título_Acumulado" xfId="1299" xr:uid="{6AF90DD1-3CF9-451E-BB9A-0BF2E80ED11D}"/>
    <cellStyle name="subtitulo_Base Bridge EBITDA" xfId="1300" xr:uid="{5C33528C-4D4F-449D-A18E-197E1E14A5CB}"/>
    <cellStyle name="Sub-Título_Base Bridge EBITDA" xfId="1301" xr:uid="{9B83FA03-3898-4A8C-AD23-1B8CA6808DDB}"/>
    <cellStyle name="subtitulo_Base Bridge EBITDA_1" xfId="1302" xr:uid="{B1FE6EDA-3C47-4193-AB52-F8D4DE9983A0}"/>
    <cellStyle name="Sub-Título_Base Bridge EBITDA_1" xfId="1303" xr:uid="{7BDFCC23-7492-45F5-9D37-CD29E87CBC1F}"/>
    <cellStyle name="subtitulo_Base Bridge EBITDA_2" xfId="1304" xr:uid="{8BC86993-79A8-4EE6-AC8A-E4EF5244AECA}"/>
    <cellStyle name="Sub-Título_Base Bridge EBITDA_2" xfId="1305" xr:uid="{4D85F9BF-BF38-4852-8943-0DF37FB26885}"/>
    <cellStyle name="subtitulo_Base Bridge EBITDA_3" xfId="1306" xr:uid="{4EE82D0E-083C-45FE-9A71-E96F361EB4CA}"/>
    <cellStyle name="Sub-Título_Base Bridge EBITDA_3" xfId="1307" xr:uid="{84B2B105-E54A-4E42-B0B4-2FA907145A86}"/>
    <cellStyle name="subtitulo_Base Bridge EBITDA_Base Bridge EBITDA" xfId="1308" xr:uid="{F277C1B7-5F14-45FB-9E3F-BC7FDD4498BE}"/>
    <cellStyle name="Sub-Título_Base Bridge EBITDA_Base Bridge EBITDA" xfId="1309" xr:uid="{AAA143BE-EC07-4D15-BDF5-E852771506E9}"/>
    <cellStyle name="subtitulo_Base Bridge EBITDA_Lucro Bruto" xfId="1310" xr:uid="{B57C1BCC-439D-4F4C-AA58-37AF3A3F25AE}"/>
    <cellStyle name="Sub-Título_Base Bridge EBITDA_Lucro Bruto" xfId="1311" xr:uid="{A6F7424D-D0F6-4C13-9669-95226455338E}"/>
    <cellStyle name="subtitulo_Base Bridge EBITDA_Plan3" xfId="1312" xr:uid="{CD76BB94-3799-4CF3-84A8-9B4F57B88F7D}"/>
    <cellStyle name="Sub-Título_Base Bridge EBITDA_Plan3" xfId="1313" xr:uid="{4DFC0DF4-C77F-4CE1-8E72-5AD98279EED8}"/>
    <cellStyle name="subtitulo_Bridge EBITDA" xfId="1314" xr:uid="{EA761BC5-F8C0-4CF8-8A95-8E8D75F7A5FA}"/>
    <cellStyle name="Sub-Título_Bridge EBITDA" xfId="1315" xr:uid="{69E375DC-ADD4-4770-B13C-4F3240140349}"/>
    <cellStyle name="subtitulo_Bridge EBITDA_Base Bridge EBITDA" xfId="1316" xr:uid="{478A743E-411E-4DFD-BE67-18760D91EC2E}"/>
    <cellStyle name="Sub-Título_Bridge EBITDA_Base Bridge EBITDA" xfId="1317" xr:uid="{5C2F2810-E3F2-429A-8ECD-05683B69DE89}"/>
    <cellStyle name="subtitulo_Bridge EBITDA_Lucro Bruto" xfId="1318" xr:uid="{A93728E3-614C-4437-9F22-B89C9DDDA6C4}"/>
    <cellStyle name="Sub-Título_Bridge EBITDA_Lucro Bruto" xfId="1319" xr:uid="{236EEA37-AD12-4653-8E65-2BB61DC0D416}"/>
    <cellStyle name="subtitulo_Bridge EBITDA_Plan3" xfId="1320" xr:uid="{048E60B5-4E06-44AA-BF1E-EC5892156797}"/>
    <cellStyle name="Sub-Título_Bridge EBITDA_Plan3" xfId="1321" xr:uid="{1E3D1E40-54FF-405A-A2BA-8D194069E5BF}"/>
    <cellStyle name="subtitulo_Desemp" xfId="1322" xr:uid="{9ABAA062-58E9-466D-8A3E-7C8E667487A9}"/>
    <cellStyle name="Sub-Título_Desemp" xfId="1323" xr:uid="{E1DD7F76-E6C7-49D9-AC91-87C5FEC23CD1}"/>
    <cellStyle name="subtitulo_Desemp 10" xfId="22720" xr:uid="{99066E25-2B8F-41C0-A1F9-908607335C85}"/>
    <cellStyle name="Sub-Título_Desemp 10" xfId="22777" xr:uid="{EEFDEA2C-FB14-4C64-89F9-395D8A137D5C}"/>
    <cellStyle name="subtitulo_Desemp 11" xfId="22809" xr:uid="{4601E3CF-5EF4-408F-ABD7-5096D5473741}"/>
    <cellStyle name="Sub-Título_Desemp 11" xfId="22751" xr:uid="{D52F2472-8234-44A5-9BAD-55F001831794}"/>
    <cellStyle name="subtitulo_Desemp 2" xfId="1324" xr:uid="{D0976611-73E4-42F8-9C90-C440214BCD51}"/>
    <cellStyle name="Sub-Título_Desemp 2" xfId="1325" xr:uid="{BB8D45AE-BF08-488B-8B52-5A8B910A5A77}"/>
    <cellStyle name="subtitulo_Desemp 3" xfId="11816" xr:uid="{0966735F-03FB-4F55-B4F2-E08278E2E2A2}"/>
    <cellStyle name="Sub-Título_Desemp 3" xfId="11817" xr:uid="{C100DF3E-686E-4F29-9EAD-0BE966A591FE}"/>
    <cellStyle name="subtitulo_Desemp 4" xfId="22760" xr:uid="{3F322C16-C728-40A9-9D91-B311A0D48E91}"/>
    <cellStyle name="Sub-Título_Desemp 4" xfId="22761" xr:uid="{0883F6A2-9D3C-468A-824F-B2EBD8B67B3A}"/>
    <cellStyle name="subtitulo_Desemp 5" xfId="22789" xr:uid="{51F843D4-4C81-48BA-BAEA-7325A3049304}"/>
    <cellStyle name="Sub-Título_Desemp 5" xfId="22767" xr:uid="{73F5B1F6-AFEB-43F0-9A59-50C56CE53945}"/>
    <cellStyle name="subtitulo_Desemp 6" xfId="22740" xr:uid="{A2FB5EA9-0FE6-47BB-8FE5-179C9428C546}"/>
    <cellStyle name="Sub-Título_Desemp 6" xfId="22781" xr:uid="{298C2818-B98E-4140-A56A-EBE6F414AB5A}"/>
    <cellStyle name="subtitulo_Desemp 7" xfId="22798" xr:uid="{76D2F739-CBBC-4E7B-B0F1-DE87D51CFDED}"/>
    <cellStyle name="Sub-Título_Desemp 7" xfId="22748" xr:uid="{02DFC32D-6B2F-430E-8603-8F00C5D87FCA}"/>
    <cellStyle name="subtitulo_Desemp 8" xfId="22724" xr:uid="{13604FA7-7074-49C6-881C-AB51AB9909E5}"/>
    <cellStyle name="Sub-Título_Desemp 8" xfId="22784" xr:uid="{02A7367C-D41A-4F7C-988A-09EA86BAF82C}"/>
    <cellStyle name="subtitulo_Desemp 9" xfId="22802" xr:uid="{75AFB525-2A57-4725-93DE-AC116B082AD4}"/>
    <cellStyle name="Sub-Título_Desemp 9" xfId="22745" xr:uid="{FF5784C6-1A50-44C7-860E-2AC2FBA214D3}"/>
    <cellStyle name="subtitulo_Desemp_Acumulado" xfId="1326" xr:uid="{5B948B66-7AAE-4086-A4BC-0C38695AE3CF}"/>
    <cellStyle name="Sub-Título_Desemp_Acumulado" xfId="1327" xr:uid="{DB54B3EE-588F-431D-A8F2-40ACEAE5A59D}"/>
    <cellStyle name="subtitulo_Desemp_Base Bridge EBITDA" xfId="1328" xr:uid="{1A53149F-C79C-493A-A2CD-F6E71D7FC78E}"/>
    <cellStyle name="Sub-Título_Desemp_Base Bridge EBITDA" xfId="1329" xr:uid="{8A6983D8-55C1-4F86-BC67-3E0CE3E85B02}"/>
    <cellStyle name="subtitulo_Desemp_Base Bridge EBITDA_1" xfId="1330" xr:uid="{79815DF5-8296-4713-978E-F733C94464D2}"/>
    <cellStyle name="Sub-Título_Desemp_Base Bridge EBITDA_1" xfId="1331" xr:uid="{40CEC623-0E33-486C-8E4F-103B55ACF16D}"/>
    <cellStyle name="subtitulo_Desemp_Base Bridge EBITDA_2" xfId="1332" xr:uid="{960AB618-F2B6-4FFD-BB17-D8E44001F66C}"/>
    <cellStyle name="Sub-Título_Desemp_Base Bridge EBITDA_2" xfId="1333" xr:uid="{6C9005F6-CE3D-4D04-BFDB-CB080881A191}"/>
    <cellStyle name="subtitulo_Desemp_Base Bridge EBITDA_3" xfId="1334" xr:uid="{0A3FE71E-6C8B-4A5D-9EB1-95C5A37F402A}"/>
    <cellStyle name="Sub-Título_Desemp_Base Bridge EBITDA_3" xfId="1335" xr:uid="{AC89E15A-F242-402E-9534-65A87B6158C9}"/>
    <cellStyle name="subtitulo_Desemp_Base Bridge EBITDA_Base Bridge EBITDA" xfId="1336" xr:uid="{8A550558-F3DC-45C8-870D-E5ABAA043104}"/>
    <cellStyle name="Sub-Título_Desemp_Base Bridge EBITDA_Base Bridge EBITDA" xfId="1337" xr:uid="{8219E9EF-7D72-4293-A6FD-91CE7C36A42D}"/>
    <cellStyle name="subtitulo_Desemp_Base Bridge EBITDA_Lucro Bruto" xfId="1338" xr:uid="{EA57077B-9EB7-43B0-9DD2-D7AF2B75AD05}"/>
    <cellStyle name="Sub-Título_Desemp_Base Bridge EBITDA_Lucro Bruto" xfId="1339" xr:uid="{F2DF0D9B-E3A8-43B3-9A40-3EACDDE3922B}"/>
    <cellStyle name="subtitulo_Desemp_Base Bridge EBITDA_Plan3" xfId="1340" xr:uid="{1DE8C2AF-9FD9-4511-B1ED-939A56DF5E9F}"/>
    <cellStyle name="Sub-Título_Desemp_Base Bridge EBITDA_Plan3" xfId="1341" xr:uid="{5E6AE6B5-A580-4356-B323-3269DE20A8E5}"/>
    <cellStyle name="subtitulo_Desemp_Bridge EBITDA" xfId="1342" xr:uid="{8311433E-C0D6-4A9B-A4EE-77C4DC6561F9}"/>
    <cellStyle name="Sub-Título_Desemp_Bridge EBITDA" xfId="1343" xr:uid="{E156B720-DBF7-4EE0-A2F8-6A108F6985CA}"/>
    <cellStyle name="subtitulo_Desemp_Bridge EBITDA_Base Bridge EBITDA" xfId="1344" xr:uid="{F7602DE0-4375-406C-ADEF-5E528D98C4BB}"/>
    <cellStyle name="Sub-Título_Desemp_Bridge EBITDA_Base Bridge EBITDA" xfId="1345" xr:uid="{EEB2A499-207F-4508-9CA0-551F738B4687}"/>
    <cellStyle name="subtitulo_Desemp_Bridge EBITDA_Lucro Bruto" xfId="1346" xr:uid="{6B251296-2BEF-44D6-8C31-ACB18DB78307}"/>
    <cellStyle name="Sub-Título_Desemp_Bridge EBITDA_Lucro Bruto" xfId="1347" xr:uid="{A12C350A-2C47-440D-A9C1-BB7370901DE8}"/>
    <cellStyle name="subtitulo_Desemp_Bridge EBITDA_Plan3" xfId="1348" xr:uid="{F1CC14C3-95E2-4248-85A8-8593F8E6E933}"/>
    <cellStyle name="Sub-Título_Desemp_Bridge EBITDA_Plan3" xfId="1349" xr:uid="{FBB039C3-915E-4A9A-A215-364690575D57}"/>
    <cellStyle name="subtitulo_Desemp_Lucro Bruto" xfId="1350" xr:uid="{C4216F14-806E-44DB-B872-B2FFA8C0E2CB}"/>
    <cellStyle name="Sub-Título_Desemp_Lucro Bruto" xfId="1351" xr:uid="{256781D4-12DE-4B02-AC77-39E5693E8BCB}"/>
    <cellStyle name="subtitulo_Desemp_Mês" xfId="1352" xr:uid="{35A0F724-0888-4507-8638-95BBCE90F569}"/>
    <cellStyle name="Sub-Título_Desemp_Mês" xfId="1353" xr:uid="{46495DA5-409B-4720-8ADA-A81D801EFE92}"/>
    <cellStyle name="subtitulo_Desemp_Plan1" xfId="1354" xr:uid="{C9F581A9-B1C8-4DCC-8E75-5F3D1BF38FD7}"/>
    <cellStyle name="Sub-Título_Desemp_Plan1" xfId="1355" xr:uid="{D634C44A-FAFF-4A5C-A6F8-B9995A6846EC}"/>
    <cellStyle name="subtitulo_Desemp_Plan1 (L) (2)" xfId="1356" xr:uid="{A3A02C2B-F5F9-4602-AE0C-46952F9098D8}"/>
    <cellStyle name="Sub-Título_Desemp_Plan1 (L) (2)" xfId="1357" xr:uid="{0153ACCD-8D6B-44B4-9480-0FCB22601D61}"/>
    <cellStyle name="subtitulo_Desemp_Plan1 (L) (2)_1" xfId="1358" xr:uid="{6EF60C33-2764-43A7-84FB-B6B6AB9F5A86}"/>
    <cellStyle name="Sub-Título_Desemp_Plan1 (L) (2)_1" xfId="1359" xr:uid="{E048FDFC-9EF7-4E35-A15A-265D1933FF2E}"/>
    <cellStyle name="subtitulo_Desemp_Plan1 (L) (2)_1_Lucro Bruto" xfId="1360" xr:uid="{14F2E3F0-3B8E-48AF-BA6B-BAC182997EFA}"/>
    <cellStyle name="Sub-Título_Desemp_Plan1 (L) (2)_1_Lucro Bruto" xfId="1361" xr:uid="{842096EB-F588-4A45-A841-75D99CFA09B3}"/>
    <cellStyle name="subtitulo_Desemp_Plan1 (L) (2)_1_Plan3" xfId="1362" xr:uid="{A08FFA91-AFF3-4AFC-86A1-79F3072867FA}"/>
    <cellStyle name="Sub-Título_Desemp_Plan1 (L) (2)_1_Plan3" xfId="1363" xr:uid="{B2E8AFE2-D373-4E61-B8F7-E5BFBBF7A866}"/>
    <cellStyle name="subtitulo_Desemp_Plan1 (L) (2)_Lucro Bruto" xfId="1364" xr:uid="{E4653E98-1CDA-48EF-9D9E-1F75AB4F8995}"/>
    <cellStyle name="Sub-Título_Desemp_Plan1 (L) (2)_Lucro Bruto" xfId="1365" xr:uid="{4F06F35F-DAEB-4F55-89E1-5C63959E5569}"/>
    <cellStyle name="subtitulo_Desemp_Plan1 (L) (2)_Plan3" xfId="1366" xr:uid="{EDBCD30E-54FD-4E85-804C-AD7395C6342E}"/>
    <cellStyle name="Sub-Título_Desemp_Plan1 (L) (2)_Plan3" xfId="1367" xr:uid="{5DD1425B-75BB-44F8-AEF8-CB0AA74B0C85}"/>
    <cellStyle name="subtitulo_Desemp_Plan1_1" xfId="1368" xr:uid="{087AB24F-2DF4-4064-B5C4-BE94AAA9C9D9}"/>
    <cellStyle name="Sub-Título_Desemp_Plan1_1" xfId="1369" xr:uid="{48F12AF2-F0BA-4CA3-BE57-13AF8C97480B}"/>
    <cellStyle name="subtitulo_Desemp_Plan1_1_Base Bridge EBITDA" xfId="1370" xr:uid="{E55EF80C-DA08-422A-BE59-08587A765018}"/>
    <cellStyle name="Sub-Título_Desemp_Plan1_1_Base Bridge EBITDA" xfId="1371" xr:uid="{4ECFEAD5-3E49-4F79-88FE-E3FDA671BAD2}"/>
    <cellStyle name="subtitulo_Desemp_Plan1_1_Lucro Bruto" xfId="1372" xr:uid="{F424AEE4-ADEA-4552-B45F-691B5D49BE36}"/>
    <cellStyle name="Sub-Título_Desemp_Plan1_1_Lucro Bruto" xfId="1373" xr:uid="{069B7D96-C10E-42AC-A5A1-8464356007C2}"/>
    <cellStyle name="subtitulo_Desemp_Plan1_1_Plan3" xfId="1374" xr:uid="{ECF980F3-E7EE-4EBC-A138-9415BA70FD5C}"/>
    <cellStyle name="Sub-Título_Desemp_Plan1_1_Plan3" xfId="1375" xr:uid="{B87FE198-4CD9-4394-B370-5CB010A0FBE4}"/>
    <cellStyle name="subtitulo_Desemp_Plan1_2" xfId="1376" xr:uid="{CC7D6F80-0E05-43D9-B618-DE39BB13A4C4}"/>
    <cellStyle name="Sub-Título_Desemp_Plan1_2" xfId="1377" xr:uid="{6D2824D4-D7BC-439B-B241-399AAE753F7D}"/>
    <cellStyle name="subtitulo_Desemp_Plan1_2_Lucro Bruto" xfId="1378" xr:uid="{6AD6FA51-16F8-4130-9E96-4598C4C1C46E}"/>
    <cellStyle name="Sub-Título_Desemp_Plan1_2_Lucro Bruto" xfId="1379" xr:uid="{1409DC25-4F36-4C83-AAB1-C935EC97661F}"/>
    <cellStyle name="subtitulo_Desemp_Plan1_2_Plan3" xfId="1380" xr:uid="{AE88DD73-E804-428C-A685-1AFAC00DF2A5}"/>
    <cellStyle name="Sub-Título_Desemp_Plan1_2_Plan3" xfId="1381" xr:uid="{E2DEFADA-36CB-4CB8-8AA8-288121EDBA40}"/>
    <cellStyle name="subtitulo_Desemp_Plan1_Base Bridge EBITDA" xfId="1382" xr:uid="{DC205F81-63A1-4131-91C3-76E67680E6C9}"/>
    <cellStyle name="Sub-Título_Desemp_Plan1_Base Bridge EBITDA" xfId="1383" xr:uid="{D83FFDF4-825D-4AD7-98CD-2606F5EBD499}"/>
    <cellStyle name="subtitulo_Desemp_Plan1_Lucro Bruto" xfId="1384" xr:uid="{7674137B-21D4-4AD9-902A-9A2FE255EA0D}"/>
    <cellStyle name="Sub-Título_Desemp_Plan1_Lucro Bruto" xfId="1385" xr:uid="{32978EBD-ADC1-4573-9E70-5A0C82F1A0B1}"/>
    <cellStyle name="subtitulo_Desemp_Plan1_Plan3" xfId="1386" xr:uid="{36B2EC6E-7074-4BD4-B950-DBB876A7F78E}"/>
    <cellStyle name="Sub-Título_Desemp_Plan1_Plan3" xfId="1387" xr:uid="{368D9F8F-4464-4A8C-AE84-A54C20A31DDF}"/>
    <cellStyle name="subtitulo_Desemp_Plan3" xfId="1388" xr:uid="{0097BF35-A964-419C-8B32-2B7496AE95B5}"/>
    <cellStyle name="Sub-Título_Desemp_Plan3" xfId="1389" xr:uid="{579621BD-49A8-4B26-8860-4799A8680420}"/>
    <cellStyle name="subtitulo_Desemp_Realizado" xfId="1390" xr:uid="{38134946-40DF-42C4-8D45-31EA7711F1E2}"/>
    <cellStyle name="Sub-Título_Desemp_Realizado" xfId="1391" xr:uid="{5B39FA4C-88F9-44BB-854A-72D33D031541}"/>
    <cellStyle name="subtitulo_Lucro Bruto" xfId="1392" xr:uid="{8C085430-1415-4AEC-8930-F7AFF40E658A}"/>
    <cellStyle name="Sub-Título_Lucro Bruto" xfId="1393" xr:uid="{A9DFF5EC-67B7-4770-ACB3-19CFEAA9AC30}"/>
    <cellStyle name="subtitulo_Mês" xfId="1394" xr:uid="{CC84DCEB-681B-4146-A4AE-9D9C0B817951}"/>
    <cellStyle name="Sub-Título_Mês" xfId="1395" xr:uid="{87EEEC23-7B81-4A80-A9DB-25701D0D0974}"/>
    <cellStyle name="subtitulo_Plan1" xfId="1396" xr:uid="{3EDD5AF4-A646-4CBE-9B38-9F8B53B22CA8}"/>
    <cellStyle name="Sub-Título_Plan1" xfId="1397" xr:uid="{78EE1073-9BC8-4606-A624-B64EBFC31F22}"/>
    <cellStyle name="subtitulo_Plan1 (L) (2)" xfId="1398" xr:uid="{7648C49A-5269-4717-86EE-D105E25DAFB1}"/>
    <cellStyle name="Sub-Título_Plan1 (L) (2)" xfId="1399" xr:uid="{3DADB38D-F439-4C18-8770-BBA83202949E}"/>
    <cellStyle name="subtitulo_Plan1 (L) (2)_1" xfId="1400" xr:uid="{760DCE93-6B66-495E-945F-1A096AC6CEB5}"/>
    <cellStyle name="Sub-Título_Plan1 (L) (2)_1" xfId="1401" xr:uid="{EB6A6D83-AAE6-468A-9ECF-BD6BE1EAA16A}"/>
    <cellStyle name="subtitulo_Plan1 (L) (2)_1_Lucro Bruto" xfId="1402" xr:uid="{48D1B3A6-8113-4D07-A9CA-2F228C176753}"/>
    <cellStyle name="Sub-Título_Plan1 (L) (2)_1_Lucro Bruto" xfId="1403" xr:uid="{3B2A9C83-A04F-4259-A675-C0A74029A435}"/>
    <cellStyle name="subtitulo_Plan1 (L) (2)_1_Plan3" xfId="1404" xr:uid="{82F8D5CB-363A-47AA-B174-2D386FC19636}"/>
    <cellStyle name="Sub-Título_Plan1 (L) (2)_1_Plan3" xfId="1405" xr:uid="{CF52A53A-8A6C-4FD6-9BAF-0E92B3F9D596}"/>
    <cellStyle name="subtitulo_Plan1 (L) (2)_Lucro Bruto" xfId="1406" xr:uid="{6E72A2A2-EA59-4077-8885-FC0378308085}"/>
    <cellStyle name="Sub-Título_Plan1 (L) (2)_Lucro Bruto" xfId="1407" xr:uid="{701A16F8-C742-4ECF-9D05-2D393E704558}"/>
    <cellStyle name="subtitulo_Plan1 (L) (2)_Plan3" xfId="1408" xr:uid="{95960FEE-16F1-48A4-A22C-0B1E9A2F69B0}"/>
    <cellStyle name="Sub-Título_Plan1 (L) (2)_Plan3" xfId="1409" xr:uid="{399FFBC0-FD04-4D9A-BE53-4AF4FCCF5CA6}"/>
    <cellStyle name="subtitulo_Plan1_1" xfId="1410" xr:uid="{35104A3E-B7D3-416F-9402-612EC9A88860}"/>
    <cellStyle name="Sub-Título_Plan1_1" xfId="1411" xr:uid="{14B7F891-E28D-4BCA-9515-5361C6A2C89F}"/>
    <cellStyle name="subtitulo_Plan1_1_Base Bridge EBITDA" xfId="1412" xr:uid="{CFEF93AB-B3A8-470F-810E-D066F197C5DD}"/>
    <cellStyle name="Sub-Título_Plan1_1_Base Bridge EBITDA" xfId="1413" xr:uid="{70030F5D-E946-4917-959A-3A421223C786}"/>
    <cellStyle name="subtitulo_Plan1_1_Lucro Bruto" xfId="1414" xr:uid="{EC2A1C0F-252A-4BD4-8DEA-6470CDCF3282}"/>
    <cellStyle name="Sub-Título_Plan1_1_Lucro Bruto" xfId="1415" xr:uid="{2DE8A92F-B79E-493C-BB5D-CC597DB6755D}"/>
    <cellStyle name="subtitulo_Plan1_1_Plan3" xfId="1416" xr:uid="{C65C85C2-FE93-4D2C-BB30-975AB4F0C413}"/>
    <cellStyle name="Sub-Título_Plan1_1_Plan3" xfId="1417" xr:uid="{8C5B5A16-9AED-4AFB-B0EF-4D47398B426A}"/>
    <cellStyle name="subtitulo_Plan1_2" xfId="1418" xr:uid="{0A461CD7-F7E8-4C44-A15F-7F5F72961559}"/>
    <cellStyle name="Sub-Título_Plan1_2" xfId="1419" xr:uid="{805DCA8A-8546-4533-A139-0C2E28E15D21}"/>
    <cellStyle name="subtitulo_Plan1_2_Lucro Bruto" xfId="1420" xr:uid="{B5594CAC-D485-44B1-9216-1D8200C0CCCC}"/>
    <cellStyle name="Sub-Título_Plan1_2_Lucro Bruto" xfId="1421" xr:uid="{71154126-DB21-45F4-B865-840F45C9B5D7}"/>
    <cellStyle name="subtitulo_Plan1_2_Plan3" xfId="1422" xr:uid="{8E47D62C-0AD0-4F66-B986-E26FE92C9141}"/>
    <cellStyle name="Sub-Título_Plan1_2_Plan3" xfId="1423" xr:uid="{66FF1EFD-B559-47DD-9497-418C8CEC12DF}"/>
    <cellStyle name="subtitulo_Plan1_Base Bridge EBITDA" xfId="1424" xr:uid="{FC541EDD-7649-4C79-9D19-DD7D6C8AF67E}"/>
    <cellStyle name="Sub-Título_Plan1_Base Bridge EBITDA" xfId="1425" xr:uid="{50EAEED4-532A-41EA-A08C-7916136472C9}"/>
    <cellStyle name="subtitulo_Plan1_Lucro Bruto" xfId="1426" xr:uid="{72082316-D14D-4868-86D0-A677BFB5520C}"/>
    <cellStyle name="Sub-Título_Plan1_Lucro Bruto" xfId="1427" xr:uid="{4F09F443-6979-4185-9625-66352A9EDF9D}"/>
    <cellStyle name="subtitulo_Plan1_Plan3" xfId="1428" xr:uid="{D8DC888C-4559-42A6-887E-1A9776F75087}"/>
    <cellStyle name="Sub-Título_Plan1_Plan3" xfId="1429" xr:uid="{79B3B508-80B9-4815-950E-EC2C1FBA10B1}"/>
    <cellStyle name="subtitulo_Plan3" xfId="1430" xr:uid="{762D6EBF-BDAA-4F97-BCF8-A032E304869F}"/>
    <cellStyle name="Sub-Título_Plan3" xfId="1431" xr:uid="{F1F8D5DD-D179-4CAD-9756-C46AAD9F5EB0}"/>
    <cellStyle name="subtitulo_Quadros DFP-CSN-2008" xfId="371" xr:uid="{8E5B838C-0AEE-43CA-8C0A-71033E4C5525}"/>
    <cellStyle name="Sub-Título_Realizado" xfId="1432" xr:uid="{FE6E157D-99D1-4898-B16D-411B8CCCB096}"/>
    <cellStyle name="sub-títulos" xfId="11819" xr:uid="{214F7ACC-351F-49A2-9F3E-E80A839164AC}"/>
    <cellStyle name="texto" xfId="11820" xr:uid="{FED0CE8D-3BBF-4C95-B758-9E0B67A901B3}"/>
    <cellStyle name="texto 2" xfId="11821" xr:uid="{D42D8E03-916D-4C14-A9D7-3A6F697C274B}"/>
    <cellStyle name="texto 3" xfId="11822" xr:uid="{3B7A7B0B-E18B-4B11-91AF-AE48231D5326}"/>
    <cellStyle name="texto 4" xfId="11823" xr:uid="{375D4D7C-F111-4A7A-838C-5FD199FA8F2C}"/>
    <cellStyle name="Texto de Aviso" xfId="1675" builtinId="11" customBuiltin="1"/>
    <cellStyle name="Texto de Aviso 10" xfId="1433" xr:uid="{5673CE93-3E85-4D0F-BCD3-C70A72F86774}"/>
    <cellStyle name="Texto de Aviso 10 2" xfId="11824" xr:uid="{04E0A2E6-725D-4E97-83EA-66D54D6B9FB3}"/>
    <cellStyle name="Texto de Aviso 11" xfId="1434" xr:uid="{9A930F85-E46A-4AE4-8EC9-3E9945231B05}"/>
    <cellStyle name="Texto de Aviso 11 2" xfId="11825" xr:uid="{1F7588C9-5983-40BC-BA36-90B60F9A2F76}"/>
    <cellStyle name="Texto de Aviso 12" xfId="1435" xr:uid="{749E804F-305B-47CB-8D39-4CE6AB2487DB}"/>
    <cellStyle name="Texto de Aviso 12 2" xfId="11826" xr:uid="{BEA2938A-A06A-44BC-9ED0-FB5F63EE7E5C}"/>
    <cellStyle name="Texto de Aviso 13" xfId="1436" xr:uid="{E75F2293-05F4-4F11-99B4-0C2DD8A2F834}"/>
    <cellStyle name="Texto de Aviso 13 2" xfId="11827" xr:uid="{5EC4526E-09CC-41ED-9A4C-1412F18ECBC9}"/>
    <cellStyle name="Texto de Aviso 14" xfId="1437" xr:uid="{1D02F286-D489-49FD-822A-9F32D78C2BD6}"/>
    <cellStyle name="Texto de Aviso 14 2" xfId="11828" xr:uid="{9048BD45-AA0A-4E92-B61B-C70C3E607FD2}"/>
    <cellStyle name="Texto de Aviso 15" xfId="1438" xr:uid="{DC014890-1BEF-4E99-A87A-9B8E7378ECC7}"/>
    <cellStyle name="Texto de Aviso 15 2" xfId="11829" xr:uid="{53EA5503-7B92-44F2-99CD-1AB9AF2912B7}"/>
    <cellStyle name="Texto de Aviso 16" xfId="1439" xr:uid="{A630523A-4436-49FC-B5D9-E6D93792D529}"/>
    <cellStyle name="Texto de Aviso 16 2" xfId="11830" xr:uid="{631AB96E-6CDE-45DB-AE50-A52D154FB611}"/>
    <cellStyle name="Texto de Aviso 17" xfId="1440" xr:uid="{6CE81E25-2BF4-4470-AE47-974219C4B093}"/>
    <cellStyle name="Texto de Aviso 17 2" xfId="11831" xr:uid="{89414D9D-4F52-4271-B653-AB0AC19A3497}"/>
    <cellStyle name="Texto de Aviso 18" xfId="1441" xr:uid="{09127AC3-A50B-4D32-8D58-E59D88EFC803}"/>
    <cellStyle name="Texto de Aviso 18 2" xfId="11832" xr:uid="{ED81448E-E817-4358-9245-39249BA05FEE}"/>
    <cellStyle name="Texto de Aviso 19" xfId="1442" xr:uid="{444D3D8C-9F37-47C5-8235-B2BEAD491CEE}"/>
    <cellStyle name="Texto de Aviso 19 2" xfId="11833" xr:uid="{1B5E900E-BC51-48EC-A637-DFEDA70846E0}"/>
    <cellStyle name="Texto de Aviso 2" xfId="372" xr:uid="{6AFB7C5A-C74A-4750-9C38-72125A7911D1}"/>
    <cellStyle name="Texto de Aviso 2 2" xfId="11834" xr:uid="{CCA3E266-3351-4D63-9250-EDAE8AC55498}"/>
    <cellStyle name="Texto de Aviso 20" xfId="1443" xr:uid="{DDFEFA31-F31D-4369-8D74-B2C5D46A6CD6}"/>
    <cellStyle name="Texto de Aviso 20 2" xfId="11835" xr:uid="{9C25686A-63E5-4690-9941-DA7BBBF8D181}"/>
    <cellStyle name="Texto de Aviso 21" xfId="11836" xr:uid="{C352AE31-F874-4AC2-8BFA-B6376ABAE747}"/>
    <cellStyle name="Texto de Aviso 22" xfId="11837" xr:uid="{A84B8F6D-ABA9-4FFC-B31A-3A70A2C92953}"/>
    <cellStyle name="Texto de Aviso 23" xfId="11838" xr:uid="{0F4F797D-EF3D-4012-BFA4-4ABE0A89D33F}"/>
    <cellStyle name="Texto de Aviso 24" xfId="11839" xr:uid="{30E048FA-A30A-4E3C-B8E4-F4C35996A9E6}"/>
    <cellStyle name="Texto de Aviso 25" xfId="11840" xr:uid="{25A9F1D0-A408-4FCE-8C61-6C5AF98B7F8F}"/>
    <cellStyle name="Texto de Aviso 3" xfId="373" xr:uid="{BB3EF518-D920-479F-A8DE-D415023B2E18}"/>
    <cellStyle name="Texto de Aviso 3 2" xfId="11841" xr:uid="{92823A0F-E032-4FBF-9A28-05CC6352D1F7}"/>
    <cellStyle name="Texto de Aviso 4" xfId="374" xr:uid="{D9477C51-75F4-4BB4-8AE6-0B41B2A1C871}"/>
    <cellStyle name="Texto de Aviso 4 2" xfId="11842" xr:uid="{38FEDC7F-2886-43E3-9840-F3F7A4C57686}"/>
    <cellStyle name="Texto de Aviso 5" xfId="375" xr:uid="{77EFACAA-68FA-475D-BDE6-C4245B3A5169}"/>
    <cellStyle name="Texto de Aviso 5 2" xfId="11843" xr:uid="{2674D253-E0F7-42C4-BF83-6B5B24E707C7}"/>
    <cellStyle name="Texto de Aviso 6" xfId="376" xr:uid="{7476EBDA-F727-4B79-8685-6BB8EE4017C1}"/>
    <cellStyle name="Texto de Aviso 6 2" xfId="11844" xr:uid="{67507334-69D3-47C5-A3FC-20D4C7A54BB3}"/>
    <cellStyle name="Texto de Aviso 7" xfId="377" xr:uid="{B972BE92-652D-41ED-8F19-A044D08D8B29}"/>
    <cellStyle name="Texto de Aviso 7 2" xfId="11845" xr:uid="{F7D3DA6B-FC9C-42D6-A3A2-C6F45323A958}"/>
    <cellStyle name="Texto de Aviso 8" xfId="1444" xr:uid="{928C98B1-54E0-4325-A590-607AA7E77E2F}"/>
    <cellStyle name="Texto de Aviso 8 2" xfId="11846" xr:uid="{3A09BA9C-0E3C-47CC-A856-A15EE005B1DE}"/>
    <cellStyle name="Texto de Aviso 9" xfId="1445" xr:uid="{7A6DDCCB-0EA1-4B36-9B89-27830A47FC6D}"/>
    <cellStyle name="Texto de Aviso 9 2" xfId="11847" xr:uid="{E3A26091-F425-420B-918C-991B32C850C6}"/>
    <cellStyle name="Texto Explicativo 10" xfId="1446" xr:uid="{30112D7F-9D29-4585-A26D-F63667D11DDD}"/>
    <cellStyle name="Texto Explicativo 10 2" xfId="11848" xr:uid="{C9A1B9C5-80B9-44AA-9F4B-8A90BBAD0F53}"/>
    <cellStyle name="Texto Explicativo 11" xfId="1447" xr:uid="{99CAD689-580F-4CC7-9F4F-4F18291EFD63}"/>
    <cellStyle name="Texto Explicativo 11 2" xfId="11849" xr:uid="{6087429B-2BE1-47CF-A654-E5798607FA2D}"/>
    <cellStyle name="Texto Explicativo 12" xfId="1448" xr:uid="{F2034495-1851-4F03-93F9-38713DA5F5E5}"/>
    <cellStyle name="Texto Explicativo 12 2" xfId="11850" xr:uid="{98C4DBDE-C996-43A7-9A9E-20B5C7944500}"/>
    <cellStyle name="Texto Explicativo 13" xfId="1449" xr:uid="{5141698D-AB40-401F-937E-6CC3545FE9E1}"/>
    <cellStyle name="Texto Explicativo 13 2" xfId="11851" xr:uid="{18F7613E-9177-4BF9-B70B-2EEBF3F56E14}"/>
    <cellStyle name="Texto Explicativo 14" xfId="1450" xr:uid="{8ADCEA44-3A51-4AA6-A378-4017CC34206C}"/>
    <cellStyle name="Texto Explicativo 14 2" xfId="11852" xr:uid="{50ADB63B-0E0E-4549-A525-4DBF6E4F7B35}"/>
    <cellStyle name="Texto Explicativo 15" xfId="1451" xr:uid="{98E3B7E2-FF70-4F45-A218-3DD9A5FBF7E6}"/>
    <cellStyle name="Texto Explicativo 15 2" xfId="11853" xr:uid="{AFC35D8D-8F75-401E-875A-D9171EE13233}"/>
    <cellStyle name="Texto Explicativo 16" xfId="1452" xr:uid="{F3B5F4AE-FD03-4177-8917-EB434BECD953}"/>
    <cellStyle name="Texto Explicativo 16 2" xfId="11854" xr:uid="{B80E18C7-C818-4C3B-948A-7D54C826E88A}"/>
    <cellStyle name="Texto Explicativo 17" xfId="1453" xr:uid="{C61C2EB1-9CA8-4510-BEF0-D5C1B059A73A}"/>
    <cellStyle name="Texto Explicativo 17 2" xfId="11855" xr:uid="{39D26446-4CE2-475B-92E8-342232ED17B7}"/>
    <cellStyle name="Texto Explicativo 18" xfId="1454" xr:uid="{980774AB-D95B-4BA1-9DB7-EF5D589FB201}"/>
    <cellStyle name="Texto Explicativo 18 2" xfId="11856" xr:uid="{CE2339B0-78CE-4181-A364-F2CD678CED5F}"/>
    <cellStyle name="Texto Explicativo 19" xfId="1455" xr:uid="{DFBC3ADE-39C5-405A-B7AD-36263B38C475}"/>
    <cellStyle name="Texto Explicativo 19 2" xfId="11857" xr:uid="{B5F80106-0CAB-48E0-9B29-D3D23DEC43FE}"/>
    <cellStyle name="Texto Explicativo 2" xfId="378" xr:uid="{727CD0BF-F26F-420A-AFB0-68AFE52CF822}"/>
    <cellStyle name="Texto Explicativo 2 2" xfId="11858" xr:uid="{C82A4218-BFFC-4BC8-872E-9542DF3587F4}"/>
    <cellStyle name="Texto Explicativo 20" xfId="1456" xr:uid="{B1EE52CA-009B-4A58-B065-183C126E91CC}"/>
    <cellStyle name="Texto Explicativo 20 2" xfId="11859" xr:uid="{B665D86E-46F9-4FD0-8B23-250085FFCD57}"/>
    <cellStyle name="Texto Explicativo 21" xfId="11860" xr:uid="{477428D9-C82F-4649-8EF5-276C585F870E}"/>
    <cellStyle name="Texto Explicativo 22" xfId="11861" xr:uid="{3CDE1A22-5F99-46DF-9502-9DC726E68BB0}"/>
    <cellStyle name="Texto Explicativo 23" xfId="11862" xr:uid="{17F71441-2A47-444E-8BBC-59B160570832}"/>
    <cellStyle name="Texto Explicativo 24" xfId="11863" xr:uid="{B88111F9-A659-42F4-AB29-9B32F7B111B8}"/>
    <cellStyle name="Texto Explicativo 25" xfId="11864" xr:uid="{20B5EF60-42B8-41E6-A683-B83C93389BF4}"/>
    <cellStyle name="Texto Explicativo 3" xfId="379" xr:uid="{53449C83-3C29-451A-874B-7E971CDE0337}"/>
    <cellStyle name="Texto Explicativo 3 2" xfId="11865" xr:uid="{D68FCE9A-4AB1-490B-8ABE-07ED19082E97}"/>
    <cellStyle name="Texto Explicativo 4" xfId="380" xr:uid="{7BCF34ED-0205-483D-8B55-3532DF383409}"/>
    <cellStyle name="Texto Explicativo 4 2" xfId="11866" xr:uid="{D49201A0-67AF-4BFA-B54C-997EF1CD5A8B}"/>
    <cellStyle name="Texto Explicativo 5" xfId="381" xr:uid="{B26EDF60-80FE-403B-88C8-554E70FB1080}"/>
    <cellStyle name="Texto Explicativo 5 2" xfId="11867" xr:uid="{51CB19B4-A3FF-494C-AD17-784B5549ECB2}"/>
    <cellStyle name="Texto Explicativo 6" xfId="382" xr:uid="{6F2CA24D-B5F4-44DA-8123-D1ED9DD2ABE3}"/>
    <cellStyle name="Texto Explicativo 6 2" xfId="11868" xr:uid="{3E7802CB-154F-4C2E-A0F4-0C7CCE9F61BD}"/>
    <cellStyle name="Texto Explicativo 7" xfId="383" xr:uid="{A7AB29C1-EFAE-42FF-B5E0-FFEFC1202589}"/>
    <cellStyle name="Texto Explicativo 7 2" xfId="11869" xr:uid="{D592DD5A-FE70-4023-93A8-99AAE5E2E01D}"/>
    <cellStyle name="Texto Explicativo 8" xfId="1457" xr:uid="{8EA19C6D-4332-40FA-AEB5-0BD3EB8C6002}"/>
    <cellStyle name="Texto Explicativo 8 2" xfId="11870" xr:uid="{35D67FB7-91C3-468B-BFAB-3A126F4361A5}"/>
    <cellStyle name="Texto Explicativo 9" xfId="1458" xr:uid="{10684CC7-4D27-4C84-BBDF-B20612E5817A}"/>
    <cellStyle name="Texto Explicativo 9 2" xfId="11871" xr:uid="{8ABA3D88-8DDE-4145-97E4-E16A7CB4B7D1}"/>
    <cellStyle name="þ_x0011_ÌÇ$eý—&amp;Hýx_x0001_îÔÇ_x000b__x000f__x0001__x0001_" xfId="11872" xr:uid="{3F5A34E7-EBB9-44D3-9F8C-397D408565E8}"/>
    <cellStyle name="þ_x0011_ÌÇ$eý—&amp;Hýx_x0001_îÔÇ_x000b__x000f__x0001__x0001_ 2" xfId="11873" xr:uid="{C7CFAC94-078F-47CB-AB51-20B61EBE8D33}"/>
    <cellStyle name="Title" xfId="1674" xr:uid="{47DB6A32-9FAE-4B49-BC8A-D954B1F22BFC}"/>
    <cellStyle name="titulo" xfId="384" xr:uid="{0A726F2A-F0D7-4D41-A973-395B42902ADB}"/>
    <cellStyle name="Título 1 10" xfId="1459" xr:uid="{0D52BBC4-F478-4310-8CC0-87968CBAEC45}"/>
    <cellStyle name="Título 1 10 2" xfId="11874" xr:uid="{46D9FF58-3CE4-47E0-92B5-252DBFC5DDA8}"/>
    <cellStyle name="Título 1 11" xfId="1460" xr:uid="{1315148A-0746-4FA0-896D-210296C6EECD}"/>
    <cellStyle name="Título 1 11 2" xfId="11875" xr:uid="{A362F874-A370-4AF2-8C23-C3F546598EF9}"/>
    <cellStyle name="Título 1 12" xfId="1461" xr:uid="{9046CD25-A132-4E98-B3F5-56DBB9C5E6B5}"/>
    <cellStyle name="Título 1 12 2" xfId="11876" xr:uid="{BF0B8DC4-1BF9-4AB3-A1F4-F43945089783}"/>
    <cellStyle name="Título 1 13" xfId="1462" xr:uid="{C27C06DB-EB7E-4957-8BA0-536FB8ABA7CA}"/>
    <cellStyle name="Título 1 13 2" xfId="11877" xr:uid="{C0A10A3A-78D8-4F34-91AC-C79FA5793277}"/>
    <cellStyle name="Título 1 14" xfId="1463" xr:uid="{15BE7108-06E8-41A7-AA02-D971D6208F49}"/>
    <cellStyle name="Título 1 14 2" xfId="11878" xr:uid="{F9B35ADD-F6F1-476F-ADAE-2DE3C3538A23}"/>
    <cellStyle name="Título 1 15" xfId="1464" xr:uid="{076BC26E-DB1D-4EB2-97E4-A64E8FCCB670}"/>
    <cellStyle name="Título 1 15 2" xfId="11879" xr:uid="{F4D84938-5D4E-4327-9ABB-B2E30462C152}"/>
    <cellStyle name="Título 1 16" xfId="1465" xr:uid="{F6068BA9-5D7C-466B-91D9-7B5FD98988E7}"/>
    <cellStyle name="Título 1 16 2" xfId="11880" xr:uid="{FD28E44B-443E-423A-978E-4AC4ED516C17}"/>
    <cellStyle name="Título 1 17" xfId="1466" xr:uid="{23EC1831-5FC8-4CCE-BAFF-3C49BC80BA53}"/>
    <cellStyle name="Título 1 17 2" xfId="11881" xr:uid="{EAB721B3-1919-493C-8F6B-25A0AC83859E}"/>
    <cellStyle name="Título 1 18" xfId="1467" xr:uid="{F64CD93D-4344-4C88-ABB2-FCAFD3EDA1D0}"/>
    <cellStyle name="Título 1 18 2" xfId="11882" xr:uid="{B226831A-9D6D-47B4-8348-E451F21983BE}"/>
    <cellStyle name="Título 1 19" xfId="1468" xr:uid="{43A798B9-C3FD-45DB-B12E-3087768EA48C}"/>
    <cellStyle name="Título 1 19 2" xfId="11883" xr:uid="{F1210DE6-B153-4D41-8EB4-4210B7817B38}"/>
    <cellStyle name="Título 1 2" xfId="385" xr:uid="{8EA2D525-856B-4135-B472-5C06C4CDCA98}"/>
    <cellStyle name="Título 1 2 2" xfId="11884" xr:uid="{B4AB2F49-FEAC-4362-92A7-A3D916725CED}"/>
    <cellStyle name="Título 1 20" xfId="1469" xr:uid="{61ADBC4E-C1B6-4DBF-B2B2-49F412F9FB89}"/>
    <cellStyle name="Título 1 20 2" xfId="11885" xr:uid="{E4B3A410-A9C0-40F2-8267-673C6E880D8D}"/>
    <cellStyle name="Título 1 21" xfId="11886" xr:uid="{1F99AAFE-00CC-43C1-90E3-C39755436AE4}"/>
    <cellStyle name="Título 1 22" xfId="11887" xr:uid="{B6F1947E-D6A0-453D-B8D1-28258A6B8771}"/>
    <cellStyle name="Título 1 23" xfId="11888" xr:uid="{9F4FC1C8-E473-42EA-BFA1-7422FD764B09}"/>
    <cellStyle name="Título 1 24" xfId="11889" xr:uid="{B831C35F-64A2-446E-B8B0-5D6DB0DA90F8}"/>
    <cellStyle name="Título 1 25" xfId="11890" xr:uid="{82390055-A7B3-41EC-9EBE-24332C7694CF}"/>
    <cellStyle name="Título 1 3" xfId="386" xr:uid="{2C61A4C8-97B0-4AB9-B18B-E426D7E9D033}"/>
    <cellStyle name="Título 1 3 2" xfId="11891" xr:uid="{B79E3E9F-614A-4BC9-ACFB-F20016683ECB}"/>
    <cellStyle name="Título 1 4" xfId="387" xr:uid="{EE263322-DD7E-4B7D-9840-CBBD6D2AF60B}"/>
    <cellStyle name="Título 1 4 2" xfId="11892" xr:uid="{54EEB1B6-B49F-44F1-83BD-68747D7777F1}"/>
    <cellStyle name="Título 1 5" xfId="388" xr:uid="{2EFE6A28-F08B-4643-9442-D134DAB6B540}"/>
    <cellStyle name="Título 1 5 2" xfId="11893" xr:uid="{D04D01B6-DAF0-463A-963A-F1BBDBB6E94C}"/>
    <cellStyle name="Título 1 6" xfId="389" xr:uid="{284A3FAA-D445-46DD-9902-6034539F368C}"/>
    <cellStyle name="Título 1 6 2" xfId="11894" xr:uid="{8F38DB3C-D7EF-43D2-98DE-7D3572C5412C}"/>
    <cellStyle name="Título 1 7" xfId="390" xr:uid="{EC77C5EC-4D07-4723-9D8F-7FD95B337E11}"/>
    <cellStyle name="Título 1 7 2" xfId="11895" xr:uid="{80321701-7675-4FE4-9307-63B39412AEFD}"/>
    <cellStyle name="Título 1 8" xfId="1470" xr:uid="{1D399148-1DB9-4B0D-9C58-DD7AEB214B31}"/>
    <cellStyle name="Título 1 8 2" xfId="11896" xr:uid="{42783B88-35D1-47C0-B015-65759E17B59A}"/>
    <cellStyle name="Título 1 9" xfId="1471" xr:uid="{AB1C75B5-2972-4456-B242-DD93E6F9134C}"/>
    <cellStyle name="Título 1 9 2" xfId="11897" xr:uid="{FAE8DC6B-DC0C-4B27-8F3B-EA8E2CB0DAB4}"/>
    <cellStyle name="Título 10" xfId="11898" xr:uid="{7A682591-31E5-4A16-9B5E-0F76AF43EA39}"/>
    <cellStyle name="Título 11" xfId="11899" xr:uid="{BBA99D33-1D37-4CC6-99EF-FA576F5FCA1E}"/>
    <cellStyle name="Título 12" xfId="11900" xr:uid="{10BB0ACD-EF22-44A4-BB3D-D2F5BB5872D3}"/>
    <cellStyle name="Título 13" xfId="11901" xr:uid="{11876458-0382-4ED5-8A40-A074EAC6EDFC}"/>
    <cellStyle name="Título 14" xfId="11902" xr:uid="{44658FF7-FC74-44D2-9412-DC3060F9110B}"/>
    <cellStyle name="Título 15" xfId="11903" xr:uid="{80DAF99A-2DB4-42C4-8CF2-371FF60CC45C}"/>
    <cellStyle name="Título 16" xfId="11904" xr:uid="{C1C03F50-E6C1-44F5-99DD-DC214FE2D79D}"/>
    <cellStyle name="Título 17" xfId="11905" xr:uid="{C1F53FB4-9087-475D-A33E-4EEE0A4A93B1}"/>
    <cellStyle name="Título 18" xfId="11906" xr:uid="{20975B11-C9BB-43B9-927D-F125DF30C9C4}"/>
    <cellStyle name="Título 19" xfId="11907" xr:uid="{91498004-8067-47B4-9B44-F09D60917947}"/>
    <cellStyle name="titulo 2" xfId="1472" xr:uid="{A964C842-FB87-4DC2-9E3F-DC46D1F577BE}"/>
    <cellStyle name="Título 2 10" xfId="1473" xr:uid="{6A7F7EAB-84C3-47E5-AFE7-A9D737CB6FEA}"/>
    <cellStyle name="Título 2 10 2" xfId="11908" xr:uid="{1DA5391C-FB19-4A49-A3AF-EC4D192C4E74}"/>
    <cellStyle name="Título 2 11" xfId="1474" xr:uid="{F1965EAF-27A6-48B0-A67E-EF7B059C5BBE}"/>
    <cellStyle name="Título 2 11 2" xfId="11909" xr:uid="{BA971B1B-16C0-4234-9AEB-33DE0F9D887E}"/>
    <cellStyle name="Título 2 12" xfId="1475" xr:uid="{F81AD2F8-24D1-4F65-A055-5901F86D93BF}"/>
    <cellStyle name="Título 2 12 2" xfId="11910" xr:uid="{2C277925-50F2-45C8-AEC3-2698C0EBB550}"/>
    <cellStyle name="Título 2 13" xfId="1476" xr:uid="{B5133BEA-8B87-4BA4-93F6-84EF762FE418}"/>
    <cellStyle name="Título 2 13 2" xfId="11911" xr:uid="{BB79BB43-36FA-4E7C-AF1D-BBE9B8A11BA1}"/>
    <cellStyle name="Título 2 14" xfId="1477" xr:uid="{B19D1B33-43B3-4445-B585-B5894384151D}"/>
    <cellStyle name="Título 2 14 2" xfId="11912" xr:uid="{B777BC44-B5A5-4C55-BBA4-0036B701498D}"/>
    <cellStyle name="Título 2 15" xfId="1478" xr:uid="{5C2A0563-7F82-4B49-AB67-DEDC691C7311}"/>
    <cellStyle name="Título 2 15 2" xfId="11913" xr:uid="{8A0FD625-271C-4CF2-B7FF-1541DFADEE60}"/>
    <cellStyle name="Título 2 16" xfId="1479" xr:uid="{30D5F173-4FD7-441A-8873-1EB435C18EEA}"/>
    <cellStyle name="Título 2 16 2" xfId="11914" xr:uid="{2DAF3983-5D39-4976-A7B5-DD1790253957}"/>
    <cellStyle name="Título 2 17" xfId="1480" xr:uid="{F20209B5-EC81-4B69-928B-5A2CE4A5B2BC}"/>
    <cellStyle name="Título 2 17 2" xfId="11915" xr:uid="{B6872BCA-9CBE-4D1C-920C-CB7E94EFDCBF}"/>
    <cellStyle name="Título 2 18" xfId="1481" xr:uid="{EE0B1489-C7EF-4278-B5B6-8B21AA7E88D0}"/>
    <cellStyle name="Título 2 18 2" xfId="11916" xr:uid="{CEFF5D45-512E-4723-B8B7-33AEAF079608}"/>
    <cellStyle name="Título 2 19" xfId="1482" xr:uid="{C06BA04F-6AF3-4063-AA69-5F1AF81202EB}"/>
    <cellStyle name="Título 2 19 2" xfId="11917" xr:uid="{A8AD5A84-E905-4FEE-914B-232E4CCC78B7}"/>
    <cellStyle name="Título 2 2" xfId="391" xr:uid="{8DFAB8B8-9B02-4071-AA69-7EAD1B35CB76}"/>
    <cellStyle name="Título 2 2 2" xfId="11918" xr:uid="{CEAF0DA4-D3F7-435E-B07D-7EA97E7457EA}"/>
    <cellStyle name="Título 2 20" xfId="1483" xr:uid="{AE047799-5BE2-4CBE-9474-1D5D2BED1ED2}"/>
    <cellStyle name="Título 2 20 2" xfId="11919" xr:uid="{8740904C-436B-4A17-AD87-9E7BAD237F52}"/>
    <cellStyle name="Título 2 21" xfId="11920" xr:uid="{7096454D-A880-415A-95DB-6AB7AE57850E}"/>
    <cellStyle name="Título 2 22" xfId="11921" xr:uid="{2FC06802-686C-47E0-AEAD-78E0CAA9B50A}"/>
    <cellStyle name="Título 2 23" xfId="11922" xr:uid="{76BC157E-0FF9-4590-92B7-A3BE8E6BF434}"/>
    <cellStyle name="Título 2 24" xfId="11923" xr:uid="{4DBCE52E-FCC6-49F4-AD2F-8914EDC1A6E6}"/>
    <cellStyle name="Título 2 25" xfId="11924" xr:uid="{B72AB24A-150C-4A65-A8F7-D54D566F0E41}"/>
    <cellStyle name="Título 2 3" xfId="392" xr:uid="{BD67DA29-71D7-4243-9760-B048E32B426A}"/>
    <cellStyle name="Título 2 3 2" xfId="11925" xr:uid="{A7B42D5D-4247-46C4-9FD8-76ACCEA79D09}"/>
    <cellStyle name="Título 2 4" xfId="393" xr:uid="{5BC737F6-B7C6-4A61-A98B-BB2BEA30F5B3}"/>
    <cellStyle name="Título 2 4 2" xfId="11926" xr:uid="{9B13E22E-07C2-4657-91D4-AADE99F37194}"/>
    <cellStyle name="Título 2 5" xfId="394" xr:uid="{AD93A73F-4AF6-47B2-83FC-F92F797F01EC}"/>
    <cellStyle name="Título 2 5 2" xfId="11927" xr:uid="{2AB7624A-698F-4B34-A37D-86496E77BF3F}"/>
    <cellStyle name="Título 2 6" xfId="395" xr:uid="{2D2C8162-B763-4738-B7D1-9E08C3FC6CB4}"/>
    <cellStyle name="Título 2 6 2" xfId="11928" xr:uid="{C36F49E6-B71C-4D8F-940E-CAF1950B5767}"/>
    <cellStyle name="Título 2 7" xfId="396" xr:uid="{F8914C2B-919E-4309-B772-BF2364C9257A}"/>
    <cellStyle name="Título 2 7 2" xfId="11929" xr:uid="{31B63FEE-4C65-4759-A410-08D159A11780}"/>
    <cellStyle name="Título 2 8" xfId="1484" xr:uid="{8686D8C5-35B7-4B39-8955-5707029DB569}"/>
    <cellStyle name="Título 2 8 2" xfId="11930" xr:uid="{DA637919-1061-4E57-A589-D1A72B565B8A}"/>
    <cellStyle name="Título 2 9" xfId="1485" xr:uid="{255A2D38-32D8-4C2F-9834-30C9C60F93CE}"/>
    <cellStyle name="Título 2 9 2" xfId="11931" xr:uid="{31D9ECA9-AD1D-41D5-BF19-1ACA1382E30B}"/>
    <cellStyle name="Título 20" xfId="11932" xr:uid="{0214A2AD-D4CD-49C0-B17B-3A90FF8B7F34}"/>
    <cellStyle name="Título 21" xfId="11933" xr:uid="{1C4A6DF5-90EA-44D1-90C1-A771DC024C94}"/>
    <cellStyle name="Título 22" xfId="11934" xr:uid="{6BF5B20F-32A2-412C-A291-16DC66859A5A}"/>
    <cellStyle name="Título 23" xfId="11935" xr:uid="{625A34CF-3534-4C9F-87BF-CBCE474B5670}"/>
    <cellStyle name="Título 24" xfId="11936" xr:uid="{DEF64F18-3A8A-42EB-A357-87FB5ABDCFD2}"/>
    <cellStyle name="Título 25" xfId="11937" xr:uid="{33A0C076-5EAD-4224-9889-360073A8BC32}"/>
    <cellStyle name="Título 26" xfId="11938" xr:uid="{34BF0797-D016-4383-8F29-32CFDE8DB2F7}"/>
    <cellStyle name="Título 27" xfId="11939" xr:uid="{5FCF8E31-1071-40A3-930B-19E58D0A0454}"/>
    <cellStyle name="Título 28" xfId="11940" xr:uid="{E524A19C-FF8B-4F64-8BD2-1D2FBB882D8F}"/>
    <cellStyle name="Título 29" xfId="15746" xr:uid="{D3C7E06E-2847-46FC-BD44-D41B7D2AAAFB}"/>
    <cellStyle name="Título 3 10" xfId="1486" xr:uid="{B831502B-3491-4D48-826A-9B9B603C4853}"/>
    <cellStyle name="Título 3 10 2" xfId="11941" xr:uid="{FE81ADC6-84B0-409C-A198-49464B2DD423}"/>
    <cellStyle name="Título 3 11" xfId="1487" xr:uid="{4508A323-1FC8-4965-A683-CABA1ADFEFBF}"/>
    <cellStyle name="Título 3 11 2" xfId="11942" xr:uid="{AD38BA8D-6EF5-413C-BFB6-120D3DD592D0}"/>
    <cellStyle name="Título 3 12" xfId="1488" xr:uid="{7D90DC63-6F9C-4E57-B9C8-068C04A5971C}"/>
    <cellStyle name="Título 3 12 2" xfId="11943" xr:uid="{244DE6B5-552B-4862-860C-50A947C3A217}"/>
    <cellStyle name="Título 3 13" xfId="1489" xr:uid="{AA10944E-2F52-4969-9E0B-10134046B4C5}"/>
    <cellStyle name="Título 3 13 2" xfId="11944" xr:uid="{36DA75A7-276F-4A8B-A8A4-B57DCD1FD903}"/>
    <cellStyle name="Título 3 14" xfId="1490" xr:uid="{7D01967C-BC39-4832-ACE4-06218AE21D8A}"/>
    <cellStyle name="Título 3 14 2" xfId="11945" xr:uid="{67B19FA0-7416-4DB1-881C-C2E0876AD816}"/>
    <cellStyle name="Título 3 15" xfId="1491" xr:uid="{FC50E886-ADFC-4365-B077-1150BABD7158}"/>
    <cellStyle name="Título 3 15 2" xfId="11946" xr:uid="{C6285464-024F-4ED4-8D52-C9C4C14B9B32}"/>
    <cellStyle name="Título 3 16" xfId="1492" xr:uid="{8C45550A-2431-426C-A17E-630CA16B95DB}"/>
    <cellStyle name="Título 3 16 2" xfId="11947" xr:uid="{D884B6BE-3E5A-455A-9F1A-9FC1DFC102B6}"/>
    <cellStyle name="Título 3 17" xfId="1493" xr:uid="{33BF3287-C749-4294-A835-075A2304676D}"/>
    <cellStyle name="Título 3 17 2" xfId="11948" xr:uid="{3A358CB7-E834-40C4-8952-6DB453D3D648}"/>
    <cellStyle name="Título 3 18" xfId="1494" xr:uid="{BF087848-BA9F-4892-8BFC-314B8DFFBC78}"/>
    <cellStyle name="Título 3 18 2" xfId="11949" xr:uid="{03662A0A-51E4-413C-8B9B-BEBA7C4E0763}"/>
    <cellStyle name="Título 3 19" xfId="1495" xr:uid="{B4C9EB1C-AD88-4712-89AA-CC30DF8F8624}"/>
    <cellStyle name="Título 3 19 2" xfId="11950" xr:uid="{60E4B72B-CEBB-42E8-930F-2979211CCFEE}"/>
    <cellStyle name="Título 3 2" xfId="397" xr:uid="{28528182-6985-4FAE-9288-2C03F43E0305}"/>
    <cellStyle name="Título 3 2 2" xfId="11952" xr:uid="{EC17A2DB-A66D-45E4-8D2D-BE197235463D}"/>
    <cellStyle name="Título 3 2 3" xfId="11953" xr:uid="{25B97BDF-F042-4A6E-892F-DB468FC7C28F}"/>
    <cellStyle name="Título 3 2 4" xfId="11951" xr:uid="{7ACF94A6-5C29-43C8-BA52-ECE1B4C702CB}"/>
    <cellStyle name="Título 3 20" xfId="1496" xr:uid="{D19298BE-E8F7-48CB-8F9D-BB947DD14F19}"/>
    <cellStyle name="Título 3 20 2" xfId="11954" xr:uid="{C01FB2EF-F893-4546-A575-30E9A1A0AB35}"/>
    <cellStyle name="Título 3 21" xfId="11955" xr:uid="{813FAC64-7C30-4DC6-9859-1FFA3DBF88EA}"/>
    <cellStyle name="Título 3 22" xfId="11956" xr:uid="{D2DB3CD1-FDE7-4AC1-9EA4-E20CC0C8B6C4}"/>
    <cellStyle name="Título 3 23" xfId="11957" xr:uid="{7EEF972B-A88A-475B-81F8-4C42103ED8C1}"/>
    <cellStyle name="Título 3 24" xfId="11958" xr:uid="{D31AD582-F2CE-4D4F-B1D5-FA15C9F8C341}"/>
    <cellStyle name="Título 3 25" xfId="11959" xr:uid="{FD52EB79-0F3F-40EB-9A39-8F0ABA4C254B}"/>
    <cellStyle name="Título 3 3" xfId="398" xr:uid="{E3F8C84C-509A-4562-B053-A402B620CF29}"/>
    <cellStyle name="Título 3 3 2" xfId="11960" xr:uid="{C54D8338-F372-4EF0-ABB0-BA359BCABE69}"/>
    <cellStyle name="Título 3 4" xfId="399" xr:uid="{2C55BB67-AD96-4806-B0C5-1FFB389A0A12}"/>
    <cellStyle name="Título 3 4 2" xfId="11961" xr:uid="{FC99FA9E-8BC7-424F-84C5-2883561837A1}"/>
    <cellStyle name="Título 3 5" xfId="400" xr:uid="{02C958B6-DAB7-4EC2-BFE5-017843415EDA}"/>
    <cellStyle name="Título 3 5 2" xfId="11962" xr:uid="{61D4F7F2-C1BB-437B-A18A-E27AFAE184AA}"/>
    <cellStyle name="Título 3 6" xfId="401" xr:uid="{336A9B09-677E-4272-91EE-67BDFD50F748}"/>
    <cellStyle name="Título 3 6 2" xfId="11963" xr:uid="{624D58F1-5CFE-47F3-B990-63AFC66D1D95}"/>
    <cellStyle name="Título 3 7" xfId="402" xr:uid="{F48BDC9E-2C24-4AEF-A873-46B59C03DF93}"/>
    <cellStyle name="Título 3 7 2" xfId="11964" xr:uid="{B419BD2F-27CD-4891-B7A2-AD2CFC2CB01B}"/>
    <cellStyle name="Título 3 8" xfId="1497" xr:uid="{2705F1D9-2B05-4A28-B0E2-2B858EE85DF5}"/>
    <cellStyle name="Título 3 8 2" xfId="11965" xr:uid="{C81A21D8-0C07-4223-AD85-557833E7BE41}"/>
    <cellStyle name="Título 3 9" xfId="1498" xr:uid="{A0B87F28-45A1-4D6D-B70B-4E9A30B7BA07}"/>
    <cellStyle name="Título 3 9 2" xfId="11966" xr:uid="{6C419E52-7359-412E-807A-98E16D5CA215}"/>
    <cellStyle name="Título 30" xfId="12222" xr:uid="{A4668AC6-0B70-4BE8-B94B-E8FB159D9CD6}"/>
    <cellStyle name="Título 31" xfId="22766" xr:uid="{48141939-46AD-467D-AF16-FBA71CC2440B}"/>
    <cellStyle name="Título 32" xfId="22782" xr:uid="{08D769DB-F79F-4BD6-AF22-432824EA3928}"/>
    <cellStyle name="Título 33" xfId="22747" xr:uid="{F751800F-9330-45EF-B3B4-6C3EFE58A865}"/>
    <cellStyle name="Título 34" xfId="22791" xr:uid="{2058DF1A-741E-4A24-9B7A-1D46E14A7B2A}"/>
    <cellStyle name="Título 35" xfId="22737" xr:uid="{FA315582-B729-46AB-AC4C-C851FA5169B9}"/>
    <cellStyle name="Título 36" xfId="22774" xr:uid="{6A5B3413-42D0-45FC-9FBD-45855F2CFE3F}"/>
    <cellStyle name="Título 37" xfId="22754" xr:uid="{17042A7E-E7AD-4D4B-802A-0013E7A65CB9}"/>
    <cellStyle name="Título 38" xfId="22805" xr:uid="{4B5690A2-0006-4504-A4DD-1BA5310FB6E2}"/>
    <cellStyle name="Título 4 10" xfId="1499" xr:uid="{37AD473C-84F3-4EB5-B59E-B86B9AA643F0}"/>
    <cellStyle name="Título 4 10 2" xfId="11967" xr:uid="{6685757A-1CDF-4DF4-96E1-DADC39AF7C30}"/>
    <cellStyle name="Título 4 11" xfId="1500" xr:uid="{4369E8AC-C55A-4BD0-9F86-06C7377A993F}"/>
    <cellStyle name="Título 4 11 2" xfId="11968" xr:uid="{A255D7FC-6392-4813-B5A9-6FDB4491C719}"/>
    <cellStyle name="Título 4 12" xfId="1501" xr:uid="{8C5C75A2-091C-481C-9C2C-5354B538CB1D}"/>
    <cellStyle name="Título 4 12 2" xfId="11969" xr:uid="{9C2DD1D8-EA62-4A42-9A91-6DF6857043EC}"/>
    <cellStyle name="Título 4 13" xfId="1502" xr:uid="{EC9D1556-836C-4FFF-8FD0-469877BF2919}"/>
    <cellStyle name="Título 4 13 2" xfId="11970" xr:uid="{13FAED64-09E4-4A1B-B9F8-88E4CF5468D8}"/>
    <cellStyle name="Título 4 14" xfId="1503" xr:uid="{6F4F49E9-7555-4476-8406-76931ACF4EE7}"/>
    <cellStyle name="Título 4 14 2" xfId="11971" xr:uid="{3E0631F4-FFFF-4CA6-8A9F-FBA20A86E907}"/>
    <cellStyle name="Título 4 15" xfId="1504" xr:uid="{05B11061-7106-4FBC-A6D5-C47BE2D0DB79}"/>
    <cellStyle name="Título 4 15 2" xfId="11972" xr:uid="{301AD7E0-820B-499E-95CA-830C22A1DB98}"/>
    <cellStyle name="Título 4 16" xfId="1505" xr:uid="{DFDF9111-8DEF-42E2-9489-B021CFB1859F}"/>
    <cellStyle name="Título 4 16 2" xfId="11973" xr:uid="{CCE93FFB-1444-4131-BBC0-D57C285ECBD9}"/>
    <cellStyle name="Título 4 17" xfId="1506" xr:uid="{1731623E-6291-4007-BDB8-538EDD9D0E14}"/>
    <cellStyle name="Título 4 17 2" xfId="11974" xr:uid="{233A0BCA-4FBA-40E9-862A-E05F03ABA6A0}"/>
    <cellStyle name="Título 4 18" xfId="1507" xr:uid="{A845085A-6EF6-433C-BE58-B0A4BFDF58D8}"/>
    <cellStyle name="Título 4 18 2" xfId="11975" xr:uid="{5649E620-4498-4019-AB86-C926D361A5D5}"/>
    <cellStyle name="Título 4 19" xfId="1508" xr:uid="{7C6EF7DD-9E3C-4249-B0C0-DAE49684CD66}"/>
    <cellStyle name="Título 4 19 2" xfId="11976" xr:uid="{14533879-6C02-45E8-9116-B81FE0C36BA7}"/>
    <cellStyle name="Título 4 2" xfId="403" xr:uid="{7C806CF9-227B-438E-A535-30FB390BD3F7}"/>
    <cellStyle name="Título 4 2 2" xfId="11977" xr:uid="{7A7E57BE-EF5B-4404-9003-74271A252C9B}"/>
    <cellStyle name="Título 4 20" xfId="1509" xr:uid="{20C51CCD-48E7-4963-88A1-B39010B03E6D}"/>
    <cellStyle name="Título 4 20 2" xfId="11978" xr:uid="{B7CFA128-E518-4527-94C8-9DC42CC54CCD}"/>
    <cellStyle name="Título 4 21" xfId="11979" xr:uid="{8AB12241-BB4E-4CFC-BACD-65E22BD0CA16}"/>
    <cellStyle name="Título 4 22" xfId="11980" xr:uid="{EDDEB5E4-DCC9-4521-8E61-9316108F8DAE}"/>
    <cellStyle name="Título 4 23" xfId="11981" xr:uid="{30B79654-D2E8-4D30-B006-1C4C23FF8E05}"/>
    <cellStyle name="Título 4 24" xfId="11982" xr:uid="{04D91F11-21CA-407F-8629-4543F1F73DFA}"/>
    <cellStyle name="Título 4 25" xfId="11983" xr:uid="{7786F101-BAAC-4285-B521-02F2485C27A7}"/>
    <cellStyle name="Título 4 3" xfId="404" xr:uid="{2FE0FD21-771C-44FE-935E-14BA4C0D8E69}"/>
    <cellStyle name="Título 4 3 2" xfId="11984" xr:uid="{E1771F15-9C98-452C-B8E9-939B3413DE68}"/>
    <cellStyle name="Título 4 4" xfId="405" xr:uid="{F43B3352-EC0C-4A15-AF1A-A5A151E2F61E}"/>
    <cellStyle name="Título 4 4 2" xfId="11985" xr:uid="{A6232B8F-EFC0-4474-B0F4-B8126CC53BF1}"/>
    <cellStyle name="Título 4 5" xfId="406" xr:uid="{214E59BF-CC49-43ED-A360-DACA265AEABF}"/>
    <cellStyle name="Título 4 5 2" xfId="11986" xr:uid="{3113C481-508E-4712-BE2E-2AB820E935B9}"/>
    <cellStyle name="Título 4 6" xfId="407" xr:uid="{4DA371EA-6364-474D-9E93-FCF8F0B3F03C}"/>
    <cellStyle name="Título 4 6 2" xfId="11987" xr:uid="{54AF47F9-7704-4D42-BB77-C93F43C719B4}"/>
    <cellStyle name="Título 4 7" xfId="408" xr:uid="{F7D7C536-6E76-4FAF-B93B-6CA01730B4A8}"/>
    <cellStyle name="Título 4 7 2" xfId="11988" xr:uid="{C4E2AF53-1883-4467-BD37-4FB9A136234B}"/>
    <cellStyle name="Título 4 8" xfId="1510" xr:uid="{DE447BA1-334B-4B78-82BA-7E3892DD1361}"/>
    <cellStyle name="Título 4 8 2" xfId="11989" xr:uid="{23FF1A29-0767-4435-9375-37045EC3F2C9}"/>
    <cellStyle name="Título 4 9" xfId="1511" xr:uid="{81909095-F56C-490D-A9E9-32BBFFA96FA1}"/>
    <cellStyle name="Título 4 9 2" xfId="11990" xr:uid="{EBFD1FF3-3DD1-4331-BD1E-473B456E9010}"/>
    <cellStyle name="Título 5" xfId="409" xr:uid="{20861FE7-34F7-479C-92DF-E1189787D8B4}"/>
    <cellStyle name="Título 5 2" xfId="1512" xr:uid="{A8C53EA1-776C-4139-8678-01011EDE8ADA}"/>
    <cellStyle name="Título 5 2 2" xfId="14607" xr:uid="{61722742-ADE5-4D68-B933-85D661B6B115}"/>
    <cellStyle name="Título 5 3" xfId="1513" xr:uid="{E1E3D59B-A95C-43F7-A341-CDCFF1011B47}"/>
    <cellStyle name="Título 5 4" xfId="1514" xr:uid="{578FBE3B-CE47-43C5-9509-FA372CE2C73C}"/>
    <cellStyle name="Título 5 5" xfId="11991" xr:uid="{64235295-75DA-440D-8349-9D7C74B4208C}"/>
    <cellStyle name="Título 6" xfId="410" xr:uid="{20D5E85A-D63E-4EC0-BFF4-867EEDAB80A8}"/>
    <cellStyle name="Título 6 2" xfId="1515" xr:uid="{31AF3DFE-5CFD-42CE-801F-758FBB1B32B5}"/>
    <cellStyle name="Título 6 3" xfId="1516" xr:uid="{F0A93FCE-A74B-4904-B5EA-C90EFDF68DFC}"/>
    <cellStyle name="Título 6 4" xfId="1517" xr:uid="{116B8A6C-A642-43E3-8B31-FA2D7ADE421F}"/>
    <cellStyle name="Título 6 5" xfId="11992" xr:uid="{596A9225-F76A-4BDD-8B1C-8EB9B9019639}"/>
    <cellStyle name="Título 7" xfId="1518" xr:uid="{C7D11853-FFB3-45B0-BDA9-22D6D525CDCE}"/>
    <cellStyle name="Título 7 2" xfId="11993" xr:uid="{3F97C185-D83B-4505-943F-85F7EB21613C}"/>
    <cellStyle name="Título 8" xfId="1519" xr:uid="{73091DE6-2141-4BE0-AF7D-6B9671F47FDB}"/>
    <cellStyle name="Título 8 2" xfId="11994" xr:uid="{F91B0240-EFB4-436D-9148-182AABC5FDFF}"/>
    <cellStyle name="Título 9" xfId="11995" xr:uid="{BE25A3C1-2B58-4794-919E-D38491F49B4F}"/>
    <cellStyle name="titulo_Acumulado" xfId="1520" xr:uid="{3C033BAB-EF06-4CD0-9678-B971CEEFE276}"/>
    <cellStyle name="Titulo1" xfId="411" xr:uid="{FDA24E00-82A6-4C90-A881-ACE61B600EDB}"/>
    <cellStyle name="TITULO1 10" xfId="11996" xr:uid="{11506666-70A8-41B9-9291-2A94D6D8D2A6}"/>
    <cellStyle name="TITULO1 10 2" xfId="11997" xr:uid="{F9E1827A-616E-4A7A-8B13-CA06ED863444}"/>
    <cellStyle name="TITULO1 10 3" xfId="11998" xr:uid="{C32235E6-3730-40B7-B382-EB59D620E0C2}"/>
    <cellStyle name="TITULO1 10 4" xfId="11999" xr:uid="{17A17D1C-5C11-4CB6-B841-94F9BF87F288}"/>
    <cellStyle name="TITULO1 11" xfId="12000" xr:uid="{641D57A5-4020-487D-BF12-4EA6ABD67267}"/>
    <cellStyle name="TITULO1 11 2" xfId="12001" xr:uid="{71E42915-8CF1-49DF-AF83-F29466DA6FC8}"/>
    <cellStyle name="TITULO1 11 3" xfId="12002" xr:uid="{B9D16D5F-87E3-44E0-A79F-B7A350E63A4C}"/>
    <cellStyle name="TITULO1 11 4" xfId="12003" xr:uid="{ECC8ADE9-5EE1-4AEF-B916-101F9F263745}"/>
    <cellStyle name="TITULO1 12" xfId="12004" xr:uid="{C3E1A3CC-B5E4-4941-9215-AE37E30B0452}"/>
    <cellStyle name="TITULO1 12 2" xfId="12005" xr:uid="{395368CC-1132-44B7-9402-E65A1BBC179E}"/>
    <cellStyle name="TITULO1 12 3" xfId="12006" xr:uid="{18736DB8-D23E-4258-A2AD-9FF128555356}"/>
    <cellStyle name="TITULO1 12 4" xfId="12007" xr:uid="{7E4DBD67-A088-4AFE-8B35-E4088901215F}"/>
    <cellStyle name="TITULO1 13" xfId="12008" xr:uid="{04DD3829-E524-4050-BAF9-4D4DF906177E}"/>
    <cellStyle name="TITULO1 13 2" xfId="12009" xr:uid="{F97ACF84-F3A1-4C75-A6E6-52AE6BDBD41C}"/>
    <cellStyle name="TITULO1 13 3" xfId="12010" xr:uid="{1BD1F6B9-3231-4C00-AA88-857CFB2F8873}"/>
    <cellStyle name="TITULO1 13 4" xfId="12011" xr:uid="{D2819C66-8EF3-455D-A68C-C8C7FFF5F3FA}"/>
    <cellStyle name="TITULO1 14" xfId="12012" xr:uid="{ED1E1DAC-EE94-4CD6-898A-5ABCF02A19F5}"/>
    <cellStyle name="TITULO1 14 2" xfId="12013" xr:uid="{0CC568B1-5754-4CEE-822C-3D7559521B20}"/>
    <cellStyle name="TITULO1 14 3" xfId="12014" xr:uid="{EEFFD5D1-6A30-4162-9111-83FD5B69029B}"/>
    <cellStyle name="TITULO1 14 4" xfId="12015" xr:uid="{D915B10F-EEFE-494F-982B-4A25D5B10F2A}"/>
    <cellStyle name="TITULO1 15" xfId="12016" xr:uid="{42E23AD5-876E-4964-8935-7FA108A3F331}"/>
    <cellStyle name="TITULO1 15 2" xfId="12017" xr:uid="{63BF2DF6-5B93-4A13-B408-C45E3237DD14}"/>
    <cellStyle name="TITULO1 15 3" xfId="12018" xr:uid="{814760C7-68D3-487A-B0F4-9BE1C6FF66D0}"/>
    <cellStyle name="TITULO1 15 4" xfId="12019" xr:uid="{BF8365FA-B527-49B0-B6CC-E34D1814FFB2}"/>
    <cellStyle name="TITULO1 16" xfId="12020" xr:uid="{1F50F231-4644-4DD9-B8FA-B6B3FF4361DE}"/>
    <cellStyle name="TITULO1 16 2" xfId="12021" xr:uid="{1FE37D51-75B2-4D3A-964C-9DA5FFE79551}"/>
    <cellStyle name="TITULO1 16 3" xfId="12022" xr:uid="{6AEE1163-E723-46B0-960E-A50A6AA7E26E}"/>
    <cellStyle name="TITULO1 16 4" xfId="12023" xr:uid="{0051474E-48FC-42E5-9F30-7076038F7F20}"/>
    <cellStyle name="TITULO1 17" xfId="12024" xr:uid="{076DAFDF-279B-425F-BA56-E79010A07FC7}"/>
    <cellStyle name="TITULO1 17 2" xfId="12025" xr:uid="{16784094-367B-4336-B77A-AC57C1A764B7}"/>
    <cellStyle name="TITULO1 17 3" xfId="12026" xr:uid="{B7C27BB0-2FD5-4DB0-8499-4B28E0E82EB6}"/>
    <cellStyle name="TITULO1 17 4" xfId="12027" xr:uid="{961A1255-2976-4316-B552-E70B6074E61D}"/>
    <cellStyle name="TITULO1 18" xfId="12028" xr:uid="{A99078DC-A342-4158-9AFE-6F201F56B969}"/>
    <cellStyle name="TITULO1 18 2" xfId="12029" xr:uid="{7D4C5A2F-17A7-4D21-9790-B3FF57100882}"/>
    <cellStyle name="TITULO1 18 3" xfId="12030" xr:uid="{E77587F8-19BA-4C2D-9089-6215B9A9CCE9}"/>
    <cellStyle name="TITULO1 18 4" xfId="12031" xr:uid="{612FBCA0-DF5C-46C7-AF77-93F5FA62B396}"/>
    <cellStyle name="TITULO1 19" xfId="12032" xr:uid="{A07141F7-2572-4052-B7E9-CF0BCC147F50}"/>
    <cellStyle name="TITULO1 19 2" xfId="12033" xr:uid="{D1019D2B-D47F-4513-94C6-35D71C83952F}"/>
    <cellStyle name="TITULO1 19 3" xfId="12034" xr:uid="{3DA656B8-1936-4404-96A4-11D3D375661B}"/>
    <cellStyle name="TITULO1 19 4" xfId="12035" xr:uid="{7E3CECBB-D709-4E98-9CF5-753B89E50D44}"/>
    <cellStyle name="Titulo1 2" xfId="12036" xr:uid="{25FE638A-0875-449C-A02C-918E75AB0B24}"/>
    <cellStyle name="TITULO1 20" xfId="12037" xr:uid="{A8AF7B36-4B6F-4A1C-A3DE-1829F1091266}"/>
    <cellStyle name="TITULO1 20 2" xfId="12038" xr:uid="{A4CB1576-4C16-422D-B247-F3F70E24EBA0}"/>
    <cellStyle name="TITULO1 20 3" xfId="12039" xr:uid="{4B05A0A9-F24E-4AE3-B4F8-5D445F4883F6}"/>
    <cellStyle name="TITULO1 20 4" xfId="12040" xr:uid="{A043BFC1-51A8-47FF-A2B9-F4DEA47D4C2A}"/>
    <cellStyle name="TITULO1 21" xfId="12041" xr:uid="{8A2103F1-150B-4E25-B1BD-35BC76DCE780}"/>
    <cellStyle name="TITULO1 21 2" xfId="12042" xr:uid="{3683D95F-A04A-40E4-A039-284A4F10F2A0}"/>
    <cellStyle name="TITULO1 21 3" xfId="12043" xr:uid="{D0AA03A2-FA6C-4F27-9109-5CFA84918D46}"/>
    <cellStyle name="TITULO1 21 4" xfId="12044" xr:uid="{E2AF8A89-39CD-44AE-AAC1-0A2A76AA1E64}"/>
    <cellStyle name="TITULO1 22" xfId="12045" xr:uid="{36313B9B-264A-4537-826D-64B053C88E4A}"/>
    <cellStyle name="TITULO1 22 2" xfId="12046" xr:uid="{E98B845C-7236-48B1-BC65-F694E0DB38BA}"/>
    <cellStyle name="TITULO1 22 3" xfId="12047" xr:uid="{2C28F70D-B538-4748-9904-67CA8035380F}"/>
    <cellStyle name="TITULO1 22 4" xfId="12048" xr:uid="{DAF9BC38-5095-4AA0-A20D-4B80FB5C93F4}"/>
    <cellStyle name="TITULO1 23" xfId="12049" xr:uid="{11A43770-BED4-4B26-BAFB-D12A43491CEA}"/>
    <cellStyle name="TITULO1 23 2" xfId="12050" xr:uid="{088DD83D-1B8D-4A95-8174-0B09DDDD6CCA}"/>
    <cellStyle name="TITULO1 23 3" xfId="12051" xr:uid="{CAA67A1B-97F4-42D3-AB1A-F95DB38A7F4A}"/>
    <cellStyle name="TITULO1 23 4" xfId="12052" xr:uid="{C10104AC-976F-49A2-9FCC-D8F6F6DAA2AA}"/>
    <cellStyle name="TITULO1 24" xfId="12053" xr:uid="{1A6DE539-E0D6-4F2D-B962-0205BF83FDC1}"/>
    <cellStyle name="TITULO1 24 2" xfId="12054" xr:uid="{E13E77A4-F7E4-4B9E-8500-659790688FF9}"/>
    <cellStyle name="TITULO1 24 3" xfId="12055" xr:uid="{F023BD50-8DAD-4DEC-A355-9A3869FF412A}"/>
    <cellStyle name="TITULO1 24 4" xfId="12056" xr:uid="{1A52DAE0-EA88-4980-BA62-CBE454D76606}"/>
    <cellStyle name="Titulo1 3" xfId="12057" xr:uid="{079FCB4E-5549-45FF-AFF5-502B634F5994}"/>
    <cellStyle name="Titulo1 4" xfId="12058" xr:uid="{66B49924-BC9F-406F-AE47-16139001599B}"/>
    <cellStyle name="TITULO1 5" xfId="12059" xr:uid="{CCA812FC-EF11-4A6D-A59A-AAEC103B6665}"/>
    <cellStyle name="TITULO1 5 2" xfId="12060" xr:uid="{A4F54954-8364-42E7-B1AD-88BB9A6DFF86}"/>
    <cellStyle name="TITULO1 5 3" xfId="12061" xr:uid="{D40449AF-B592-4BD6-9A75-23E215CEC9A9}"/>
    <cellStyle name="TITULO1 5 4" xfId="12062" xr:uid="{B47A696C-18B4-4AA1-978A-BAB6ACE0DA3F}"/>
    <cellStyle name="TITULO1 6" xfId="12063" xr:uid="{F5FA6D63-6B7B-490A-974A-BE0DB56749FD}"/>
    <cellStyle name="TITULO1 6 2" xfId="12064" xr:uid="{8F9E912C-5201-4BDF-AB88-F0CDA0EAB398}"/>
    <cellStyle name="TITULO1 6 3" xfId="12065" xr:uid="{29A5D0A2-364B-4E04-9B56-3FDFC87A49C4}"/>
    <cellStyle name="TITULO1 6 4" xfId="12066" xr:uid="{657CCA5E-00A1-4350-B72B-8D13A28FAB1A}"/>
    <cellStyle name="TITULO1 7" xfId="12067" xr:uid="{C5E2C9D5-3E06-430F-8AD4-F022DB6C4152}"/>
    <cellStyle name="TITULO1 7 2" xfId="12068" xr:uid="{C9A2E5CD-FBBD-4293-8EC6-B03B16864A58}"/>
    <cellStyle name="TITULO1 7 3" xfId="12069" xr:uid="{2D0718A5-12A6-4B0A-9D6D-C354CB50DE1E}"/>
    <cellStyle name="TITULO1 7 4" xfId="12070" xr:uid="{D9EE502D-672B-40E8-8810-82793F64BFC3}"/>
    <cellStyle name="TITULO1 8" xfId="12071" xr:uid="{13B9FD0E-C1C2-4DDC-BE66-A3B8D6713190}"/>
    <cellStyle name="TITULO1 8 2" xfId="12072" xr:uid="{8C2C33FC-080A-4A96-A9A7-6C08041975A1}"/>
    <cellStyle name="TITULO1 8 3" xfId="12073" xr:uid="{012ECF47-9BAF-4783-8428-D4B8F5FF29BD}"/>
    <cellStyle name="TITULO1 8 4" xfId="12074" xr:uid="{48639D0B-F327-4531-8790-FA6A34A5F33B}"/>
    <cellStyle name="TITULO1 9" xfId="12075" xr:uid="{F28E6002-2ED3-48D8-BF75-C932857C1F6B}"/>
    <cellStyle name="TITULO1 9 2" xfId="12076" xr:uid="{7BE2FABD-DB1C-491A-A960-69E2DC593685}"/>
    <cellStyle name="TITULO1 9 3" xfId="12077" xr:uid="{E9DF45F3-AF6D-4616-BBDB-3BC8E20F316D}"/>
    <cellStyle name="TITULO1 9 4" xfId="12078" xr:uid="{C399421C-D90D-4C32-8B0B-3D93AE5C7692}"/>
    <cellStyle name="Titulo2" xfId="412" xr:uid="{3D5876A3-B5D4-477E-9F56-16BFE3BD76D2}"/>
    <cellStyle name="Titulo2 2" xfId="12079" xr:uid="{786714CE-17EE-47B4-A341-B731D065DC5F}"/>
    <cellStyle name="Titulo2 3" xfId="12080" xr:uid="{EA7DECB2-ADF9-4A84-85DA-7C13A088D255}"/>
    <cellStyle name="Titulo2 4" xfId="12081" xr:uid="{F4C40831-AD9C-4D0C-A132-7423DB4EC70E}"/>
    <cellStyle name="titulomov" xfId="413" xr:uid="{B4084040-3CD1-41C0-8A2E-21881A113C60}"/>
    <cellStyle name="titulomov 2" xfId="1521" xr:uid="{40EF26F6-F789-4CE5-B207-B07FBBD22691}"/>
    <cellStyle name="títulos" xfId="12082" xr:uid="{4DEEFC7B-C4BF-4B6B-8D3D-82EEE745C743}"/>
    <cellStyle name="Todos" xfId="414" xr:uid="{BA0C7035-DC9F-48DE-83F5-C6D40B0C1451}"/>
    <cellStyle name="Todos 2" xfId="1522" xr:uid="{25782E14-529E-4D41-8EDA-878A4E1A6A30}"/>
    <cellStyle name="Total" xfId="28" builtinId="25" customBuiltin="1"/>
    <cellStyle name="Total 10" xfId="1523" xr:uid="{4EA078F3-92ED-47AA-9FD9-4827C8A05A25}"/>
    <cellStyle name="Total 10 2" xfId="12084" xr:uid="{1E33082C-FCBA-4811-80AF-CC05C78CE78C}"/>
    <cellStyle name="Total 10 3" xfId="12085" xr:uid="{40A53A84-9D3B-490E-B03E-F8E0198DE1FE}"/>
    <cellStyle name="Total 10 4" xfId="12086" xr:uid="{D4735F2A-B0F5-4995-9ACA-0F4C9577A516}"/>
    <cellStyle name="Total 10 5" xfId="12083" xr:uid="{EB734319-4C41-467A-869C-E73B51572134}"/>
    <cellStyle name="Total 11" xfId="1524" xr:uid="{C2F17F6B-74DD-427C-BEC1-B0DD0C991F1F}"/>
    <cellStyle name="Total 11 2" xfId="12088" xr:uid="{4ED0B583-DE3B-45BC-93AA-85BEEA42C1EB}"/>
    <cellStyle name="Total 11 3" xfId="12089" xr:uid="{B97B7BEC-B821-43D5-8F45-AC906BB7A7E5}"/>
    <cellStyle name="Total 11 4" xfId="12090" xr:uid="{2A7AEF21-626A-4AD9-82C1-A5F3FA97EB1F}"/>
    <cellStyle name="Total 11 5" xfId="12087" xr:uid="{E35B33E7-C15E-47CE-8F9F-4D5BDA28A0A3}"/>
    <cellStyle name="Total 12" xfId="1525" xr:uid="{3B4C6DDB-9223-4899-8CFB-454A3BF62516}"/>
    <cellStyle name="Total 12 2" xfId="12092" xr:uid="{994AB578-AA54-4F0E-948A-DEF4DACC5D44}"/>
    <cellStyle name="Total 12 3" xfId="12093" xr:uid="{C58BDE5F-35A6-4DE0-90AA-E7F87E145FB2}"/>
    <cellStyle name="Total 12 4" xfId="12094" xr:uid="{ED352642-7460-4F75-A324-4FE7BD5CE06C}"/>
    <cellStyle name="Total 12 5" xfId="12091" xr:uid="{6E0F890F-30FF-4424-ABE4-5B9C65D58F01}"/>
    <cellStyle name="Total 13" xfId="1526" xr:uid="{6C1C7BCC-DA1A-4FDD-8DB8-8F7A661A3293}"/>
    <cellStyle name="Total 13 2" xfId="12096" xr:uid="{8EAFAA18-B6BB-40CF-9A22-97C189C2A9E8}"/>
    <cellStyle name="Total 13 3" xfId="12097" xr:uid="{0C645640-DBCF-4122-BEF0-6DC24A29530A}"/>
    <cellStyle name="Total 13 4" xfId="12098" xr:uid="{0BEA791A-6849-48F9-BD1E-88B9B8670E94}"/>
    <cellStyle name="Total 13 5" xfId="12095" xr:uid="{8A4E32AE-9D70-47F9-B20E-82ECCF4B67FC}"/>
    <cellStyle name="Total 14" xfId="1527" xr:uid="{E1A1010A-3004-472D-A90B-13572F5D6D0F}"/>
    <cellStyle name="Total 14 2" xfId="12100" xr:uid="{5AC32E82-3F00-4AB6-A309-4AF6AF9B61D8}"/>
    <cellStyle name="Total 14 3" xfId="12101" xr:uid="{08286285-94FE-40F5-8244-4BF331131521}"/>
    <cellStyle name="Total 14 4" xfId="12102" xr:uid="{07BA6E97-D715-4390-809F-EB6F0E8E68AE}"/>
    <cellStyle name="Total 14 5" xfId="12099" xr:uid="{65F30476-89FF-46CB-AABE-5D58A660FE1F}"/>
    <cellStyle name="Total 15" xfId="1528" xr:uid="{78CD235B-88BE-4F96-B6FE-4A80B58EC1A1}"/>
    <cellStyle name="Total 15 2" xfId="12104" xr:uid="{57413B67-3538-4269-A158-B4BB6DF7AE40}"/>
    <cellStyle name="Total 15 3" xfId="12105" xr:uid="{7ABC6A56-3D3D-49D4-A603-C52E5C4D1326}"/>
    <cellStyle name="Total 15 4" xfId="12106" xr:uid="{3423A0A2-7E48-4479-8BDD-50960B8C980C}"/>
    <cellStyle name="Total 15 5" xfId="12103" xr:uid="{4EE092F2-639E-4390-9FF1-DF6716DE9446}"/>
    <cellStyle name="Total 16" xfId="1529" xr:uid="{F123609A-E0D3-48FD-9924-F019055F7CB2}"/>
    <cellStyle name="Total 16 2" xfId="12108" xr:uid="{391EA1AB-BD64-4F95-A26D-69637A6FF51E}"/>
    <cellStyle name="Total 16 3" xfId="12109" xr:uid="{F0E644A4-AB25-4244-8950-46B1BF33EDBC}"/>
    <cellStyle name="Total 16 4" xfId="12110" xr:uid="{36514387-6F25-402F-B625-E6C6F1122FCE}"/>
    <cellStyle name="Total 16 5" xfId="12107" xr:uid="{18A6BF80-F0E8-4B8A-BED6-798CFD546ED1}"/>
    <cellStyle name="Total 17" xfId="1530" xr:uid="{57F5D979-6E01-49B0-BA06-175433DDA911}"/>
    <cellStyle name="Total 17 2" xfId="12112" xr:uid="{3AEEA398-9EA1-4880-8128-09CDCE3A6232}"/>
    <cellStyle name="Total 17 3" xfId="12113" xr:uid="{54BBF280-F921-4FB5-9586-EFB5543E5D21}"/>
    <cellStyle name="Total 17 4" xfId="12114" xr:uid="{A364C811-C60F-444B-B016-A3E14C59B6A9}"/>
    <cellStyle name="Total 17 5" xfId="12111" xr:uid="{37DC73A2-C0B6-429E-9E1C-C04DEF77654C}"/>
    <cellStyle name="Total 18" xfId="1531" xr:uid="{D260807A-A904-4268-A4BE-BC931DBE7BB6}"/>
    <cellStyle name="Total 18 2" xfId="12116" xr:uid="{6D3C0F2D-E223-4D1E-9BC3-EBA14D37B799}"/>
    <cellStyle name="Total 18 3" xfId="12117" xr:uid="{CC1911A4-FB1C-4912-B8B1-1A648ADCD4A1}"/>
    <cellStyle name="Total 18 4" xfId="12118" xr:uid="{90191250-2893-4078-913A-6273422E1B32}"/>
    <cellStyle name="Total 18 5" xfId="12115" xr:uid="{5B72B593-5EAA-4715-93DA-9903337415A0}"/>
    <cellStyle name="Total 19" xfId="1532" xr:uid="{DBC53623-0F51-473A-8EC3-CA8B39E8DE27}"/>
    <cellStyle name="Total 19 2" xfId="12120" xr:uid="{CD45EDB7-636B-42F7-96A3-C326BB6B3E79}"/>
    <cellStyle name="Total 19 3" xfId="12121" xr:uid="{60023649-91E4-478A-A908-C4B32377919D}"/>
    <cellStyle name="Total 19 4" xfId="12122" xr:uid="{360BCF89-28B2-4188-AB76-519BF5FB4570}"/>
    <cellStyle name="Total 19 5" xfId="12119" xr:uid="{6E4BAFC0-3E4E-404B-A296-E5B1F729D2B0}"/>
    <cellStyle name="total 2" xfId="415" xr:uid="{E5EC6543-FB1E-4893-9D16-EAB6D70D8DCC}"/>
    <cellStyle name="Total 2 2" xfId="1533" xr:uid="{ED66C0DE-90E5-4444-81BE-9B233A866EE1}"/>
    <cellStyle name="Total 2 3" xfId="1534" xr:uid="{2822F067-6E56-4BC1-9DA6-75ECC9C4E4BB}"/>
    <cellStyle name="Total 2 4" xfId="12123" xr:uid="{79025567-6D94-4C03-B37C-561505FE7AB1}"/>
    <cellStyle name="Total 20" xfId="1535" xr:uid="{6B1DEEFA-8554-43FF-8D90-25A86874CFDA}"/>
    <cellStyle name="Total 20 2" xfId="12125" xr:uid="{546805E9-F1BD-4299-83BB-B85C3813B3D8}"/>
    <cellStyle name="Total 20 3" xfId="12126" xr:uid="{5C086BEB-B7A5-4FFB-92B8-A1DB01BEB2C8}"/>
    <cellStyle name="Total 20 4" xfId="12127" xr:uid="{499C60F9-D872-4FB0-9F9D-C4E66ACF987E}"/>
    <cellStyle name="Total 20 5" xfId="12124" xr:uid="{EDAABD77-17D4-4421-8547-D7C321474763}"/>
    <cellStyle name="Total 21" xfId="12128" xr:uid="{B9439742-4CB5-49D7-B35F-1F12E103E212}"/>
    <cellStyle name="Total 21 2" xfId="12129" xr:uid="{48840ACA-E2BE-4468-A6DD-2EB35060E59E}"/>
    <cellStyle name="Total 21 3" xfId="12130" xr:uid="{1AD0EF27-31E4-42D6-BA0D-B7A8BE0F1948}"/>
    <cellStyle name="Total 21 4" xfId="12131" xr:uid="{4B5207C5-8ECA-471B-BA07-10B872565C8F}"/>
    <cellStyle name="Total 22" xfId="12132" xr:uid="{0B0F898D-C003-4564-8477-4876C7BA0127}"/>
    <cellStyle name="Total 22 2" xfId="12133" xr:uid="{B08FD570-C99A-4E92-8E33-856900C43241}"/>
    <cellStyle name="Total 22 3" xfId="12134" xr:uid="{B9296734-8CB9-42DB-AAB3-553763C64222}"/>
    <cellStyle name="Total 22 4" xfId="12135" xr:uid="{8CEAA499-750B-4F30-B640-25C25FFABD4C}"/>
    <cellStyle name="Total 23" xfId="12136" xr:uid="{52A4A22A-854B-4BE5-8197-7EE6FBFE1402}"/>
    <cellStyle name="Total 23 2" xfId="12137" xr:uid="{D8993FA2-D067-4FFE-8E5F-4F6278155B23}"/>
    <cellStyle name="Total 23 3" xfId="12138" xr:uid="{1111897B-084E-45A8-9489-2E1D5F23A7C1}"/>
    <cellStyle name="Total 23 4" xfId="12139" xr:uid="{C161C115-F4A2-45F1-9399-AA922BE7B06D}"/>
    <cellStyle name="Total 24" xfId="12140" xr:uid="{B5A77DD7-F8EA-4DD0-9F49-D73FAE4BFFF5}"/>
    <cellStyle name="Total 25" xfId="12141" xr:uid="{618EE6D9-9216-4122-8C48-2A8743CBACC7}"/>
    <cellStyle name="total 3" xfId="416" xr:uid="{363D703A-56C3-49A1-932B-D4F6E070B6BC}"/>
    <cellStyle name="Total 3 2" xfId="1536" xr:uid="{F632F258-D92E-4611-94CA-C1BF6A6EC895}"/>
    <cellStyle name="Total 3 3" xfId="1537" xr:uid="{F7494A41-77DE-408D-A12A-807D6D5166A4}"/>
    <cellStyle name="Total 3 4" xfId="12142" xr:uid="{B35CD08F-A2F1-4E6B-86A8-605B22DA7FA6}"/>
    <cellStyle name="Total 4" xfId="417" xr:uid="{69B11F24-B614-4B1D-97A1-C75DF51EBB1E}"/>
    <cellStyle name="Total 4 2" xfId="12143" xr:uid="{3C3A57B6-D206-4315-877F-99BD25C14CA9}"/>
    <cellStyle name="Total 5" xfId="418" xr:uid="{37F6C521-4894-403A-8AB3-0D33B98E49DC}"/>
    <cellStyle name="Total 5 2" xfId="12144" xr:uid="{EF2671AF-E656-4C11-91A8-698096BD1907}"/>
    <cellStyle name="Total 6" xfId="419" xr:uid="{96DDC14D-250B-4669-BE10-22B4CA60D377}"/>
    <cellStyle name="Total 6 2" xfId="12145" xr:uid="{9BF2656C-0C64-4444-AD0F-6503377DFDDA}"/>
    <cellStyle name="Total 7" xfId="420" xr:uid="{277C8B6C-8DF9-4C29-A696-1147D1A30B4A}"/>
    <cellStyle name="Total 7 2" xfId="12146" xr:uid="{51A60163-C7D3-46ED-BBA3-91C31CF3FE58}"/>
    <cellStyle name="Total 8" xfId="1538" xr:uid="{D89E45AB-C182-4329-A5BD-175ED4CA4E71}"/>
    <cellStyle name="Total 8 2" xfId="12148" xr:uid="{D396470A-13B6-4E31-B3AD-C16187AAC11C}"/>
    <cellStyle name="Total 8 3" xfId="12149" xr:uid="{E6AABBD5-6BEE-4D17-AFBC-ED90DCB9A567}"/>
    <cellStyle name="Total 8 4" xfId="12150" xr:uid="{B8B2C872-2392-4232-9E2B-09EC192368F0}"/>
    <cellStyle name="Total 8 5" xfId="12147" xr:uid="{6EDA75C6-20C5-4879-8AA9-9F29137523CA}"/>
    <cellStyle name="Total 9" xfId="1539" xr:uid="{201A1079-1BFE-4DFE-BE75-DB4604386C43}"/>
    <cellStyle name="Total 9 2" xfId="12152" xr:uid="{0C7A763E-C373-426A-9896-DC98CFC989DD}"/>
    <cellStyle name="Total 9 3" xfId="12153" xr:uid="{132AFF50-569F-481A-8DC9-04763E80F1BA}"/>
    <cellStyle name="Total 9 4" xfId="12154" xr:uid="{E7BD4729-4B28-4A38-8158-59C296FDCACB}"/>
    <cellStyle name="Total 9 5" xfId="12151" xr:uid="{E72A0BCA-DA06-4117-8BC9-3B482B339040}"/>
    <cellStyle name="totalbalan" xfId="421" xr:uid="{D31EF0F4-9001-4F26-BC84-2BABEFA23C63}"/>
    <cellStyle name="totalbalan 2" xfId="1540" xr:uid="{653AA9F0-63BF-4838-9F7D-1C63431B3F4A}"/>
    <cellStyle name="valor" xfId="12155" xr:uid="{8B2B8B0F-6244-490F-B8A3-E6C7B5D77D76}"/>
    <cellStyle name="valor 2" xfId="12156" xr:uid="{4AE2A894-FAB7-4593-AF8F-AED8D2DFEDEB}"/>
    <cellStyle name="valor 3" xfId="12157" xr:uid="{5EDC0360-D2AD-4B79-A2B4-271B69346294}"/>
    <cellStyle name="valor 4" xfId="12158" xr:uid="{CED385C6-7E80-48C1-B0DD-9178797873B3}"/>
    <cellStyle name="Vírgula" xfId="1" builtinId="3"/>
    <cellStyle name="Vírgula 2" xfId="9" xr:uid="{737ED031-DA92-4A73-80A3-A26A1EE2687C}"/>
    <cellStyle name="Vírgula 2 2" xfId="1585" xr:uid="{C9B8ACE0-B64B-4DC7-98A7-43B23378E782}"/>
    <cellStyle name="Vírgula 2 3" xfId="14" xr:uid="{D0020099-16FB-4413-A446-D0902E2C39CB}"/>
    <cellStyle name="Vírgula 2 3 2" xfId="1596" xr:uid="{47DB689A-1618-450C-B458-0C02E37BE4ED}"/>
    <cellStyle name="Vírgula 2 4" xfId="12245" xr:uid="{339E7C26-9369-4915-8081-FEFE66791096}"/>
    <cellStyle name="Vírgula 3" xfId="15" xr:uid="{4565BC91-E9CF-4B5D-9111-101676009D35}"/>
    <cellStyle name="Vírgula 3 2" xfId="11" xr:uid="{EF1C490E-5B00-47EA-AF3F-BF49086014B3}"/>
    <cellStyle name="Vírgula 3 2 2" xfId="19" xr:uid="{E92F31BD-B941-4A5E-A0AF-A88281017A4E}"/>
    <cellStyle name="Vírgula 3 2 3" xfId="1586" xr:uid="{73D09751-9DF6-4E9B-8CB4-72F7A07C423F}"/>
    <cellStyle name="Vírgula 3 3" xfId="1598" xr:uid="{1A979422-B415-4CB7-8179-6F8075DAA7C5}"/>
    <cellStyle name="Vírgula 3 4" xfId="12235" xr:uid="{030D5866-DD8F-4D63-B0BD-7C4ACC71F110}"/>
    <cellStyle name="Vírgula 3 5" xfId="1545" xr:uid="{C04D3A2C-2A58-449C-BC3E-3042851373B7}"/>
    <cellStyle name="Vírgula 4" xfId="13" xr:uid="{F788DBC8-36E2-4EC7-93BD-448E4A6818C2}"/>
    <cellStyle name="Vírgula 4 2" xfId="1587" xr:uid="{5D81CE3E-B2D1-4752-9EC4-E3CE2ECC5231}"/>
    <cellStyle name="Vírgula 4 2 2" xfId="20971" xr:uid="{93B80B1E-A656-4E4D-97E9-E172E6A9BC06}"/>
    <cellStyle name="Vírgula 4 2 3" xfId="15748" xr:uid="{BA97A030-5A0E-4004-8110-CF1FA1135AAB}"/>
    <cellStyle name="Vírgula 4 3" xfId="17500" xr:uid="{D3CC71F3-FBE8-4D50-8E1D-09957006FB60}"/>
    <cellStyle name="Vírgula 4 4" xfId="12231" xr:uid="{DF8C4A3E-9504-402D-A27E-1B87CE824DCC}"/>
    <cellStyle name="Vírgula 4 5" xfId="1547" xr:uid="{38AC0F86-205A-4B42-A7C7-A27A01F97611}"/>
    <cellStyle name="Vírgula 5" xfId="18" xr:uid="{423B0A59-AB3C-4E4A-976F-EA663E13A3B8}"/>
    <cellStyle name="Vírgula 5 2" xfId="19842" xr:uid="{694C8AF1-858E-43A1-BAEB-51DFDF22F1AC}"/>
    <cellStyle name="Vírgula 5 3" xfId="14608" xr:uid="{2B7AA08C-1E2D-4648-AEBD-775F66A2A31C}"/>
    <cellStyle name="Vírgula 6" xfId="1678" xr:uid="{E0899FB9-9584-4C24-95E1-75B789DAF7B2}"/>
    <cellStyle name="Vírgula 6 2" xfId="22717" xr:uid="{16EABFD9-EFA5-4CBD-B02B-0E6A2950D199}"/>
    <cellStyle name="Vírgula 6 3" xfId="17499" xr:uid="{C58537FA-5629-46FF-B7C2-C8D908BB00BA}"/>
    <cellStyle name="ZERO" xfId="422" xr:uid="{D07234EA-7A61-4593-B14E-B1810F416374}"/>
    <cellStyle name="zero = - [0]" xfId="423" xr:uid="{B897010D-29BF-4D64-B812-1122EE273619}"/>
    <cellStyle name="zero = - [0] 2" xfId="1541" xr:uid="{E1A4A86F-1319-4E33-B6EA-6FA34A633411}"/>
    <cellStyle name="zero = - [0] 2 2" xfId="12161" xr:uid="{0951CE79-1A47-41C4-A705-76A58E0DA4D9}"/>
    <cellStyle name="zero = - [0] 3" xfId="12162" xr:uid="{F8471218-92CD-42D6-85C2-74FBF4C4BFE4}"/>
    <cellStyle name="zero = - [0] 4" xfId="12163" xr:uid="{26622A3C-F528-4817-BCE1-0312FC1C3E87}"/>
    <cellStyle name="zero = - [0] 5" xfId="12164" xr:uid="{BEF04DDC-8934-4C32-9EFF-44D302300403}"/>
    <cellStyle name="zero = - [0] 6" xfId="12160" xr:uid="{1585EF3D-DA8C-4E98-A4A0-A34BE4F65F39}"/>
    <cellStyle name="ZERO = - [1]" xfId="424" xr:uid="{E89C34C1-8BB5-47AC-B6F7-69BC9137E311}"/>
    <cellStyle name="ZERO = - [1] 10" xfId="12165" xr:uid="{94D14CB0-EB99-4D02-9226-0C20E48D44A7}"/>
    <cellStyle name="ZERO = - [1] 2" xfId="1542" xr:uid="{C8BC4C6D-698B-4E90-86E4-031152657405}"/>
    <cellStyle name="ZERO = - [1] 2 2" xfId="12167" xr:uid="{01FD27E2-717F-4E2F-A8C1-D5557DFDD839}"/>
    <cellStyle name="ZERO = - [1] 2 3" xfId="12168" xr:uid="{4D18E30B-09E5-489E-9B67-20D7CC81F6D1}"/>
    <cellStyle name="ZERO = - [1] 2 4" xfId="12169" xr:uid="{D01A948E-7CCC-4A47-ACD9-34BDB3720048}"/>
    <cellStyle name="ZERO = - [1] 2 5" xfId="12170" xr:uid="{0F1EF2EE-E5D0-434F-B590-F51AD58D0C50}"/>
    <cellStyle name="ZERO = - [1] 2 6" xfId="12166" xr:uid="{71D32E67-DACE-4C1A-B38F-873A7D55FEE8}"/>
    <cellStyle name="ZERO = - [1] 3" xfId="12171" xr:uid="{0FF1E4A4-4565-4891-B9D5-4FF8A212DCAC}"/>
    <cellStyle name="ZERO = - [1] 3 2" xfId="12172" xr:uid="{9743D4DC-D2CB-42BF-9B8F-F41189E6118F}"/>
    <cellStyle name="ZERO = - [1] 3 3" xfId="12173" xr:uid="{EBCD5FC3-5E4A-4278-9656-EB2BDBC7A72E}"/>
    <cellStyle name="ZERO = - [1] 3 4" xfId="12174" xr:uid="{F4200FCD-1C0F-499B-94F5-C3162E4AD3D6}"/>
    <cellStyle name="ZERO = - [1] 3 5" xfId="12175" xr:uid="{76F90D4A-7875-46BA-BEC3-ACFC5DC5F3BA}"/>
    <cellStyle name="ZERO = - [1] 4" xfId="12176" xr:uid="{60FBE437-06B1-4F62-9562-2AC8E14C9C8F}"/>
    <cellStyle name="ZERO = - [1] 4 2" xfId="12177" xr:uid="{331B826F-706C-4EC8-B2A2-CEEB0A90C4D3}"/>
    <cellStyle name="ZERO = - [1] 4 3" xfId="12178" xr:uid="{9E5020EE-90BE-456E-B24F-21E8B2F1827C}"/>
    <cellStyle name="ZERO = - [1] 4 4" xfId="12179" xr:uid="{D74A1840-E294-4AD8-AE8F-9FB150292D45}"/>
    <cellStyle name="ZERO = - [1] 4 5" xfId="12180" xr:uid="{27EB6DAE-6456-471C-8A3A-76B85A255D45}"/>
    <cellStyle name="ZERO = - [1] 5" xfId="12181" xr:uid="{513A42A3-65C6-411C-A5EF-0E97C6A65F7C}"/>
    <cellStyle name="ZERO = - [1] 5 2" xfId="12182" xr:uid="{8CF841F6-79B6-4B72-8ECE-781F65D828CF}"/>
    <cellStyle name="ZERO = - [1] 5 3" xfId="12183" xr:uid="{9ABAB42A-E710-4C27-91DC-08616D1D467F}"/>
    <cellStyle name="ZERO = - [1] 5 4" xfId="12184" xr:uid="{25EBDDFC-0A51-454E-BAD5-97AC404926A1}"/>
    <cellStyle name="ZERO = - [1] 6" xfId="12185" xr:uid="{7DDD3E29-4F00-4BAD-A529-62B4860D0D62}"/>
    <cellStyle name="ZERO = - [1] 7" xfId="12186" xr:uid="{F788E551-9203-4115-BFE2-B332E4808A92}"/>
    <cellStyle name="ZERO = - [1] 8" xfId="12187" xr:uid="{D277E3B9-2258-4193-8E01-C12644867D91}"/>
    <cellStyle name="ZERO = - [1] 9" xfId="12188" xr:uid="{31C6CCB5-E1D1-493F-9930-7A5620AC7CBF}"/>
    <cellStyle name="ZERO = [-]" xfId="425" xr:uid="{A28BAB14-41DC-4CC8-8422-B9623DB9EE01}"/>
    <cellStyle name="ZERO = [-] 10" xfId="12189" xr:uid="{0EA85EE9-08FD-48E1-94B6-E2632830896A}"/>
    <cellStyle name="ZERO = [-] 2" xfId="1543" xr:uid="{6E67FD03-C97C-4C43-B6E2-A748BB1FBFA5}"/>
    <cellStyle name="ZERO = [-] 2 2" xfId="12191" xr:uid="{8DD1F122-7365-4019-9A75-838814FFBFBF}"/>
    <cellStyle name="ZERO = [-] 2 3" xfId="12192" xr:uid="{6C383F85-60D5-4E90-A1A0-7604D2B70D68}"/>
    <cellStyle name="ZERO = [-] 2 4" xfId="12193" xr:uid="{19F54986-1E8F-4C38-A73B-272A67C0E215}"/>
    <cellStyle name="ZERO = [-] 2 5" xfId="12194" xr:uid="{F5992B3A-9F7B-4B4F-B31B-45CAF4531D0D}"/>
    <cellStyle name="ZERO = [-] 2 6" xfId="12190" xr:uid="{7B966670-AFAA-4181-854D-D9284A1323B8}"/>
    <cellStyle name="ZERO = [-] 3" xfId="12195" xr:uid="{B4759BA1-25B1-462A-80AD-4711351D2A19}"/>
    <cellStyle name="ZERO = [-] 3 2" xfId="12196" xr:uid="{344CCCD0-D40A-42D2-88E3-064E1DAD99BB}"/>
    <cellStyle name="ZERO = [-] 3 3" xfId="12197" xr:uid="{EF63ADFB-8AD2-4BC5-996B-BBB5CE8854DB}"/>
    <cellStyle name="ZERO = [-] 3 4" xfId="12198" xr:uid="{F287632A-96CA-44E5-9CCF-1825B07EA7D5}"/>
    <cellStyle name="ZERO = [-] 3 5" xfId="12199" xr:uid="{65ED8318-C1B9-4CEE-80F1-06350A854248}"/>
    <cellStyle name="ZERO = [-] 4" xfId="12200" xr:uid="{B925916B-601B-40C1-861C-60F828437699}"/>
    <cellStyle name="ZERO = [-] 4 2" xfId="12201" xr:uid="{078C93D9-696F-4589-B7DD-77793018AE7D}"/>
    <cellStyle name="ZERO = [-] 4 3" xfId="12202" xr:uid="{FAD7BDBE-FFBC-40F4-842B-2D94AAF09767}"/>
    <cellStyle name="ZERO = [-] 4 4" xfId="12203" xr:uid="{1C8D0C7D-4131-4F28-9159-98C804E5243F}"/>
    <cellStyle name="ZERO = [-] 4 5" xfId="12204" xr:uid="{015D57F1-7D37-4ABF-9494-850805D94BA8}"/>
    <cellStyle name="ZERO = [-] 5" xfId="12205" xr:uid="{5261C1A7-B4AA-4C09-B335-AF18979B6822}"/>
    <cellStyle name="ZERO = [-] 5 2" xfId="12206" xr:uid="{A834AAE3-368F-4C98-B1CA-98A17B544B5B}"/>
    <cellStyle name="ZERO = [-] 5 3" xfId="12207" xr:uid="{D9832124-602B-4702-A70C-3CBF78B2EE82}"/>
    <cellStyle name="ZERO = [-] 5 4" xfId="12208" xr:uid="{4F242E1A-ECE0-4D01-AEA0-9531954D0FDE}"/>
    <cellStyle name="ZERO = [-] 6" xfId="12209" xr:uid="{5EEF4954-A811-41F5-A0C9-F2E78D3BD8FA}"/>
    <cellStyle name="ZERO = [-] 7" xfId="12210" xr:uid="{0F1944F0-0BF9-4C4D-811D-EBC88DC91C66}"/>
    <cellStyle name="ZERO = [-] 8" xfId="12211" xr:uid="{33B3FAB7-B821-4265-BF11-E55C0C87A35C}"/>
    <cellStyle name="ZERO = [-] 9" xfId="12212" xr:uid="{8FBA9EDC-1060-4227-8A8F-7CC9BE6F278D}"/>
    <cellStyle name="ZERO 10" xfId="22759" xr:uid="{5EA8D50B-05BE-4144-8A5C-3AFC4B8F729E}"/>
    <cellStyle name="ZERO 11" xfId="22790" xr:uid="{35551B93-44E5-475F-B645-F47EB832891F}"/>
    <cellStyle name="ZERO 12" xfId="22738" xr:uid="{CD4535B2-892D-4C80-82F2-0F473085F2E5}"/>
    <cellStyle name="ZERO 13" xfId="22792" xr:uid="{BA04C08E-4909-4C0F-9B5F-6D01CE6C9AD5}"/>
    <cellStyle name="ZERO 14" xfId="22730" xr:uid="{A9ED2FA2-EFC1-4BC5-AF74-AAE77ADB677E}"/>
    <cellStyle name="ZERO 2" xfId="1544" xr:uid="{B15686CF-A929-4EB5-BAD5-F9DD83AAD2F8}"/>
    <cellStyle name="ZERO 2 2" xfId="12213" xr:uid="{C3AC26A8-F8DE-455D-984A-CEF47E61295B}"/>
    <cellStyle name="ZERO 3" xfId="12214" xr:uid="{D8A2EA26-CFC0-43F2-96F8-877CF8C7E719}"/>
    <cellStyle name="ZERO 4" xfId="12215" xr:uid="{8E29D399-AD57-421D-83CA-F85FFA21F359}"/>
    <cellStyle name="ZERO 5" xfId="12216" xr:uid="{EC45BFCE-9CF3-4947-9FFF-A679D93B2FAC}"/>
    <cellStyle name="ZERO 6" xfId="12159" xr:uid="{1D15EA89-AB1F-4F8D-AD1A-ABC8B7F520B0}"/>
    <cellStyle name="ZERO 7" xfId="22765" xr:uid="{A4698207-09F5-4FFE-9231-89750067E819}"/>
    <cellStyle name="ZERO 8" xfId="22803" xr:uid="{8C83F607-A772-467D-A8E0-F192263F97DA}"/>
    <cellStyle name="ZERO 9" xfId="22719" xr:uid="{72C3639A-4144-430A-B9F9-E15F0ADF4C83}"/>
    <cellStyle name="ZERO_2006 x 2007" xfId="12217" xr:uid="{F7F60D1C-B85B-484C-B5DF-A8A20B6E139D}"/>
    <cellStyle name="常规_Sheet1" xfId="12218" xr:uid="{AE3F0997-8E47-4354-9846-EFB6971A52DE}"/>
    <cellStyle name="標準_090127ReportForm" xfId="12219" xr:uid="{0A230799-76AE-47E0-AA24-5C9FBF740AC6}"/>
  </cellStyles>
  <dxfs count="0"/>
  <tableStyles count="1" defaultTableStyle="TableStyleMedium2" defaultPivotStyle="PivotStyleLight16">
    <tableStyle name="Invisible" pivot="0" table="0" count="0" xr9:uid="{400B6476-BE75-418F-AACD-E05CDD3DBE3A}"/>
  </tableStyles>
  <colors>
    <mruColors>
      <color rgb="FF2262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1804147</xdr:colOff>
      <xdr:row>54</xdr:row>
      <xdr:rowOff>100853</xdr:rowOff>
    </xdr:from>
    <xdr:to>
      <xdr:col>0</xdr:col>
      <xdr:colOff>2566147</xdr:colOff>
      <xdr:row>57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FA786-BEA6-4B77-BDD0-846D1339FDDD}"/>
            </a:ext>
          </a:extLst>
        </xdr:cNvPr>
        <xdr:cNvSpPr/>
      </xdr:nvSpPr>
      <xdr:spPr>
        <a:xfrm flipH="1">
          <a:off x="1804147" y="7720853"/>
          <a:ext cx="762000" cy="49081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5B13-F0C8-40AF-89E1-FF8D8C8251BF}">
  <sheetPr>
    <tabColor rgb="FF92D050"/>
  </sheetPr>
  <dimension ref="A1:BC81"/>
  <sheetViews>
    <sheetView showGridLines="0" tabSelected="1" topLeftCell="B1" zoomScale="81" zoomScaleNormal="80" workbookViewId="0">
      <pane xSplit="6" ySplit="8" topLeftCell="AQ62" activePane="bottomRight" state="frozen"/>
      <selection activeCell="AS8" sqref="AS8:AS71"/>
      <selection pane="topRight" activeCell="AS8" sqref="AS8:AS71"/>
      <selection pane="bottomLeft" activeCell="AS8" sqref="AS8:AS71"/>
      <selection pane="bottomRight" activeCell="BD68" sqref="BD68"/>
    </sheetView>
  </sheetViews>
  <sheetFormatPr defaultColWidth="35.140625" defaultRowHeight="15.75" customHeight="1" outlineLevelCol="1"/>
  <cols>
    <col min="1" max="1" width="15.7109375" style="75" hidden="1" customWidth="1" outlineLevel="1"/>
    <col min="2" max="2" width="1.7109375" style="76" customWidth="1" collapsed="1"/>
    <col min="3" max="3" width="1.7109375" style="76" customWidth="1"/>
    <col min="4" max="4" width="59.28515625" style="77" bestFit="1" customWidth="1"/>
    <col min="5" max="7" width="18.7109375" style="78" hidden="1" customWidth="1" outlineLevel="1"/>
    <col min="8" max="8" width="18.7109375" style="78" customWidth="1" collapsed="1"/>
    <col min="9" max="9" width="1.42578125" style="215" customWidth="1"/>
    <col min="10" max="12" width="18.7109375" style="78" hidden="1" customWidth="1" outlineLevel="1"/>
    <col min="13" max="13" width="18.7109375" style="78" customWidth="1" collapsed="1"/>
    <col min="14" max="14" width="1.140625" style="215" customWidth="1"/>
    <col min="15" max="17" width="18.7109375" style="78" hidden="1" customWidth="1" outlineLevel="1"/>
    <col min="18" max="18" width="18.7109375" style="78" customWidth="1" collapsed="1"/>
    <col min="19" max="19" width="0.85546875" style="216" customWidth="1"/>
    <col min="20" max="22" width="18.7109375" style="78" hidden="1" customWidth="1" outlineLevel="1"/>
    <col min="23" max="23" width="18.7109375" style="78" customWidth="1" collapsed="1"/>
    <col min="24" max="24" width="1.28515625" style="217" customWidth="1"/>
    <col min="25" max="27" width="18.7109375" style="79" hidden="1" customWidth="1" outlineLevel="1"/>
    <col min="28" max="28" width="18.7109375" style="79" customWidth="1" collapsed="1"/>
    <col min="29" max="29" width="1.28515625" customWidth="1"/>
    <col min="30" max="30" width="18.7109375" style="79" hidden="1" customWidth="1" outlineLevel="1" collapsed="1"/>
    <col min="31" max="32" width="18.7109375" style="79" hidden="1" customWidth="1" outlineLevel="1"/>
    <col min="33" max="33" width="18.7109375" style="79" customWidth="1" collapsed="1"/>
    <col min="34" max="34" width="1.28515625" customWidth="1"/>
    <col min="35" max="35" width="18.7109375" style="79" customWidth="1" outlineLevel="1"/>
    <col min="36" max="36" width="1.28515625" customWidth="1" outlineLevel="1"/>
    <col min="37" max="37" width="18.7109375" style="79" customWidth="1" outlineLevel="1"/>
    <col min="38" max="38" width="1.28515625" customWidth="1" outlineLevel="1"/>
    <col min="39" max="39" width="18.7109375" style="79" customWidth="1" outlineLevel="1"/>
    <col min="40" max="40" width="1.28515625" customWidth="1" outlineLevel="1"/>
    <col min="41" max="41" width="18.7109375" style="79" customWidth="1"/>
    <col min="42" max="42" width="1.28515625" customWidth="1"/>
    <col min="43" max="43" width="18.7109375" style="79" customWidth="1"/>
    <col min="44" max="44" width="1.28515625" customWidth="1"/>
    <col min="45" max="45" width="18.7109375" style="79" customWidth="1"/>
    <col min="46" max="46" width="1.28515625" customWidth="1"/>
    <col min="47" max="47" width="14.5703125" style="79" bestFit="1" customWidth="1"/>
    <col min="48" max="48" width="1.28515625" customWidth="1"/>
    <col min="49" max="49" width="14.42578125" style="79" customWidth="1"/>
    <col min="50" max="50" width="1.28515625" customWidth="1"/>
    <col min="51" max="51" width="14.5703125" style="79" customWidth="1"/>
    <col min="52" max="52" width="1.28515625" customWidth="1"/>
    <col min="53" max="53" width="13.5703125" style="79" bestFit="1" customWidth="1"/>
    <col min="54" max="54" width="1.28515625" customWidth="1"/>
    <col min="55" max="55" width="13.5703125" style="79" bestFit="1" customWidth="1"/>
    <col min="56" max="16384" width="35.140625" style="79"/>
  </cols>
  <sheetData>
    <row r="1" spans="1:55" ht="15.75" customHeight="1">
      <c r="B1" s="170"/>
      <c r="C1" s="170"/>
      <c r="D1" s="211"/>
      <c r="E1" s="215"/>
      <c r="F1" s="215"/>
      <c r="G1" s="215"/>
      <c r="H1" s="215"/>
      <c r="J1" s="215"/>
      <c r="K1" s="215"/>
      <c r="L1" s="215"/>
      <c r="M1" s="215"/>
      <c r="O1" s="215"/>
      <c r="P1" s="215"/>
      <c r="Q1" s="215"/>
      <c r="R1" s="215"/>
      <c r="T1" s="215"/>
      <c r="U1" s="215"/>
      <c r="V1" s="215"/>
      <c r="W1" s="215"/>
      <c r="Y1" s="214"/>
      <c r="Z1" s="214"/>
      <c r="AA1" s="214"/>
      <c r="AB1" s="214"/>
      <c r="AD1" s="214"/>
      <c r="AE1" s="214"/>
      <c r="AF1" s="214"/>
      <c r="AG1" s="214"/>
      <c r="AI1" s="214"/>
      <c r="AK1" s="214"/>
      <c r="AM1" s="214"/>
      <c r="AO1" s="214"/>
      <c r="AQ1" s="214"/>
      <c r="AS1" s="214"/>
    </row>
    <row r="2" spans="1:55" ht="15.75" customHeight="1">
      <c r="B2" s="170"/>
      <c r="C2" s="170"/>
      <c r="D2" s="211"/>
      <c r="E2" s="215"/>
      <c r="F2" s="215"/>
      <c r="G2" s="215"/>
      <c r="H2" s="215"/>
      <c r="J2" s="215"/>
      <c r="K2" s="215"/>
      <c r="L2" s="215"/>
      <c r="M2" s="215"/>
      <c r="O2" s="215"/>
      <c r="P2" s="215"/>
      <c r="Q2" s="215"/>
      <c r="R2" s="215"/>
      <c r="T2" s="124"/>
      <c r="U2" s="124"/>
      <c r="V2" s="124"/>
      <c r="W2" s="124"/>
      <c r="Y2" s="214"/>
      <c r="Z2" s="214"/>
      <c r="AA2" s="214"/>
      <c r="AB2" s="214"/>
      <c r="AD2" s="214"/>
      <c r="AE2" s="214"/>
      <c r="AF2" s="214"/>
      <c r="AG2" s="214"/>
      <c r="AI2" s="214"/>
      <c r="AK2" s="214"/>
      <c r="AM2" s="214"/>
      <c r="AO2" s="214"/>
      <c r="AQ2" s="214"/>
      <c r="AS2" s="214"/>
    </row>
    <row r="3" spans="1:55" s="81" customFormat="1" ht="15.75" customHeight="1">
      <c r="A3" s="80"/>
      <c r="B3" s="99" t="s">
        <v>83</v>
      </c>
      <c r="C3" s="151"/>
      <c r="D3" s="126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9"/>
      <c r="Y3" s="126"/>
      <c r="Z3" s="126"/>
      <c r="AA3" s="126"/>
      <c r="AB3" s="126"/>
      <c r="AD3" s="126"/>
      <c r="AE3" s="126"/>
      <c r="AF3" s="126"/>
      <c r="AG3" s="126"/>
      <c r="AI3" s="126"/>
      <c r="AK3" s="126"/>
      <c r="AM3" s="126"/>
      <c r="AO3" s="126"/>
      <c r="AQ3" s="126"/>
      <c r="AS3" s="126"/>
    </row>
    <row r="4" spans="1:55" s="81" customFormat="1" ht="15.75" customHeight="1">
      <c r="A4" s="80"/>
      <c r="B4" s="99" t="s">
        <v>84</v>
      </c>
      <c r="C4" s="151"/>
      <c r="D4" s="126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219"/>
      <c r="Y4" s="126"/>
      <c r="Z4" s="126"/>
      <c r="AA4" s="126"/>
      <c r="AB4" s="126"/>
      <c r="AD4" s="126"/>
      <c r="AE4" s="126"/>
      <c r="AF4" s="126"/>
      <c r="AG4" s="126"/>
      <c r="AI4" s="126"/>
      <c r="AK4" s="126"/>
      <c r="AM4" s="126"/>
      <c r="AO4" s="126"/>
      <c r="AQ4" s="126"/>
      <c r="AS4" s="126"/>
    </row>
    <row r="5" spans="1:55" s="81" customFormat="1" ht="15.75" customHeight="1">
      <c r="A5" s="80"/>
      <c r="B5" s="151"/>
      <c r="C5" s="151"/>
      <c r="D5" s="9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219"/>
      <c r="Y5" s="126"/>
      <c r="Z5" s="126"/>
      <c r="AA5" s="126"/>
      <c r="AB5" s="126"/>
      <c r="AD5" s="126"/>
      <c r="AE5" s="126"/>
      <c r="AF5" s="126"/>
      <c r="AG5" s="126"/>
      <c r="AI5" s="126"/>
      <c r="AK5" s="126"/>
      <c r="AM5" s="126"/>
      <c r="AO5" s="126"/>
      <c r="AQ5" s="126"/>
      <c r="AS5" s="126"/>
    </row>
    <row r="6" spans="1:55" s="296" customFormat="1" ht="15.6" customHeight="1">
      <c r="A6" s="102"/>
      <c r="B6" s="195"/>
      <c r="C6" s="195"/>
      <c r="D6" s="195"/>
      <c r="E6" s="307">
        <v>42825</v>
      </c>
      <c r="F6" s="307">
        <v>42916</v>
      </c>
      <c r="G6" s="307">
        <v>43008</v>
      </c>
      <c r="H6" s="307">
        <v>43100</v>
      </c>
      <c r="I6" s="292"/>
      <c r="J6" s="307">
        <v>43190</v>
      </c>
      <c r="K6" s="307">
        <v>43281</v>
      </c>
      <c r="L6" s="307">
        <v>43373</v>
      </c>
      <c r="M6" s="307">
        <v>43465</v>
      </c>
      <c r="N6" s="292"/>
      <c r="O6" s="307">
        <v>43555</v>
      </c>
      <c r="P6" s="307">
        <v>43646</v>
      </c>
      <c r="Q6" s="307">
        <v>43738</v>
      </c>
      <c r="R6" s="307">
        <v>43830</v>
      </c>
      <c r="S6" s="293"/>
      <c r="T6" s="306">
        <v>43921</v>
      </c>
      <c r="U6" s="307">
        <v>44012</v>
      </c>
      <c r="V6" s="307">
        <v>44104</v>
      </c>
      <c r="W6" s="307">
        <v>44196</v>
      </c>
      <c r="X6" s="295"/>
      <c r="Y6" s="304">
        <v>44286</v>
      </c>
      <c r="Z6" s="304">
        <v>44377</v>
      </c>
      <c r="AA6" s="304">
        <v>44469</v>
      </c>
      <c r="AB6" s="304">
        <v>44561</v>
      </c>
      <c r="AD6" s="304">
        <v>44651</v>
      </c>
      <c r="AE6" s="304">
        <v>44742</v>
      </c>
      <c r="AF6" s="304">
        <v>44834</v>
      </c>
      <c r="AG6" s="304">
        <v>44926</v>
      </c>
      <c r="AI6" s="304">
        <v>45016</v>
      </c>
      <c r="AK6" s="304">
        <v>45107</v>
      </c>
      <c r="AM6" s="304">
        <v>45199</v>
      </c>
      <c r="AO6" s="304">
        <v>45291</v>
      </c>
      <c r="AQ6" s="304">
        <v>45382</v>
      </c>
      <c r="AS6" s="304">
        <v>45473</v>
      </c>
      <c r="AU6" s="304">
        <v>45565</v>
      </c>
      <c r="AW6" s="304">
        <v>45657</v>
      </c>
      <c r="AY6" s="304">
        <v>45747</v>
      </c>
      <c r="BA6" s="304">
        <v>45838</v>
      </c>
      <c r="BC6" s="304">
        <v>45930</v>
      </c>
    </row>
    <row r="7" spans="1:55" s="296" customFormat="1" ht="5.0999999999999996" customHeight="1">
      <c r="A7" s="102"/>
      <c r="B7" s="294"/>
      <c r="C7" s="294"/>
      <c r="D7" s="294"/>
      <c r="E7" s="307"/>
      <c r="F7" s="307"/>
      <c r="G7" s="307"/>
      <c r="H7" s="307"/>
      <c r="I7" s="292"/>
      <c r="J7" s="307"/>
      <c r="K7" s="307"/>
      <c r="L7" s="307"/>
      <c r="M7" s="307"/>
      <c r="N7" s="292"/>
      <c r="O7" s="307"/>
      <c r="P7" s="307"/>
      <c r="Q7" s="307"/>
      <c r="R7" s="307"/>
      <c r="S7" s="293"/>
      <c r="T7" s="306"/>
      <c r="U7" s="307"/>
      <c r="V7" s="307"/>
      <c r="W7" s="307"/>
      <c r="X7" s="295"/>
      <c r="Y7" s="305"/>
      <c r="Z7" s="305"/>
      <c r="AA7" s="305"/>
      <c r="AB7" s="305"/>
      <c r="AD7" s="305"/>
      <c r="AE7" s="305"/>
      <c r="AF7" s="305"/>
      <c r="AG7" s="305"/>
      <c r="AI7" s="305"/>
      <c r="AK7" s="305"/>
      <c r="AM7" s="305"/>
      <c r="AO7" s="305"/>
      <c r="AQ7" s="305"/>
      <c r="AS7" s="305"/>
      <c r="AU7" s="305"/>
      <c r="AW7" s="305"/>
      <c r="AY7" s="305"/>
      <c r="BA7" s="305"/>
      <c r="BC7" s="305"/>
    </row>
    <row r="8" spans="1:55" s="228" customFormat="1" ht="27" customHeight="1">
      <c r="A8" s="224" t="s">
        <v>85</v>
      </c>
      <c r="B8" s="225"/>
      <c r="C8" s="150" t="s">
        <v>3</v>
      </c>
      <c r="D8" s="113"/>
      <c r="E8" s="114">
        <f t="shared" ref="E8:H8" si="0">SUM(E10:E15)</f>
        <v>3142677.5549965953</v>
      </c>
      <c r="F8" s="114">
        <f t="shared" si="0"/>
        <v>3537240.3462776663</v>
      </c>
      <c r="G8" s="114">
        <f t="shared" si="0"/>
        <v>3864997.7963300003</v>
      </c>
      <c r="H8" s="114">
        <f t="shared" si="0"/>
        <v>4157539.0022900002</v>
      </c>
      <c r="I8" s="114"/>
      <c r="J8" s="114">
        <f t="shared" ref="J8:M8" si="1">SUM(J10:J15)</f>
        <v>2225037.5846099998</v>
      </c>
      <c r="K8" s="114">
        <f t="shared" si="1"/>
        <v>2225037.5846099998</v>
      </c>
      <c r="L8" s="114">
        <f t="shared" si="1"/>
        <v>2602333.49504</v>
      </c>
      <c r="M8" s="114">
        <f t="shared" si="1"/>
        <v>2861518.85017</v>
      </c>
      <c r="N8" s="114"/>
      <c r="O8" s="114">
        <f>SUM(O10:O15)</f>
        <v>4416200.5062199999</v>
      </c>
      <c r="P8" s="114">
        <f t="shared" ref="P8:R8" si="2">SUM(P10:P15)</f>
        <v>3567122.7321200008</v>
      </c>
      <c r="Q8" s="114">
        <f t="shared" si="2"/>
        <v>3097628.2983200001</v>
      </c>
      <c r="R8" s="114">
        <f t="shared" si="2"/>
        <v>2646338.8057900001</v>
      </c>
      <c r="S8" s="226"/>
      <c r="T8" s="114">
        <f>SUM(T10:T15)</f>
        <v>2971535.5304900003</v>
      </c>
      <c r="U8" s="114">
        <f t="shared" ref="U8:W8" si="3">SUM(U10:U15)</f>
        <v>4021686.38735</v>
      </c>
      <c r="V8" s="114">
        <f t="shared" si="3"/>
        <v>5884520.6259100009</v>
      </c>
      <c r="W8" s="114">
        <f t="shared" si="3"/>
        <v>6597075</v>
      </c>
      <c r="X8" s="227"/>
      <c r="Y8" s="116">
        <v>8714352</v>
      </c>
      <c r="Z8" s="116">
        <v>13838984</v>
      </c>
      <c r="AA8" s="116">
        <v>14545213</v>
      </c>
      <c r="AB8" s="116">
        <v>12797847</v>
      </c>
      <c r="AD8" s="116">
        <v>9740577</v>
      </c>
      <c r="AE8" s="116">
        <v>9528471</v>
      </c>
      <c r="AF8" s="116">
        <v>11651602</v>
      </c>
      <c r="AG8" s="116">
        <v>9617117</v>
      </c>
      <c r="AI8" s="116">
        <v>12541976</v>
      </c>
      <c r="AK8" s="116">
        <v>10482450</v>
      </c>
      <c r="AM8" s="116">
        <v>13472894</v>
      </c>
      <c r="AO8" s="116">
        <v>12987583</v>
      </c>
      <c r="AQ8" s="116">
        <v>12983945</v>
      </c>
      <c r="AS8" s="116">
        <v>13779473</v>
      </c>
      <c r="AU8" s="116">
        <f>SUM(AU9:AU15)</f>
        <v>16603526</v>
      </c>
      <c r="AW8" s="116">
        <f>SUM(AW9:AW15)</f>
        <v>17832106</v>
      </c>
      <c r="AY8" s="116">
        <f>SUM(AY9:AY15)</f>
        <v>16680739.909880728</v>
      </c>
      <c r="BA8" s="116">
        <f>SUM(BA9:BA15)</f>
        <v>16982283.764169998</v>
      </c>
      <c r="BC8" s="116">
        <f>SUM(BC9:BC15)</f>
        <v>16750738</v>
      </c>
    </row>
    <row r="9" spans="1:55" s="81" customFormat="1" ht="5.0999999999999996" customHeight="1">
      <c r="A9" s="155"/>
      <c r="B9" s="195"/>
      <c r="C9" s="152"/>
      <c r="D9" s="126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94"/>
      <c r="Y9" s="196"/>
      <c r="Z9" s="196"/>
      <c r="AA9" s="196"/>
      <c r="AB9" s="196"/>
      <c r="AD9" s="196"/>
      <c r="AE9" s="196"/>
      <c r="AF9" s="196"/>
      <c r="AG9" s="196"/>
      <c r="AI9" s="196"/>
      <c r="AK9" s="196"/>
      <c r="AM9" s="196"/>
      <c r="AO9" s="196"/>
      <c r="AQ9" s="196"/>
      <c r="AS9" s="196"/>
      <c r="AU9" s="196"/>
      <c r="AW9" s="196"/>
      <c r="AY9" s="196"/>
      <c r="BA9" s="196"/>
      <c r="BC9" s="196"/>
    </row>
    <row r="10" spans="1:55" s="84" customFormat="1" ht="15.75" customHeight="1">
      <c r="A10" s="155" t="str">
        <f xml:space="preserve"> "1.01.01"</f>
        <v>1.01.01</v>
      </c>
      <c r="B10" s="195"/>
      <c r="C10" s="195"/>
      <c r="D10" s="197" t="s">
        <v>4</v>
      </c>
      <c r="E10" s="124">
        <v>1948566.9532400002</v>
      </c>
      <c r="F10" s="124">
        <v>2052377.5212600001</v>
      </c>
      <c r="G10" s="124">
        <v>2185598.3046599999</v>
      </c>
      <c r="H10" s="124">
        <v>2761193.7188700004</v>
      </c>
      <c r="I10" s="124"/>
      <c r="J10" s="124">
        <v>883205.16530999995</v>
      </c>
      <c r="K10" s="124">
        <v>883205.16530999995</v>
      </c>
      <c r="L10" s="124">
        <v>1083325.42576</v>
      </c>
      <c r="M10" s="124">
        <v>1443203.7193</v>
      </c>
      <c r="N10" s="124"/>
      <c r="O10" s="124">
        <v>2217206.4183600005</v>
      </c>
      <c r="P10" s="124">
        <v>1033895.17585</v>
      </c>
      <c r="Q10" s="124">
        <v>893754.10120999999</v>
      </c>
      <c r="R10" s="124">
        <v>428077.05455999996</v>
      </c>
      <c r="S10" s="124"/>
      <c r="T10" s="124">
        <v>666683.76538</v>
      </c>
      <c r="U10" s="124">
        <v>1992157.2649099999</v>
      </c>
      <c r="V10" s="124">
        <v>2844115.2828500005</v>
      </c>
      <c r="W10" s="124">
        <v>2972521</v>
      </c>
      <c r="X10" s="124"/>
      <c r="Y10" s="125">
        <v>5116457</v>
      </c>
      <c r="Z10" s="125">
        <v>9065450</v>
      </c>
      <c r="AA10" s="125">
        <v>11830791</v>
      </c>
      <c r="AB10" s="125">
        <v>10716802</v>
      </c>
      <c r="AD10" s="125">
        <v>6352605</v>
      </c>
      <c r="AE10" s="125">
        <v>7369032</v>
      </c>
      <c r="AF10" s="125">
        <v>9583962</v>
      </c>
      <c r="AG10" s="125">
        <v>6489572</v>
      </c>
      <c r="AI10" s="125">
        <v>9013831</v>
      </c>
      <c r="AK10" s="125">
        <v>7848198</v>
      </c>
      <c r="AM10" s="125">
        <v>10622092</v>
      </c>
      <c r="AO10" s="125">
        <v>9795878</v>
      </c>
      <c r="AQ10" s="125">
        <v>10409096</v>
      </c>
      <c r="AS10" s="125">
        <v>11773696</v>
      </c>
      <c r="AU10" s="125">
        <v>14479020</v>
      </c>
      <c r="AW10" s="125">
        <v>15185928</v>
      </c>
      <c r="AY10" s="125">
        <v>14281538.950890001</v>
      </c>
      <c r="BA10" s="125">
        <v>14354813.23497</v>
      </c>
      <c r="BC10" s="125">
        <v>13584743</v>
      </c>
    </row>
    <row r="11" spans="1:55" s="84" customFormat="1" ht="15.75" customHeight="1">
      <c r="A11" s="155" t="str">
        <f xml:space="preserve"> "1.01.02.03"</f>
        <v>1.01.02.03</v>
      </c>
      <c r="B11" s="195"/>
      <c r="C11" s="195"/>
      <c r="D11" s="197" t="s">
        <v>5</v>
      </c>
      <c r="E11" s="124">
        <v>0</v>
      </c>
      <c r="F11" s="124">
        <v>0</v>
      </c>
      <c r="G11" s="124">
        <v>0</v>
      </c>
      <c r="H11" s="124">
        <v>3715.3410199999998</v>
      </c>
      <c r="I11" s="124"/>
      <c r="J11" s="124">
        <v>1604.46273</v>
      </c>
      <c r="K11" s="124">
        <v>1604.46273</v>
      </c>
      <c r="L11" s="124">
        <v>7960.8962699999993</v>
      </c>
      <c r="M11" s="124">
        <v>9486.5000199999995</v>
      </c>
      <c r="N11" s="124"/>
      <c r="O11" s="124">
        <v>2021.6712399999999</v>
      </c>
      <c r="P11" s="124">
        <v>23855.231749999999</v>
      </c>
      <c r="Q11" s="124">
        <v>31007.21343</v>
      </c>
      <c r="R11" s="124">
        <v>36131.991770000001</v>
      </c>
      <c r="S11" s="124"/>
      <c r="T11" s="124">
        <v>3114.8087099999998</v>
      </c>
      <c r="U11" s="124">
        <v>3137.0544300000001</v>
      </c>
      <c r="V11" s="124">
        <v>3148.46983</v>
      </c>
      <c r="W11" s="124">
        <v>1425</v>
      </c>
      <c r="X11" s="124"/>
      <c r="Y11" s="125">
        <v>1431</v>
      </c>
      <c r="Z11" s="125">
        <v>1886</v>
      </c>
      <c r="AA11" s="125">
        <v>212739</v>
      </c>
      <c r="AB11" s="125">
        <v>217023</v>
      </c>
      <c r="AD11" s="125">
        <v>222685</v>
      </c>
      <c r="AE11" s="125">
        <v>226229</v>
      </c>
      <c r="AF11" s="125">
        <v>136927</v>
      </c>
      <c r="AG11" s="125">
        <v>247326</v>
      </c>
      <c r="AI11" s="125">
        <v>237186</v>
      </c>
      <c r="AK11" s="125">
        <v>11248</v>
      </c>
      <c r="AM11" s="125">
        <v>12084</v>
      </c>
      <c r="AO11" s="125">
        <v>12452</v>
      </c>
      <c r="AQ11" s="125">
        <v>12836</v>
      </c>
      <c r="AS11" s="125">
        <v>13164</v>
      </c>
      <c r="AU11" s="125">
        <v>13530</v>
      </c>
      <c r="AW11" s="125">
        <v>13891</v>
      </c>
      <c r="AY11" s="125">
        <v>14319.98453</v>
      </c>
      <c r="BA11" s="125">
        <v>14798.96802</v>
      </c>
      <c r="BC11" s="125">
        <v>17444</v>
      </c>
    </row>
    <row r="12" spans="1:55" s="81" customFormat="1" ht="15.75" customHeight="1">
      <c r="A12" s="155" t="str">
        <f xml:space="preserve"> "1.01.03"</f>
        <v>1.01.03</v>
      </c>
      <c r="B12" s="151"/>
      <c r="C12" s="151"/>
      <c r="D12" s="199" t="s">
        <v>6</v>
      </c>
      <c r="E12" s="124">
        <v>479007.68347602204</v>
      </c>
      <c r="F12" s="124">
        <v>720335.07294000022</v>
      </c>
      <c r="G12" s="124">
        <v>788878.48971000023</v>
      </c>
      <c r="H12" s="124">
        <v>611490.13861999998</v>
      </c>
      <c r="I12" s="124"/>
      <c r="J12" s="124">
        <v>501457.12388999993</v>
      </c>
      <c r="K12" s="124">
        <v>501457.12388999993</v>
      </c>
      <c r="L12" s="124">
        <v>693670.85875000001</v>
      </c>
      <c r="M12" s="124">
        <v>738454.83447</v>
      </c>
      <c r="N12" s="124"/>
      <c r="O12" s="124">
        <v>1460047.37996</v>
      </c>
      <c r="P12" s="124">
        <v>1870683.1613500002</v>
      </c>
      <c r="Q12" s="124">
        <v>1213794.7763299998</v>
      </c>
      <c r="R12" s="124">
        <v>1434072.9072199999</v>
      </c>
      <c r="S12" s="124"/>
      <c r="T12" s="124">
        <v>1476037.28785</v>
      </c>
      <c r="U12" s="124">
        <v>1275716.9236999999</v>
      </c>
      <c r="V12" s="124">
        <v>2290665.3331400002</v>
      </c>
      <c r="W12" s="124">
        <v>2825734</v>
      </c>
      <c r="X12" s="124"/>
      <c r="Y12" s="125">
        <v>2693170</v>
      </c>
      <c r="Z12" s="125">
        <v>3629355</v>
      </c>
      <c r="AA12" s="125">
        <v>895340</v>
      </c>
      <c r="AB12" s="125">
        <v>749766</v>
      </c>
      <c r="AD12" s="125">
        <v>2068539</v>
      </c>
      <c r="AE12" s="125">
        <v>790965</v>
      </c>
      <c r="AF12" s="125">
        <v>657217</v>
      </c>
      <c r="AG12" s="125">
        <v>1545463</v>
      </c>
      <c r="AI12" s="125">
        <v>1657386</v>
      </c>
      <c r="AK12" s="125">
        <v>857774</v>
      </c>
      <c r="AM12" s="125">
        <v>1397789</v>
      </c>
      <c r="AO12" s="125">
        <v>1712870</v>
      </c>
      <c r="AQ12" s="125">
        <v>432504</v>
      </c>
      <c r="AS12" s="125">
        <v>901031</v>
      </c>
      <c r="AU12" s="125">
        <v>688910</v>
      </c>
      <c r="AW12" s="125">
        <v>1506580</v>
      </c>
      <c r="AY12" s="125">
        <v>973079.59461999999</v>
      </c>
      <c r="BA12" s="125">
        <v>892973.60633999994</v>
      </c>
      <c r="BC12" s="125">
        <v>1543609</v>
      </c>
    </row>
    <row r="13" spans="1:55" s="81" customFormat="1" ht="15.75" customHeight="1">
      <c r="A13" s="155" t="str">
        <f xml:space="preserve"> "1.01.04"</f>
        <v>1.01.04</v>
      </c>
      <c r="B13" s="151"/>
      <c r="C13" s="151"/>
      <c r="D13" s="199" t="s">
        <v>7</v>
      </c>
      <c r="E13" s="124">
        <v>480168.07354517438</v>
      </c>
      <c r="F13" s="124">
        <v>486392.00035875052</v>
      </c>
      <c r="G13" s="124">
        <v>545257.76031000004</v>
      </c>
      <c r="H13" s="124">
        <v>463192.74895000004</v>
      </c>
      <c r="I13" s="124"/>
      <c r="J13" s="124">
        <v>491760.94014000014</v>
      </c>
      <c r="K13" s="124">
        <v>491760.94014000014</v>
      </c>
      <c r="L13" s="124">
        <v>502802.13902000018</v>
      </c>
      <c r="M13" s="124">
        <v>453246.88588000002</v>
      </c>
      <c r="N13" s="124"/>
      <c r="O13" s="124">
        <v>530664.75434999983</v>
      </c>
      <c r="P13" s="124">
        <v>542186.0734100003</v>
      </c>
      <c r="Q13" s="124">
        <v>610831.48476000002</v>
      </c>
      <c r="R13" s="124">
        <v>468433.39607999998</v>
      </c>
      <c r="S13" s="124"/>
      <c r="T13" s="124">
        <v>559654.86891999992</v>
      </c>
      <c r="U13" s="124">
        <v>543178.62026000011</v>
      </c>
      <c r="V13" s="124">
        <v>562319.26297999988</v>
      </c>
      <c r="W13" s="124">
        <v>512440</v>
      </c>
      <c r="X13" s="124"/>
      <c r="Y13" s="125">
        <v>608621</v>
      </c>
      <c r="Z13" s="125">
        <v>949040</v>
      </c>
      <c r="AA13" s="125">
        <v>1253443</v>
      </c>
      <c r="AB13" s="125">
        <v>855205</v>
      </c>
      <c r="AD13" s="125">
        <v>821117</v>
      </c>
      <c r="AE13" s="125">
        <v>865463</v>
      </c>
      <c r="AF13" s="125">
        <v>818002</v>
      </c>
      <c r="AG13" s="125">
        <v>923849</v>
      </c>
      <c r="AI13" s="125">
        <v>1140770</v>
      </c>
      <c r="AK13" s="125">
        <v>1083020</v>
      </c>
      <c r="AM13" s="125">
        <v>916364</v>
      </c>
      <c r="AO13" s="125">
        <v>935979</v>
      </c>
      <c r="AQ13" s="125">
        <v>755748</v>
      </c>
      <c r="AS13" s="125">
        <v>700595</v>
      </c>
      <c r="AU13" s="125">
        <v>729454</v>
      </c>
      <c r="AW13" s="125">
        <v>777848</v>
      </c>
      <c r="AY13" s="125">
        <v>847935.5719000001</v>
      </c>
      <c r="BA13" s="125">
        <v>869275.01410999987</v>
      </c>
      <c r="BC13" s="125">
        <v>818767</v>
      </c>
    </row>
    <row r="14" spans="1:55" s="81" customFormat="1" ht="15.75" customHeight="1">
      <c r="A14" s="155" t="s">
        <v>86</v>
      </c>
      <c r="B14" s="151"/>
      <c r="C14" s="151"/>
      <c r="D14" s="199" t="s">
        <v>87</v>
      </c>
      <c r="E14" s="124">
        <v>181763.4529</v>
      </c>
      <c r="F14" s="124">
        <v>212148.84239000003</v>
      </c>
      <c r="G14" s="124">
        <v>264851.92747000005</v>
      </c>
      <c r="H14" s="124">
        <v>262318.61749999988</v>
      </c>
      <c r="I14" s="124"/>
      <c r="J14" s="124">
        <v>214216.29094999988</v>
      </c>
      <c r="K14" s="124">
        <v>214216.29094999988</v>
      </c>
      <c r="L14" s="124">
        <v>126336.59621999992</v>
      </c>
      <c r="M14" s="124">
        <v>60133.740960000003</v>
      </c>
      <c r="N14" s="124"/>
      <c r="O14" s="124">
        <v>60922.957810000022</v>
      </c>
      <c r="P14" s="124">
        <v>12460.113469999986</v>
      </c>
      <c r="Q14" s="124">
        <v>90298.520150000011</v>
      </c>
      <c r="R14" s="124">
        <v>53968.767559999993</v>
      </c>
      <c r="S14" s="124"/>
      <c r="T14" s="124">
        <v>60385.198339999966</v>
      </c>
      <c r="U14" s="124">
        <v>46085.592510000024</v>
      </c>
      <c r="V14" s="124">
        <v>39154.330850000035</v>
      </c>
      <c r="W14" s="124">
        <v>66120</v>
      </c>
      <c r="X14" s="124"/>
      <c r="Y14" s="125">
        <v>29622</v>
      </c>
      <c r="Z14" s="125">
        <v>41010</v>
      </c>
      <c r="AA14" s="125">
        <v>52205</v>
      </c>
      <c r="AB14" s="125">
        <v>105989</v>
      </c>
      <c r="AD14" s="125">
        <v>115047</v>
      </c>
      <c r="AE14" s="125">
        <v>116571</v>
      </c>
      <c r="AF14" s="125">
        <v>135972</v>
      </c>
      <c r="AG14" s="125">
        <v>177737</v>
      </c>
      <c r="AI14" s="125">
        <v>213897</v>
      </c>
      <c r="AK14" s="125">
        <v>281680</v>
      </c>
      <c r="AM14" s="125">
        <v>298308</v>
      </c>
      <c r="AO14" s="125">
        <v>227624</v>
      </c>
      <c r="AQ14" s="125">
        <v>147203</v>
      </c>
      <c r="AS14" s="125">
        <v>196603</v>
      </c>
      <c r="AU14" s="125">
        <v>437521</v>
      </c>
      <c r="AW14" s="125">
        <v>70613</v>
      </c>
      <c r="AY14" s="125">
        <v>171091.58196072388</v>
      </c>
      <c r="BA14" s="125">
        <v>438964.94073000009</v>
      </c>
      <c r="BC14" s="125">
        <v>279211</v>
      </c>
    </row>
    <row r="15" spans="1:55" s="81" customFormat="1" ht="15.75" customHeight="1">
      <c r="A15" s="155" t="s">
        <v>88</v>
      </c>
      <c r="B15" s="151"/>
      <c r="C15" s="151"/>
      <c r="D15" s="199" t="s">
        <v>9</v>
      </c>
      <c r="E15" s="124">
        <f t="shared" ref="E15:H15" si="4">SUM(E16:E18)</f>
        <v>53171.391835398827</v>
      </c>
      <c r="F15" s="124">
        <f t="shared" si="4"/>
        <v>65986.909328915543</v>
      </c>
      <c r="G15" s="124">
        <f t="shared" si="4"/>
        <v>80411.314180000016</v>
      </c>
      <c r="H15" s="124">
        <f t="shared" si="4"/>
        <v>55628.437330000001</v>
      </c>
      <c r="I15" s="124"/>
      <c r="J15" s="124">
        <f t="shared" ref="J15:M15" si="5">SUM(J16:J18)</f>
        <v>132793.60158999998</v>
      </c>
      <c r="K15" s="124">
        <f t="shared" si="5"/>
        <v>132793.60158999998</v>
      </c>
      <c r="L15" s="124">
        <f t="shared" si="5"/>
        <v>188237.57902</v>
      </c>
      <c r="M15" s="124">
        <f t="shared" si="5"/>
        <v>156993.16954</v>
      </c>
      <c r="N15" s="124"/>
      <c r="O15" s="124">
        <f>SUM(O16:O18)</f>
        <v>145337.32450000002</v>
      </c>
      <c r="P15" s="124">
        <f t="shared" ref="P15:R15" si="6">SUM(P16:P18)</f>
        <v>84042.976289999991</v>
      </c>
      <c r="Q15" s="124">
        <f t="shared" si="6"/>
        <v>257942.20244000002</v>
      </c>
      <c r="R15" s="124">
        <f t="shared" si="6"/>
        <v>225654.68859999999</v>
      </c>
      <c r="S15" s="124"/>
      <c r="T15" s="124">
        <f>SUM(T16:T18)</f>
        <v>205659.60128999999</v>
      </c>
      <c r="U15" s="124">
        <f t="shared" ref="U15:W15" si="7">SUM(U16:U18)</f>
        <v>161410.93153999999</v>
      </c>
      <c r="V15" s="124">
        <f t="shared" si="7"/>
        <v>145117.94626</v>
      </c>
      <c r="W15" s="124">
        <f t="shared" si="7"/>
        <v>218835</v>
      </c>
      <c r="X15" s="124"/>
      <c r="Y15" s="125">
        <v>265051</v>
      </c>
      <c r="Z15" s="125">
        <v>152243</v>
      </c>
      <c r="AA15" s="125">
        <v>300695</v>
      </c>
      <c r="AB15" s="125">
        <v>153062</v>
      </c>
      <c r="AD15" s="125">
        <v>160584</v>
      </c>
      <c r="AE15" s="125">
        <v>160211</v>
      </c>
      <c r="AF15" s="125">
        <v>319522</v>
      </c>
      <c r="AG15" s="125">
        <v>233170</v>
      </c>
      <c r="AI15" s="125">
        <v>278906</v>
      </c>
      <c r="AK15" s="125">
        <v>400530</v>
      </c>
      <c r="AM15" s="125">
        <v>226257</v>
      </c>
      <c r="AO15" s="125">
        <v>302780</v>
      </c>
      <c r="AQ15" s="125">
        <v>1226558</v>
      </c>
      <c r="AS15" s="125">
        <v>194384</v>
      </c>
      <c r="AU15" s="125">
        <f>SUM(AU16:AU18)</f>
        <v>255091</v>
      </c>
      <c r="AW15" s="125">
        <f>SUM(AW16:AW18)</f>
        <v>277246</v>
      </c>
      <c r="AY15" s="125">
        <f>SUM(AY16:AY18)</f>
        <v>392774.22597999993</v>
      </c>
      <c r="BA15" s="125">
        <f>SUM(BA16:BA18)</f>
        <v>411458</v>
      </c>
      <c r="BC15" s="125">
        <f>SUM(BC16:BC18)</f>
        <v>506964</v>
      </c>
    </row>
    <row r="16" spans="1:55" s="85" customFormat="1" ht="15.75" customHeight="1">
      <c r="A16" s="155" t="s">
        <v>89</v>
      </c>
      <c r="B16" s="200"/>
      <c r="C16" s="200"/>
      <c r="D16" s="201" t="s">
        <v>90</v>
      </c>
      <c r="E16" s="124">
        <v>1891.93184</v>
      </c>
      <c r="F16" s="124">
        <v>132.37926999999999</v>
      </c>
      <c r="G16" s="124">
        <v>0</v>
      </c>
      <c r="H16" s="124">
        <v>0</v>
      </c>
      <c r="I16" s="124"/>
      <c r="J16" s="124">
        <v>66152.63661999999</v>
      </c>
      <c r="K16" s="124">
        <v>66152.63661999999</v>
      </c>
      <c r="L16" s="124">
        <v>109864.43240000001</v>
      </c>
      <c r="M16" s="124">
        <v>0</v>
      </c>
      <c r="N16" s="124"/>
      <c r="O16" s="124">
        <v>0</v>
      </c>
      <c r="P16" s="124">
        <v>0</v>
      </c>
      <c r="Q16" s="124">
        <v>0</v>
      </c>
      <c r="R16" s="124">
        <v>83208.824049999996</v>
      </c>
      <c r="S16" s="124"/>
      <c r="T16" s="124">
        <v>83320.708019999991</v>
      </c>
      <c r="U16" s="124">
        <v>84094.378549999994</v>
      </c>
      <c r="V16" s="124">
        <v>84788.032030000002</v>
      </c>
      <c r="W16" s="124">
        <v>92207</v>
      </c>
      <c r="X16" s="124"/>
      <c r="Y16" s="125">
        <v>92543</v>
      </c>
      <c r="Z16" s="125">
        <v>91779</v>
      </c>
      <c r="AA16" s="125">
        <v>89175</v>
      </c>
      <c r="AB16" s="125">
        <v>90952</v>
      </c>
      <c r="AD16" s="125">
        <v>91358</v>
      </c>
      <c r="AE16" s="125">
        <v>96082</v>
      </c>
      <c r="AF16" s="125">
        <v>98102</v>
      </c>
      <c r="AG16" s="125">
        <v>100696</v>
      </c>
      <c r="AI16" s="125">
        <v>95784</v>
      </c>
      <c r="AK16" s="125">
        <v>91448</v>
      </c>
      <c r="AM16" s="125">
        <v>48805</v>
      </c>
      <c r="AO16" s="125">
        <v>10230</v>
      </c>
      <c r="AQ16" s="125">
        <v>44277</v>
      </c>
      <c r="AS16" s="125">
        <v>97134</v>
      </c>
      <c r="AU16" s="125">
        <v>162011</v>
      </c>
      <c r="AW16" s="125">
        <v>142611</v>
      </c>
      <c r="AY16" s="125">
        <v>145949.25109999999</v>
      </c>
      <c r="BA16" s="125">
        <v>160493.30608999997</v>
      </c>
      <c r="BC16" s="125">
        <v>159008.40885000001</v>
      </c>
    </row>
    <row r="17" spans="1:55" s="85" customFormat="1" ht="15.75" customHeight="1">
      <c r="A17" s="155"/>
      <c r="B17" s="200"/>
      <c r="C17" s="200"/>
      <c r="D17" s="201" t="s">
        <v>339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5"/>
      <c r="AB17" s="125"/>
      <c r="AD17" s="125"/>
      <c r="AE17" s="125"/>
      <c r="AF17" s="125"/>
      <c r="AG17" s="125"/>
      <c r="AI17" s="125"/>
      <c r="AK17" s="125"/>
      <c r="AM17" s="125"/>
      <c r="AO17" s="125"/>
      <c r="AQ17" s="125">
        <v>966907</v>
      </c>
      <c r="AS17" s="125">
        <v>0</v>
      </c>
      <c r="AU17" s="125">
        <v>0</v>
      </c>
      <c r="AW17" s="125">
        <v>0</v>
      </c>
      <c r="AY17" s="125">
        <v>0</v>
      </c>
      <c r="BA17" s="125">
        <v>0</v>
      </c>
      <c r="BC17" s="125">
        <v>92291</v>
      </c>
    </row>
    <row r="18" spans="1:55" s="85" customFormat="1" ht="15.75" customHeight="1">
      <c r="A18" s="155" t="s">
        <v>91</v>
      </c>
      <c r="B18" s="200"/>
      <c r="C18" s="200"/>
      <c r="D18" s="201" t="s">
        <v>92</v>
      </c>
      <c r="E18" s="124">
        <v>51279.459995398829</v>
      </c>
      <c r="F18" s="124">
        <v>65854.530058915538</v>
      </c>
      <c r="G18" s="124">
        <v>80411.314180000016</v>
      </c>
      <c r="H18" s="124">
        <v>55628.437330000001</v>
      </c>
      <c r="I18" s="124"/>
      <c r="J18" s="124">
        <v>66640.964970000001</v>
      </c>
      <c r="K18" s="124">
        <v>66640.964970000001</v>
      </c>
      <c r="L18" s="124">
        <v>78373.146620000014</v>
      </c>
      <c r="M18" s="124">
        <v>156993.16954</v>
      </c>
      <c r="N18" s="124"/>
      <c r="O18" s="124">
        <v>145337.32450000002</v>
      </c>
      <c r="P18" s="124">
        <v>84042.976289999991</v>
      </c>
      <c r="Q18" s="124">
        <v>257942.20244000002</v>
      </c>
      <c r="R18" s="124">
        <v>142445.86455</v>
      </c>
      <c r="S18" s="124"/>
      <c r="T18" s="124">
        <v>122338.89327</v>
      </c>
      <c r="U18" s="124">
        <v>77316.552989999996</v>
      </c>
      <c r="V18" s="124">
        <v>60329.914229999995</v>
      </c>
      <c r="W18" s="124">
        <v>126628</v>
      </c>
      <c r="X18" s="124"/>
      <c r="Y18" s="125">
        <v>172508</v>
      </c>
      <c r="Z18" s="125">
        <v>60464</v>
      </c>
      <c r="AA18" s="125">
        <v>211520</v>
      </c>
      <c r="AB18" s="125">
        <v>62110</v>
      </c>
      <c r="AD18" s="125">
        <v>69226</v>
      </c>
      <c r="AE18" s="125">
        <v>64129</v>
      </c>
      <c r="AF18" s="125">
        <v>221420</v>
      </c>
      <c r="AG18" s="125">
        <v>132474</v>
      </c>
      <c r="AI18" s="125">
        <v>183122</v>
      </c>
      <c r="AK18" s="125">
        <v>309082</v>
      </c>
      <c r="AM18" s="125">
        <v>177452</v>
      </c>
      <c r="AO18" s="125">
        <v>292550</v>
      </c>
      <c r="AQ18" s="125">
        <v>215374</v>
      </c>
      <c r="AS18" s="125">
        <v>97250</v>
      </c>
      <c r="AU18" s="125">
        <v>93080</v>
      </c>
      <c r="AW18" s="125">
        <v>134635</v>
      </c>
      <c r="AY18" s="125">
        <v>246824.97487999994</v>
      </c>
      <c r="BA18" s="125">
        <f>250965.69391-1</f>
        <v>250964.69391</v>
      </c>
      <c r="BC18" s="125">
        <v>255664.59114999999</v>
      </c>
    </row>
    <row r="19" spans="1:55" s="85" customFormat="1" ht="5.0999999999999996" customHeight="1">
      <c r="A19" s="202"/>
      <c r="B19" s="200"/>
      <c r="C19" s="200"/>
      <c r="D19" s="201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98"/>
      <c r="Z19" s="198"/>
      <c r="AA19" s="198"/>
      <c r="AB19" s="198"/>
      <c r="AD19" s="198"/>
      <c r="AE19" s="198"/>
      <c r="AF19" s="198"/>
      <c r="AG19" s="198"/>
      <c r="AI19" s="198"/>
      <c r="AK19" s="198"/>
      <c r="AM19" s="198"/>
      <c r="AO19" s="198"/>
      <c r="AQ19" s="198"/>
      <c r="AS19" s="198"/>
      <c r="AU19" s="198"/>
      <c r="AW19" s="198"/>
      <c r="AY19" s="198"/>
      <c r="BA19" s="198"/>
      <c r="BC19" s="198"/>
    </row>
    <row r="20" spans="1:55" s="228" customFormat="1" ht="29.25" customHeight="1">
      <c r="A20" s="224" t="s">
        <v>93</v>
      </c>
      <c r="B20" s="225"/>
      <c r="C20" s="150" t="s">
        <v>12</v>
      </c>
      <c r="D20" s="113"/>
      <c r="E20" s="114">
        <f t="shared" ref="E20:H20" si="8">SUM(E33,E29,E28,E25,E23,E24)</f>
        <v>12105284.638260001</v>
      </c>
      <c r="F20" s="114">
        <f t="shared" si="8"/>
        <v>12059931.160560001</v>
      </c>
      <c r="G20" s="114">
        <f t="shared" si="8"/>
        <v>12180342.079270002</v>
      </c>
      <c r="H20" s="114">
        <f t="shared" si="8"/>
        <v>12132186.881640004</v>
      </c>
      <c r="I20" s="114"/>
      <c r="J20" s="114">
        <f t="shared" ref="J20:M20" si="9">SUM(J33,J29,J28,J25,J23,J24)</f>
        <v>12158206.094570005</v>
      </c>
      <c r="K20" s="114">
        <f t="shared" si="9"/>
        <v>12158206.094570005</v>
      </c>
      <c r="L20" s="114">
        <f t="shared" si="9"/>
        <v>12206209.329919998</v>
      </c>
      <c r="M20" s="114">
        <f t="shared" si="9"/>
        <v>12273954.621520001</v>
      </c>
      <c r="N20" s="114"/>
      <c r="O20" s="114">
        <f>SUM(O33,O29,O28,O25,O23,O24)</f>
        <v>12348148.844290005</v>
      </c>
      <c r="P20" s="114">
        <f t="shared" ref="P20:R20" si="10">SUM(P33,P29,P28,P25,P23,P24)</f>
        <v>12463510.918400001</v>
      </c>
      <c r="Q20" s="114">
        <f t="shared" si="10"/>
        <v>12617860.929879997</v>
      </c>
      <c r="R20" s="114">
        <f t="shared" si="10"/>
        <v>13231607.572599992</v>
      </c>
      <c r="S20" s="226"/>
      <c r="T20" s="114">
        <f>SUM(T33,T29,T28,T25,T23,T24)</f>
        <v>13194381.955399998</v>
      </c>
      <c r="U20" s="114">
        <f t="shared" ref="U20:W20" si="11">SUM(U33,U29,U28,U25,U23,U24)</f>
        <v>13250216.736590002</v>
      </c>
      <c r="V20" s="114">
        <f t="shared" si="11"/>
        <v>13492804.411319997</v>
      </c>
      <c r="W20" s="114">
        <f t="shared" si="11"/>
        <v>13025331</v>
      </c>
      <c r="X20" s="229"/>
      <c r="Y20" s="116">
        <v>13090264</v>
      </c>
      <c r="Z20" s="116">
        <v>13486985</v>
      </c>
      <c r="AA20" s="116">
        <v>13815368</v>
      </c>
      <c r="AB20" s="116">
        <v>14193287</v>
      </c>
      <c r="AD20" s="116">
        <v>14307501</v>
      </c>
      <c r="AE20" s="116">
        <v>14612140</v>
      </c>
      <c r="AF20" s="116">
        <v>14856353</v>
      </c>
      <c r="AG20" s="116">
        <v>15436479</v>
      </c>
      <c r="AI20" s="116">
        <v>15557816</v>
      </c>
      <c r="AK20" s="116">
        <v>15826804</v>
      </c>
      <c r="AM20" s="116">
        <v>16152220</v>
      </c>
      <c r="AO20" s="116">
        <v>16703022</v>
      </c>
      <c r="AQ20" s="116">
        <v>16742020</v>
      </c>
      <c r="AS20" s="116">
        <v>17076033</v>
      </c>
      <c r="AU20" s="116">
        <f>SUM(AU23:AU25,AU28:AU29,AU33)</f>
        <v>17856523</v>
      </c>
      <c r="AW20" s="116">
        <f>SUM(AW22:AW25,AW28:AW29,AW33)</f>
        <v>18558813</v>
      </c>
      <c r="AY20" s="116">
        <f>SUM(AY22:AY25,AY28:AY29,AY33)</f>
        <v>18640278.488080002</v>
      </c>
      <c r="BA20" s="116">
        <f>SUM(BA22:BA25,BA28:BA29,BA33)</f>
        <v>19008828.485677473</v>
      </c>
      <c r="BC20" s="116">
        <f>SUM(BC22:BC25,BC28:BC29,BC33)</f>
        <v>19562373.456429999</v>
      </c>
    </row>
    <row r="21" spans="1:55" s="82" customFormat="1" ht="5.0999999999999996" customHeight="1">
      <c r="A21" s="102"/>
      <c r="B21" s="203"/>
      <c r="C21" s="204"/>
      <c r="D21" s="134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24"/>
      <c r="Y21" s="196"/>
      <c r="Z21" s="196"/>
      <c r="AA21" s="196"/>
      <c r="AB21" s="196"/>
      <c r="AD21" s="196"/>
      <c r="AE21" s="196"/>
      <c r="AF21" s="196"/>
      <c r="AG21" s="196"/>
      <c r="AI21" s="196"/>
      <c r="AK21" s="196"/>
      <c r="AM21" s="196"/>
      <c r="AO21" s="196"/>
      <c r="AQ21" s="196"/>
      <c r="AS21" s="196"/>
      <c r="AU21" s="196"/>
      <c r="AW21" s="196"/>
      <c r="AY21" s="196"/>
      <c r="BA21" s="196"/>
      <c r="BC21" s="196"/>
    </row>
    <row r="22" spans="1:55" s="82" customFormat="1" ht="18.75">
      <c r="A22" s="102"/>
      <c r="B22" s="203"/>
      <c r="C22" s="204"/>
      <c r="D22" s="134" t="s">
        <v>22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24"/>
      <c r="Y22" s="196"/>
      <c r="Z22" s="196"/>
      <c r="AA22" s="196"/>
      <c r="AB22" s="196"/>
      <c r="AD22" s="196"/>
      <c r="AE22" s="196"/>
      <c r="AF22" s="196"/>
      <c r="AG22" s="196"/>
      <c r="AI22" s="196"/>
      <c r="AK22" s="196"/>
      <c r="AM22" s="196"/>
      <c r="AO22" s="196"/>
      <c r="AQ22" s="196"/>
      <c r="AS22" s="196"/>
      <c r="AU22" s="196"/>
      <c r="AW22" s="125">
        <v>143709</v>
      </c>
      <c r="AY22" s="125"/>
      <c r="BA22" s="125">
        <v>0</v>
      </c>
      <c r="BC22" s="125">
        <v>2972.0005600000004</v>
      </c>
    </row>
    <row r="23" spans="1:55" s="81" customFormat="1" ht="15.75" customHeight="1">
      <c r="A23" s="155" t="s">
        <v>94</v>
      </c>
      <c r="B23" s="151"/>
      <c r="C23" s="151"/>
      <c r="D23" s="199" t="s">
        <v>87</v>
      </c>
      <c r="E23" s="124">
        <v>170605.29866</v>
      </c>
      <c r="F23" s="124">
        <v>154486.70436999999</v>
      </c>
      <c r="G23" s="124">
        <v>150699.13527999999</v>
      </c>
      <c r="H23" s="124">
        <v>145562.53137000001</v>
      </c>
      <c r="I23" s="124"/>
      <c r="J23" s="124">
        <v>140257.45686999999</v>
      </c>
      <c r="K23" s="124">
        <v>140257.45686999999</v>
      </c>
      <c r="L23" s="124">
        <v>123848.20096</v>
      </c>
      <c r="M23" s="124">
        <v>99556.297859999991</v>
      </c>
      <c r="N23" s="124"/>
      <c r="O23" s="124">
        <v>87609.240740000008</v>
      </c>
      <c r="P23" s="124">
        <v>86645.876759999999</v>
      </c>
      <c r="Q23" s="124">
        <v>71155.483080000005</v>
      </c>
      <c r="R23" s="124">
        <v>74195.320399999997</v>
      </c>
      <c r="S23" s="124"/>
      <c r="T23" s="124">
        <v>73271.944680000001</v>
      </c>
      <c r="U23" s="124">
        <v>74083.709040000002</v>
      </c>
      <c r="V23" s="124">
        <v>77806.189719999995</v>
      </c>
      <c r="W23" s="124">
        <v>77429</v>
      </c>
      <c r="X23" s="124"/>
      <c r="Y23" s="125">
        <v>77746</v>
      </c>
      <c r="Z23" s="125">
        <v>94358</v>
      </c>
      <c r="AA23" s="125">
        <v>114504</v>
      </c>
      <c r="AB23" s="125">
        <v>117230</v>
      </c>
      <c r="AD23" s="125">
        <v>117670</v>
      </c>
      <c r="AE23" s="125">
        <v>116279</v>
      </c>
      <c r="AF23" s="125">
        <v>113965</v>
      </c>
      <c r="AG23" s="125">
        <v>114336</v>
      </c>
      <c r="AI23" s="125">
        <v>115347</v>
      </c>
      <c r="AK23" s="125">
        <v>118990</v>
      </c>
      <c r="AM23" s="125">
        <v>117581</v>
      </c>
      <c r="AO23" s="125">
        <v>291251</v>
      </c>
      <c r="AQ23" s="125">
        <v>196649</v>
      </c>
      <c r="AS23" s="125">
        <v>193218</v>
      </c>
      <c r="AU23" s="125">
        <v>162785</v>
      </c>
      <c r="AW23" s="125">
        <v>281507</v>
      </c>
      <c r="AY23" s="125">
        <v>264779.91888999997</v>
      </c>
      <c r="BA23" s="125">
        <v>285554.78398000001</v>
      </c>
      <c r="BC23" s="125">
        <v>366591</v>
      </c>
    </row>
    <row r="24" spans="1:55" s="81" customFormat="1" ht="15.75" customHeight="1">
      <c r="A24" s="155" t="s">
        <v>95</v>
      </c>
      <c r="B24" s="151"/>
      <c r="C24" s="151"/>
      <c r="D24" s="199" t="s">
        <v>96</v>
      </c>
      <c r="E24" s="124">
        <v>144499.21081999998</v>
      </c>
      <c r="F24" s="124">
        <v>144499.21081999998</v>
      </c>
      <c r="G24" s="124">
        <v>144499.21081999998</v>
      </c>
      <c r="H24" s="124">
        <v>144499.21081999998</v>
      </c>
      <c r="I24" s="124"/>
      <c r="J24" s="124">
        <v>144499.21081999998</v>
      </c>
      <c r="K24" s="124">
        <v>144499.21081999998</v>
      </c>
      <c r="L24" s="124">
        <v>144499.21081999998</v>
      </c>
      <c r="M24" s="124">
        <v>144499.21081999998</v>
      </c>
      <c r="N24" s="124"/>
      <c r="O24" s="124">
        <v>144499.21081999998</v>
      </c>
      <c r="P24" s="124">
        <v>144499.21081999998</v>
      </c>
      <c r="Q24" s="124">
        <v>144499.21081999998</v>
      </c>
      <c r="R24" s="124">
        <v>144499.21081999998</v>
      </c>
      <c r="S24" s="124"/>
      <c r="T24" s="124">
        <v>144499.21081999998</v>
      </c>
      <c r="U24" s="124">
        <v>144499.21081999998</v>
      </c>
      <c r="V24" s="124">
        <v>312280.94539000001</v>
      </c>
      <c r="W24" s="124">
        <v>347304</v>
      </c>
      <c r="X24" s="124"/>
      <c r="Y24" s="125">
        <v>381175</v>
      </c>
      <c r="Z24" s="125">
        <v>428434</v>
      </c>
      <c r="AA24" s="125">
        <v>491159</v>
      </c>
      <c r="AB24" s="125">
        <v>656193</v>
      </c>
      <c r="AD24" s="125">
        <v>703008</v>
      </c>
      <c r="AE24" s="125">
        <v>798765</v>
      </c>
      <c r="AF24" s="125">
        <v>942552</v>
      </c>
      <c r="AG24" s="125">
        <v>1039983</v>
      </c>
      <c r="AI24" s="125">
        <v>1134889</v>
      </c>
      <c r="AK24" s="125">
        <v>1225678</v>
      </c>
      <c r="AM24" s="125">
        <v>1311820</v>
      </c>
      <c r="AO24" s="125">
        <v>1412103</v>
      </c>
      <c r="AQ24" s="125">
        <v>1501929</v>
      </c>
      <c r="AS24" s="125">
        <v>1592389</v>
      </c>
      <c r="AU24" s="125">
        <v>1694983</v>
      </c>
      <c r="AW24" s="125">
        <v>1761172</v>
      </c>
      <c r="AY24" s="125">
        <v>1859806.5506899999</v>
      </c>
      <c r="BA24" s="125">
        <v>1954823.1566300001</v>
      </c>
      <c r="BC24" s="125">
        <v>2030856.35158</v>
      </c>
    </row>
    <row r="25" spans="1:55" s="81" customFormat="1" ht="15.75" customHeight="1">
      <c r="A25" s="155" t="s">
        <v>97</v>
      </c>
      <c r="B25" s="151"/>
      <c r="C25" s="151"/>
      <c r="D25" s="199" t="s">
        <v>9</v>
      </c>
      <c r="E25" s="124">
        <f t="shared" ref="E25:M25" si="12">SUM(E26:E27)</f>
        <v>33594.479030000002</v>
      </c>
      <c r="F25" s="124">
        <f t="shared" si="12"/>
        <v>32618.630240000002</v>
      </c>
      <c r="G25" s="124">
        <f t="shared" si="12"/>
        <v>36516.45289</v>
      </c>
      <c r="H25" s="124">
        <f t="shared" si="12"/>
        <v>54013.484459999992</v>
      </c>
      <c r="I25" s="124"/>
      <c r="J25" s="124">
        <f t="shared" si="12"/>
        <v>51511.775730000001</v>
      </c>
      <c r="K25" s="124">
        <f t="shared" si="12"/>
        <v>51511.775730000001</v>
      </c>
      <c r="L25" s="124">
        <f t="shared" si="12"/>
        <v>47426.765329999995</v>
      </c>
      <c r="M25" s="124">
        <f t="shared" si="12"/>
        <v>52310.645369999991</v>
      </c>
      <c r="N25" s="124"/>
      <c r="O25" s="124">
        <f t="shared" ref="O25:R25" si="13">SUM(O26:O27)</f>
        <v>52599.550879999995</v>
      </c>
      <c r="P25" s="124">
        <f t="shared" si="13"/>
        <v>56296.323629999999</v>
      </c>
      <c r="Q25" s="124">
        <f t="shared" si="13"/>
        <v>58452.925579999988</v>
      </c>
      <c r="R25" s="124">
        <f t="shared" si="13"/>
        <v>385928.41352999996</v>
      </c>
      <c r="S25" s="124"/>
      <c r="T25" s="124">
        <f t="shared" ref="T25:W25" si="14">SUM(T26:T27)</f>
        <v>368530.54511999997</v>
      </c>
      <c r="U25" s="124">
        <f t="shared" si="14"/>
        <v>353089.57309000002</v>
      </c>
      <c r="V25" s="124">
        <f t="shared" si="14"/>
        <v>335510.52850000001</v>
      </c>
      <c r="W25" s="124">
        <f t="shared" si="14"/>
        <v>286498</v>
      </c>
      <c r="X25" s="124"/>
      <c r="Y25" s="125">
        <v>264527</v>
      </c>
      <c r="Z25" s="125">
        <v>243125</v>
      </c>
      <c r="AA25" s="125">
        <v>218278</v>
      </c>
      <c r="AB25" s="125">
        <v>193420</v>
      </c>
      <c r="AD25" s="125">
        <v>174364</v>
      </c>
      <c r="AE25" s="125">
        <v>152313</v>
      </c>
      <c r="AF25" s="125">
        <v>131693</v>
      </c>
      <c r="AG25" s="125">
        <v>113131</v>
      </c>
      <c r="AI25" s="125">
        <v>91437</v>
      </c>
      <c r="AK25" s="125">
        <v>85080</v>
      </c>
      <c r="AM25" s="125">
        <v>89512</v>
      </c>
      <c r="AO25" s="125">
        <v>110926</v>
      </c>
      <c r="AQ25" s="125">
        <v>113216</v>
      </c>
      <c r="AS25" s="125">
        <v>138591</v>
      </c>
      <c r="AU25" s="125">
        <f>SUM(AU26:AU27)</f>
        <v>571961</v>
      </c>
      <c r="AW25" s="125">
        <f>SUM(AW26:AW27)</f>
        <v>536687</v>
      </c>
      <c r="AY25" s="125">
        <f>SUM(AY26:AY27)</f>
        <v>520576.43356999999</v>
      </c>
      <c r="BA25" s="125">
        <f>SUM(BA26:BA27)</f>
        <v>479812.87173000001</v>
      </c>
      <c r="BC25" s="125">
        <f>SUM(BC26:BC27)</f>
        <v>472260.80026000005</v>
      </c>
    </row>
    <row r="26" spans="1:55" s="81" customFormat="1" ht="15.75" customHeight="1">
      <c r="A26" s="155" t="s">
        <v>98</v>
      </c>
      <c r="B26" s="151"/>
      <c r="C26" s="151"/>
      <c r="D26" s="201" t="s">
        <v>90</v>
      </c>
      <c r="E26" s="124">
        <v>0</v>
      </c>
      <c r="F26" s="124">
        <v>0</v>
      </c>
      <c r="G26" s="124">
        <v>0</v>
      </c>
      <c r="H26" s="124">
        <v>0</v>
      </c>
      <c r="I26" s="124"/>
      <c r="J26" s="124">
        <v>0</v>
      </c>
      <c r="K26" s="124">
        <v>0</v>
      </c>
      <c r="L26" s="124">
        <v>0</v>
      </c>
      <c r="M26" s="124">
        <v>0</v>
      </c>
      <c r="N26" s="124"/>
      <c r="O26" s="124">
        <v>0</v>
      </c>
      <c r="P26" s="124">
        <v>0</v>
      </c>
      <c r="Q26" s="124">
        <v>0</v>
      </c>
      <c r="R26" s="124">
        <v>318967.16083999997</v>
      </c>
      <c r="S26" s="124"/>
      <c r="T26" s="124">
        <v>298565.87238999997</v>
      </c>
      <c r="U26" s="124">
        <v>280314.59518</v>
      </c>
      <c r="V26" s="124">
        <v>261429.76420999999</v>
      </c>
      <c r="W26" s="124">
        <v>222834</v>
      </c>
      <c r="X26" s="124"/>
      <c r="Y26" s="125">
        <v>200511</v>
      </c>
      <c r="Z26" s="125">
        <v>175910</v>
      </c>
      <c r="AA26" s="125">
        <v>148625</v>
      </c>
      <c r="AB26" s="125">
        <v>128849</v>
      </c>
      <c r="AD26" s="125">
        <v>109960</v>
      </c>
      <c r="AE26" s="125">
        <v>88075</v>
      </c>
      <c r="AF26" s="125">
        <v>65402</v>
      </c>
      <c r="AG26" s="125">
        <v>41694</v>
      </c>
      <c r="AI26" s="125">
        <v>16141</v>
      </c>
      <c r="AK26" s="125">
        <v>239</v>
      </c>
      <c r="AM26" s="125">
        <v>2803</v>
      </c>
      <c r="AO26" s="125">
        <v>4177</v>
      </c>
      <c r="AQ26" s="125">
        <v>4341</v>
      </c>
      <c r="AS26" s="125">
        <v>4341</v>
      </c>
      <c r="AU26" s="125">
        <v>426087</v>
      </c>
      <c r="AW26" s="125">
        <v>402406</v>
      </c>
      <c r="AY26" s="125">
        <v>380330.34119999997</v>
      </c>
      <c r="BA26" s="125">
        <v>353911.82277999999</v>
      </c>
      <c r="BC26" s="125">
        <v>336925.13556000002</v>
      </c>
    </row>
    <row r="27" spans="1:55" s="81" customFormat="1" ht="15.75" customHeight="1">
      <c r="A27" s="155" t="s">
        <v>99</v>
      </c>
      <c r="B27" s="151"/>
      <c r="C27" s="151"/>
      <c r="D27" s="201" t="s">
        <v>92</v>
      </c>
      <c r="E27" s="124">
        <v>33594.479030000002</v>
      </c>
      <c r="F27" s="124">
        <v>32618.630240000002</v>
      </c>
      <c r="G27" s="124">
        <v>36516.45289</v>
      </c>
      <c r="H27" s="124">
        <v>54013.484459999992</v>
      </c>
      <c r="I27" s="124"/>
      <c r="J27" s="124">
        <v>51511.775730000001</v>
      </c>
      <c r="K27" s="124">
        <v>51511.775730000001</v>
      </c>
      <c r="L27" s="124">
        <v>47426.765329999995</v>
      </c>
      <c r="M27" s="124">
        <v>52310.645369999991</v>
      </c>
      <c r="N27" s="124"/>
      <c r="O27" s="124">
        <v>52599.550879999995</v>
      </c>
      <c r="P27" s="124">
        <v>56296.323629999999</v>
      </c>
      <c r="Q27" s="124">
        <v>58452.925579999988</v>
      </c>
      <c r="R27" s="124">
        <v>66961.252689999994</v>
      </c>
      <c r="S27" s="124"/>
      <c r="T27" s="124">
        <v>69964.672730000006</v>
      </c>
      <c r="U27" s="124">
        <v>72774.977910000001</v>
      </c>
      <c r="V27" s="124">
        <v>74080.764290000006</v>
      </c>
      <c r="W27" s="124">
        <v>63664</v>
      </c>
      <c r="X27" s="124"/>
      <c r="Y27" s="125">
        <v>64016</v>
      </c>
      <c r="Z27" s="125">
        <v>67215</v>
      </c>
      <c r="AA27" s="125">
        <v>69653</v>
      </c>
      <c r="AB27" s="125">
        <v>64571</v>
      </c>
      <c r="AD27" s="125">
        <v>64404</v>
      </c>
      <c r="AE27" s="125">
        <v>64238</v>
      </c>
      <c r="AF27" s="125">
        <v>66291</v>
      </c>
      <c r="AG27" s="125">
        <v>71437</v>
      </c>
      <c r="AI27" s="125">
        <v>75296</v>
      </c>
      <c r="AK27" s="125">
        <v>84841</v>
      </c>
      <c r="AM27" s="125">
        <v>86709</v>
      </c>
      <c r="AO27" s="125">
        <v>106749</v>
      </c>
      <c r="AQ27" s="125">
        <v>108875</v>
      </c>
      <c r="AS27" s="125">
        <v>134250</v>
      </c>
      <c r="AU27" s="125">
        <v>145874</v>
      </c>
      <c r="AW27" s="125">
        <v>134281</v>
      </c>
      <c r="AY27" s="125">
        <v>140246.09237</v>
      </c>
      <c r="BA27" s="125">
        <v>125901.04895000001</v>
      </c>
      <c r="BC27" s="125">
        <v>135335.66470000002</v>
      </c>
    </row>
    <row r="28" spans="1:55" s="81" customFormat="1" ht="15.75" customHeight="1">
      <c r="A28" s="155" t="s">
        <v>100</v>
      </c>
      <c r="B28" s="151"/>
      <c r="C28" s="151"/>
      <c r="D28" s="205" t="s">
        <v>0</v>
      </c>
      <c r="E28" s="124">
        <v>1100537.2916000001</v>
      </c>
      <c r="F28" s="124">
        <v>1106059.1995400002</v>
      </c>
      <c r="G28" s="124">
        <v>1130225.07314</v>
      </c>
      <c r="H28" s="124">
        <v>1119478.4183999998</v>
      </c>
      <c r="I28" s="124"/>
      <c r="J28" s="124">
        <v>1133030.7340999998</v>
      </c>
      <c r="K28" s="124">
        <v>1133030.7340999998</v>
      </c>
      <c r="L28" s="124">
        <v>1160553.4201100001</v>
      </c>
      <c r="M28" s="124">
        <v>1161558.77263</v>
      </c>
      <c r="N28" s="124"/>
      <c r="O28" s="124">
        <v>1180093.5168899999</v>
      </c>
      <c r="P28" s="124">
        <v>1199179.11044</v>
      </c>
      <c r="Q28" s="124">
        <v>1238660.6079500001</v>
      </c>
      <c r="R28" s="124">
        <v>1197937.5013599999</v>
      </c>
      <c r="S28" s="124"/>
      <c r="T28" s="124">
        <v>1177964.5074499999</v>
      </c>
      <c r="U28" s="124">
        <v>1202316.6336000001</v>
      </c>
      <c r="V28" s="124">
        <v>1227075.6449599999</v>
      </c>
      <c r="W28" s="124">
        <v>1225372</v>
      </c>
      <c r="X28" s="124"/>
      <c r="Y28" s="125">
        <v>1236512</v>
      </c>
      <c r="Z28" s="125">
        <v>1271294</v>
      </c>
      <c r="AA28" s="125">
        <v>1334601</v>
      </c>
      <c r="AB28" s="125">
        <v>1313186</v>
      </c>
      <c r="AD28" s="125">
        <v>1329013</v>
      </c>
      <c r="AE28" s="125">
        <v>1364642</v>
      </c>
      <c r="AF28" s="125">
        <v>1421294</v>
      </c>
      <c r="AG28" s="125">
        <v>1425588</v>
      </c>
      <c r="AI28" s="125">
        <v>1449833</v>
      </c>
      <c r="AK28" s="125">
        <v>1509379</v>
      </c>
      <c r="AM28" s="125">
        <v>1577420</v>
      </c>
      <c r="AO28" s="125">
        <v>1577155</v>
      </c>
      <c r="AQ28" s="125">
        <v>1639647</v>
      </c>
      <c r="AS28" s="125">
        <v>1703187</v>
      </c>
      <c r="AU28" s="125">
        <v>1768310</v>
      </c>
      <c r="AW28" s="125">
        <v>1774066</v>
      </c>
      <c r="AY28" s="125">
        <v>1824113.6598299998</v>
      </c>
      <c r="BA28" s="125">
        <v>1911552.3940899998</v>
      </c>
      <c r="BC28" s="125">
        <v>1994950.30403</v>
      </c>
    </row>
    <row r="29" spans="1:55" s="81" customFormat="1" ht="15.75" customHeight="1">
      <c r="A29" s="155" t="s">
        <v>101</v>
      </c>
      <c r="B29" s="151"/>
      <c r="C29" s="151"/>
      <c r="D29" s="205" t="s">
        <v>13</v>
      </c>
      <c r="E29" s="124">
        <f t="shared" ref="E29:H29" si="15">SUM(E30:E32)</f>
        <v>6383346.1533300001</v>
      </c>
      <c r="F29" s="124">
        <f t="shared" si="15"/>
        <v>6351812.5018599993</v>
      </c>
      <c r="G29" s="124">
        <f t="shared" si="15"/>
        <v>6414885.5432099998</v>
      </c>
      <c r="H29" s="124">
        <f t="shared" si="15"/>
        <v>6412127.3338100035</v>
      </c>
      <c r="I29" s="124"/>
      <c r="J29" s="124">
        <f t="shared" ref="J29:M29" si="16">SUM(J30:J32)</f>
        <v>6433656.7855900032</v>
      </c>
      <c r="K29" s="124">
        <f t="shared" si="16"/>
        <v>6433656.7855900032</v>
      </c>
      <c r="L29" s="124">
        <f t="shared" si="16"/>
        <v>6479310.8291999986</v>
      </c>
      <c r="M29" s="124">
        <f t="shared" si="16"/>
        <v>6574492.7604800016</v>
      </c>
      <c r="N29" s="124"/>
      <c r="O29" s="124">
        <f>SUM(O30:O32)</f>
        <v>6641896.1128900051</v>
      </c>
      <c r="P29" s="124">
        <f t="shared" ref="P29:R29" si="17">SUM(P30:P32)</f>
        <v>6734176.899220001</v>
      </c>
      <c r="Q29" s="124">
        <f t="shared" si="17"/>
        <v>6862341.6078299955</v>
      </c>
      <c r="R29" s="124">
        <f t="shared" si="17"/>
        <v>7186658.7034499934</v>
      </c>
      <c r="S29" s="124"/>
      <c r="T29" s="124">
        <f>SUM(T30:T32)</f>
        <v>7187669.5305299982</v>
      </c>
      <c r="U29" s="124">
        <f t="shared" ref="U29:W29" si="18">SUM(U30:U32)</f>
        <v>7234072.294470001</v>
      </c>
      <c r="V29" s="124">
        <f t="shared" si="18"/>
        <v>7300591.6504499977</v>
      </c>
      <c r="W29" s="124">
        <f t="shared" si="18"/>
        <v>6852757</v>
      </c>
      <c r="X29" s="124"/>
      <c r="Y29" s="125">
        <v>6894524</v>
      </c>
      <c r="Z29" s="125">
        <v>7221814</v>
      </c>
      <c r="AA29" s="125">
        <v>7433888</v>
      </c>
      <c r="AB29" s="125">
        <v>7692003</v>
      </c>
      <c r="AD29" s="125">
        <v>7765025</v>
      </c>
      <c r="AE29" s="125">
        <v>7967143</v>
      </c>
      <c r="AF29" s="125">
        <v>8037440</v>
      </c>
      <c r="AG29" s="125">
        <v>8356288</v>
      </c>
      <c r="AI29" s="125">
        <v>8385565</v>
      </c>
      <c r="AK29" s="125">
        <v>8516627</v>
      </c>
      <c r="AM29" s="125">
        <v>8694229</v>
      </c>
      <c r="AO29" s="125">
        <v>8958768</v>
      </c>
      <c r="AQ29" s="125">
        <v>8945519</v>
      </c>
      <c r="AS29" s="125">
        <v>9110866</v>
      </c>
      <c r="AU29" s="125">
        <f>SUM(AU30:AU32)</f>
        <v>9326308</v>
      </c>
      <c r="AW29" s="125">
        <f>SUM(AW30:AW32)</f>
        <v>9704951</v>
      </c>
      <c r="AY29" s="125">
        <f>SUM(AY30:AY32)</f>
        <v>9820926</v>
      </c>
      <c r="BA29" s="125">
        <f>SUM(BA30:BA32)</f>
        <v>10030770</v>
      </c>
      <c r="BC29" s="125">
        <f>SUM(BC30:BC32)</f>
        <v>10356293</v>
      </c>
    </row>
    <row r="30" spans="1:55" s="81" customFormat="1" ht="15.75" customHeight="1">
      <c r="A30" s="155" t="s">
        <v>102</v>
      </c>
      <c r="B30" s="151"/>
      <c r="C30" s="151"/>
      <c r="D30" s="201" t="s">
        <v>103</v>
      </c>
      <c r="E30" s="124">
        <v>5146909.9892899999</v>
      </c>
      <c r="F30" s="124">
        <v>5036904.8171899989</v>
      </c>
      <c r="G30" s="124">
        <v>5049778.7116399994</v>
      </c>
      <c r="H30" s="124">
        <v>5034282.2590000033</v>
      </c>
      <c r="I30" s="124"/>
      <c r="J30" s="124">
        <v>4961234.1040700031</v>
      </c>
      <c r="K30" s="124">
        <v>4961234.1040700031</v>
      </c>
      <c r="L30" s="124">
        <v>4857830.4332099985</v>
      </c>
      <c r="M30" s="124">
        <v>4785142.5309800012</v>
      </c>
      <c r="N30" s="124"/>
      <c r="O30" s="124">
        <v>5002262.7495200057</v>
      </c>
      <c r="P30" s="124">
        <v>5045789.64066</v>
      </c>
      <c r="Q30" s="124">
        <v>5301190.3594499957</v>
      </c>
      <c r="R30" s="124">
        <v>5561749.6665099934</v>
      </c>
      <c r="S30" s="124"/>
      <c r="T30" s="124">
        <v>5477159.9902599985</v>
      </c>
      <c r="U30" s="124">
        <v>5459478.6981200017</v>
      </c>
      <c r="V30" s="124">
        <v>5463678.8848899975</v>
      </c>
      <c r="W30" s="124">
        <v>4913191</v>
      </c>
      <c r="X30" s="124"/>
      <c r="Y30" s="125">
        <v>4921380</v>
      </c>
      <c r="Z30" s="125">
        <v>5042709</v>
      </c>
      <c r="AA30" s="125">
        <v>5364258</v>
      </c>
      <c r="AB30" s="125">
        <v>5697599</v>
      </c>
      <c r="AD30" s="125">
        <v>5792135</v>
      </c>
      <c r="AE30" s="125">
        <v>5877936</v>
      </c>
      <c r="AF30" s="125">
        <v>6129805</v>
      </c>
      <c r="AG30" s="125">
        <v>6767821</v>
      </c>
      <c r="AI30" s="125">
        <v>6674423</v>
      </c>
      <c r="AK30" s="125">
        <v>6663321</v>
      </c>
      <c r="AM30" s="125">
        <v>6605488</v>
      </c>
      <c r="AO30" s="125">
        <v>6934291</v>
      </c>
      <c r="AQ30" s="125">
        <v>7020411</v>
      </c>
      <c r="AS30" s="125">
        <v>7070493</v>
      </c>
      <c r="AU30" s="125">
        <v>7065480</v>
      </c>
      <c r="AW30" s="125">
        <v>7106751</v>
      </c>
      <c r="AY30" s="125">
        <v>7008579</v>
      </c>
      <c r="BA30" s="125">
        <v>6938283</v>
      </c>
      <c r="BC30" s="125">
        <v>6915761</v>
      </c>
    </row>
    <row r="31" spans="1:55" s="81" customFormat="1" ht="15.75" customHeight="1">
      <c r="A31" s="155" t="s">
        <v>104</v>
      </c>
      <c r="B31" s="151"/>
      <c r="C31" s="151"/>
      <c r="D31" s="201" t="s">
        <v>105</v>
      </c>
      <c r="E31" s="124">
        <v>0</v>
      </c>
      <c r="F31" s="124">
        <v>0</v>
      </c>
      <c r="G31" s="124">
        <v>0</v>
      </c>
      <c r="H31" s="124">
        <v>0</v>
      </c>
      <c r="I31" s="124"/>
      <c r="J31" s="124">
        <v>0</v>
      </c>
      <c r="K31" s="124">
        <v>0</v>
      </c>
      <c r="L31" s="124">
        <v>0</v>
      </c>
      <c r="M31" s="124">
        <v>0</v>
      </c>
      <c r="N31" s="124"/>
      <c r="O31" s="124">
        <v>31082.805829999994</v>
      </c>
      <c r="P31" s="124">
        <v>32973.457860000002</v>
      </c>
      <c r="Q31" s="124">
        <v>90154.751619999995</v>
      </c>
      <c r="R31" s="124">
        <v>88806.325570000015</v>
      </c>
      <c r="S31" s="124"/>
      <c r="T31" s="124">
        <v>86183.825470000011</v>
      </c>
      <c r="U31" s="124">
        <v>87797.720090000003</v>
      </c>
      <c r="V31" s="124">
        <v>85829.237250000006</v>
      </c>
      <c r="W31" s="124">
        <v>82717</v>
      </c>
      <c r="X31" s="124"/>
      <c r="Y31" s="125">
        <v>87419</v>
      </c>
      <c r="Z31" s="125">
        <v>86304</v>
      </c>
      <c r="AA31" s="125">
        <v>112895</v>
      </c>
      <c r="AB31" s="125">
        <v>125672</v>
      </c>
      <c r="AD31" s="125">
        <v>123070</v>
      </c>
      <c r="AE31" s="125">
        <v>136211</v>
      </c>
      <c r="AF31" s="125">
        <v>132840</v>
      </c>
      <c r="AG31" s="125">
        <v>129091</v>
      </c>
      <c r="AI31" s="125">
        <v>125522</v>
      </c>
      <c r="AK31" s="125">
        <v>122312</v>
      </c>
      <c r="AM31" s="125">
        <v>117576</v>
      </c>
      <c r="AO31" s="125">
        <v>116085</v>
      </c>
      <c r="AQ31" s="125">
        <v>114593</v>
      </c>
      <c r="AS31" s="125">
        <v>117471</v>
      </c>
      <c r="AU31" s="125">
        <v>113056</v>
      </c>
      <c r="AW31" s="125">
        <v>110239</v>
      </c>
      <c r="AY31" s="125">
        <v>115600</v>
      </c>
      <c r="BA31" s="125">
        <v>110680</v>
      </c>
      <c r="BC31" s="125">
        <v>106867</v>
      </c>
    </row>
    <row r="32" spans="1:55" s="81" customFormat="1" ht="15.75" customHeight="1">
      <c r="A32" s="155" t="s">
        <v>106</v>
      </c>
      <c r="B32" s="151"/>
      <c r="C32" s="151"/>
      <c r="D32" s="201" t="s">
        <v>107</v>
      </c>
      <c r="E32" s="124">
        <v>1236436.1640400002</v>
      </c>
      <c r="F32" s="124">
        <v>1314907.6846700001</v>
      </c>
      <c r="G32" s="124">
        <v>1365106.8315699999</v>
      </c>
      <c r="H32" s="124">
        <v>1377845.0748099999</v>
      </c>
      <c r="I32" s="124"/>
      <c r="J32" s="124">
        <v>1472422.6815200001</v>
      </c>
      <c r="K32" s="124">
        <v>1472422.6815200001</v>
      </c>
      <c r="L32" s="124">
        <v>1621480.3959899999</v>
      </c>
      <c r="M32" s="124">
        <v>1789350.2295000001</v>
      </c>
      <c r="N32" s="124"/>
      <c r="O32" s="124">
        <v>1608550.55754</v>
      </c>
      <c r="P32" s="124">
        <v>1655413.8007</v>
      </c>
      <c r="Q32" s="124">
        <v>1470996.49676</v>
      </c>
      <c r="R32" s="124">
        <v>1536102.7113699999</v>
      </c>
      <c r="S32" s="124"/>
      <c r="T32" s="124">
        <v>1624325.7148</v>
      </c>
      <c r="U32" s="124">
        <v>1686795.8762599998</v>
      </c>
      <c r="V32" s="124">
        <v>1751083.52831</v>
      </c>
      <c r="W32" s="124">
        <v>1856849</v>
      </c>
      <c r="X32" s="124"/>
      <c r="Y32" s="125">
        <v>1885725</v>
      </c>
      <c r="Z32" s="125">
        <v>2092801</v>
      </c>
      <c r="AA32" s="125">
        <v>1956735</v>
      </c>
      <c r="AB32" s="125">
        <v>1868732</v>
      </c>
      <c r="AD32" s="125">
        <v>1849820</v>
      </c>
      <c r="AE32" s="125">
        <v>1952996</v>
      </c>
      <c r="AF32" s="125">
        <v>1774795</v>
      </c>
      <c r="AG32" s="125">
        <v>1459376</v>
      </c>
      <c r="AI32" s="125">
        <v>1585620</v>
      </c>
      <c r="AK32" s="125">
        <v>1730994</v>
      </c>
      <c r="AM32" s="125">
        <v>1971165</v>
      </c>
      <c r="AO32" s="125">
        <v>1908392</v>
      </c>
      <c r="AQ32" s="125">
        <v>1810515</v>
      </c>
      <c r="AS32" s="125">
        <v>1922902</v>
      </c>
      <c r="AU32" s="125">
        <v>2147772</v>
      </c>
      <c r="AW32" s="125">
        <v>2487961</v>
      </c>
      <c r="AY32" s="125">
        <v>2696747</v>
      </c>
      <c r="BA32" s="125">
        <v>2981807</v>
      </c>
      <c r="BC32" s="125">
        <v>3333665</v>
      </c>
    </row>
    <row r="33" spans="1:55" s="83" customFormat="1" ht="15.75" customHeight="1">
      <c r="A33" s="102" t="s">
        <v>108</v>
      </c>
      <c r="B33" s="195"/>
      <c r="C33" s="195"/>
      <c r="D33" s="205" t="s">
        <v>14</v>
      </c>
      <c r="E33" s="124">
        <v>4272702.2048199996</v>
      </c>
      <c r="F33" s="124">
        <v>4270454.9137300001</v>
      </c>
      <c r="G33" s="124">
        <v>4303516.6639300017</v>
      </c>
      <c r="H33" s="124">
        <v>4256505.9027800001</v>
      </c>
      <c r="I33" s="124"/>
      <c r="J33" s="124">
        <v>4255250.1314599998</v>
      </c>
      <c r="K33" s="124">
        <v>4255250.1314599998</v>
      </c>
      <c r="L33" s="124">
        <v>4250570.9034999991</v>
      </c>
      <c r="M33" s="124">
        <v>4241536.9343599994</v>
      </c>
      <c r="N33" s="124"/>
      <c r="O33" s="124">
        <v>4241451.2120699994</v>
      </c>
      <c r="P33" s="124">
        <v>4242713.4975299994</v>
      </c>
      <c r="Q33" s="124">
        <v>4242751.0946199996</v>
      </c>
      <c r="R33" s="124">
        <v>4242388.4230399998</v>
      </c>
      <c r="S33" s="124"/>
      <c r="T33" s="124">
        <v>4242446.2167999987</v>
      </c>
      <c r="U33" s="124">
        <v>4242155.3155699996</v>
      </c>
      <c r="V33" s="124">
        <v>4239539.4523</v>
      </c>
      <c r="W33" s="124">
        <v>4235971</v>
      </c>
      <c r="X33" s="124"/>
      <c r="Y33" s="125">
        <v>4235780</v>
      </c>
      <c r="Z33" s="125">
        <v>4227960</v>
      </c>
      <c r="AA33" s="125">
        <v>4222938</v>
      </c>
      <c r="AB33" s="125">
        <v>4221255</v>
      </c>
      <c r="AD33" s="125">
        <v>4218421</v>
      </c>
      <c r="AE33" s="125">
        <v>4212998</v>
      </c>
      <c r="AF33" s="125">
        <v>4209409</v>
      </c>
      <c r="AG33" s="125">
        <v>4387153</v>
      </c>
      <c r="AI33" s="125">
        <v>4380745</v>
      </c>
      <c r="AK33" s="125">
        <v>4371050</v>
      </c>
      <c r="AM33" s="125">
        <v>4361658</v>
      </c>
      <c r="AO33" s="125">
        <v>4352819</v>
      </c>
      <c r="AQ33" s="125">
        <v>4345060</v>
      </c>
      <c r="AS33" s="125">
        <v>4337782</v>
      </c>
      <c r="AU33" s="125">
        <v>4332176</v>
      </c>
      <c r="AW33" s="125">
        <v>4356721</v>
      </c>
      <c r="AY33" s="125">
        <v>4350075.9251000006</v>
      </c>
      <c r="BA33" s="125">
        <v>4346315.2792474721</v>
      </c>
      <c r="BC33" s="125">
        <v>4338450</v>
      </c>
    </row>
    <row r="34" spans="1:55" s="83" customFormat="1" ht="5.0999999999999996" customHeight="1">
      <c r="A34" s="102"/>
      <c r="B34" s="195"/>
      <c r="C34" s="195"/>
      <c r="D34" s="206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98"/>
      <c r="Z34" s="198"/>
      <c r="AA34" s="198"/>
      <c r="AB34" s="198"/>
      <c r="AD34" s="198"/>
      <c r="AE34" s="198"/>
      <c r="AF34" s="198"/>
      <c r="AG34" s="198"/>
      <c r="AI34" s="198"/>
      <c r="AK34" s="198"/>
      <c r="AM34" s="198"/>
      <c r="AO34" s="198"/>
      <c r="AQ34" s="198"/>
      <c r="AS34" s="198"/>
      <c r="AU34" s="198"/>
      <c r="AW34" s="198"/>
      <c r="AY34" s="198"/>
      <c r="BA34" s="198"/>
      <c r="BC34" s="198"/>
    </row>
    <row r="35" spans="1:55" s="228" customFormat="1" ht="20.45" customHeight="1">
      <c r="A35" s="224">
        <v>1</v>
      </c>
      <c r="B35" s="225"/>
      <c r="C35" s="150" t="s">
        <v>109</v>
      </c>
      <c r="D35" s="113"/>
      <c r="E35" s="114">
        <f t="shared" ref="E35:H35" si="19">E20+E8</f>
        <v>15247962.193256596</v>
      </c>
      <c r="F35" s="114">
        <f t="shared" si="19"/>
        <v>15597171.506837666</v>
      </c>
      <c r="G35" s="114">
        <f t="shared" si="19"/>
        <v>16045339.875600003</v>
      </c>
      <c r="H35" s="114">
        <f t="shared" si="19"/>
        <v>16289725.883930005</v>
      </c>
      <c r="I35" s="114"/>
      <c r="J35" s="114">
        <f t="shared" ref="J35:M35" si="20">J20+J8</f>
        <v>14383243.679180006</v>
      </c>
      <c r="K35" s="114">
        <f t="shared" si="20"/>
        <v>14383243.679180006</v>
      </c>
      <c r="L35" s="114">
        <f t="shared" si="20"/>
        <v>14808542.824959997</v>
      </c>
      <c r="M35" s="114">
        <f t="shared" si="20"/>
        <v>15135473.471690001</v>
      </c>
      <c r="N35" s="114"/>
      <c r="O35" s="114">
        <f>O20+O8</f>
        <v>16764349.350510005</v>
      </c>
      <c r="P35" s="114">
        <f t="shared" ref="P35:R35" si="21">P20+P8</f>
        <v>16030633.650520001</v>
      </c>
      <c r="Q35" s="114">
        <f t="shared" si="21"/>
        <v>15715489.228199996</v>
      </c>
      <c r="R35" s="114">
        <f t="shared" si="21"/>
        <v>15877946.378389992</v>
      </c>
      <c r="S35" s="226"/>
      <c r="T35" s="114">
        <f>T20+T8</f>
        <v>16165917.485889997</v>
      </c>
      <c r="U35" s="114">
        <f t="shared" ref="U35:W35" si="22">U20+U8</f>
        <v>17271903.123940002</v>
      </c>
      <c r="V35" s="114">
        <f t="shared" si="22"/>
        <v>19377325.03723</v>
      </c>
      <c r="W35" s="114">
        <f t="shared" si="22"/>
        <v>19622406</v>
      </c>
      <c r="X35" s="229"/>
      <c r="Y35" s="116">
        <v>21804616</v>
      </c>
      <c r="Z35" s="231">
        <f>Z20+Z8</f>
        <v>27325969</v>
      </c>
      <c r="AA35" s="231">
        <v>28360581</v>
      </c>
      <c r="AB35" s="231">
        <v>26991134</v>
      </c>
      <c r="AD35" s="231">
        <v>24048078</v>
      </c>
      <c r="AE35" s="231">
        <v>24140611</v>
      </c>
      <c r="AF35" s="231">
        <v>26507955</v>
      </c>
      <c r="AG35" s="231">
        <v>25053596</v>
      </c>
      <c r="AI35" s="231">
        <v>28099792</v>
      </c>
      <c r="AK35" s="231">
        <v>26309254</v>
      </c>
      <c r="AM35" s="231">
        <v>29625114</v>
      </c>
      <c r="AO35" s="231">
        <v>29690605</v>
      </c>
      <c r="AQ35" s="231">
        <v>29725965</v>
      </c>
      <c r="AS35" s="231">
        <v>30855506</v>
      </c>
      <c r="AU35" s="231">
        <f>AU20+AU8</f>
        <v>34460049</v>
      </c>
      <c r="AW35" s="231">
        <f>AW20+AW8</f>
        <v>36390919</v>
      </c>
      <c r="AY35" s="231">
        <f>AY20+AY8</f>
        <v>35321018.39796073</v>
      </c>
      <c r="BA35" s="231">
        <f>BA20+BA8</f>
        <v>35991112.249847472</v>
      </c>
      <c r="BC35" s="231">
        <f>BC20+BC8</f>
        <v>36313111.456430003</v>
      </c>
    </row>
    <row r="36" spans="1:55" s="228" customFormat="1" ht="20.45" customHeight="1">
      <c r="A36" s="224" t="s">
        <v>110</v>
      </c>
      <c r="B36" s="225"/>
      <c r="C36" s="150" t="s">
        <v>15</v>
      </c>
      <c r="D36" s="113"/>
      <c r="E36" s="114">
        <f t="shared" ref="E36:H36" si="23">SUM(E38:E45)+E49</f>
        <v>2086528.1520465948</v>
      </c>
      <c r="F36" s="114">
        <f t="shared" si="23"/>
        <v>2893864.1797676673</v>
      </c>
      <c r="G36" s="114">
        <f t="shared" si="23"/>
        <v>3100085.321400003</v>
      </c>
      <c r="H36" s="114">
        <f t="shared" si="23"/>
        <v>3364695.7010000041</v>
      </c>
      <c r="I36" s="114"/>
      <c r="J36" s="114">
        <f t="shared" ref="J36:M36" si="24">SUM(J38:J45)+J49</f>
        <v>1383482.0176399997</v>
      </c>
      <c r="K36" s="114">
        <f t="shared" si="24"/>
        <v>1383482.0176399997</v>
      </c>
      <c r="L36" s="114">
        <f t="shared" si="24"/>
        <v>1246084.3710399999</v>
      </c>
      <c r="M36" s="114">
        <f t="shared" si="24"/>
        <v>1974093.7746999997</v>
      </c>
      <c r="N36" s="114"/>
      <c r="O36" s="114">
        <f>SUM(O38:O45)+O49</f>
        <v>2120569.7121199998</v>
      </c>
      <c r="P36" s="114">
        <f t="shared" ref="P36:R36" si="25">SUM(P38:P45)+P49</f>
        <v>2219210.8052099999</v>
      </c>
      <c r="Q36" s="114">
        <f t="shared" si="25"/>
        <v>2235811.47682</v>
      </c>
      <c r="R36" s="114">
        <f t="shared" si="25"/>
        <v>2176595.9721499998</v>
      </c>
      <c r="S36" s="226"/>
      <c r="T36" s="114">
        <f>SUM(T38:T45)+T49</f>
        <v>2171005.3191599958</v>
      </c>
      <c r="U36" s="114">
        <f t="shared" ref="U36:W36" si="26">SUM(U38:U45)+U49</f>
        <v>3096630.4246600005</v>
      </c>
      <c r="V36" s="114">
        <f t="shared" si="26"/>
        <v>4468251.40252</v>
      </c>
      <c r="W36" s="114">
        <f t="shared" si="26"/>
        <v>4598123</v>
      </c>
      <c r="X36" s="229"/>
      <c r="Y36" s="116">
        <v>4400123</v>
      </c>
      <c r="Z36" s="116">
        <v>6372933</v>
      </c>
      <c r="AA36" s="116">
        <v>7369763</v>
      </c>
      <c r="AB36" s="116">
        <v>6532583</v>
      </c>
      <c r="AD36" s="116">
        <v>3570380</v>
      </c>
      <c r="AE36" s="116">
        <v>3806027</v>
      </c>
      <c r="AF36" s="116">
        <v>4204096</v>
      </c>
      <c r="AG36" s="116">
        <v>4642824</v>
      </c>
      <c r="AI36" s="116">
        <v>4256069</v>
      </c>
      <c r="AK36" s="116">
        <v>3833023</v>
      </c>
      <c r="AM36" s="116">
        <v>4551259</v>
      </c>
      <c r="AO36" s="116">
        <v>6069785</v>
      </c>
      <c r="AQ36" s="116">
        <v>4659971</v>
      </c>
      <c r="AS36" s="116">
        <v>5165901</v>
      </c>
      <c r="AU36" s="116">
        <f>SUM(AU38:AU45,AU49)</f>
        <v>9323970</v>
      </c>
      <c r="AW36" s="116">
        <f>SUM(AW38:AW45,AW49)</f>
        <v>7545988</v>
      </c>
      <c r="AY36" s="116">
        <f>SUM(AY38:AY45,AY49)</f>
        <v>7444351.9999999991</v>
      </c>
      <c r="BA36" s="116">
        <f>SUM(BA38:BA45,BA49)</f>
        <v>9523221.1460199989</v>
      </c>
      <c r="BC36" s="116">
        <f>SUM(BC38:BC45,BC49)</f>
        <v>8283088.1309900004</v>
      </c>
    </row>
    <row r="37" spans="1:55" s="82" customFormat="1" ht="5.0999999999999996" customHeight="1">
      <c r="A37" s="102"/>
      <c r="B37" s="203"/>
      <c r="C37" s="204"/>
      <c r="D37" s="134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24"/>
      <c r="Y37" s="196"/>
      <c r="Z37" s="196"/>
      <c r="AA37" s="196"/>
      <c r="AB37" s="196"/>
      <c r="AD37" s="196"/>
      <c r="AE37" s="196"/>
      <c r="AF37" s="196"/>
      <c r="AG37" s="196"/>
      <c r="AI37" s="196"/>
      <c r="AK37" s="196"/>
      <c r="AM37" s="196"/>
      <c r="AO37" s="196"/>
      <c r="AQ37" s="196"/>
      <c r="AS37" s="196"/>
      <c r="AU37" s="196"/>
      <c r="AW37" s="196"/>
      <c r="AY37" s="196"/>
      <c r="BA37" s="196"/>
      <c r="BC37" s="196"/>
    </row>
    <row r="38" spans="1:55" s="81" customFormat="1" ht="15.75" customHeight="1">
      <c r="A38" s="155" t="s">
        <v>111</v>
      </c>
      <c r="B38" s="151"/>
      <c r="C38" s="151"/>
      <c r="D38" s="199" t="s">
        <v>16</v>
      </c>
      <c r="E38" s="124">
        <v>58743.28796999999</v>
      </c>
      <c r="F38" s="124">
        <v>70115.774259999991</v>
      </c>
      <c r="G38" s="124">
        <v>76628.980610000013</v>
      </c>
      <c r="H38" s="124">
        <v>59128.716600000007</v>
      </c>
      <c r="I38" s="124"/>
      <c r="J38" s="124">
        <v>56624.310989999998</v>
      </c>
      <c r="K38" s="124">
        <v>56624.310989999998</v>
      </c>
      <c r="L38" s="124">
        <v>76636.310069999992</v>
      </c>
      <c r="M38" s="124">
        <v>58226.687619999982</v>
      </c>
      <c r="N38" s="124"/>
      <c r="O38" s="124">
        <v>62255.06796</v>
      </c>
      <c r="P38" s="124">
        <v>72156.596650000007</v>
      </c>
      <c r="Q38" s="124">
        <v>84083.900110000017</v>
      </c>
      <c r="R38" s="124">
        <v>66892.921870000006</v>
      </c>
      <c r="S38" s="124"/>
      <c r="T38" s="124">
        <v>68730.738890000008</v>
      </c>
      <c r="U38" s="124">
        <v>95084.893620000032</v>
      </c>
      <c r="V38" s="124">
        <v>95889.563830000014</v>
      </c>
      <c r="W38" s="124">
        <v>65950</v>
      </c>
      <c r="X38" s="124"/>
      <c r="Y38" s="125">
        <v>69211</v>
      </c>
      <c r="Z38" s="125">
        <v>84912</v>
      </c>
      <c r="AA38" s="125">
        <v>98304</v>
      </c>
      <c r="AB38" s="125">
        <v>75320</v>
      </c>
      <c r="AD38" s="125">
        <v>79117</v>
      </c>
      <c r="AE38" s="125">
        <v>95616</v>
      </c>
      <c r="AF38" s="125">
        <v>103167</v>
      </c>
      <c r="AG38" s="125">
        <v>82196</v>
      </c>
      <c r="AI38" s="125">
        <v>83200</v>
      </c>
      <c r="AK38" s="125">
        <v>100981</v>
      </c>
      <c r="AM38" s="125">
        <v>114704</v>
      </c>
      <c r="AO38" s="125">
        <v>92972</v>
      </c>
      <c r="AQ38" s="125">
        <v>95141</v>
      </c>
      <c r="AS38" s="125">
        <v>117327</v>
      </c>
      <c r="AU38" s="125">
        <v>130435</v>
      </c>
      <c r="AW38" s="125">
        <v>102121</v>
      </c>
      <c r="AY38" s="125">
        <v>107646.27003000001</v>
      </c>
      <c r="BA38" s="125">
        <v>129501.83993</v>
      </c>
      <c r="BC38" s="125">
        <v>135687.59921000001</v>
      </c>
    </row>
    <row r="39" spans="1:55" s="81" customFormat="1" ht="15.75" customHeight="1">
      <c r="A39" s="155" t="s">
        <v>112</v>
      </c>
      <c r="B39" s="151"/>
      <c r="C39" s="151"/>
      <c r="D39" s="199" t="s">
        <v>17</v>
      </c>
      <c r="E39" s="124">
        <v>388165.46950999997</v>
      </c>
      <c r="F39" s="124">
        <v>466657.54580999992</v>
      </c>
      <c r="G39" s="124">
        <v>640426.60145000007</v>
      </c>
      <c r="H39" s="124">
        <v>696803.86182999995</v>
      </c>
      <c r="I39" s="124"/>
      <c r="J39" s="124">
        <v>734304.3049499999</v>
      </c>
      <c r="K39" s="124">
        <v>734304.3049499999</v>
      </c>
      <c r="L39" s="124">
        <v>835129.7632899998</v>
      </c>
      <c r="M39" s="124">
        <v>763533.18382999999</v>
      </c>
      <c r="N39" s="124"/>
      <c r="O39" s="124">
        <v>746293.41267999972</v>
      </c>
      <c r="P39" s="124">
        <v>864640.42087999987</v>
      </c>
      <c r="Q39" s="124">
        <v>849846.62320000015</v>
      </c>
      <c r="R39" s="124">
        <v>825571.48932999989</v>
      </c>
      <c r="S39" s="124"/>
      <c r="T39" s="124">
        <v>714506.25965000002</v>
      </c>
      <c r="U39" s="124">
        <v>724770.6456500002</v>
      </c>
      <c r="V39" s="124">
        <v>1001030.2456199998</v>
      </c>
      <c r="W39" s="124">
        <v>1393323</v>
      </c>
      <c r="X39" s="124"/>
      <c r="Y39" s="125">
        <v>1619709</v>
      </c>
      <c r="Z39" s="125">
        <v>1958788</v>
      </c>
      <c r="AA39" s="125">
        <v>1497437</v>
      </c>
      <c r="AB39" s="125">
        <v>1150427</v>
      </c>
      <c r="AD39" s="125">
        <v>1111644</v>
      </c>
      <c r="AE39" s="125">
        <v>1134960</v>
      </c>
      <c r="AF39" s="125">
        <v>1107268</v>
      </c>
      <c r="AG39" s="125">
        <v>1384390</v>
      </c>
      <c r="AI39" s="125">
        <v>1485456</v>
      </c>
      <c r="AK39" s="125">
        <v>1555921</v>
      </c>
      <c r="AM39" s="125">
        <v>1618377</v>
      </c>
      <c r="AO39" s="125">
        <v>1843187</v>
      </c>
      <c r="AQ39" s="125">
        <v>1290963</v>
      </c>
      <c r="AS39" s="125">
        <v>1786792</v>
      </c>
      <c r="AU39" s="125">
        <v>1991804</v>
      </c>
      <c r="AW39" s="125">
        <v>2067209</v>
      </c>
      <c r="AY39" s="125">
        <v>1791588.0861900002</v>
      </c>
      <c r="BA39" s="125">
        <v>1983236.0760300001</v>
      </c>
      <c r="BC39" s="125">
        <v>2179892</v>
      </c>
    </row>
    <row r="40" spans="1:55" s="81" customFormat="1" ht="15.75" customHeight="1">
      <c r="A40" s="155"/>
      <c r="B40" s="151"/>
      <c r="C40" s="151"/>
      <c r="D40" s="199" t="s">
        <v>341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5"/>
      <c r="Z40" s="125"/>
      <c r="AA40" s="125"/>
      <c r="AB40" s="125"/>
      <c r="AD40" s="125"/>
      <c r="AE40" s="125"/>
      <c r="AF40" s="125"/>
      <c r="AG40" s="125"/>
      <c r="AI40" s="125"/>
      <c r="AK40" s="125"/>
      <c r="AM40" s="125"/>
      <c r="AO40" s="125"/>
      <c r="AQ40" s="125"/>
      <c r="AS40" s="125">
        <v>104617</v>
      </c>
      <c r="AU40" s="125">
        <v>123718</v>
      </c>
      <c r="AW40" s="125">
        <v>187773</v>
      </c>
      <c r="AY40" s="125">
        <v>189447.7328</v>
      </c>
      <c r="BA40" s="125">
        <v>204275.46522999997</v>
      </c>
      <c r="BC40" s="125">
        <v>349397</v>
      </c>
    </row>
    <row r="41" spans="1:55" s="81" customFormat="1" ht="15.75" customHeight="1">
      <c r="A41" s="155" t="s">
        <v>113</v>
      </c>
      <c r="B41" s="151"/>
      <c r="C41" s="151"/>
      <c r="D41" s="199" t="s">
        <v>18</v>
      </c>
      <c r="E41" s="124">
        <v>12496.851396594855</v>
      </c>
      <c r="F41" s="124">
        <v>19086.378437606498</v>
      </c>
      <c r="G41" s="124">
        <v>106781.54441999999</v>
      </c>
      <c r="H41" s="124">
        <v>86245.469249999995</v>
      </c>
      <c r="I41" s="124"/>
      <c r="J41" s="124">
        <v>96499.012189999979</v>
      </c>
      <c r="K41" s="124">
        <v>96499.012189999979</v>
      </c>
      <c r="L41" s="124">
        <v>63990.190459999896</v>
      </c>
      <c r="M41" s="124">
        <v>61079.21587</v>
      </c>
      <c r="N41" s="124"/>
      <c r="O41" s="124">
        <v>408782.09947999998</v>
      </c>
      <c r="P41" s="124">
        <v>669372.41559999995</v>
      </c>
      <c r="Q41" s="124">
        <v>338627.85193</v>
      </c>
      <c r="R41" s="124">
        <v>404093.80855999986</v>
      </c>
      <c r="S41" s="124"/>
      <c r="T41" s="124">
        <v>470168.67020999995</v>
      </c>
      <c r="U41" s="124">
        <v>1045728.5838400001</v>
      </c>
      <c r="V41" s="124">
        <v>1737393.7670000002</v>
      </c>
      <c r="W41" s="124">
        <v>1710484</v>
      </c>
      <c r="X41" s="124"/>
      <c r="Y41" s="125">
        <v>1521982</v>
      </c>
      <c r="Z41" s="125">
        <v>2605027</v>
      </c>
      <c r="AA41" s="125">
        <v>2585823</v>
      </c>
      <c r="AB41" s="125">
        <v>2270111</v>
      </c>
      <c r="AD41" s="125">
        <v>495417</v>
      </c>
      <c r="AE41" s="125">
        <v>612368</v>
      </c>
      <c r="AF41" s="125">
        <v>583998</v>
      </c>
      <c r="AG41" s="125">
        <v>432216</v>
      </c>
      <c r="AI41" s="125">
        <v>460477</v>
      </c>
      <c r="AK41" s="125">
        <v>345696</v>
      </c>
      <c r="AM41" s="125">
        <v>609227</v>
      </c>
      <c r="AO41" s="125">
        <v>538795</v>
      </c>
      <c r="AQ41" s="125">
        <v>228066</v>
      </c>
      <c r="AS41" s="125">
        <v>460868</v>
      </c>
      <c r="AU41" s="125">
        <v>198704</v>
      </c>
      <c r="AW41" s="125">
        <v>219552</v>
      </c>
      <c r="AY41" s="125">
        <v>225894.78710999998</v>
      </c>
      <c r="BA41" s="125">
        <v>359876.31746000011</v>
      </c>
      <c r="BC41" s="125">
        <v>281263.83190000011</v>
      </c>
    </row>
    <row r="42" spans="1:55" s="81" customFormat="1" ht="15.75" customHeight="1">
      <c r="A42" s="155" t="s">
        <v>114</v>
      </c>
      <c r="B42" s="151"/>
      <c r="C42" s="151"/>
      <c r="D42" s="199" t="s">
        <v>19</v>
      </c>
      <c r="E42" s="124">
        <v>89643.961769999994</v>
      </c>
      <c r="F42" s="124">
        <v>785613.79854000011</v>
      </c>
      <c r="G42" s="124">
        <v>794135.80478999997</v>
      </c>
      <c r="H42" s="124">
        <v>778736.30061999999</v>
      </c>
      <c r="I42" s="124"/>
      <c r="J42" s="124">
        <v>132489.99635</v>
      </c>
      <c r="K42" s="124">
        <v>132489.99635</v>
      </c>
      <c r="L42" s="124">
        <v>95671.509879999998</v>
      </c>
      <c r="M42" s="124">
        <v>639417.54690000007</v>
      </c>
      <c r="N42" s="124"/>
      <c r="O42" s="124">
        <v>39887.998920000005</v>
      </c>
      <c r="P42" s="124">
        <v>22322.473669999999</v>
      </c>
      <c r="Q42" s="124">
        <v>42626.212740000003</v>
      </c>
      <c r="R42" s="124">
        <v>43347.020259999998</v>
      </c>
      <c r="S42" s="124"/>
      <c r="T42" s="124">
        <v>48835.30171</v>
      </c>
      <c r="U42" s="124">
        <v>207404.28068</v>
      </c>
      <c r="V42" s="124">
        <v>213635.44479000001</v>
      </c>
      <c r="W42" s="124">
        <v>45014</v>
      </c>
      <c r="X42" s="124"/>
      <c r="Y42" s="125">
        <v>58858</v>
      </c>
      <c r="Z42" s="125">
        <v>255410</v>
      </c>
      <c r="AA42" s="125">
        <v>320726</v>
      </c>
      <c r="AB42" s="125">
        <v>478410</v>
      </c>
      <c r="AD42" s="125">
        <v>780219</v>
      </c>
      <c r="AE42" s="125">
        <v>841869</v>
      </c>
      <c r="AF42" s="125">
        <v>879978</v>
      </c>
      <c r="AG42" s="125">
        <v>1045990</v>
      </c>
      <c r="AI42" s="125">
        <v>630502</v>
      </c>
      <c r="AK42" s="125">
        <v>368348</v>
      </c>
      <c r="AM42" s="125">
        <v>421551</v>
      </c>
      <c r="AO42" s="125">
        <v>445182</v>
      </c>
      <c r="AQ42" s="125">
        <v>522273</v>
      </c>
      <c r="AS42" s="125">
        <v>679504</v>
      </c>
      <c r="AU42" s="125">
        <v>1203168</v>
      </c>
      <c r="AW42" s="125">
        <v>1340018</v>
      </c>
      <c r="AY42" s="125">
        <v>1090109.8025000002</v>
      </c>
      <c r="BA42" s="125">
        <v>1581100.2936200001</v>
      </c>
      <c r="BC42" s="125">
        <v>1562918.2955600002</v>
      </c>
    </row>
    <row r="43" spans="1:55" s="81" customFormat="1" ht="15.75" customHeight="1">
      <c r="A43" s="155" t="s">
        <v>115</v>
      </c>
      <c r="B43" s="151"/>
      <c r="C43" s="151"/>
      <c r="D43" s="205" t="s">
        <v>116</v>
      </c>
      <c r="E43" s="124">
        <v>1984.0944400000001</v>
      </c>
      <c r="F43" s="124">
        <v>2226.6579300000003</v>
      </c>
      <c r="G43" s="124">
        <v>2057.1349999999998</v>
      </c>
      <c r="H43" s="124">
        <v>2117.6726199999994</v>
      </c>
      <c r="I43" s="124"/>
      <c r="J43" s="124">
        <v>10094.96823</v>
      </c>
      <c r="K43" s="124">
        <v>10094.96823</v>
      </c>
      <c r="L43" s="124">
        <v>46630.696889999999</v>
      </c>
      <c r="M43" s="124">
        <v>61640.857130000004</v>
      </c>
      <c r="N43" s="124"/>
      <c r="O43" s="124">
        <v>471355.22067999997</v>
      </c>
      <c r="P43" s="124">
        <v>484174.99239999999</v>
      </c>
      <c r="Q43" s="124">
        <v>808686.00962999987</v>
      </c>
      <c r="R43" s="124">
        <v>699494.2593700001</v>
      </c>
      <c r="S43" s="124"/>
      <c r="T43" s="124">
        <v>730740.44579000003</v>
      </c>
      <c r="U43" s="124">
        <v>649036.75133999996</v>
      </c>
      <c r="V43" s="124">
        <v>800562.24443000008</v>
      </c>
      <c r="W43" s="124">
        <v>884472</v>
      </c>
      <c r="X43" s="124"/>
      <c r="Y43" s="125">
        <v>958304</v>
      </c>
      <c r="Z43" s="125">
        <v>967924</v>
      </c>
      <c r="AA43" s="125">
        <v>2685694</v>
      </c>
      <c r="AB43" s="125">
        <v>1974014</v>
      </c>
      <c r="AD43" s="125">
        <v>892690</v>
      </c>
      <c r="AE43" s="125">
        <v>868612</v>
      </c>
      <c r="AF43" s="125">
        <v>1367430</v>
      </c>
      <c r="AG43" s="125">
        <v>945808</v>
      </c>
      <c r="AI43" s="125">
        <v>916083</v>
      </c>
      <c r="AK43" s="125">
        <v>1314644</v>
      </c>
      <c r="AM43" s="125">
        <v>1538878</v>
      </c>
      <c r="AO43" s="125">
        <v>1710383</v>
      </c>
      <c r="AQ43" s="125">
        <v>1600723</v>
      </c>
      <c r="AS43" s="125">
        <v>1843340</v>
      </c>
      <c r="AU43" s="125">
        <v>2445383</v>
      </c>
      <c r="AW43" s="125">
        <v>3193893</v>
      </c>
      <c r="AY43" s="125">
        <v>3585816.2222500006</v>
      </c>
      <c r="BA43" s="125">
        <v>3470209.3081</v>
      </c>
      <c r="BC43" s="125">
        <v>3594890.2221899997</v>
      </c>
    </row>
    <row r="44" spans="1:55" s="81" customFormat="1" ht="15.75" customHeight="1">
      <c r="A44" s="155" t="s">
        <v>117</v>
      </c>
      <c r="B44" s="151"/>
      <c r="C44" s="151"/>
      <c r="D44" s="205" t="s">
        <v>118</v>
      </c>
      <c r="E44" s="124">
        <v>1314225.52309</v>
      </c>
      <c r="F44" s="124">
        <v>1314225.52309</v>
      </c>
      <c r="G44" s="124">
        <v>1319444.8028599999</v>
      </c>
      <c r="H44" s="124">
        <v>1527728.25997</v>
      </c>
      <c r="I44" s="124"/>
      <c r="J44" s="124">
        <v>213502.73687999998</v>
      </c>
      <c r="K44" s="124">
        <v>213502.73687999998</v>
      </c>
      <c r="L44" s="124">
        <v>-6.3699999999999998E-3</v>
      </c>
      <c r="M44" s="124">
        <v>252186.24628000002</v>
      </c>
      <c r="N44" s="124"/>
      <c r="O44" s="124">
        <v>252186.24628000002</v>
      </c>
      <c r="P44" s="124">
        <v>0</v>
      </c>
      <c r="Q44" s="124">
        <v>0</v>
      </c>
      <c r="R44" s="124">
        <v>1.0000000000000001E-5</v>
      </c>
      <c r="S44" s="124"/>
      <c r="T44" s="124">
        <v>1.0000000000000001E-5</v>
      </c>
      <c r="U44" s="124">
        <v>223643.14047000001</v>
      </c>
      <c r="V44" s="124">
        <v>223643.14047000001</v>
      </c>
      <c r="W44" s="124">
        <v>344200</v>
      </c>
      <c r="X44" s="124"/>
      <c r="Y44" s="125">
        <v>0</v>
      </c>
      <c r="Z44" s="125">
        <v>288405</v>
      </c>
      <c r="AA44" s="125">
        <v>0</v>
      </c>
      <c r="AB44" s="125">
        <v>402456</v>
      </c>
      <c r="AD44" s="125">
        <v>-914</v>
      </c>
      <c r="AE44" s="125">
        <v>-913</v>
      </c>
      <c r="AF44" s="125">
        <v>0</v>
      </c>
      <c r="AG44" s="125">
        <v>74566</v>
      </c>
      <c r="AI44" s="125">
        <v>74569</v>
      </c>
      <c r="AK44" s="125">
        <v>0</v>
      </c>
      <c r="AM44" s="125">
        <v>0</v>
      </c>
      <c r="AO44" s="125">
        <v>369960</v>
      </c>
      <c r="AQ44" s="125">
        <v>369960</v>
      </c>
      <c r="AS44" s="125">
        <v>0</v>
      </c>
      <c r="AU44" s="125">
        <v>2930251</v>
      </c>
      <c r="AW44" s="125">
        <v>179868</v>
      </c>
      <c r="AY44" s="125">
        <v>179868</v>
      </c>
      <c r="BA44" s="125">
        <v>1448069.1688300003</v>
      </c>
      <c r="BC44" s="125">
        <v>0</v>
      </c>
    </row>
    <row r="45" spans="1:55" s="81" customFormat="1" ht="15.75" customHeight="1">
      <c r="A45" s="155" t="s">
        <v>119</v>
      </c>
      <c r="B45" s="151"/>
      <c r="C45" s="151"/>
      <c r="D45" s="199" t="s">
        <v>20</v>
      </c>
      <c r="E45" s="124">
        <f t="shared" ref="E45" si="27">SUM(E46:E48)</f>
        <v>221268.96386999998</v>
      </c>
      <c r="F45" s="124">
        <f t="shared" ref="F45:H45" si="28">SUM(F46:F48)</f>
        <v>235938.50170006094</v>
      </c>
      <c r="G45" s="124">
        <f t="shared" si="28"/>
        <v>160610.45227000286</v>
      </c>
      <c r="H45" s="124">
        <f t="shared" si="28"/>
        <v>213935.42011000417</v>
      </c>
      <c r="I45" s="124"/>
      <c r="J45" s="124">
        <f t="shared" ref="J45:M45" si="29">SUM(J46:J48)</f>
        <v>134464.02305999998</v>
      </c>
      <c r="K45" s="124">
        <f t="shared" si="29"/>
        <v>134464.02305999998</v>
      </c>
      <c r="L45" s="124">
        <f t="shared" si="29"/>
        <v>120870.79868999998</v>
      </c>
      <c r="M45" s="124">
        <f t="shared" si="29"/>
        <v>131044.59426000001</v>
      </c>
      <c r="N45" s="124"/>
      <c r="O45" s="124">
        <f>SUM(O46:O48)</f>
        <v>132432.89769000001</v>
      </c>
      <c r="P45" s="124">
        <f t="shared" ref="P45:R45" si="30">SUM(P46:P48)</f>
        <v>99615.910770000017</v>
      </c>
      <c r="Q45" s="124">
        <f t="shared" si="30"/>
        <v>107485.84886</v>
      </c>
      <c r="R45" s="124">
        <f t="shared" si="30"/>
        <v>133116.58108</v>
      </c>
      <c r="S45" s="124"/>
      <c r="T45" s="124">
        <f>SUM(T46:T48)</f>
        <v>133502.23430999572</v>
      </c>
      <c r="U45" s="124">
        <f t="shared" ref="U45:W45" si="31">SUM(U46:U48)</f>
        <v>145790.00113000005</v>
      </c>
      <c r="V45" s="124">
        <f t="shared" si="31"/>
        <v>389473.62916000001</v>
      </c>
      <c r="W45" s="124">
        <f t="shared" si="31"/>
        <v>146802</v>
      </c>
      <c r="X45" s="124"/>
      <c r="Y45" s="125">
        <v>165016</v>
      </c>
      <c r="Z45" s="125">
        <v>206193</v>
      </c>
      <c r="AA45" s="125">
        <v>174220</v>
      </c>
      <c r="AB45" s="125">
        <v>175948</v>
      </c>
      <c r="AD45" s="125">
        <v>206565</v>
      </c>
      <c r="AE45" s="125">
        <v>248053</v>
      </c>
      <c r="AF45" s="125">
        <v>159564</v>
      </c>
      <c r="AG45" s="125">
        <v>674542</v>
      </c>
      <c r="AI45" s="125">
        <v>602984</v>
      </c>
      <c r="AK45" s="125">
        <v>143691</v>
      </c>
      <c r="AM45" s="125">
        <v>244999</v>
      </c>
      <c r="AO45" s="125">
        <v>1065250</v>
      </c>
      <c r="AQ45" s="125">
        <v>548146</v>
      </c>
      <c r="AS45" s="125">
        <v>167422</v>
      </c>
      <c r="AU45" s="125">
        <f>SUM(AU46:AU48)</f>
        <v>290203</v>
      </c>
      <c r="AW45" s="125">
        <f>SUM(AW46:AW48)</f>
        <v>244602</v>
      </c>
      <c r="AY45" s="125">
        <f>SUM(AY46:AY48)</f>
        <v>262474.47614999802</v>
      </c>
      <c r="BA45" s="125">
        <f>SUM(BA46:BA48)</f>
        <v>336843.12647999916</v>
      </c>
      <c r="BC45" s="125">
        <v>172854.10349999901</v>
      </c>
    </row>
    <row r="46" spans="1:55" s="81" customFormat="1" ht="15.75" customHeight="1">
      <c r="A46" s="155" t="s">
        <v>120</v>
      </c>
      <c r="B46" s="151"/>
      <c r="C46" s="151"/>
      <c r="D46" s="201" t="s">
        <v>121</v>
      </c>
      <c r="E46" s="124">
        <v>0</v>
      </c>
      <c r="F46" s="124">
        <v>0</v>
      </c>
      <c r="G46" s="124">
        <v>0</v>
      </c>
      <c r="H46" s="124">
        <v>0</v>
      </c>
      <c r="I46" s="124"/>
      <c r="J46" s="124">
        <v>0</v>
      </c>
      <c r="K46" s="124">
        <v>0</v>
      </c>
      <c r="L46" s="124">
        <v>0</v>
      </c>
      <c r="M46" s="124">
        <v>0</v>
      </c>
      <c r="N46" s="124"/>
      <c r="O46" s="124">
        <v>5956.2079900000008</v>
      </c>
      <c r="P46" s="124">
        <v>8880.8198300000004</v>
      </c>
      <c r="Q46" s="124">
        <v>5666.0731900000001</v>
      </c>
      <c r="R46" s="124">
        <v>3886.1619400000009</v>
      </c>
      <c r="S46" s="124"/>
      <c r="T46" s="124">
        <v>2717.9245500000015</v>
      </c>
      <c r="U46" s="124">
        <v>5555.6568399999987</v>
      </c>
      <c r="V46" s="124">
        <v>10986.409309999999</v>
      </c>
      <c r="W46" s="124">
        <v>7741</v>
      </c>
      <c r="X46" s="124"/>
      <c r="Y46" s="125">
        <v>7881</v>
      </c>
      <c r="Z46" s="125">
        <v>7592</v>
      </c>
      <c r="AA46" s="125">
        <v>10099</v>
      </c>
      <c r="AB46" s="125">
        <v>19624</v>
      </c>
      <c r="AD46" s="125">
        <v>20302</v>
      </c>
      <c r="AE46" s="125">
        <v>21651</v>
      </c>
      <c r="AF46" s="125">
        <v>20921</v>
      </c>
      <c r="AG46" s="125">
        <v>17533</v>
      </c>
      <c r="AI46" s="125">
        <v>15377</v>
      </c>
      <c r="AK46" s="125">
        <v>13204</v>
      </c>
      <c r="AM46" s="125">
        <v>11998</v>
      </c>
      <c r="AO46" s="125">
        <v>11412</v>
      </c>
      <c r="AQ46" s="125">
        <v>11139</v>
      </c>
      <c r="AS46" s="125">
        <v>17617</v>
      </c>
      <c r="AU46" s="125">
        <v>14392</v>
      </c>
      <c r="AW46" s="125">
        <v>12257</v>
      </c>
      <c r="AY46" s="125">
        <v>18357.108089999998</v>
      </c>
      <c r="BA46" s="125">
        <v>14795.468429999999</v>
      </c>
      <c r="BC46" s="125">
        <v>12186.676969999999</v>
      </c>
    </row>
    <row r="47" spans="1:55" s="81" customFormat="1" ht="15.75" customHeight="1">
      <c r="A47" s="155" t="s">
        <v>122</v>
      </c>
      <c r="B47" s="151"/>
      <c r="C47" s="151"/>
      <c r="D47" s="201" t="s">
        <v>123</v>
      </c>
      <c r="E47" s="124">
        <v>0</v>
      </c>
      <c r="F47" s="124">
        <v>0</v>
      </c>
      <c r="G47" s="124">
        <v>0</v>
      </c>
      <c r="H47" s="124">
        <v>0</v>
      </c>
      <c r="I47" s="124"/>
      <c r="J47" s="124">
        <v>0</v>
      </c>
      <c r="K47" s="124">
        <v>0</v>
      </c>
      <c r="L47" s="124">
        <v>0</v>
      </c>
      <c r="M47" s="124">
        <v>0</v>
      </c>
      <c r="N47" s="124"/>
      <c r="O47" s="124">
        <v>0</v>
      </c>
      <c r="P47" s="124">
        <v>0</v>
      </c>
      <c r="Q47" s="124">
        <v>0</v>
      </c>
      <c r="R47" s="124">
        <v>0</v>
      </c>
      <c r="S47" s="124"/>
      <c r="T47" s="124">
        <v>0</v>
      </c>
      <c r="U47" s="124">
        <v>0</v>
      </c>
      <c r="V47" s="124">
        <v>263283.00050999998</v>
      </c>
      <c r="W47" s="124">
        <v>893</v>
      </c>
      <c r="X47" s="124"/>
      <c r="Y47" s="125">
        <v>0</v>
      </c>
      <c r="Z47" s="125">
        <v>32155</v>
      </c>
      <c r="AA47" s="125">
        <v>0</v>
      </c>
      <c r="AB47" s="125">
        <v>0</v>
      </c>
      <c r="AD47" s="125">
        <v>0</v>
      </c>
      <c r="AE47" s="125">
        <v>0</v>
      </c>
      <c r="AF47" s="125">
        <v>0</v>
      </c>
      <c r="AG47" s="125">
        <v>416935</v>
      </c>
      <c r="AI47" s="125">
        <v>350632</v>
      </c>
      <c r="AK47" s="125">
        <v>0</v>
      </c>
      <c r="AM47" s="125">
        <v>87099</v>
      </c>
      <c r="AO47" s="125">
        <v>936027</v>
      </c>
      <c r="AQ47" s="125">
        <v>0</v>
      </c>
      <c r="AS47" s="125">
        <v>0</v>
      </c>
      <c r="AU47" s="125">
        <v>0</v>
      </c>
      <c r="AW47" s="125">
        <v>0</v>
      </c>
      <c r="AY47" s="125">
        <v>0</v>
      </c>
      <c r="BA47" s="125">
        <v>243.94158999999999</v>
      </c>
      <c r="BC47" s="125"/>
    </row>
    <row r="48" spans="1:55" s="81" customFormat="1" ht="15.75" customHeight="1">
      <c r="A48" s="155" t="s">
        <v>124</v>
      </c>
      <c r="B48" s="151"/>
      <c r="C48" s="151"/>
      <c r="D48" s="201" t="s">
        <v>125</v>
      </c>
      <c r="E48" s="124">
        <v>221268.96386999998</v>
      </c>
      <c r="F48" s="124">
        <v>235938.50170006094</v>
      </c>
      <c r="G48" s="124">
        <v>160610.45227000286</v>
      </c>
      <c r="H48" s="124">
        <v>213935.42011000417</v>
      </c>
      <c r="I48" s="124"/>
      <c r="J48" s="124">
        <v>134464.02305999998</v>
      </c>
      <c r="K48" s="124">
        <v>134464.02305999998</v>
      </c>
      <c r="L48" s="124">
        <v>120870.79868999998</v>
      </c>
      <c r="M48" s="124">
        <v>131044.59426000001</v>
      </c>
      <c r="N48" s="124"/>
      <c r="O48" s="124">
        <v>126476.68970000002</v>
      </c>
      <c r="P48" s="124">
        <v>90735.090940000009</v>
      </c>
      <c r="Q48" s="124">
        <v>101819.77567</v>
      </c>
      <c r="R48" s="124">
        <v>129230.41914</v>
      </c>
      <c r="S48" s="124"/>
      <c r="T48" s="124">
        <v>130784.30975999573</v>
      </c>
      <c r="U48" s="124">
        <v>140234.34429000004</v>
      </c>
      <c r="V48" s="124">
        <v>115204.21934000001</v>
      </c>
      <c r="W48" s="124">
        <v>138168</v>
      </c>
      <c r="X48" s="124"/>
      <c r="Y48" s="125">
        <v>157135</v>
      </c>
      <c r="Z48" s="125">
        <v>166446</v>
      </c>
      <c r="AA48" s="125">
        <v>164121</v>
      </c>
      <c r="AB48" s="125">
        <v>156324</v>
      </c>
      <c r="AD48" s="125">
        <v>186263</v>
      </c>
      <c r="AE48" s="125">
        <v>226402</v>
      </c>
      <c r="AF48" s="125">
        <v>138643</v>
      </c>
      <c r="AG48" s="125">
        <v>240074</v>
      </c>
      <c r="AI48" s="125">
        <v>236975</v>
      </c>
      <c r="AK48" s="125">
        <v>130487</v>
      </c>
      <c r="AM48" s="125">
        <v>145902</v>
      </c>
      <c r="AO48" s="125">
        <v>117811</v>
      </c>
      <c r="AQ48" s="125">
        <v>537007</v>
      </c>
      <c r="AS48" s="125">
        <v>149805</v>
      </c>
      <c r="AU48" s="125">
        <v>275811</v>
      </c>
      <c r="AW48" s="125">
        <v>232345</v>
      </c>
      <c r="AY48" s="125">
        <v>244117.368059998</v>
      </c>
      <c r="BA48" s="125">
        <v>321803.71645999915</v>
      </c>
      <c r="BC48" s="125">
        <v>160667.42652999901</v>
      </c>
    </row>
    <row r="49" spans="1:55" s="81" customFormat="1" ht="15.75" customHeight="1">
      <c r="A49" s="155" t="s">
        <v>126</v>
      </c>
      <c r="B49" s="151"/>
      <c r="C49" s="151"/>
      <c r="D49" s="205" t="s">
        <v>23</v>
      </c>
      <c r="E49" s="124">
        <v>0</v>
      </c>
      <c r="F49" s="124">
        <v>0</v>
      </c>
      <c r="G49" s="124">
        <v>0</v>
      </c>
      <c r="H49" s="124">
        <v>0</v>
      </c>
      <c r="I49" s="124"/>
      <c r="J49" s="124">
        <v>5502.6649900000002</v>
      </c>
      <c r="K49" s="124">
        <v>5502.6649900000002</v>
      </c>
      <c r="L49" s="124">
        <v>7155.1081299999996</v>
      </c>
      <c r="M49" s="124">
        <v>6965.4428099999996</v>
      </c>
      <c r="N49" s="124"/>
      <c r="O49" s="124">
        <v>7376.7684300000001</v>
      </c>
      <c r="P49" s="124">
        <v>6927.9952400000002</v>
      </c>
      <c r="Q49" s="124">
        <v>4455.03035</v>
      </c>
      <c r="R49" s="124">
        <v>4079.89167</v>
      </c>
      <c r="S49" s="124"/>
      <c r="T49" s="124">
        <v>4521.6685900000002</v>
      </c>
      <c r="U49" s="124">
        <v>5172.1279300000006</v>
      </c>
      <c r="V49" s="124">
        <v>6623.3672200000001</v>
      </c>
      <c r="W49" s="124">
        <v>7878</v>
      </c>
      <c r="X49" s="124"/>
      <c r="Y49" s="125">
        <v>7043</v>
      </c>
      <c r="Z49" s="125">
        <v>6274</v>
      </c>
      <c r="AA49" s="125">
        <v>7559</v>
      </c>
      <c r="AB49" s="125">
        <v>5897</v>
      </c>
      <c r="AD49" s="125">
        <v>5642</v>
      </c>
      <c r="AE49" s="125">
        <v>5462</v>
      </c>
      <c r="AF49" s="125">
        <v>2691</v>
      </c>
      <c r="AG49" s="125">
        <v>3116</v>
      </c>
      <c r="AI49" s="125">
        <v>2798</v>
      </c>
      <c r="AK49" s="125">
        <v>3742</v>
      </c>
      <c r="AM49" s="125">
        <v>3523</v>
      </c>
      <c r="AO49" s="125">
        <v>4056</v>
      </c>
      <c r="AQ49" s="125">
        <v>4699</v>
      </c>
      <c r="AS49" s="125">
        <v>6031</v>
      </c>
      <c r="AU49" s="125">
        <v>10304</v>
      </c>
      <c r="AW49" s="125">
        <v>10952</v>
      </c>
      <c r="AY49" s="125">
        <v>11506.62297</v>
      </c>
      <c r="BA49" s="125">
        <v>10109.55034</v>
      </c>
      <c r="BC49" s="125">
        <v>6185.07863</v>
      </c>
    </row>
    <row r="50" spans="1:55" s="81" customFormat="1" ht="5.0999999999999996" customHeight="1">
      <c r="A50" s="155"/>
      <c r="B50" s="151"/>
      <c r="C50" s="151"/>
      <c r="D50" s="206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98"/>
      <c r="Z50" s="198"/>
      <c r="AA50" s="198"/>
      <c r="AB50" s="198"/>
      <c r="AD50" s="198"/>
      <c r="AE50" s="198"/>
      <c r="AF50" s="198"/>
      <c r="AG50" s="198"/>
      <c r="AI50" s="198"/>
      <c r="AK50" s="198"/>
      <c r="AM50" s="198"/>
      <c r="AO50" s="198"/>
      <c r="AQ50" s="198"/>
      <c r="AS50" s="198"/>
      <c r="AU50" s="198"/>
      <c r="AW50" s="198"/>
      <c r="AY50" s="198"/>
      <c r="BA50" s="198"/>
      <c r="BC50" s="198"/>
    </row>
    <row r="51" spans="1:55" s="228" customFormat="1" ht="27.6" customHeight="1">
      <c r="A51" s="224" t="s">
        <v>127</v>
      </c>
      <c r="B51" s="225"/>
      <c r="C51" s="150" t="s">
        <v>21</v>
      </c>
      <c r="D51" s="113"/>
      <c r="E51" s="114">
        <f t="shared" ref="E51:H51" si="32">SUM(E53:E57)+E61+E62</f>
        <v>3611303.5418000002</v>
      </c>
      <c r="F51" s="114">
        <f t="shared" si="32"/>
        <v>2992824.0550499996</v>
      </c>
      <c r="G51" s="114">
        <f t="shared" si="32"/>
        <v>2988619.6209599995</v>
      </c>
      <c r="H51" s="114">
        <f t="shared" si="32"/>
        <v>3038384.42826</v>
      </c>
      <c r="I51" s="114"/>
      <c r="J51" s="114">
        <f t="shared" ref="J51:M51" si="33">SUM(J53:J57)+J61+J62</f>
        <v>3149683.6376299998</v>
      </c>
      <c r="K51" s="114">
        <f t="shared" si="33"/>
        <v>3149683.6376299998</v>
      </c>
      <c r="L51" s="114">
        <f t="shared" si="33"/>
        <v>3413102.12757</v>
      </c>
      <c r="M51" s="114">
        <f t="shared" si="33"/>
        <v>2826868.8437299998</v>
      </c>
      <c r="N51" s="114"/>
      <c r="O51" s="114">
        <f>SUM(O53:O57)+O61+O62</f>
        <v>3565994.0824999996</v>
      </c>
      <c r="P51" s="114">
        <f t="shared" ref="P51:R51" si="34">SUM(P53:P57)+P61+P62</f>
        <v>3297176.2830600007</v>
      </c>
      <c r="Q51" s="114">
        <f t="shared" si="34"/>
        <v>4032570.4068800001</v>
      </c>
      <c r="R51" s="114">
        <f t="shared" si="34"/>
        <v>4343813.0912699988</v>
      </c>
      <c r="S51" s="226"/>
      <c r="T51" s="114">
        <f>SUM(T53:T57)+T61+T62</f>
        <v>4236118.1002900004</v>
      </c>
      <c r="U51" s="114">
        <f t="shared" ref="U51:W51" si="35">SUM(U53:U57)+U61+U62</f>
        <v>3820106.0408200002</v>
      </c>
      <c r="V51" s="114">
        <f t="shared" si="35"/>
        <v>4240932.4611600004</v>
      </c>
      <c r="W51" s="114">
        <f t="shared" si="35"/>
        <v>4422586</v>
      </c>
      <c r="X51" s="229"/>
      <c r="Y51" s="116">
        <v>4159918</v>
      </c>
      <c r="Z51" s="116">
        <v>5462071</v>
      </c>
      <c r="AA51" s="116">
        <v>6751226</v>
      </c>
      <c r="AB51" s="116">
        <v>6460264</v>
      </c>
      <c r="AD51" s="116">
        <v>5737786</v>
      </c>
      <c r="AE51" s="116">
        <v>7589126</v>
      </c>
      <c r="AF51" s="116">
        <v>9135718</v>
      </c>
      <c r="AG51" s="116">
        <v>9017345</v>
      </c>
      <c r="AI51" s="116">
        <v>11753880</v>
      </c>
      <c r="AK51" s="116">
        <v>12011586</v>
      </c>
      <c r="AM51" s="116">
        <v>13629631</v>
      </c>
      <c r="AO51" s="116">
        <v>12922123</v>
      </c>
      <c r="AQ51" s="116">
        <v>12981588</v>
      </c>
      <c r="AS51" s="116">
        <v>13943091</v>
      </c>
      <c r="AU51" s="116">
        <f>SUM(AU53:AU57,AU61:AU62)</f>
        <v>16190749</v>
      </c>
      <c r="AW51" s="116">
        <f>SUM(AW53:AW57,AW61:AW62)</f>
        <v>18575817</v>
      </c>
      <c r="AY51" s="116">
        <f>SUM(AY53:AY57,AY61:AY62)</f>
        <v>17641750</v>
      </c>
      <c r="BA51" s="116">
        <f>SUM(BA53:BA57,BA61:BA62)</f>
        <v>17229558</v>
      </c>
      <c r="BC51" s="116">
        <f>SUM(BC53:BC57,BC61:BC62)</f>
        <v>17931735.208749998</v>
      </c>
    </row>
    <row r="52" spans="1:55" s="81" customFormat="1" ht="5.0999999999999996" customHeight="1">
      <c r="A52" s="155"/>
      <c r="B52" s="151"/>
      <c r="C52" s="151"/>
      <c r="D52" s="152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4"/>
      <c r="Y52" s="196"/>
      <c r="Z52" s="196"/>
      <c r="AA52" s="196"/>
      <c r="AB52" s="196"/>
      <c r="AD52" s="196"/>
      <c r="AE52" s="196"/>
      <c r="AF52" s="196"/>
      <c r="AG52" s="196"/>
      <c r="AI52" s="196"/>
      <c r="AK52" s="196"/>
      <c r="AM52" s="196"/>
      <c r="AO52" s="196"/>
      <c r="AQ52" s="196"/>
      <c r="AS52" s="196"/>
      <c r="AU52" s="196"/>
      <c r="AW52" s="196"/>
      <c r="AY52" s="196"/>
      <c r="BA52" s="196"/>
      <c r="BC52" s="196"/>
    </row>
    <row r="53" spans="1:55" s="81" customFormat="1" ht="15.75" customHeight="1">
      <c r="A53" s="155" t="s">
        <v>128</v>
      </c>
      <c r="B53" s="207"/>
      <c r="C53" s="207"/>
      <c r="D53" s="205" t="s">
        <v>129</v>
      </c>
      <c r="E53" s="124">
        <v>3107356.51143</v>
      </c>
      <c r="F53" s="124">
        <v>2440282.7241500001</v>
      </c>
      <c r="G53" s="124">
        <v>2391341.4852599995</v>
      </c>
      <c r="H53" s="124">
        <v>2439042.1185400002</v>
      </c>
      <c r="I53" s="124"/>
      <c r="J53" s="124">
        <v>2553404.3837799998</v>
      </c>
      <c r="K53" s="124">
        <v>2553404.3837799998</v>
      </c>
      <c r="L53" s="124">
        <v>2771084.87475</v>
      </c>
      <c r="M53" s="124">
        <v>2143629.7770600002</v>
      </c>
      <c r="N53" s="124"/>
      <c r="O53" s="124">
        <v>1371269.83534</v>
      </c>
      <c r="P53" s="124">
        <v>1178460.1670500003</v>
      </c>
      <c r="Q53" s="124">
        <v>1211680.4963900002</v>
      </c>
      <c r="R53" s="124">
        <v>1436635.87341</v>
      </c>
      <c r="S53" s="124"/>
      <c r="T53" s="124">
        <v>1485981.7786900001</v>
      </c>
      <c r="U53" s="124">
        <v>1325249.8118</v>
      </c>
      <c r="V53" s="124">
        <v>1338371.97413</v>
      </c>
      <c r="W53" s="124">
        <v>1280000</v>
      </c>
      <c r="X53" s="124"/>
      <c r="Y53" s="125">
        <v>1336424</v>
      </c>
      <c r="Z53" s="125">
        <v>2914860</v>
      </c>
      <c r="AA53" s="125">
        <v>4330093</v>
      </c>
      <c r="AB53" s="125">
        <v>4234652</v>
      </c>
      <c r="AD53" s="125">
        <v>3539568</v>
      </c>
      <c r="AE53" s="125">
        <v>5821626</v>
      </c>
      <c r="AF53" s="125">
        <v>7304525</v>
      </c>
      <c r="AG53" s="125">
        <v>7350418</v>
      </c>
      <c r="AI53" s="125">
        <v>7663576</v>
      </c>
      <c r="AK53" s="125">
        <v>7209500</v>
      </c>
      <c r="AM53" s="125">
        <v>8026569</v>
      </c>
      <c r="AO53" s="125">
        <v>7733799</v>
      </c>
      <c r="AQ53" s="125">
        <v>7800116</v>
      </c>
      <c r="AS53" s="125">
        <v>8220235</v>
      </c>
      <c r="AU53" s="125">
        <v>7537172</v>
      </c>
      <c r="AW53" s="125">
        <v>8788702</v>
      </c>
      <c r="AY53" s="125">
        <v>8734886.2262699995</v>
      </c>
      <c r="BA53" s="125">
        <v>7688667.5803099992</v>
      </c>
      <c r="BC53" s="125">
        <v>7672686</v>
      </c>
    </row>
    <row r="54" spans="1:55" s="81" customFormat="1" ht="15.75" customHeight="1">
      <c r="A54" s="155" t="s">
        <v>130</v>
      </c>
      <c r="B54" s="207"/>
      <c r="C54" s="207"/>
      <c r="D54" s="205" t="s">
        <v>17</v>
      </c>
      <c r="E54" s="124">
        <v>0</v>
      </c>
      <c r="F54" s="124">
        <v>0</v>
      </c>
      <c r="G54" s="124">
        <v>0</v>
      </c>
      <c r="H54" s="124">
        <v>0</v>
      </c>
      <c r="I54" s="124"/>
      <c r="J54" s="124">
        <v>0</v>
      </c>
      <c r="K54" s="124">
        <v>0</v>
      </c>
      <c r="L54" s="124">
        <v>0</v>
      </c>
      <c r="M54" s="124">
        <v>0</v>
      </c>
      <c r="N54" s="124"/>
      <c r="O54" s="124">
        <v>0</v>
      </c>
      <c r="P54" s="124">
        <v>0</v>
      </c>
      <c r="Q54" s="124">
        <v>0</v>
      </c>
      <c r="R54" s="124">
        <v>0</v>
      </c>
      <c r="S54" s="124"/>
      <c r="T54" s="124">
        <v>0</v>
      </c>
      <c r="U54" s="124">
        <v>0</v>
      </c>
      <c r="V54" s="124">
        <v>0</v>
      </c>
      <c r="W54" s="124">
        <v>166774</v>
      </c>
      <c r="X54" s="124"/>
      <c r="Y54" s="125">
        <v>79768</v>
      </c>
      <c r="Z54" s="125">
        <v>57824</v>
      </c>
      <c r="AA54" s="125">
        <v>49652</v>
      </c>
      <c r="AB54" s="125">
        <v>54113</v>
      </c>
      <c r="AD54" s="125">
        <v>35834</v>
      </c>
      <c r="AE54" s="125">
        <v>28391</v>
      </c>
      <c r="AF54" s="125">
        <v>21462</v>
      </c>
      <c r="AG54" s="125">
        <v>31917</v>
      </c>
      <c r="AI54" s="125">
        <v>11620</v>
      </c>
      <c r="AK54" s="125">
        <v>8153</v>
      </c>
      <c r="AM54" s="125">
        <v>4388</v>
      </c>
      <c r="AO54" s="125">
        <v>14987</v>
      </c>
      <c r="AQ54" s="125">
        <v>8396</v>
      </c>
      <c r="AS54" s="125">
        <v>3697</v>
      </c>
      <c r="AU54" s="125">
        <v>3113</v>
      </c>
      <c r="AW54" s="125">
        <v>42324</v>
      </c>
      <c r="AY54" s="125">
        <v>4906.5284000000011</v>
      </c>
      <c r="BA54" s="125">
        <v>804.12022999999999</v>
      </c>
      <c r="BC54" s="125">
        <v>955.48135000000002</v>
      </c>
    </row>
    <row r="55" spans="1:55" s="81" customFormat="1" ht="15.75" customHeight="1">
      <c r="A55" s="155" t="s">
        <v>131</v>
      </c>
      <c r="B55" s="207"/>
      <c r="C55" s="207"/>
      <c r="D55" s="205" t="s">
        <v>116</v>
      </c>
      <c r="E55" s="124">
        <v>0</v>
      </c>
      <c r="F55" s="124">
        <v>0</v>
      </c>
      <c r="G55" s="124">
        <v>0</v>
      </c>
      <c r="H55" s="124">
        <v>0</v>
      </c>
      <c r="I55" s="124"/>
      <c r="J55" s="124">
        <v>0</v>
      </c>
      <c r="K55" s="124">
        <v>0</v>
      </c>
      <c r="L55" s="124">
        <v>0</v>
      </c>
      <c r="M55" s="124">
        <v>0</v>
      </c>
      <c r="N55" s="124"/>
      <c r="O55" s="124">
        <v>1464276.6620699998</v>
      </c>
      <c r="P55" s="124">
        <v>1366658.2413599999</v>
      </c>
      <c r="Q55" s="124">
        <v>1986369.7778800002</v>
      </c>
      <c r="R55" s="124">
        <v>1840929.3337599998</v>
      </c>
      <c r="S55" s="124"/>
      <c r="T55" s="124">
        <v>1695488.8833899999</v>
      </c>
      <c r="U55" s="124">
        <v>1534107.7739700002</v>
      </c>
      <c r="V55" s="124">
        <v>1933673.0572000002</v>
      </c>
      <c r="W55" s="124">
        <v>1722281</v>
      </c>
      <c r="X55" s="124"/>
      <c r="Y55" s="125">
        <v>1510889</v>
      </c>
      <c r="Z55" s="125">
        <v>1250461</v>
      </c>
      <c r="AA55" s="125">
        <v>1122586</v>
      </c>
      <c r="AB55" s="125">
        <v>945100</v>
      </c>
      <c r="AD55" s="125">
        <v>781101</v>
      </c>
      <c r="AE55" s="125">
        <v>572522</v>
      </c>
      <c r="AF55" s="125">
        <v>740641</v>
      </c>
      <c r="AG55" s="125">
        <v>637188</v>
      </c>
      <c r="AI55" s="125">
        <v>3028512</v>
      </c>
      <c r="AK55" s="125">
        <v>3534768</v>
      </c>
      <c r="AM55" s="125">
        <v>4462025</v>
      </c>
      <c r="AO55" s="125">
        <v>4168120</v>
      </c>
      <c r="AQ55" s="125">
        <v>3757129</v>
      </c>
      <c r="AS55" s="125">
        <v>4695586</v>
      </c>
      <c r="AU55" s="125">
        <v>7585071</v>
      </c>
      <c r="AW55" s="125">
        <v>8808268</v>
      </c>
      <c r="AY55" s="125">
        <v>7936434.8233099999</v>
      </c>
      <c r="BA55" s="125">
        <v>8438870.4676300008</v>
      </c>
      <c r="BC55" s="125">
        <v>9020518.0125699993</v>
      </c>
    </row>
    <row r="56" spans="1:55" s="81" customFormat="1" ht="15.75" customHeight="1">
      <c r="A56" s="155" t="s">
        <v>132</v>
      </c>
      <c r="B56" s="151"/>
      <c r="C56" s="151"/>
      <c r="D56" s="205" t="s">
        <v>133</v>
      </c>
      <c r="E56" s="124">
        <v>60890.81652</v>
      </c>
      <c r="F56" s="124">
        <v>61241.48244</v>
      </c>
      <c r="G56" s="124">
        <v>63586.064250000003</v>
      </c>
      <c r="H56" s="124">
        <v>64675.34762</v>
      </c>
      <c r="I56" s="124"/>
      <c r="J56" s="124">
        <v>67231.041839999991</v>
      </c>
      <c r="K56" s="124">
        <v>67231.041839999991</v>
      </c>
      <c r="L56" s="124">
        <v>70166.863809999995</v>
      </c>
      <c r="M56" s="124">
        <v>70330.67886</v>
      </c>
      <c r="N56" s="124"/>
      <c r="O56" s="124">
        <v>80241.628559999997</v>
      </c>
      <c r="P56" s="124">
        <v>86740.038060000006</v>
      </c>
      <c r="Q56" s="124">
        <v>89861.364759999997</v>
      </c>
      <c r="R56" s="124">
        <v>330560.16895999998</v>
      </c>
      <c r="S56" s="124"/>
      <c r="T56" s="124">
        <v>339128.07124999992</v>
      </c>
      <c r="U56" s="124">
        <v>327730.39503999997</v>
      </c>
      <c r="V56" s="124">
        <v>332210.71429999999</v>
      </c>
      <c r="W56" s="124">
        <v>444522</v>
      </c>
      <c r="X56" s="124"/>
      <c r="Y56" s="125">
        <v>460050</v>
      </c>
      <c r="Z56" s="125">
        <v>474243</v>
      </c>
      <c r="AA56" s="125">
        <v>489213</v>
      </c>
      <c r="AB56" s="125">
        <v>513745</v>
      </c>
      <c r="AD56" s="125">
        <v>529409</v>
      </c>
      <c r="AE56" s="125">
        <v>527820</v>
      </c>
      <c r="AF56" s="125">
        <v>490858</v>
      </c>
      <c r="AG56" s="125">
        <v>486275</v>
      </c>
      <c r="AI56" s="125">
        <v>495593</v>
      </c>
      <c r="AK56" s="125">
        <v>507245</v>
      </c>
      <c r="AM56" s="125">
        <v>516834</v>
      </c>
      <c r="AO56" s="125">
        <v>531046</v>
      </c>
      <c r="AQ56" s="125">
        <v>554025</v>
      </c>
      <c r="AS56" s="125">
        <v>569185</v>
      </c>
      <c r="AU56" s="125">
        <v>582839</v>
      </c>
      <c r="AW56" s="125">
        <v>605167</v>
      </c>
      <c r="AY56" s="125">
        <v>635667.52619</v>
      </c>
      <c r="BA56" s="125">
        <v>652797.34887999995</v>
      </c>
      <c r="BC56" s="125">
        <v>671747.95716000011</v>
      </c>
    </row>
    <row r="57" spans="1:55" s="81" customFormat="1" ht="15.75" customHeight="1">
      <c r="A57" s="155" t="s">
        <v>134</v>
      </c>
      <c r="B57" s="151"/>
      <c r="C57" s="151"/>
      <c r="D57" s="199" t="s">
        <v>20</v>
      </c>
      <c r="E57" s="124">
        <f t="shared" ref="E57" si="36">SUM(E58:E60)</f>
        <v>81430.472199999989</v>
      </c>
      <c r="F57" s="124">
        <f t="shared" ref="F57:H57" si="37">SUM(F58:F60)</f>
        <v>81507.875180000003</v>
      </c>
      <c r="G57" s="124">
        <f t="shared" si="37"/>
        <v>80962.721769999989</v>
      </c>
      <c r="H57" s="124">
        <f t="shared" si="37"/>
        <v>79849.945559999993</v>
      </c>
      <c r="I57" s="124"/>
      <c r="J57" s="124">
        <f t="shared" ref="J57:M57" si="38">SUM(J58:J60)</f>
        <v>79148.148910000004</v>
      </c>
      <c r="K57" s="124">
        <f t="shared" si="38"/>
        <v>79148.148910000004</v>
      </c>
      <c r="L57" s="124">
        <f t="shared" si="38"/>
        <v>169800.18940000003</v>
      </c>
      <c r="M57" s="124">
        <f t="shared" si="38"/>
        <v>171727.83151000002</v>
      </c>
      <c r="N57" s="124"/>
      <c r="O57" s="124">
        <f>SUM(O58:O60)</f>
        <v>178233.19839000001</v>
      </c>
      <c r="P57" s="124">
        <f t="shared" ref="P57:R57" si="39">SUM(P58:P60)</f>
        <v>178964.67706000002</v>
      </c>
      <c r="Q57" s="124">
        <f t="shared" si="39"/>
        <v>237723.03386999998</v>
      </c>
      <c r="R57" s="124">
        <f t="shared" si="39"/>
        <v>239524.84649</v>
      </c>
      <c r="S57" s="124"/>
      <c r="T57" s="124">
        <f>SUM(T58:T60)</f>
        <v>219313.11159999995</v>
      </c>
      <c r="U57" s="124">
        <f t="shared" ref="U57:W57" si="40">SUM(U58:U60)</f>
        <v>221648.15998999996</v>
      </c>
      <c r="V57" s="124">
        <f t="shared" si="40"/>
        <v>215706.89234999998</v>
      </c>
      <c r="W57" s="124">
        <f t="shared" si="40"/>
        <v>317807</v>
      </c>
      <c r="X57" s="124"/>
      <c r="Y57" s="125">
        <v>299565</v>
      </c>
      <c r="Z57" s="125">
        <v>291679</v>
      </c>
      <c r="AA57" s="125">
        <v>301970</v>
      </c>
      <c r="AB57" s="125">
        <v>304430</v>
      </c>
      <c r="AD57" s="125">
        <v>449330</v>
      </c>
      <c r="AE57" s="125">
        <v>398684</v>
      </c>
      <c r="AF57" s="125">
        <v>344095</v>
      </c>
      <c r="AG57" s="125">
        <v>365554</v>
      </c>
      <c r="AI57" s="125">
        <v>320214</v>
      </c>
      <c r="AK57" s="125">
        <v>312536</v>
      </c>
      <c r="AM57" s="125">
        <v>301923</v>
      </c>
      <c r="AO57" s="125">
        <v>287074</v>
      </c>
      <c r="AQ57" s="125">
        <v>257124</v>
      </c>
      <c r="AS57" s="125">
        <v>245289</v>
      </c>
      <c r="AU57" s="125">
        <f>SUM(AU58:AU60)</f>
        <v>235191</v>
      </c>
      <c r="AW57" s="125">
        <f>SUM(AW58:AW60)</f>
        <v>232789</v>
      </c>
      <c r="AY57" s="125">
        <v>213818.33505999681</v>
      </c>
      <c r="BA57" s="125">
        <v>213506.39748000441</v>
      </c>
      <c r="BC57" s="125">
        <v>207631.97847999982</v>
      </c>
    </row>
    <row r="58" spans="1:55" s="81" customFormat="1" ht="15.75" customHeight="1">
      <c r="A58" s="155" t="s">
        <v>135</v>
      </c>
      <c r="B58" s="207"/>
      <c r="C58" s="207"/>
      <c r="D58" s="201" t="s">
        <v>121</v>
      </c>
      <c r="E58" s="124">
        <v>0</v>
      </c>
      <c r="F58" s="124">
        <v>0</v>
      </c>
      <c r="G58" s="124">
        <v>0</v>
      </c>
      <c r="H58" s="124">
        <v>0</v>
      </c>
      <c r="I58" s="124"/>
      <c r="J58" s="124">
        <v>0</v>
      </c>
      <c r="K58" s="124">
        <v>0</v>
      </c>
      <c r="L58" s="124">
        <v>0</v>
      </c>
      <c r="M58" s="124">
        <v>0</v>
      </c>
      <c r="N58" s="124"/>
      <c r="O58" s="124">
        <v>25291.283120000007</v>
      </c>
      <c r="P58" s="124">
        <v>24450.674549999996</v>
      </c>
      <c r="Q58" s="124">
        <v>81673.716180000003</v>
      </c>
      <c r="R58" s="124">
        <v>82075.573190000025</v>
      </c>
      <c r="S58" s="124"/>
      <c r="T58" s="124">
        <v>81342.252459999989</v>
      </c>
      <c r="U58" s="124">
        <v>80837.092779999977</v>
      </c>
      <c r="V58" s="124">
        <v>74579.258139999991</v>
      </c>
      <c r="W58" s="124">
        <v>74360</v>
      </c>
      <c r="X58" s="124"/>
      <c r="Y58" s="125">
        <v>79459</v>
      </c>
      <c r="Z58" s="125">
        <v>79215</v>
      </c>
      <c r="AA58" s="125">
        <v>104088</v>
      </c>
      <c r="AB58" s="125">
        <v>108433</v>
      </c>
      <c r="AD58" s="125">
        <v>105662</v>
      </c>
      <c r="AE58" s="125">
        <v>119347</v>
      </c>
      <c r="AF58" s="125">
        <v>117711</v>
      </c>
      <c r="AG58" s="125">
        <v>117847</v>
      </c>
      <c r="AI58" s="125">
        <v>117422</v>
      </c>
      <c r="AK58" s="125">
        <v>116988</v>
      </c>
      <c r="AM58" s="125">
        <v>114068</v>
      </c>
      <c r="AO58" s="125">
        <v>113627</v>
      </c>
      <c r="AQ58" s="125">
        <v>113176</v>
      </c>
      <c r="AS58" s="125">
        <v>110604</v>
      </c>
      <c r="AU58" s="125">
        <v>110144</v>
      </c>
      <c r="AW58" s="125">
        <v>110071</v>
      </c>
      <c r="AY58" s="125">
        <v>110720.06361000001</v>
      </c>
      <c r="BA58" s="125">
        <v>110008.76473999998</v>
      </c>
      <c r="BC58" s="303">
        <v>109393.85747000002</v>
      </c>
    </row>
    <row r="59" spans="1:55" s="81" customFormat="1" ht="15.75" customHeight="1">
      <c r="A59" s="155" t="s">
        <v>136</v>
      </c>
      <c r="B59" s="151"/>
      <c r="C59" s="151"/>
      <c r="D59" s="201" t="s">
        <v>137</v>
      </c>
      <c r="E59" s="124">
        <v>77338.089089999994</v>
      </c>
      <c r="F59" s="124">
        <v>77404.98805</v>
      </c>
      <c r="G59" s="124">
        <v>76859.834639999986</v>
      </c>
      <c r="H59" s="124">
        <v>75849.945559999993</v>
      </c>
      <c r="I59" s="124"/>
      <c r="J59" s="124">
        <v>75148.148910000004</v>
      </c>
      <c r="K59" s="124">
        <v>75148.148910000004</v>
      </c>
      <c r="L59" s="124">
        <v>72405.034379999997</v>
      </c>
      <c r="M59" s="124">
        <v>71098.012969999996</v>
      </c>
      <c r="N59" s="124"/>
      <c r="O59" s="124">
        <v>69759.968540000002</v>
      </c>
      <c r="P59" s="124">
        <v>68385.555770000006</v>
      </c>
      <c r="Q59" s="124">
        <v>66974.370939999993</v>
      </c>
      <c r="R59" s="124">
        <v>65427.826539999995</v>
      </c>
      <c r="S59" s="124"/>
      <c r="T59" s="124">
        <v>63729.997749999995</v>
      </c>
      <c r="U59" s="124">
        <v>63956.419370000003</v>
      </c>
      <c r="V59" s="124">
        <v>61659.199920000006</v>
      </c>
      <c r="W59" s="124">
        <v>161366</v>
      </c>
      <c r="X59" s="124"/>
      <c r="Y59" s="125">
        <v>156189</v>
      </c>
      <c r="Z59" s="125">
        <v>146317</v>
      </c>
      <c r="AA59" s="125">
        <v>129505</v>
      </c>
      <c r="AB59" s="125">
        <v>125391</v>
      </c>
      <c r="AD59" s="125">
        <v>291670</v>
      </c>
      <c r="AE59" s="125">
        <v>225553</v>
      </c>
      <c r="AF59" s="125">
        <v>170814</v>
      </c>
      <c r="AG59" s="125">
        <v>113055</v>
      </c>
      <c r="AI59" s="125">
        <v>87739</v>
      </c>
      <c r="AK59" s="125">
        <v>79762</v>
      </c>
      <c r="AM59" s="125">
        <v>71332</v>
      </c>
      <c r="AO59" s="125">
        <v>57215</v>
      </c>
      <c r="AQ59" s="125">
        <v>47888</v>
      </c>
      <c r="AS59" s="125">
        <v>38142</v>
      </c>
      <c r="AU59" s="125">
        <v>28020</v>
      </c>
      <c r="AW59" s="125">
        <v>20482</v>
      </c>
      <c r="AY59" s="125">
        <v>18754.096420000002</v>
      </c>
      <c r="BA59" s="125">
        <v>16986.651670000003</v>
      </c>
      <c r="BC59" s="125">
        <v>15188.099630000001</v>
      </c>
    </row>
    <row r="60" spans="1:55" s="81" customFormat="1" ht="15.75" customHeight="1">
      <c r="A60" s="155" t="s">
        <v>138</v>
      </c>
      <c r="B60" s="151"/>
      <c r="C60" s="151"/>
      <c r="D60" s="201" t="s">
        <v>139</v>
      </c>
      <c r="E60" s="124">
        <v>4092.3831100000002</v>
      </c>
      <c r="F60" s="124">
        <v>4102.8871300000001</v>
      </c>
      <c r="G60" s="124">
        <v>4102.8871300000001</v>
      </c>
      <c r="H60" s="124">
        <v>4000</v>
      </c>
      <c r="I60" s="124"/>
      <c r="J60" s="124">
        <v>4000</v>
      </c>
      <c r="K60" s="124">
        <v>4000</v>
      </c>
      <c r="L60" s="124">
        <v>97395.15502000002</v>
      </c>
      <c r="M60" s="124">
        <v>100629.81854000002</v>
      </c>
      <c r="N60" s="124"/>
      <c r="O60" s="124">
        <v>83181.946729999996</v>
      </c>
      <c r="P60" s="124">
        <v>86128.446739999999</v>
      </c>
      <c r="Q60" s="124">
        <v>89074.946750000003</v>
      </c>
      <c r="R60" s="124">
        <v>92021.446759999992</v>
      </c>
      <c r="S60" s="124"/>
      <c r="T60" s="124">
        <v>74240.861389999991</v>
      </c>
      <c r="U60" s="124">
        <v>76854.647839999991</v>
      </c>
      <c r="V60" s="124">
        <v>79468.43428999999</v>
      </c>
      <c r="W60" s="124">
        <v>82081</v>
      </c>
      <c r="X60" s="124"/>
      <c r="Y60" s="125">
        <v>63917</v>
      </c>
      <c r="Z60" s="125">
        <v>66147</v>
      </c>
      <c r="AA60" s="125">
        <v>68377</v>
      </c>
      <c r="AB60" s="125">
        <v>70606</v>
      </c>
      <c r="AD60" s="125">
        <v>51998</v>
      </c>
      <c r="AE60" s="125">
        <v>53784</v>
      </c>
      <c r="AF60" s="125">
        <v>55570</v>
      </c>
      <c r="AG60" s="125">
        <v>134652</v>
      </c>
      <c r="AI60" s="125">
        <v>115053</v>
      </c>
      <c r="AK60" s="125">
        <v>115786</v>
      </c>
      <c r="AM60" s="125">
        <v>116523</v>
      </c>
      <c r="AO60" s="125">
        <v>116233</v>
      </c>
      <c r="AQ60" s="125">
        <v>96060</v>
      </c>
      <c r="AS60" s="125">
        <v>96543</v>
      </c>
      <c r="AU60" s="125">
        <v>97027</v>
      </c>
      <c r="AW60" s="125">
        <v>102236</v>
      </c>
      <c r="AY60" s="125">
        <v>84344.175029996797</v>
      </c>
      <c r="BA60" s="125">
        <v>86510.981070004404</v>
      </c>
      <c r="BC60" s="125">
        <v>83050.021379999802</v>
      </c>
    </row>
    <row r="61" spans="1:55" s="81" customFormat="1" ht="15.75" customHeight="1">
      <c r="A61" s="155" t="s">
        <v>140</v>
      </c>
      <c r="B61" s="207"/>
      <c r="C61" s="207"/>
      <c r="D61" s="205" t="s">
        <v>22</v>
      </c>
      <c r="E61" s="124">
        <v>300348.05586000002</v>
      </c>
      <c r="F61" s="124">
        <v>346049.78512999997</v>
      </c>
      <c r="G61" s="124">
        <v>389208.85561999999</v>
      </c>
      <c r="H61" s="124">
        <v>390774.80387</v>
      </c>
      <c r="I61" s="124"/>
      <c r="J61" s="124">
        <v>392225.42081000004</v>
      </c>
      <c r="K61" s="124">
        <v>392225.42081000004</v>
      </c>
      <c r="L61" s="124">
        <v>349973.27535999997</v>
      </c>
      <c r="M61" s="124">
        <v>388842.94893000001</v>
      </c>
      <c r="N61" s="124"/>
      <c r="O61" s="124">
        <v>419688.28727999999</v>
      </c>
      <c r="P61" s="124">
        <v>432407.32468999998</v>
      </c>
      <c r="Q61" s="124">
        <v>445026.74148999999</v>
      </c>
      <c r="R61" s="124">
        <v>433484.71121999994</v>
      </c>
      <c r="S61" s="124"/>
      <c r="T61" s="124">
        <v>432513.23573999997</v>
      </c>
      <c r="U61" s="124">
        <v>357866.54680000001</v>
      </c>
      <c r="V61" s="124">
        <v>366386.32796999998</v>
      </c>
      <c r="W61" s="124">
        <v>436463</v>
      </c>
      <c r="X61" s="124"/>
      <c r="Y61" s="125">
        <v>417936</v>
      </c>
      <c r="Z61" s="125">
        <v>417928</v>
      </c>
      <c r="AA61" s="125">
        <v>405073</v>
      </c>
      <c r="AB61" s="125">
        <v>352231</v>
      </c>
      <c r="AD61" s="125">
        <v>346395</v>
      </c>
      <c r="AE61" s="125">
        <v>183234</v>
      </c>
      <c r="AF61" s="125">
        <v>169360</v>
      </c>
      <c r="AG61" s="125">
        <v>81323</v>
      </c>
      <c r="AI61" s="125">
        <v>163537</v>
      </c>
      <c r="AK61" s="125">
        <v>366454</v>
      </c>
      <c r="AM61" s="125">
        <v>242928</v>
      </c>
      <c r="AO61" s="125">
        <v>114050</v>
      </c>
      <c r="AQ61" s="125">
        <v>525209</v>
      </c>
      <c r="AS61" s="125">
        <v>118651</v>
      </c>
      <c r="AU61" s="125">
        <v>152946</v>
      </c>
      <c r="AW61" s="125">
        <v>0</v>
      </c>
      <c r="AY61" s="125">
        <v>9520.1365499999956</v>
      </c>
      <c r="BA61" s="125">
        <v>119540.02736000001</v>
      </c>
      <c r="BC61" s="125">
        <v>233873.27705000003</v>
      </c>
    </row>
    <row r="62" spans="1:55" s="81" customFormat="1" ht="15.75" customHeight="1">
      <c r="A62" s="155" t="s">
        <v>141</v>
      </c>
      <c r="B62" s="207"/>
      <c r="C62" s="207"/>
      <c r="D62" s="205" t="s">
        <v>142</v>
      </c>
      <c r="E62" s="124">
        <v>61277.685790000003</v>
      </c>
      <c r="F62" s="124">
        <v>63742.188150000002</v>
      </c>
      <c r="G62" s="124">
        <v>63520.494060000005</v>
      </c>
      <c r="H62" s="124">
        <v>64042.212669999994</v>
      </c>
      <c r="I62" s="124"/>
      <c r="J62" s="124">
        <v>57674.642289999996</v>
      </c>
      <c r="K62" s="124">
        <v>57674.642289999996</v>
      </c>
      <c r="L62" s="124">
        <v>52076.924249999996</v>
      </c>
      <c r="M62" s="124">
        <v>52337.607369999998</v>
      </c>
      <c r="N62" s="124"/>
      <c r="O62" s="124">
        <v>52284.470859999994</v>
      </c>
      <c r="P62" s="124">
        <v>53945.834840000003</v>
      </c>
      <c r="Q62" s="124">
        <v>61908.99248999999</v>
      </c>
      <c r="R62" s="124">
        <v>62678.157429999999</v>
      </c>
      <c r="S62" s="124"/>
      <c r="T62" s="124">
        <v>63693.019619999999</v>
      </c>
      <c r="U62" s="124">
        <v>53503.353220000012</v>
      </c>
      <c r="V62" s="124">
        <v>54583.495210000001</v>
      </c>
      <c r="W62" s="124">
        <v>54739</v>
      </c>
      <c r="X62" s="124"/>
      <c r="Y62" s="125">
        <v>55286</v>
      </c>
      <c r="Z62" s="125">
        <v>55076</v>
      </c>
      <c r="AA62" s="125">
        <v>52639</v>
      </c>
      <c r="AB62" s="125">
        <v>55993</v>
      </c>
      <c r="AD62" s="125">
        <v>56149</v>
      </c>
      <c r="AE62" s="125">
        <v>56849</v>
      </c>
      <c r="AF62" s="125">
        <v>64777</v>
      </c>
      <c r="AG62" s="125">
        <v>64670</v>
      </c>
      <c r="AI62" s="125">
        <v>70828</v>
      </c>
      <c r="AK62" s="125">
        <v>72930</v>
      </c>
      <c r="AM62" s="125">
        <v>74964</v>
      </c>
      <c r="AO62" s="125">
        <v>73047</v>
      </c>
      <c r="AQ62" s="125">
        <v>79589</v>
      </c>
      <c r="AS62" s="125">
        <v>90448</v>
      </c>
      <c r="AU62" s="125">
        <v>94417</v>
      </c>
      <c r="AW62" s="125">
        <v>98567</v>
      </c>
      <c r="AY62" s="125">
        <v>106516.42422</v>
      </c>
      <c r="BA62" s="125">
        <v>115372.05811000001</v>
      </c>
      <c r="BC62" s="125">
        <v>124322.50214</v>
      </c>
    </row>
    <row r="63" spans="1:55" s="81" customFormat="1" ht="5.0999999999999996" customHeight="1">
      <c r="A63" s="155"/>
      <c r="B63" s="151"/>
      <c r="C63" s="151"/>
      <c r="D63" s="208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98"/>
      <c r="Z63" s="198"/>
      <c r="AA63" s="198"/>
      <c r="AB63" s="198"/>
      <c r="AD63" s="198"/>
      <c r="AE63" s="198"/>
      <c r="AF63" s="198"/>
      <c r="AG63" s="198"/>
      <c r="AI63" s="198"/>
      <c r="AK63" s="198"/>
      <c r="AM63" s="198"/>
      <c r="AO63" s="198"/>
      <c r="AQ63" s="198"/>
      <c r="AS63" s="198"/>
      <c r="AU63" s="198"/>
      <c r="AW63" s="198"/>
      <c r="AY63" s="198"/>
      <c r="BA63" s="198"/>
      <c r="BC63" s="198"/>
    </row>
    <row r="64" spans="1:55" s="228" customFormat="1" ht="24" customHeight="1">
      <c r="A64" s="224" t="s">
        <v>143</v>
      </c>
      <c r="B64" s="225"/>
      <c r="C64" s="150" t="s">
        <v>144</v>
      </c>
      <c r="D64" s="113"/>
      <c r="E64" s="114">
        <f>SUM(E66:E71)</f>
        <v>9550130.4994099997</v>
      </c>
      <c r="F64" s="114">
        <f>SUM(F66:F71)</f>
        <v>9710483.2720199991</v>
      </c>
      <c r="G64" s="114">
        <f>SUM(G66:G71)</f>
        <v>9956634.9332400002</v>
      </c>
      <c r="H64" s="114">
        <f>SUM(H66:H71)</f>
        <v>9886645.7546700016</v>
      </c>
      <c r="I64" s="114"/>
      <c r="J64" s="114">
        <f>SUM(J66:J71)</f>
        <v>9850078.0239099991</v>
      </c>
      <c r="K64" s="114">
        <f>SUM(K66:K71)</f>
        <v>9850078.0239099991</v>
      </c>
      <c r="L64" s="114">
        <f>SUM(L66:L71)</f>
        <v>10149356.32635</v>
      </c>
      <c r="M64" s="114">
        <f>SUM(M66:M71)</f>
        <v>10334510.853259999</v>
      </c>
      <c r="N64" s="114"/>
      <c r="O64" s="114">
        <f>SUM(O66:O71)</f>
        <v>11077785.555889999</v>
      </c>
      <c r="P64" s="114">
        <f>SUM(P66:P71)</f>
        <v>10514246.562249996</v>
      </c>
      <c r="Q64" s="114">
        <f>SUM(Q66:Q71)</f>
        <v>9447107.3444999959</v>
      </c>
      <c r="R64" s="114">
        <f>SUM(R66:R71)</f>
        <v>9357537.3149699941</v>
      </c>
      <c r="S64" s="226"/>
      <c r="T64" s="114">
        <f>SUM(T66:T71)</f>
        <v>9758794.0664400011</v>
      </c>
      <c r="U64" s="114">
        <f>SUM(U66:U71)</f>
        <v>10355166.658460001</v>
      </c>
      <c r="V64" s="114">
        <f>SUM(V66:V71)</f>
        <v>10668141.173550006</v>
      </c>
      <c r="W64" s="114">
        <f>SUM(W66:W71)</f>
        <v>10601697</v>
      </c>
      <c r="X64" s="229"/>
      <c r="Y64" s="116">
        <v>13244575</v>
      </c>
      <c r="Z64" s="116">
        <v>15490965</v>
      </c>
      <c r="AA64" s="116">
        <v>14239592</v>
      </c>
      <c r="AB64" s="116">
        <v>13998287</v>
      </c>
      <c r="AD64" s="116">
        <v>14739912</v>
      </c>
      <c r="AE64" s="116">
        <v>12745458</v>
      </c>
      <c r="AF64" s="116">
        <v>13168141</v>
      </c>
      <c r="AG64" s="116">
        <v>11393427</v>
      </c>
      <c r="AI64" s="116">
        <v>12089843</v>
      </c>
      <c r="AK64" s="116">
        <v>10464645</v>
      </c>
      <c r="AM64" s="116">
        <v>11444224</v>
      </c>
      <c r="AO64" s="116">
        <v>10698697</v>
      </c>
      <c r="AQ64" s="116">
        <v>12084406</v>
      </c>
      <c r="AS64" s="116">
        <v>11746514</v>
      </c>
      <c r="AU64" s="116">
        <f>SUM(AU66:AU71)</f>
        <v>8945330</v>
      </c>
      <c r="AW64" s="116">
        <f>SUM(AW66:AW71)</f>
        <v>10269114</v>
      </c>
      <c r="AY64" s="116">
        <f>SUM(AY66:AY72)</f>
        <v>10234916.270900007</v>
      </c>
      <c r="BA64" s="116">
        <f>SUM(BA66:BA72)</f>
        <v>9238333.0649199989</v>
      </c>
      <c r="BC64" s="116">
        <f>SUM(BC66:BC72)</f>
        <v>10098287.726190001</v>
      </c>
    </row>
    <row r="65" spans="1:55" s="81" customFormat="1" ht="5.0999999999999996" customHeight="1">
      <c r="A65" s="155"/>
      <c r="B65" s="151"/>
      <c r="C65" s="151"/>
      <c r="D65" s="152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4"/>
      <c r="Y65" s="209"/>
      <c r="Z65" s="209"/>
      <c r="AA65" s="209"/>
      <c r="AB65" s="209"/>
      <c r="AD65" s="209"/>
      <c r="AE65" s="209"/>
      <c r="AF65" s="209"/>
      <c r="AG65" s="209"/>
      <c r="AI65" s="209"/>
      <c r="AK65" s="209"/>
      <c r="AM65" s="209"/>
      <c r="AO65" s="209"/>
      <c r="AQ65" s="209"/>
      <c r="AS65" s="209"/>
      <c r="AU65" s="209"/>
      <c r="AW65" s="209"/>
      <c r="AY65" s="209"/>
      <c r="BA65" s="209"/>
      <c r="BC65" s="209"/>
    </row>
    <row r="66" spans="1:55" s="81" customFormat="1" ht="15.75" customHeight="1">
      <c r="A66" s="155" t="s">
        <v>145</v>
      </c>
      <c r="B66" s="151"/>
      <c r="C66" s="151"/>
      <c r="D66" s="201" t="s">
        <v>24</v>
      </c>
      <c r="E66" s="124">
        <v>6103872.7213599999</v>
      </c>
      <c r="F66" s="124">
        <v>6103872.7213599999</v>
      </c>
      <c r="G66" s="124">
        <v>6103872.7213599999</v>
      </c>
      <c r="H66" s="124">
        <v>6103872.7213599999</v>
      </c>
      <c r="I66" s="124"/>
      <c r="J66" s="124">
        <v>6103872.7213599999</v>
      </c>
      <c r="K66" s="124">
        <v>6103872.7213599999</v>
      </c>
      <c r="L66" s="124">
        <v>6103872.7213599999</v>
      </c>
      <c r="M66" s="124">
        <v>6103872.7213599999</v>
      </c>
      <c r="N66" s="124"/>
      <c r="O66" s="124">
        <v>6103872.7213599999</v>
      </c>
      <c r="P66" s="124">
        <v>6103872.7213599999</v>
      </c>
      <c r="Q66" s="124">
        <v>6103872.7213599999</v>
      </c>
      <c r="R66" s="124">
        <v>6103872.7213599999</v>
      </c>
      <c r="S66" s="124"/>
      <c r="T66" s="124">
        <v>6103872.7213599999</v>
      </c>
      <c r="U66" s="124">
        <v>6103872.7213599999</v>
      </c>
      <c r="V66" s="124">
        <v>6103872.7213599999</v>
      </c>
      <c r="W66" s="124">
        <v>6103873</v>
      </c>
      <c r="X66" s="124"/>
      <c r="Y66" s="125">
        <v>7473980</v>
      </c>
      <c r="Z66" s="125">
        <v>7473980</v>
      </c>
      <c r="AA66" s="125">
        <v>7473980</v>
      </c>
      <c r="AB66" s="125">
        <v>7473980</v>
      </c>
      <c r="AD66" s="125">
        <v>7473980</v>
      </c>
      <c r="AE66" s="125">
        <v>7473980</v>
      </c>
      <c r="AF66" s="125">
        <v>7473980</v>
      </c>
      <c r="AG66" s="125">
        <v>7473980</v>
      </c>
      <c r="AI66" s="125">
        <v>7473980</v>
      </c>
      <c r="AK66" s="125">
        <v>7473980</v>
      </c>
      <c r="AM66" s="125">
        <v>7473980</v>
      </c>
      <c r="AO66" s="125">
        <v>7473980</v>
      </c>
      <c r="AQ66" s="125">
        <v>7473980</v>
      </c>
      <c r="AS66" s="125">
        <v>7473980</v>
      </c>
      <c r="AU66" s="125">
        <v>7473980</v>
      </c>
      <c r="AW66" s="125">
        <v>7473980</v>
      </c>
      <c r="AY66" s="125">
        <v>7473979.8843599996</v>
      </c>
      <c r="BA66" s="125">
        <v>7473979.8843599996</v>
      </c>
      <c r="BC66" s="125">
        <v>7473979.8843599996</v>
      </c>
    </row>
    <row r="67" spans="1:55" s="81" customFormat="1" ht="15.75" customHeight="1">
      <c r="A67" s="155" t="s">
        <v>146</v>
      </c>
      <c r="B67" s="151"/>
      <c r="C67" s="151"/>
      <c r="D67" s="201" t="s">
        <v>147</v>
      </c>
      <c r="E67" s="124">
        <v>141723.39133000001</v>
      </c>
      <c r="F67" s="124">
        <v>141723.39133000001</v>
      </c>
      <c r="G67" s="124">
        <v>141723.39133000001</v>
      </c>
      <c r="H67" s="124">
        <v>141723.39133000001</v>
      </c>
      <c r="I67" s="124"/>
      <c r="J67" s="124">
        <v>141723.39133000001</v>
      </c>
      <c r="K67" s="124">
        <v>141723.39133000001</v>
      </c>
      <c r="L67" s="124">
        <v>141723.39133000001</v>
      </c>
      <c r="M67" s="124">
        <v>141723.39133000001</v>
      </c>
      <c r="N67" s="124"/>
      <c r="O67" s="124">
        <v>141723.39133000001</v>
      </c>
      <c r="P67" s="124">
        <v>141723.39133000001</v>
      </c>
      <c r="Q67" s="124">
        <v>141723.39133000001</v>
      </c>
      <c r="R67" s="124">
        <v>141723.39133000001</v>
      </c>
      <c r="S67" s="124"/>
      <c r="T67" s="124">
        <v>141723.39133000001</v>
      </c>
      <c r="U67" s="124">
        <v>141723.39133000001</v>
      </c>
      <c r="V67" s="124">
        <v>141723.39133000001</v>
      </c>
      <c r="W67" s="124">
        <v>141723</v>
      </c>
      <c r="X67" s="124"/>
      <c r="Y67" s="125">
        <v>119478</v>
      </c>
      <c r="Z67" s="125">
        <v>127042</v>
      </c>
      <c r="AA67" s="125">
        <v>127042</v>
      </c>
      <c r="AB67" s="125">
        <v>127042</v>
      </c>
      <c r="AD67" s="125">
        <v>127042</v>
      </c>
      <c r="AE67" s="125">
        <v>127042</v>
      </c>
      <c r="AF67" s="125">
        <v>127042</v>
      </c>
      <c r="AG67" s="125">
        <v>127042</v>
      </c>
      <c r="AI67" s="125">
        <v>127042</v>
      </c>
      <c r="AK67" s="125">
        <v>127042</v>
      </c>
      <c r="AM67" s="125">
        <v>127042</v>
      </c>
      <c r="AO67" s="125">
        <v>127042</v>
      </c>
      <c r="AQ67" s="125">
        <v>127042</v>
      </c>
      <c r="AS67" s="125">
        <v>127042</v>
      </c>
      <c r="AU67" s="125">
        <v>127042</v>
      </c>
      <c r="AW67" s="125">
        <v>127042</v>
      </c>
      <c r="AY67" s="125">
        <v>127041.56770000001</v>
      </c>
      <c r="BA67" s="125">
        <v>127041.56770000001</v>
      </c>
      <c r="BC67" s="125">
        <v>127041.56770000001</v>
      </c>
    </row>
    <row r="68" spans="1:55" s="81" customFormat="1" ht="15.75" customHeight="1">
      <c r="A68" s="155" t="s">
        <v>148</v>
      </c>
      <c r="B68" s="151"/>
      <c r="C68" s="151"/>
      <c r="D68" s="201" t="s">
        <v>25</v>
      </c>
      <c r="E68" s="124">
        <v>2641429.3836700004</v>
      </c>
      <c r="F68" s="124">
        <v>2641429.3836700004</v>
      </c>
      <c r="G68" s="124">
        <v>2641429.3836700004</v>
      </c>
      <c r="H68" s="124">
        <v>3310128.9038699996</v>
      </c>
      <c r="I68" s="124"/>
      <c r="J68" s="124">
        <v>3152703.3807799993</v>
      </c>
      <c r="K68" s="124">
        <v>3152703.3807799993</v>
      </c>
      <c r="L68" s="124">
        <v>2949639.2034399998</v>
      </c>
      <c r="M68" s="124">
        <v>3759289.78358</v>
      </c>
      <c r="N68" s="124"/>
      <c r="O68" s="124">
        <v>3759289.78358</v>
      </c>
      <c r="P68" s="124">
        <v>1984731.0447600002</v>
      </c>
      <c r="Q68" s="124">
        <v>1145611.04476</v>
      </c>
      <c r="R68" s="124">
        <v>2783873.9395499998</v>
      </c>
      <c r="S68" s="124"/>
      <c r="T68" s="124">
        <v>2783873.9395499998</v>
      </c>
      <c r="U68" s="124">
        <v>2783873.9395499998</v>
      </c>
      <c r="V68" s="124">
        <v>1703873.93955</v>
      </c>
      <c r="W68" s="124">
        <v>4029643</v>
      </c>
      <c r="X68" s="124"/>
      <c r="Y68" s="125">
        <v>2961436</v>
      </c>
      <c r="Z68" s="125">
        <v>2673030</v>
      </c>
      <c r="AA68" s="125">
        <v>2673030</v>
      </c>
      <c r="AB68" s="125">
        <v>6722465</v>
      </c>
      <c r="AD68" s="125">
        <v>6722465</v>
      </c>
      <c r="AE68" s="125">
        <v>3548953</v>
      </c>
      <c r="AF68" s="125">
        <v>3548953</v>
      </c>
      <c r="AG68" s="125">
        <v>3966773</v>
      </c>
      <c r="AI68" s="125">
        <v>3966771</v>
      </c>
      <c r="AK68" s="125">
        <v>1784860</v>
      </c>
      <c r="AM68" s="125">
        <v>1784860</v>
      </c>
      <c r="AO68" s="125">
        <v>3273934</v>
      </c>
      <c r="AQ68" s="125">
        <v>3273934</v>
      </c>
      <c r="AS68" s="125">
        <v>2248894</v>
      </c>
      <c r="AU68" s="125">
        <v>1424753</v>
      </c>
      <c r="AW68" s="125">
        <v>3240661</v>
      </c>
      <c r="AY68" s="125">
        <v>3240660.6859800005</v>
      </c>
      <c r="BA68" s="125">
        <v>1940660.6859800001</v>
      </c>
      <c r="BC68" s="125">
        <v>1940660.6859800001</v>
      </c>
    </row>
    <row r="69" spans="1:55" s="81" customFormat="1" ht="15.75" customHeight="1">
      <c r="A69" s="155" t="s">
        <v>149</v>
      </c>
      <c r="B69" s="151"/>
      <c r="C69" s="151"/>
      <c r="D69" s="201" t="s">
        <v>150</v>
      </c>
      <c r="E69" s="124">
        <v>299269.57052000001</v>
      </c>
      <c r="F69" s="124">
        <v>459606.61991999834</v>
      </c>
      <c r="G69" s="124">
        <v>705742.59120999963</v>
      </c>
      <c r="H69" s="124">
        <v>1.1641532182693481E-9</v>
      </c>
      <c r="I69" s="124"/>
      <c r="J69" s="124">
        <v>120842.06911999967</v>
      </c>
      <c r="K69" s="124">
        <v>120842.06911999967</v>
      </c>
      <c r="L69" s="124">
        <v>623153.10248000012</v>
      </c>
      <c r="M69" s="124">
        <v>-2.0954757928848267E-9</v>
      </c>
      <c r="N69" s="124"/>
      <c r="O69" s="124">
        <v>743258.97941999882</v>
      </c>
      <c r="P69" s="124">
        <v>1954263.0013899945</v>
      </c>
      <c r="Q69" s="124">
        <v>1726228.0604299963</v>
      </c>
      <c r="R69" s="124">
        <v>-3.0005122274160383E-5</v>
      </c>
      <c r="S69" s="124"/>
      <c r="T69" s="124">
        <v>401241.02823000023</v>
      </c>
      <c r="U69" s="124">
        <v>997597.89703999984</v>
      </c>
      <c r="V69" s="124">
        <v>2465078.5072600045</v>
      </c>
      <c r="W69" s="124">
        <v>0</v>
      </c>
      <c r="X69" s="124"/>
      <c r="Y69" s="125">
        <v>2362662</v>
      </c>
      <c r="Z69" s="125">
        <v>4863301</v>
      </c>
      <c r="AA69" s="125">
        <v>3819310</v>
      </c>
      <c r="AB69" s="125">
        <v>0</v>
      </c>
      <c r="AD69" s="125">
        <v>739141</v>
      </c>
      <c r="AE69" s="125">
        <v>0</v>
      </c>
      <c r="AF69" s="125">
        <v>2078919</v>
      </c>
      <c r="AG69" s="125">
        <v>0</v>
      </c>
      <c r="AI69" s="125">
        <v>515798</v>
      </c>
      <c r="AK69" s="125">
        <v>730545</v>
      </c>
      <c r="AM69" s="125">
        <v>1930471</v>
      </c>
      <c r="AO69" s="125">
        <v>0</v>
      </c>
      <c r="AQ69" s="125">
        <v>557938</v>
      </c>
      <c r="AS69" s="125">
        <v>2065380</v>
      </c>
      <c r="AU69" s="125">
        <v>11486</v>
      </c>
      <c r="AW69" s="125">
        <v>0</v>
      </c>
      <c r="AY69" s="125">
        <v>-357258.44725999236</v>
      </c>
      <c r="BA69" s="125">
        <v>-241401.5576599976</v>
      </c>
      <c r="BC69" s="125">
        <v>455063.41832000227</v>
      </c>
    </row>
    <row r="70" spans="1:55" s="81" customFormat="1" ht="15.75" customHeight="1">
      <c r="A70" s="155" t="s">
        <v>151</v>
      </c>
      <c r="B70" s="151"/>
      <c r="C70" s="151"/>
      <c r="D70" s="201" t="s">
        <v>152</v>
      </c>
      <c r="E70" s="124">
        <v>358024.19794000022</v>
      </c>
      <c r="F70" s="124">
        <v>358024.19794000022</v>
      </c>
      <c r="G70" s="124">
        <v>358024.19794000022</v>
      </c>
      <c r="H70" s="124">
        <v>322634.78591000021</v>
      </c>
      <c r="I70" s="124"/>
      <c r="J70" s="124">
        <v>322634.78591000021</v>
      </c>
      <c r="K70" s="124">
        <v>322634.78591000021</v>
      </c>
      <c r="L70" s="124">
        <v>322634.78591000021</v>
      </c>
      <c r="M70" s="124">
        <v>322634.78591000021</v>
      </c>
      <c r="N70" s="124"/>
      <c r="O70" s="124">
        <v>322634.78591000021</v>
      </c>
      <c r="P70" s="124">
        <v>322634.78591000021</v>
      </c>
      <c r="Q70" s="124">
        <v>322634.78591000021</v>
      </c>
      <c r="R70" s="124">
        <v>322634.78591000021</v>
      </c>
      <c r="S70" s="124"/>
      <c r="T70" s="124">
        <v>322634.78591000021</v>
      </c>
      <c r="U70" s="124">
        <v>322634.78591000021</v>
      </c>
      <c r="V70" s="124">
        <v>322634.78591000021</v>
      </c>
      <c r="W70" s="124">
        <v>322635</v>
      </c>
      <c r="X70" s="124"/>
      <c r="Y70" s="125">
        <v>322635</v>
      </c>
      <c r="Z70" s="125">
        <v>322635</v>
      </c>
      <c r="AA70" s="125">
        <v>322635</v>
      </c>
      <c r="AB70" s="125">
        <v>322635</v>
      </c>
      <c r="AD70" s="125">
        <v>322635</v>
      </c>
      <c r="AE70" s="125">
        <v>1564863</v>
      </c>
      <c r="AF70" s="125">
        <v>322635</v>
      </c>
      <c r="AG70" s="125">
        <v>322635</v>
      </c>
      <c r="AI70" s="125">
        <v>322635</v>
      </c>
      <c r="AK70" s="125">
        <v>322635</v>
      </c>
      <c r="AM70" s="125">
        <v>322635</v>
      </c>
      <c r="AO70" s="125">
        <v>322635</v>
      </c>
      <c r="AQ70" s="125">
        <v>322635</v>
      </c>
      <c r="AS70" s="125">
        <v>322635</v>
      </c>
      <c r="AU70" s="125">
        <v>322635</v>
      </c>
      <c r="AW70" s="125">
        <v>322635</v>
      </c>
      <c r="AY70" s="125">
        <v>322635</v>
      </c>
      <c r="BA70" s="125">
        <v>322635</v>
      </c>
      <c r="BC70" s="125">
        <v>322635</v>
      </c>
    </row>
    <row r="71" spans="1:55" s="81" customFormat="1" ht="15.75" customHeight="1">
      <c r="A71" s="155"/>
      <c r="B71" s="151"/>
      <c r="C71" s="151"/>
      <c r="D71" s="201" t="s">
        <v>26</v>
      </c>
      <c r="E71" s="124">
        <v>5811.2345900000009</v>
      </c>
      <c r="F71" s="124">
        <v>5826.957800000001</v>
      </c>
      <c r="G71" s="124">
        <v>5842.6477299999997</v>
      </c>
      <c r="H71" s="124">
        <v>8285.9521999999997</v>
      </c>
      <c r="I71" s="124"/>
      <c r="J71" s="124">
        <v>8301.6754099999998</v>
      </c>
      <c r="K71" s="124">
        <v>8301.6754099999998</v>
      </c>
      <c r="L71" s="124">
        <v>8333.1218299999982</v>
      </c>
      <c r="M71" s="124">
        <v>6990.1710800000001</v>
      </c>
      <c r="N71" s="124"/>
      <c r="O71" s="124">
        <v>7005.894290000002</v>
      </c>
      <c r="P71" s="124">
        <v>7021.6175000000021</v>
      </c>
      <c r="Q71" s="124">
        <v>7037.3407100000022</v>
      </c>
      <c r="R71" s="124">
        <v>5432.47685</v>
      </c>
      <c r="S71" s="124"/>
      <c r="T71" s="124">
        <v>5448.2000600000001</v>
      </c>
      <c r="U71" s="124">
        <v>5463.9232700000002</v>
      </c>
      <c r="V71" s="124">
        <v>-69042.171860000002</v>
      </c>
      <c r="W71" s="124">
        <v>3823</v>
      </c>
      <c r="X71" s="124"/>
      <c r="Y71" s="125">
        <v>4384</v>
      </c>
      <c r="Z71" s="125">
        <v>30977</v>
      </c>
      <c r="AA71" s="125">
        <v>4415</v>
      </c>
      <c r="AB71" s="125">
        <v>3182</v>
      </c>
      <c r="AD71" s="125">
        <v>5666</v>
      </c>
      <c r="AE71" s="125">
        <v>322635</v>
      </c>
      <c r="AF71" s="125">
        <v>-383388</v>
      </c>
      <c r="AG71" s="125">
        <v>-497003</v>
      </c>
      <c r="AI71" s="125">
        <v>-316383</v>
      </c>
      <c r="AK71" s="125">
        <v>25583</v>
      </c>
      <c r="AM71" s="125">
        <v>-194764</v>
      </c>
      <c r="AO71" s="125">
        <v>-498894</v>
      </c>
      <c r="AQ71" s="125">
        <v>328877</v>
      </c>
      <c r="AS71" s="125">
        <v>-491417</v>
      </c>
      <c r="AU71" s="125">
        <v>-414566</v>
      </c>
      <c r="AW71" s="125">
        <v>-895204</v>
      </c>
      <c r="AY71" s="125">
        <v>-573284.02947999979</v>
      </c>
      <c r="BA71" s="125">
        <v>-385632.78173999983</v>
      </c>
      <c r="BC71" s="125">
        <v>-221944.73336999991</v>
      </c>
    </row>
    <row r="72" spans="1:55" s="81" customFormat="1" ht="15.75" customHeight="1">
      <c r="A72" s="155" t="s">
        <v>153</v>
      </c>
      <c r="B72" s="151"/>
      <c r="C72" s="151"/>
      <c r="D72" s="81" t="s">
        <v>346</v>
      </c>
      <c r="AY72" s="301">
        <v>1141.6096</v>
      </c>
      <c r="BA72" s="125">
        <v>1050.2662800000001</v>
      </c>
      <c r="BC72" s="125">
        <v>851.90319999999997</v>
      </c>
    </row>
    <row r="73" spans="1:55" s="228" customFormat="1" ht="25.9" customHeight="1">
      <c r="A73" s="224">
        <v>2</v>
      </c>
      <c r="B73" s="225"/>
      <c r="C73" s="150" t="s">
        <v>154</v>
      </c>
      <c r="D73" s="113"/>
      <c r="E73" s="114">
        <f>E64+E51+E36</f>
        <v>15247962.193256594</v>
      </c>
      <c r="F73" s="114">
        <f>F64+F51+F36</f>
        <v>15597171.506837666</v>
      </c>
      <c r="G73" s="114">
        <f>G64+G51+G36</f>
        <v>16045339.875600003</v>
      </c>
      <c r="H73" s="114">
        <f>H64+H51+H36</f>
        <v>16289725.883930005</v>
      </c>
      <c r="I73" s="114"/>
      <c r="J73" s="114">
        <f>J64+J51+J36</f>
        <v>14383243.679179998</v>
      </c>
      <c r="K73" s="114">
        <f>K64+K51+K36</f>
        <v>14383243.679179998</v>
      </c>
      <c r="L73" s="114">
        <f>L64+L51+L36</f>
        <v>14808542.824959999</v>
      </c>
      <c r="M73" s="114">
        <f>M64+M51+M36</f>
        <v>15135473.471689997</v>
      </c>
      <c r="N73" s="114"/>
      <c r="O73" s="114">
        <f>O64+O51+O36</f>
        <v>16764349.350509999</v>
      </c>
      <c r="P73" s="114">
        <f>P64+P51+P36</f>
        <v>16030633.650519997</v>
      </c>
      <c r="Q73" s="114">
        <f>Q64+Q51+Q36</f>
        <v>15715489.228199996</v>
      </c>
      <c r="R73" s="114">
        <f>R64+R51+R36</f>
        <v>15877946.378389994</v>
      </c>
      <c r="S73" s="226"/>
      <c r="T73" s="114">
        <f>T64+T51+T36</f>
        <v>16165917.485889997</v>
      </c>
      <c r="U73" s="114">
        <f>U64+U51+U36</f>
        <v>17271903.123940002</v>
      </c>
      <c r="V73" s="114">
        <f>V64+V51+V36</f>
        <v>19377325.037230007</v>
      </c>
      <c r="W73" s="114">
        <f>W64+W51+W36</f>
        <v>19622406</v>
      </c>
      <c r="X73" s="229"/>
      <c r="Y73" s="116">
        <v>21804616</v>
      </c>
      <c r="Z73" s="116">
        <v>27325969</v>
      </c>
      <c r="AA73" s="116">
        <v>28360581</v>
      </c>
      <c r="AB73" s="116">
        <v>26991134</v>
      </c>
      <c r="AD73" s="116">
        <v>24048078</v>
      </c>
      <c r="AE73" s="116">
        <v>24140611</v>
      </c>
      <c r="AF73" s="116">
        <v>26507955</v>
      </c>
      <c r="AG73" s="116">
        <v>25053596</v>
      </c>
      <c r="AI73" s="116">
        <v>28099792</v>
      </c>
      <c r="AK73" s="116">
        <v>26309254</v>
      </c>
      <c r="AM73" s="116">
        <v>29625114</v>
      </c>
      <c r="AO73" s="116">
        <v>29690605</v>
      </c>
      <c r="AQ73" s="116">
        <v>29725965</v>
      </c>
      <c r="AS73" s="116">
        <v>30855506</v>
      </c>
      <c r="AU73" s="116">
        <f>AU64+AU51+AU36</f>
        <v>34460049</v>
      </c>
      <c r="AW73" s="116">
        <f>AW64+AW51+AW36</f>
        <v>36390919</v>
      </c>
      <c r="AY73" s="116">
        <f>AY64+AY51+AY36</f>
        <v>35321018.270900004</v>
      </c>
      <c r="BA73" s="116">
        <f>BA64+BA51+BA36</f>
        <v>35991112.210940003</v>
      </c>
      <c r="BC73" s="116">
        <f>BC64+BC51+BC36</f>
        <v>36313111.065930001</v>
      </c>
    </row>
    <row r="74" spans="1:55" ht="15.75" customHeight="1">
      <c r="A74" s="210"/>
      <c r="B74" s="170"/>
      <c r="C74" s="170"/>
      <c r="D74" s="211"/>
      <c r="E74" s="212">
        <f>E73-E35</f>
        <v>0</v>
      </c>
      <c r="F74" s="212">
        <f>F73-F35</f>
        <v>0</v>
      </c>
      <c r="G74" s="212">
        <f>G73-G35</f>
        <v>0</v>
      </c>
      <c r="H74" s="212">
        <f>H73-H35</f>
        <v>0</v>
      </c>
      <c r="I74" s="212"/>
      <c r="J74" s="212">
        <f>J73-J35</f>
        <v>0</v>
      </c>
      <c r="K74" s="212">
        <f>K73-K35</f>
        <v>0</v>
      </c>
      <c r="L74" s="212">
        <f>L73-L35</f>
        <v>0</v>
      </c>
      <c r="M74" s="212">
        <f>M73-M35</f>
        <v>0</v>
      </c>
      <c r="N74" s="212"/>
      <c r="O74" s="212">
        <f>O73-O35</f>
        <v>0</v>
      </c>
      <c r="P74" s="212">
        <f>P73-P35</f>
        <v>0</v>
      </c>
      <c r="Q74" s="212">
        <f>Q73-Q35</f>
        <v>0</v>
      </c>
      <c r="R74" s="212">
        <f>R73-R35</f>
        <v>0</v>
      </c>
      <c r="S74" s="213"/>
      <c r="T74" s="212">
        <f t="shared" ref="T74:AI74" si="41">T73-T35</f>
        <v>0</v>
      </c>
      <c r="U74" s="212">
        <f t="shared" si="41"/>
        <v>0</v>
      </c>
      <c r="V74" s="212">
        <f t="shared" si="41"/>
        <v>0</v>
      </c>
      <c r="W74" s="212">
        <f t="shared" si="41"/>
        <v>0</v>
      </c>
      <c r="X74" s="212">
        <f t="shared" si="41"/>
        <v>0</v>
      </c>
      <c r="Y74" s="212">
        <f t="shared" si="41"/>
        <v>0</v>
      </c>
      <c r="Z74" s="212">
        <f t="shared" si="41"/>
        <v>0</v>
      </c>
      <c r="AA74" s="212">
        <f t="shared" si="41"/>
        <v>0</v>
      </c>
      <c r="AB74" s="212">
        <f t="shared" si="41"/>
        <v>0</v>
      </c>
      <c r="AC74" s="212">
        <f t="shared" si="41"/>
        <v>0</v>
      </c>
      <c r="AD74" s="212">
        <f t="shared" si="41"/>
        <v>0</v>
      </c>
      <c r="AE74" s="212">
        <f t="shared" si="41"/>
        <v>0</v>
      </c>
      <c r="AF74" s="212">
        <f t="shared" si="41"/>
        <v>0</v>
      </c>
      <c r="AG74" s="212">
        <f t="shared" si="41"/>
        <v>0</v>
      </c>
      <c r="AH74" s="212">
        <f t="shared" si="41"/>
        <v>0</v>
      </c>
      <c r="AI74" s="212">
        <f t="shared" si="41"/>
        <v>0</v>
      </c>
      <c r="AJ74" s="212"/>
      <c r="AK74" s="212">
        <f>AK73-AK35</f>
        <v>0</v>
      </c>
      <c r="AL74" s="212"/>
      <c r="AM74" s="212">
        <f>AM73-AM35</f>
        <v>0</v>
      </c>
      <c r="AN74" s="212"/>
      <c r="AO74" s="212">
        <f>AO73-AO35</f>
        <v>0</v>
      </c>
      <c r="AP74" s="212"/>
      <c r="AQ74" s="212">
        <f>AQ73-AQ35</f>
        <v>0</v>
      </c>
      <c r="AR74" s="212"/>
      <c r="AS74" s="212">
        <f>AS73-AS35</f>
        <v>0</v>
      </c>
      <c r="AT74" s="212"/>
      <c r="AU74" s="212">
        <f>AU73-AU35</f>
        <v>0</v>
      </c>
      <c r="AV74" s="212"/>
      <c r="AW74" s="212">
        <f>AW73-AW35</f>
        <v>0</v>
      </c>
      <c r="AX74" s="212"/>
      <c r="AY74" s="298">
        <f>ROUNDDOWN(AY73-AY35,0)</f>
        <v>0</v>
      </c>
      <c r="AZ74" s="212"/>
      <c r="BA74" s="302">
        <f>ROUNDDOWN(BA73-BA35,0)</f>
        <v>0</v>
      </c>
      <c r="BB74" s="212"/>
      <c r="BC74" s="302">
        <f>ROUNDDOWN(BC73-BC35,0)</f>
        <v>0</v>
      </c>
    </row>
    <row r="75" spans="1:55" ht="15.75" customHeight="1">
      <c r="A75" s="210"/>
      <c r="B75" s="170"/>
      <c r="C75" s="170"/>
      <c r="D75" s="211"/>
      <c r="E75" s="215"/>
      <c r="F75" s="215"/>
      <c r="G75" s="215"/>
      <c r="H75" s="215"/>
      <c r="J75" s="215"/>
      <c r="K75" s="215"/>
      <c r="L75" s="215"/>
      <c r="M75" s="215"/>
      <c r="O75" s="215"/>
      <c r="P75" s="215"/>
      <c r="Q75" s="215"/>
      <c r="R75" s="215"/>
      <c r="T75" s="215"/>
      <c r="U75" s="215"/>
      <c r="V75" s="215"/>
      <c r="W75" s="215"/>
      <c r="Y75" s="214"/>
      <c r="Z75" s="214"/>
      <c r="AA75" s="214"/>
      <c r="AB75" s="214"/>
      <c r="AD75" s="214"/>
      <c r="AE75" s="214"/>
      <c r="AF75" s="214"/>
      <c r="AG75" s="214"/>
      <c r="AI75" s="214"/>
      <c r="AK75" s="214"/>
      <c r="AM75" s="214"/>
      <c r="AO75" s="214"/>
      <c r="AQ75" s="214"/>
      <c r="AS75" s="214"/>
    </row>
    <row r="76" spans="1:55" ht="15.75" customHeight="1">
      <c r="A76" s="210"/>
      <c r="B76" s="99"/>
      <c r="C76" s="151"/>
      <c r="D76" s="126"/>
      <c r="E76" s="215"/>
      <c r="F76" s="215"/>
      <c r="G76" s="215"/>
      <c r="H76" s="215"/>
      <c r="J76" s="215"/>
      <c r="K76" s="215"/>
      <c r="L76" s="215"/>
      <c r="M76" s="215"/>
      <c r="O76" s="215"/>
      <c r="P76" s="215"/>
      <c r="Q76" s="215"/>
      <c r="R76" s="215"/>
      <c r="T76" s="215"/>
      <c r="U76" s="215"/>
      <c r="V76" s="215"/>
      <c r="W76" s="215"/>
      <c r="Y76" s="214"/>
      <c r="Z76" s="214"/>
      <c r="AA76" s="214"/>
      <c r="AB76" s="214"/>
      <c r="AD76" s="214"/>
      <c r="AE76" s="214"/>
      <c r="AF76" s="214"/>
      <c r="AG76" s="214"/>
      <c r="AI76" s="214"/>
      <c r="AK76" s="214"/>
      <c r="AM76" s="214"/>
      <c r="AO76" s="214"/>
      <c r="AQ76" s="214"/>
      <c r="AS76" s="214"/>
    </row>
    <row r="77" spans="1:55" ht="15.75" customHeight="1">
      <c r="A77" s="210"/>
      <c r="B77" s="99"/>
      <c r="C77" s="151"/>
      <c r="D77" s="126"/>
      <c r="E77" s="215"/>
      <c r="F77" s="215"/>
      <c r="G77" s="215"/>
      <c r="H77" s="215"/>
      <c r="J77" s="215"/>
      <c r="K77" s="215"/>
      <c r="L77" s="215"/>
      <c r="M77" s="215"/>
      <c r="O77" s="215"/>
      <c r="P77" s="215"/>
      <c r="Q77" s="215"/>
      <c r="R77" s="215"/>
      <c r="T77" s="215"/>
      <c r="U77" s="215"/>
      <c r="V77" s="215"/>
      <c r="W77" s="215"/>
      <c r="Y77" s="214"/>
      <c r="Z77" s="214"/>
      <c r="AA77" s="214"/>
      <c r="AB77" s="214"/>
      <c r="AD77" s="214"/>
      <c r="AE77" s="214"/>
      <c r="AF77" s="214"/>
      <c r="AG77" s="214"/>
      <c r="AI77" s="214"/>
      <c r="AK77" s="214"/>
      <c r="AM77" s="214"/>
      <c r="AO77" s="214"/>
      <c r="AQ77" s="214"/>
      <c r="AS77" s="214"/>
    </row>
    <row r="78" spans="1:55" ht="15.75" customHeight="1">
      <c r="A78" s="210"/>
      <c r="B78" s="170"/>
      <c r="C78" s="170"/>
      <c r="D78" s="211"/>
      <c r="E78" s="215"/>
      <c r="F78" s="215"/>
      <c r="G78" s="215"/>
      <c r="H78" s="215"/>
      <c r="J78" s="215"/>
      <c r="K78" s="215"/>
      <c r="L78" s="215"/>
      <c r="M78" s="215"/>
      <c r="O78" s="215"/>
      <c r="P78" s="215"/>
      <c r="Q78" s="215"/>
      <c r="R78" s="215"/>
      <c r="T78" s="215"/>
      <c r="U78" s="215"/>
      <c r="V78" s="215"/>
      <c r="W78" s="215"/>
      <c r="Y78" s="214"/>
      <c r="Z78" s="214"/>
      <c r="AA78" s="214"/>
      <c r="AB78" s="214"/>
      <c r="AD78" s="214"/>
      <c r="AE78" s="214"/>
      <c r="AF78" s="214"/>
      <c r="AG78" s="214"/>
      <c r="AI78" s="214"/>
      <c r="AK78" s="214"/>
      <c r="AM78" s="214"/>
      <c r="AO78" s="214"/>
      <c r="AQ78" s="214"/>
      <c r="AS78" s="214"/>
    </row>
    <row r="79" spans="1:55" ht="15.75" customHeight="1">
      <c r="A79" s="210"/>
      <c r="B79" s="170"/>
      <c r="C79" s="170"/>
      <c r="D79" s="211"/>
      <c r="E79" s="215"/>
      <c r="F79" s="215"/>
      <c r="G79" s="215"/>
      <c r="H79" s="215"/>
      <c r="J79" s="215"/>
      <c r="K79" s="215"/>
      <c r="L79" s="215"/>
      <c r="M79" s="215"/>
      <c r="O79" s="215"/>
      <c r="P79" s="215"/>
      <c r="Q79" s="215"/>
      <c r="R79" s="215"/>
      <c r="T79" s="215"/>
      <c r="U79" s="215"/>
      <c r="V79" s="215"/>
      <c r="W79" s="215"/>
      <c r="Y79" s="214"/>
      <c r="Z79" s="214"/>
      <c r="AA79" s="214"/>
      <c r="AB79" s="214"/>
      <c r="AD79" s="214"/>
      <c r="AE79" s="214"/>
      <c r="AF79" s="214"/>
      <c r="AG79" s="214"/>
      <c r="AI79" s="214"/>
      <c r="AK79" s="214"/>
      <c r="AM79" s="214"/>
      <c r="AO79" s="214"/>
      <c r="AQ79" s="214"/>
      <c r="AS79" s="214"/>
    </row>
    <row r="80" spans="1:55" ht="15.75" customHeight="1">
      <c r="A80" s="210"/>
      <c r="B80" s="170"/>
      <c r="C80" s="170"/>
      <c r="D80" s="211"/>
      <c r="E80" s="215"/>
      <c r="F80" s="215"/>
      <c r="G80" s="215"/>
      <c r="H80" s="215"/>
      <c r="J80" s="215"/>
      <c r="K80" s="215"/>
      <c r="L80" s="215"/>
      <c r="M80" s="215"/>
      <c r="O80" s="215"/>
      <c r="P80" s="215"/>
      <c r="Q80" s="215"/>
      <c r="R80" s="215"/>
      <c r="T80" s="215"/>
      <c r="U80" s="215"/>
      <c r="V80" s="215"/>
      <c r="W80" s="215"/>
      <c r="Y80" s="214"/>
      <c r="Z80" s="214"/>
      <c r="AA80" s="214"/>
      <c r="AB80" s="214"/>
      <c r="AD80" s="214"/>
      <c r="AE80" s="214"/>
      <c r="AF80" s="214"/>
      <c r="AG80" s="214"/>
      <c r="AI80" s="214"/>
      <c r="AK80" s="214"/>
      <c r="AM80" s="214"/>
      <c r="AO80" s="214"/>
      <c r="AQ80" s="214"/>
      <c r="AS80" s="214"/>
    </row>
    <row r="81" spans="1:45" ht="15.75" customHeight="1">
      <c r="A81" s="210"/>
      <c r="B81" s="170"/>
      <c r="C81" s="170"/>
      <c r="D81" s="211"/>
      <c r="E81" s="215"/>
      <c r="F81" s="215"/>
      <c r="G81" s="215"/>
      <c r="H81" s="215"/>
      <c r="J81" s="215"/>
      <c r="K81" s="215"/>
      <c r="L81" s="215"/>
      <c r="M81" s="215"/>
      <c r="O81" s="215"/>
      <c r="P81" s="215"/>
      <c r="Q81" s="215"/>
      <c r="R81" s="215"/>
      <c r="T81" s="215"/>
      <c r="U81" s="215"/>
      <c r="V81" s="215"/>
      <c r="W81" s="215"/>
      <c r="Y81" s="214"/>
      <c r="Z81" s="214"/>
      <c r="AA81" s="214"/>
      <c r="AB81" s="214"/>
      <c r="AD81" s="214"/>
      <c r="AE81" s="214"/>
      <c r="AF81" s="214"/>
      <c r="AG81" s="214"/>
      <c r="AI81" s="214"/>
      <c r="AK81" s="214"/>
      <c r="AM81" s="214"/>
      <c r="AO81" s="214"/>
      <c r="AQ81" s="214"/>
      <c r="AS81" s="214"/>
    </row>
  </sheetData>
  <mergeCells count="35">
    <mergeCell ref="BC6:BC7"/>
    <mergeCell ref="BA6:BA7"/>
    <mergeCell ref="AY6:AY7"/>
    <mergeCell ref="AW6:AW7"/>
    <mergeCell ref="E6:E7"/>
    <mergeCell ref="F6:F7"/>
    <mergeCell ref="G6:G7"/>
    <mergeCell ref="H6:H7"/>
    <mergeCell ref="J6:J7"/>
    <mergeCell ref="AB6:AB7"/>
    <mergeCell ref="U6:U7"/>
    <mergeCell ref="V6:V7"/>
    <mergeCell ref="AA6:AA7"/>
    <mergeCell ref="K6:K7"/>
    <mergeCell ref="AK6:AK7"/>
    <mergeCell ref="L6:L7"/>
    <mergeCell ref="M6:M7"/>
    <mergeCell ref="O6:O7"/>
    <mergeCell ref="P6:P7"/>
    <mergeCell ref="Q6:Q7"/>
    <mergeCell ref="R6:R7"/>
    <mergeCell ref="Z6:Z7"/>
    <mergeCell ref="Y6:Y7"/>
    <mergeCell ref="T6:T7"/>
    <mergeCell ref="AI6:AI7"/>
    <mergeCell ref="AG6:AG7"/>
    <mergeCell ref="W6:W7"/>
    <mergeCell ref="AF6:AF7"/>
    <mergeCell ref="AE6:AE7"/>
    <mergeCell ref="AD6:AD7"/>
    <mergeCell ref="AU6:AU7"/>
    <mergeCell ref="AS6:AS7"/>
    <mergeCell ref="AQ6:AQ7"/>
    <mergeCell ref="AO6:AO7"/>
    <mergeCell ref="AM6:AM7"/>
  </mergeCells>
  <dataValidations disablePrompts="1" count="1">
    <dataValidation type="custom" allowBlank="1" showInputMessage="1" showErrorMessage="1" errorTitle="ERRO" error="Numero repetido!" sqref="A10:A13" xr:uid="{5D56C9E8-59E5-4B60-958B-DC5A75050297}">
      <formula1>COUNTIF(A:A,A10)&lt;2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A1:BA5 A75:BA1048576 A47:AZ47 A6:BA46 BD6:XFD46 A48:BA74 BD48:XFD74 BD47:XFD47 BD1:XFD5 BD75:XFD1048576" formulaRange="1"/>
    <ignoredError sqref="BC19:BC21 BC15 BC6:BC9 BC1:BC5 BC75:BC1048576 BC25 BC29 BC34:BC37 BC50:BC52 BC63:BC65 BC73:BC74" evalError="1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A766-07BD-4B1B-8328-E166778AF560}">
  <sheetPr>
    <tabColor rgb="FF92D050"/>
  </sheetPr>
  <dimension ref="A1:BF88"/>
  <sheetViews>
    <sheetView showGridLines="0" topLeftCell="A2" zoomScale="85" zoomScaleNormal="85" workbookViewId="0">
      <pane xSplit="7" ySplit="5" topLeftCell="AX60" activePane="bottomRight" state="frozen"/>
      <selection activeCell="AS8" sqref="AS8:AS71"/>
      <selection pane="topRight" activeCell="AS8" sqref="AS8:AS71"/>
      <selection pane="bottomLeft" activeCell="AS8" sqref="AS8:AS71"/>
      <selection pane="bottomRight" activeCell="BG66" sqref="BG66"/>
    </sheetView>
  </sheetViews>
  <sheetFormatPr defaultRowHeight="15" outlineLevelCol="1"/>
  <cols>
    <col min="1" max="1" width="9.140625" hidden="1" customWidth="1" outlineLevel="1"/>
    <col min="2" max="2" width="3" customWidth="1" collapsed="1"/>
    <col min="3" max="3" width="47.28515625" style="6" customWidth="1"/>
    <col min="4" max="7" width="13.28515625" customWidth="1" outlineLevel="1"/>
    <col min="8" max="8" width="13.28515625" customWidth="1"/>
    <col min="9" max="9" width="0.7109375" customWidth="1"/>
    <col min="10" max="10" width="11.85546875" customWidth="1" outlineLevel="1"/>
    <col min="11" max="12" width="11.5703125" customWidth="1" outlineLevel="1"/>
    <col min="13" max="13" width="12.28515625" customWidth="1" outlineLevel="1"/>
    <col min="14" max="14" width="12.7109375" customWidth="1"/>
    <col min="15" max="15" width="0.5703125" customWidth="1"/>
    <col min="16" max="19" width="12.28515625" customWidth="1" outlineLevel="1"/>
    <col min="20" max="20" width="13.140625" customWidth="1"/>
    <col min="21" max="21" width="0.7109375" customWidth="1"/>
    <col min="22" max="22" width="11.5703125" customWidth="1" outlineLevel="1"/>
    <col min="23" max="25" width="12.28515625" customWidth="1" outlineLevel="1"/>
    <col min="26" max="26" width="13.140625" customWidth="1"/>
    <col min="27" max="27" width="0.5703125" customWidth="1"/>
    <col min="28" max="28" width="12.7109375" customWidth="1" outlineLevel="1"/>
    <col min="29" max="31" width="12.7109375" style="6" customWidth="1" outlineLevel="1"/>
    <col min="32" max="32" width="13.140625" style="6" customWidth="1"/>
    <col min="33" max="33" width="0.85546875" customWidth="1"/>
    <col min="34" max="34" width="13.140625" style="6" customWidth="1" outlineLevel="1" collapsed="1"/>
    <col min="35" max="37" width="13.140625" style="6" customWidth="1" outlineLevel="1"/>
    <col min="38" max="38" width="13.140625" style="6" customWidth="1"/>
    <col min="39" max="39" width="0.85546875" customWidth="1"/>
    <col min="40" max="43" width="13.140625" style="6" customWidth="1" outlineLevel="1"/>
    <col min="44" max="44" width="13.140625" style="6" customWidth="1"/>
    <col min="45" max="45" width="0.85546875" customWidth="1"/>
    <col min="46" max="46" width="13.140625" style="6" customWidth="1"/>
    <col min="47" max="47" width="0.85546875" customWidth="1"/>
    <col min="48" max="48" width="13.140625" style="6" customWidth="1"/>
    <col min="49" max="49" width="0.85546875" customWidth="1"/>
    <col min="50" max="50" width="12.7109375" bestFit="1" customWidth="1"/>
    <col min="51" max="51" width="0.85546875" customWidth="1"/>
    <col min="52" max="52" width="12.7109375" bestFit="1" customWidth="1"/>
    <col min="53" max="53" width="0.85546875" customWidth="1"/>
    <col min="54" max="54" width="12.7109375" bestFit="1" customWidth="1"/>
    <col min="55" max="55" width="0.85546875" customWidth="1"/>
    <col min="56" max="56" width="12.7109375" bestFit="1" customWidth="1"/>
    <col min="57" max="57" width="0.85546875" customWidth="1"/>
    <col min="58" max="58" width="12.7109375" bestFit="1" customWidth="1"/>
  </cols>
  <sheetData>
    <row r="1" spans="1:58" s="6" customFormat="1" ht="15" hidden="1" customHeight="1">
      <c r="I1"/>
      <c r="O1"/>
      <c r="U1"/>
      <c r="AA1"/>
      <c r="AG1"/>
      <c r="AM1"/>
      <c r="AS1"/>
      <c r="AU1"/>
      <c r="AW1"/>
      <c r="AY1"/>
      <c r="BA1"/>
      <c r="BC1"/>
      <c r="BE1"/>
    </row>
    <row r="2" spans="1:58" s="6" customFormat="1">
      <c r="C2" s="99" t="s">
        <v>155</v>
      </c>
      <c r="I2"/>
      <c r="O2"/>
      <c r="U2"/>
      <c r="AA2"/>
      <c r="AG2"/>
      <c r="AM2"/>
      <c r="AS2"/>
      <c r="AU2"/>
      <c r="AW2"/>
      <c r="AY2"/>
      <c r="BA2"/>
      <c r="BC2"/>
      <c r="BE2"/>
    </row>
    <row r="3" spans="1:58" s="6" customFormat="1" ht="15.75" customHeight="1">
      <c r="C3" s="99" t="s">
        <v>84</v>
      </c>
      <c r="I3"/>
      <c r="O3"/>
      <c r="U3"/>
      <c r="AA3"/>
      <c r="AG3"/>
      <c r="AM3"/>
      <c r="AS3"/>
      <c r="AU3"/>
      <c r="AW3"/>
      <c r="AY3"/>
      <c r="BA3"/>
      <c r="BC3"/>
      <c r="BE3"/>
    </row>
    <row r="4" spans="1:58">
      <c r="D4" s="308" t="s">
        <v>30</v>
      </c>
      <c r="E4" s="308" t="s">
        <v>47</v>
      </c>
      <c r="F4" s="308" t="s">
        <v>48</v>
      </c>
      <c r="G4" s="308" t="s">
        <v>31</v>
      </c>
      <c r="H4" s="308">
        <v>2017</v>
      </c>
      <c r="J4" s="308" t="s">
        <v>43</v>
      </c>
      <c r="K4" s="308" t="s">
        <v>32</v>
      </c>
      <c r="L4" s="308" t="s">
        <v>33</v>
      </c>
      <c r="M4" s="308" t="s">
        <v>34</v>
      </c>
      <c r="N4" s="308">
        <v>2018</v>
      </c>
      <c r="P4" s="308" t="s">
        <v>35</v>
      </c>
      <c r="Q4" s="308" t="s">
        <v>36</v>
      </c>
      <c r="R4" s="308" t="s">
        <v>37</v>
      </c>
      <c r="S4" s="308" t="s">
        <v>38</v>
      </c>
      <c r="T4" s="308">
        <v>2019</v>
      </c>
      <c r="V4" s="308" t="s">
        <v>39</v>
      </c>
      <c r="W4" s="308" t="s">
        <v>40</v>
      </c>
      <c r="X4" s="308" t="s">
        <v>41</v>
      </c>
      <c r="Y4" s="308" t="s">
        <v>42</v>
      </c>
      <c r="Z4" s="308">
        <v>2020</v>
      </c>
      <c r="AB4" s="309" t="s">
        <v>79</v>
      </c>
      <c r="AC4" s="309" t="s">
        <v>306</v>
      </c>
      <c r="AD4" s="309" t="s">
        <v>312</v>
      </c>
      <c r="AE4" s="309" t="s">
        <v>315</v>
      </c>
      <c r="AF4" s="309">
        <v>2021</v>
      </c>
      <c r="AH4" s="309" t="s">
        <v>319</v>
      </c>
      <c r="AI4" s="309" t="s">
        <v>320</v>
      </c>
      <c r="AJ4" s="309" t="s">
        <v>323</v>
      </c>
      <c r="AK4" s="309" t="s">
        <v>326</v>
      </c>
      <c r="AL4" s="309">
        <v>2022</v>
      </c>
      <c r="AN4" s="309" t="s">
        <v>331</v>
      </c>
      <c r="AO4" s="309" t="s">
        <v>332</v>
      </c>
      <c r="AP4" s="309" t="s">
        <v>333</v>
      </c>
      <c r="AQ4" s="309" t="s">
        <v>335</v>
      </c>
      <c r="AR4" s="309">
        <v>2023</v>
      </c>
      <c r="AT4" s="309" t="s">
        <v>338</v>
      </c>
      <c r="AV4" s="309" t="s">
        <v>340</v>
      </c>
      <c r="AX4" s="309" t="s">
        <v>342</v>
      </c>
      <c r="AZ4" s="309" t="s">
        <v>345</v>
      </c>
      <c r="BB4" s="309" t="s">
        <v>347</v>
      </c>
      <c r="BD4" s="309" t="s">
        <v>349</v>
      </c>
      <c r="BF4" s="309" t="s">
        <v>351</v>
      </c>
    </row>
    <row r="5" spans="1:58">
      <c r="D5" s="308"/>
      <c r="E5" s="308"/>
      <c r="F5" s="308"/>
      <c r="G5" s="308"/>
      <c r="H5" s="308"/>
      <c r="J5" s="308"/>
      <c r="K5" s="308"/>
      <c r="L5" s="308"/>
      <c r="M5" s="308"/>
      <c r="N5" s="308"/>
      <c r="P5" s="308"/>
      <c r="Q5" s="308"/>
      <c r="R5" s="308"/>
      <c r="S5" s="308"/>
      <c r="T5" s="308"/>
      <c r="V5" s="308"/>
      <c r="W5" s="308"/>
      <c r="X5" s="308"/>
      <c r="Y5" s="308"/>
      <c r="Z5" s="308"/>
      <c r="AB5" s="309"/>
      <c r="AC5" s="309"/>
      <c r="AD5" s="309"/>
      <c r="AE5" s="309"/>
      <c r="AF5" s="309"/>
      <c r="AH5" s="309"/>
      <c r="AI5" s="309"/>
      <c r="AJ5" s="309"/>
      <c r="AK5" s="309"/>
      <c r="AL5" s="309"/>
      <c r="AN5" s="309"/>
      <c r="AO5" s="309"/>
      <c r="AP5" s="309"/>
      <c r="AQ5" s="309"/>
      <c r="AR5" s="309"/>
      <c r="AT5" s="309"/>
      <c r="AV5" s="309"/>
      <c r="AX5" s="309"/>
      <c r="AZ5" s="309"/>
      <c r="BB5" s="309"/>
      <c r="BD5" s="309"/>
      <c r="BF5" s="309"/>
    </row>
    <row r="6" spans="1:58" ht="4.5" customHeight="1">
      <c r="D6" s="86"/>
      <c r="E6" s="86"/>
      <c r="F6" s="86"/>
      <c r="G6" s="86"/>
      <c r="H6" s="86"/>
      <c r="J6" s="86"/>
      <c r="K6" s="86"/>
      <c r="L6" s="86"/>
      <c r="M6" s="86"/>
      <c r="N6" s="86"/>
      <c r="P6" s="86"/>
      <c r="Q6" s="86"/>
      <c r="R6" s="86"/>
      <c r="S6" s="86"/>
      <c r="T6" s="86"/>
      <c r="V6" s="86"/>
      <c r="W6" s="86"/>
      <c r="X6" s="86"/>
      <c r="Y6" s="86"/>
      <c r="Z6" s="86"/>
      <c r="AB6" s="87"/>
      <c r="AC6" s="87"/>
      <c r="AD6" s="87"/>
      <c r="AE6" s="87"/>
      <c r="AF6" s="87"/>
      <c r="AH6" s="87"/>
      <c r="AI6" s="87"/>
      <c r="AJ6" s="87"/>
      <c r="AK6" s="87"/>
      <c r="AL6" s="87"/>
      <c r="AN6" s="87"/>
      <c r="AO6" s="87"/>
      <c r="AP6" s="87"/>
      <c r="AQ6" s="87"/>
      <c r="AR6" s="87"/>
      <c r="AT6" s="87"/>
      <c r="AV6" s="87"/>
      <c r="AX6" s="87"/>
      <c r="AZ6" s="87"/>
      <c r="BB6" s="87"/>
      <c r="BD6" s="87"/>
      <c r="BF6" s="87"/>
    </row>
    <row r="7" spans="1:58" s="149" customFormat="1" ht="15.75">
      <c r="B7" s="150" t="s">
        <v>157</v>
      </c>
      <c r="C7" s="113"/>
      <c r="D7" s="114">
        <f>SUM(D9:D11)</f>
        <v>1324471.4962999998</v>
      </c>
      <c r="E7" s="114">
        <f t="shared" ref="E7:H7" si="0">SUM(E9:E11)</f>
        <v>1282790.9653599998</v>
      </c>
      <c r="F7" s="114">
        <f t="shared" si="0"/>
        <v>1372232.2374099996</v>
      </c>
      <c r="G7" s="114">
        <f t="shared" si="0"/>
        <v>1521550.3751400001</v>
      </c>
      <c r="H7" s="114">
        <f t="shared" si="0"/>
        <v>5501045.0742099993</v>
      </c>
      <c r="I7" s="231"/>
      <c r="J7" s="114">
        <f>SUM(J9:J11)</f>
        <v>1373481.9839999997</v>
      </c>
      <c r="K7" s="114">
        <f t="shared" ref="K7:N7" si="1">SUM(K9:K11)</f>
        <v>1540642.1354200002</v>
      </c>
      <c r="L7" s="114">
        <f t="shared" si="1"/>
        <v>1996847.1157999996</v>
      </c>
      <c r="M7" s="114">
        <f t="shared" si="1"/>
        <v>2322111.5944100004</v>
      </c>
      <c r="N7" s="114">
        <f t="shared" si="1"/>
        <v>7233082.8296300005</v>
      </c>
      <c r="O7" s="231"/>
      <c r="P7" s="114">
        <f>SUM(P9:P11)</f>
        <v>2443521</v>
      </c>
      <c r="Q7" s="114">
        <f>SUM(Q9:Q11)</f>
        <v>3291150</v>
      </c>
      <c r="R7" s="114">
        <f>SUM(R9:R11)</f>
        <v>2544597</v>
      </c>
      <c r="S7" s="114">
        <f>SUM(S9:S11)</f>
        <v>3176678</v>
      </c>
      <c r="T7" s="114">
        <f>SUM(T9:T11)</f>
        <v>11455946</v>
      </c>
      <c r="U7" s="269"/>
      <c r="V7" s="114">
        <f>SUM(V9:V11)</f>
        <v>1821464</v>
      </c>
      <c r="W7" s="114">
        <f>SUM(W9:W11)</f>
        <v>2877230</v>
      </c>
      <c r="X7" s="114">
        <f>SUM(X9:X11)</f>
        <v>4238829</v>
      </c>
      <c r="Y7" s="114">
        <f>SUM(Y9:Y11)</f>
        <v>4852008</v>
      </c>
      <c r="Z7" s="114">
        <f>SUM(Z9:Z11)</f>
        <v>13789531</v>
      </c>
      <c r="AA7" s="269"/>
      <c r="AB7" s="116">
        <v>5638570</v>
      </c>
      <c r="AC7" s="231">
        <f>SUM(AC9:AC11)</f>
        <v>7693326</v>
      </c>
      <c r="AD7" s="231">
        <v>3057587</v>
      </c>
      <c r="AE7" s="231">
        <v>2650386</v>
      </c>
      <c r="AF7" s="231">
        <v>19039869</v>
      </c>
      <c r="AG7" s="269"/>
      <c r="AH7" s="231">
        <v>3891712</v>
      </c>
      <c r="AI7" s="231">
        <v>2679299</v>
      </c>
      <c r="AJ7" s="231">
        <v>2723538</v>
      </c>
      <c r="AK7" s="231">
        <v>3978016</v>
      </c>
      <c r="AL7" s="231">
        <f>AH7+AI7+AJ7+AK7</f>
        <v>13272565</v>
      </c>
      <c r="AM7" s="288">
        <f t="shared" ref="AM7" si="2">AI7+AJ7+AK7+AL7</f>
        <v>22653418</v>
      </c>
      <c r="AN7" s="231">
        <v>4514331</v>
      </c>
      <c r="AO7" s="231">
        <v>4014012</v>
      </c>
      <c r="AP7" s="231">
        <v>4839552</v>
      </c>
      <c r="AQ7" s="231">
        <v>5512531</v>
      </c>
      <c r="AR7" s="231">
        <v>18880426</v>
      </c>
      <c r="AS7" s="288">
        <f t="shared" ref="AS7" si="3">AO7+AP7+AQ7+AR7</f>
        <v>33246521</v>
      </c>
      <c r="AT7" s="231">
        <v>3510759</v>
      </c>
      <c r="AU7" s="288"/>
      <c r="AV7" s="231">
        <v>4189057</v>
      </c>
      <c r="AW7" s="288"/>
      <c r="AX7" s="231">
        <f>SUM(AX9:AX10)</f>
        <v>3966836</v>
      </c>
      <c r="AY7" s="288"/>
      <c r="AZ7" s="231">
        <f>SUM(AZ9:AZ10)</f>
        <v>4829665</v>
      </c>
      <c r="BA7" s="288"/>
      <c r="BB7" s="231">
        <f>SUM(BB9:BB10)</f>
        <v>3911381.8450000007</v>
      </c>
      <c r="BC7" s="288"/>
      <c r="BD7" s="231">
        <f>SUM(BD9:BD10)</f>
        <v>4038202.0268300003</v>
      </c>
      <c r="BE7" s="288"/>
      <c r="BF7" s="231">
        <f>SUM(BF9:BF10)</f>
        <v>5146072.6831900012</v>
      </c>
    </row>
    <row r="8" spans="1:58" s="6" customFormat="1">
      <c r="B8" s="151"/>
      <c r="C8" s="152"/>
      <c r="I8" s="257"/>
      <c r="O8" s="257"/>
      <c r="U8"/>
      <c r="AA8"/>
      <c r="AB8" s="153"/>
      <c r="AC8" s="153"/>
      <c r="AD8" s="153"/>
      <c r="AE8" s="153"/>
      <c r="AF8" s="153"/>
      <c r="AG8"/>
      <c r="AH8" s="153"/>
      <c r="AI8" s="153"/>
      <c r="AJ8" s="153"/>
      <c r="AK8" s="153"/>
      <c r="AL8" s="153"/>
      <c r="AM8"/>
      <c r="AN8" s="153"/>
      <c r="AO8" s="153"/>
      <c r="AP8" s="153"/>
      <c r="AQ8" s="153"/>
      <c r="AR8" s="153"/>
      <c r="AS8"/>
      <c r="AT8" s="153"/>
      <c r="AU8"/>
      <c r="AV8" s="153"/>
      <c r="AW8"/>
      <c r="AX8" s="153"/>
      <c r="AY8"/>
      <c r="AZ8" s="153"/>
      <c r="BA8"/>
      <c r="BB8" s="153"/>
      <c r="BC8"/>
      <c r="BD8" s="153"/>
      <c r="BE8"/>
      <c r="BF8" s="153"/>
    </row>
    <row r="9" spans="1:58" s="7" customFormat="1">
      <c r="A9" s="154" t="str">
        <f xml:space="preserve"> "3.01.in"</f>
        <v>3.01.in</v>
      </c>
      <c r="B9" s="155"/>
      <c r="C9" s="156" t="s">
        <v>158</v>
      </c>
      <c r="D9" s="8">
        <v>185116.02523999996</v>
      </c>
      <c r="E9" s="8">
        <v>240301.37493999998</v>
      </c>
      <c r="F9" s="8">
        <v>211923.96147999997</v>
      </c>
      <c r="G9" s="8">
        <v>166190.87229999984</v>
      </c>
      <c r="H9" s="8">
        <v>803532.23395999987</v>
      </c>
      <c r="I9" s="258"/>
      <c r="J9" s="8">
        <v>208969.71305000002</v>
      </c>
      <c r="K9" s="8">
        <v>212783.32825999998</v>
      </c>
      <c r="L9" s="8">
        <v>217225.69769999999</v>
      </c>
      <c r="M9" s="8">
        <v>290010.33230999991</v>
      </c>
      <c r="N9" s="8">
        <v>928989.0713200001</v>
      </c>
      <c r="O9" s="258"/>
      <c r="P9" s="8">
        <v>236021</v>
      </c>
      <c r="Q9" s="8">
        <v>289312</v>
      </c>
      <c r="R9" s="8">
        <v>132127</v>
      </c>
      <c r="S9" s="8">
        <v>233673</v>
      </c>
      <c r="T9" s="8">
        <f>SUM(P9:S9)</f>
        <v>891133</v>
      </c>
      <c r="U9" s="270"/>
      <c r="V9" s="8">
        <v>255516</v>
      </c>
      <c r="W9" s="8">
        <v>332903</v>
      </c>
      <c r="X9" s="8">
        <v>420543</v>
      </c>
      <c r="Y9" s="8">
        <v>487638</v>
      </c>
      <c r="Z9" s="8">
        <f>SUM(V9:Y9)</f>
        <v>1496600</v>
      </c>
      <c r="AA9" s="270"/>
      <c r="AB9" s="157">
        <v>784301</v>
      </c>
      <c r="AC9" s="8">
        <v>891296</v>
      </c>
      <c r="AD9" s="8">
        <v>949735</v>
      </c>
      <c r="AE9" s="8">
        <v>427461</v>
      </c>
      <c r="AF9" s="8">
        <v>3052793</v>
      </c>
      <c r="AG9" s="270"/>
      <c r="AH9" s="8">
        <v>492387</v>
      </c>
      <c r="AI9" s="8">
        <v>390254</v>
      </c>
      <c r="AJ9" s="8">
        <v>419084</v>
      </c>
      <c r="AK9" s="8">
        <v>319206</v>
      </c>
      <c r="AL9" s="8">
        <f t="shared" ref="AL9:AL10" si="4">AH9+AI9+AJ9+AK9</f>
        <v>1620931</v>
      </c>
      <c r="AM9" s="270"/>
      <c r="AN9" s="8">
        <v>260136</v>
      </c>
      <c r="AO9" s="8">
        <v>351358</v>
      </c>
      <c r="AP9" s="8">
        <v>541405</v>
      </c>
      <c r="AQ9" s="8">
        <v>573822</v>
      </c>
      <c r="AR9" s="8">
        <v>1726721</v>
      </c>
      <c r="AS9" s="270"/>
      <c r="AT9" s="8">
        <v>409308</v>
      </c>
      <c r="AU9" s="270"/>
      <c r="AV9" s="8">
        <v>290506</v>
      </c>
      <c r="AW9" s="270"/>
      <c r="AX9" s="8">
        <v>391312</v>
      </c>
      <c r="AY9" s="270"/>
      <c r="AZ9" s="8">
        <v>335313</v>
      </c>
      <c r="BA9" s="270"/>
      <c r="BB9" s="8">
        <v>412413.64275</v>
      </c>
      <c r="BC9" s="270"/>
      <c r="BD9" s="8">
        <v>401745.42604999989</v>
      </c>
      <c r="BE9" s="270"/>
      <c r="BF9" s="8">
        <v>364748.92476000043</v>
      </c>
    </row>
    <row r="10" spans="1:58" s="7" customFormat="1">
      <c r="A10" s="154" t="str">
        <f xml:space="preserve"> "3.01.ex"</f>
        <v>3.01.ex</v>
      </c>
      <c r="B10" s="155"/>
      <c r="C10" s="156" t="s">
        <v>159</v>
      </c>
      <c r="D10" s="8">
        <v>1139355.4710599999</v>
      </c>
      <c r="E10" s="8">
        <v>1042489.5904199998</v>
      </c>
      <c r="F10" s="8">
        <v>1160308.2759299995</v>
      </c>
      <c r="G10" s="8">
        <v>1355359.5028400002</v>
      </c>
      <c r="H10" s="8">
        <v>4697512.8402499994</v>
      </c>
      <c r="I10" s="258"/>
      <c r="J10" s="8">
        <v>1164512.2709499998</v>
      </c>
      <c r="K10" s="8">
        <v>1327858.8071600003</v>
      </c>
      <c r="L10" s="8">
        <v>1779621.4180999997</v>
      </c>
      <c r="M10" s="8">
        <v>2032101.2621000006</v>
      </c>
      <c r="N10" s="8">
        <v>6304093.7583100004</v>
      </c>
      <c r="O10" s="258"/>
      <c r="P10" s="8">
        <v>2207500</v>
      </c>
      <c r="Q10" s="8">
        <v>3001838</v>
      </c>
      <c r="R10" s="8">
        <v>2412470</v>
      </c>
      <c r="S10" s="8">
        <v>2943005</v>
      </c>
      <c r="T10" s="8">
        <f>SUM(P10:S10)</f>
        <v>10564813</v>
      </c>
      <c r="U10" s="270"/>
      <c r="V10" s="8">
        <v>1565948</v>
      </c>
      <c r="W10" s="8">
        <v>2544327</v>
      </c>
      <c r="X10" s="8">
        <v>3818286</v>
      </c>
      <c r="Y10" s="8">
        <v>4364370</v>
      </c>
      <c r="Z10" s="8">
        <f>SUM(V10:Y10)</f>
        <v>12292931</v>
      </c>
      <c r="AA10" s="270"/>
      <c r="AB10" s="157">
        <v>4854269</v>
      </c>
      <c r="AC10" s="8">
        <v>6802030</v>
      </c>
      <c r="AD10" s="8">
        <v>2107852</v>
      </c>
      <c r="AE10" s="8">
        <v>2222925</v>
      </c>
      <c r="AF10" s="8">
        <v>15987076</v>
      </c>
      <c r="AG10" s="270"/>
      <c r="AH10" s="8">
        <v>3399325</v>
      </c>
      <c r="AI10" s="8">
        <v>2289045</v>
      </c>
      <c r="AJ10" s="8">
        <v>2304454</v>
      </c>
      <c r="AK10" s="8">
        <v>3658810</v>
      </c>
      <c r="AL10" s="8">
        <f t="shared" si="4"/>
        <v>11651634</v>
      </c>
      <c r="AM10" s="270"/>
      <c r="AN10" s="8">
        <v>4254195</v>
      </c>
      <c r="AO10" s="8">
        <v>3662654</v>
      </c>
      <c r="AP10" s="8">
        <v>4298147</v>
      </c>
      <c r="AQ10" s="8">
        <v>4938709</v>
      </c>
      <c r="AR10" s="8">
        <v>17153705</v>
      </c>
      <c r="AS10" s="270"/>
      <c r="AT10" s="8">
        <v>3101451</v>
      </c>
      <c r="AU10" s="270"/>
      <c r="AV10" s="8">
        <v>3898551</v>
      </c>
      <c r="AW10" s="270"/>
      <c r="AX10" s="8">
        <v>3575524</v>
      </c>
      <c r="AY10" s="270"/>
      <c r="AZ10" s="8">
        <v>4494352</v>
      </c>
      <c r="BA10" s="270"/>
      <c r="BB10" s="8">
        <v>3498968.2022500006</v>
      </c>
      <c r="BC10" s="270"/>
      <c r="BD10" s="8">
        <v>3636456.6007800004</v>
      </c>
      <c r="BE10" s="270"/>
      <c r="BF10" s="8">
        <v>4781323.7584300004</v>
      </c>
    </row>
    <row r="11" spans="1:58" s="6" customFormat="1">
      <c r="B11" s="117"/>
      <c r="C11" s="105"/>
      <c r="I11" s="259"/>
      <c r="O11" s="259"/>
      <c r="U11"/>
      <c r="AA11"/>
      <c r="AB11" s="153"/>
      <c r="AC11" s="153"/>
      <c r="AD11" s="153"/>
      <c r="AE11" s="153"/>
      <c r="AF11" s="153"/>
      <c r="AG11"/>
      <c r="AH11" s="153"/>
      <c r="AI11" s="153"/>
      <c r="AJ11" s="153"/>
      <c r="AK11" s="153"/>
      <c r="AL11" s="153"/>
      <c r="AM11"/>
      <c r="AN11" s="153"/>
      <c r="AO11" s="153"/>
      <c r="AP11" s="153"/>
      <c r="AQ11" s="153"/>
      <c r="AR11" s="153"/>
      <c r="AS11"/>
      <c r="AT11" s="153"/>
      <c r="AU11"/>
      <c r="AV11" s="153"/>
      <c r="AW11"/>
      <c r="AX11" s="153"/>
      <c r="AY11"/>
      <c r="AZ11" s="153"/>
      <c r="BA11"/>
      <c r="BB11" s="153"/>
      <c r="BC11"/>
      <c r="BD11" s="153"/>
      <c r="BE11"/>
      <c r="BF11" s="153"/>
    </row>
    <row r="12" spans="1:58" s="149" customFormat="1" ht="15.75">
      <c r="B12" s="150" t="s">
        <v>160</v>
      </c>
      <c r="C12" s="113"/>
      <c r="D12" s="114">
        <f>SUM(D14:D16)</f>
        <v>-619910.73804901738</v>
      </c>
      <c r="E12" s="114">
        <f t="shared" ref="E12:H12" si="5">SUM(E14:E16)</f>
        <v>-718194.51171540888</v>
      </c>
      <c r="F12" s="114">
        <f t="shared" si="5"/>
        <v>-702540.32484002982</v>
      </c>
      <c r="G12" s="114">
        <f t="shared" si="5"/>
        <v>-895108.81439191813</v>
      </c>
      <c r="H12" s="114">
        <f t="shared" si="5"/>
        <v>-2935754.3889963739</v>
      </c>
      <c r="I12" s="231"/>
      <c r="J12" s="114">
        <f>SUM(J14:J16)</f>
        <v>-779992.25660674088</v>
      </c>
      <c r="K12" s="114">
        <f t="shared" ref="K12:N12" si="6">SUM(K14:K16)</f>
        <v>-841816.56443841965</v>
      </c>
      <c r="L12" s="114">
        <f t="shared" si="6"/>
        <v>-867603.95386465115</v>
      </c>
      <c r="M12" s="114">
        <f t="shared" si="6"/>
        <v>-1032808.2302738467</v>
      </c>
      <c r="N12" s="114">
        <f t="shared" si="6"/>
        <v>-3522221.0051836581</v>
      </c>
      <c r="O12" s="231"/>
      <c r="P12" s="114">
        <f>SUM(P14:P16)</f>
        <v>-864031</v>
      </c>
      <c r="Q12" s="114">
        <f>SUM(Q14:Q16)</f>
        <v>-1135999</v>
      </c>
      <c r="R12" s="114">
        <f>SUM(R14:R16)</f>
        <v>-1062351</v>
      </c>
      <c r="S12" s="114">
        <f>SUM(S14:S16)</f>
        <v>-1302090</v>
      </c>
      <c r="T12" s="114">
        <f>SUM(T14:T16)</f>
        <v>-4364471</v>
      </c>
      <c r="U12" s="269"/>
      <c r="V12" s="114">
        <f>SUM(V14:V16)</f>
        <v>-807177</v>
      </c>
      <c r="W12" s="114">
        <f>SUM(W14:W16)</f>
        <v>-1350311</v>
      </c>
      <c r="X12" s="114">
        <f>SUM(X14:X16)</f>
        <v>-1304771</v>
      </c>
      <c r="Y12" s="114">
        <f>SUM(Y14:Y16)</f>
        <v>-2018349</v>
      </c>
      <c r="Z12" s="114">
        <f>SUM(Z14:Z16)</f>
        <v>-5480608</v>
      </c>
      <c r="AA12" s="269"/>
      <c r="AB12" s="116">
        <v>-1907069</v>
      </c>
      <c r="AC12" s="231">
        <f>SUM(AC14:AC16)</f>
        <v>-2427624</v>
      </c>
      <c r="AD12" s="231">
        <v>-1998327</v>
      </c>
      <c r="AE12" s="231">
        <v>-1675245</v>
      </c>
      <c r="AF12" s="231">
        <v>-8008265</v>
      </c>
      <c r="AG12" s="269"/>
      <c r="AH12" s="231">
        <v>-1603727</v>
      </c>
      <c r="AI12" s="231">
        <v>-1835234</v>
      </c>
      <c r="AJ12" s="231">
        <v>-1777669</v>
      </c>
      <c r="AK12" s="231">
        <v>-1866636</v>
      </c>
      <c r="AL12" s="231">
        <f>AH12+AI12+AJ12+AK12</f>
        <v>-7083266</v>
      </c>
      <c r="AM12" s="288">
        <f t="shared" ref="AM12" si="7">AI12+AJ12+AK12+AL12</f>
        <v>-12562805</v>
      </c>
      <c r="AN12" s="231">
        <v>-2227464</v>
      </c>
      <c r="AO12" s="231">
        <v>-2622510</v>
      </c>
      <c r="AP12" s="231">
        <v>-2523535</v>
      </c>
      <c r="AQ12" s="231">
        <v>-2465549</v>
      </c>
      <c r="AR12" s="231">
        <v>-9839057</v>
      </c>
      <c r="AS12" s="288">
        <f t="shared" ref="AS12" si="8">AO12+AP12+AQ12+AR12</f>
        <v>-17450651</v>
      </c>
      <c r="AT12" s="231">
        <v>-1890164</v>
      </c>
      <c r="AU12" s="288"/>
      <c r="AV12" s="231">
        <v>-1946282</v>
      </c>
      <c r="AW12" s="288"/>
      <c r="AX12" s="231">
        <f>SUM(AX14:AX15)</f>
        <v>-2063350</v>
      </c>
      <c r="AY12" s="288"/>
      <c r="AZ12" s="231">
        <f>SUM(AZ14:AZ15)</f>
        <v>-2125231</v>
      </c>
      <c r="BA12" s="288"/>
      <c r="BB12" s="231">
        <f>SUM(BB14:BB15)</f>
        <v>-2237700.585448599</v>
      </c>
      <c r="BC12" s="288"/>
      <c r="BD12" s="231">
        <f>SUM(BD14:BD15)</f>
        <v>-2377875.6715182536</v>
      </c>
      <c r="BE12" s="288"/>
      <c r="BF12" s="231">
        <f>SUM(BF14:BF15)</f>
        <v>-2645483.3424532199</v>
      </c>
    </row>
    <row r="13" spans="1:58" s="6" customFormat="1">
      <c r="B13" s="151"/>
      <c r="C13" s="152"/>
      <c r="I13" s="257"/>
      <c r="O13" s="257"/>
      <c r="U13"/>
      <c r="AA13"/>
      <c r="AB13" s="153"/>
      <c r="AC13" s="153"/>
      <c r="AD13" s="153"/>
      <c r="AE13" s="153"/>
      <c r="AF13" s="153"/>
      <c r="AG13"/>
      <c r="AH13" s="153"/>
      <c r="AI13" s="153"/>
      <c r="AJ13" s="153"/>
      <c r="AK13" s="153"/>
      <c r="AL13" s="153"/>
      <c r="AM13"/>
      <c r="AN13" s="153"/>
      <c r="AO13" s="153"/>
      <c r="AP13" s="153"/>
      <c r="AQ13" s="153"/>
      <c r="AR13" s="153"/>
      <c r="AS13"/>
      <c r="AT13" s="153"/>
      <c r="AU13"/>
      <c r="AV13" s="153"/>
      <c r="AW13"/>
      <c r="AX13" s="153"/>
      <c r="AY13"/>
      <c r="AZ13" s="153"/>
      <c r="BA13"/>
      <c r="BB13" s="153"/>
      <c r="BC13"/>
      <c r="BD13" s="153"/>
      <c r="BE13"/>
      <c r="BF13" s="153"/>
    </row>
    <row r="14" spans="1:58" s="7" customFormat="1">
      <c r="A14" s="154" t="str">
        <f xml:space="preserve"> "3.02"</f>
        <v>3.02</v>
      </c>
      <c r="B14" s="158"/>
      <c r="C14" s="156" t="s">
        <v>161</v>
      </c>
      <c r="D14" s="8">
        <v>-501335.72726901737</v>
      </c>
      <c r="E14" s="8">
        <v>-597607.92494540894</v>
      </c>
      <c r="F14" s="8">
        <v>-581367.50116002979</v>
      </c>
      <c r="G14" s="8">
        <v>-775299.19157191808</v>
      </c>
      <c r="H14" s="8">
        <v>-2455610.3449463737</v>
      </c>
      <c r="I14" s="258"/>
      <c r="J14" s="8">
        <v>-675176.51603674085</v>
      </c>
      <c r="K14" s="8">
        <v>-741529.90725841967</v>
      </c>
      <c r="L14" s="8">
        <v>-768095.17385465116</v>
      </c>
      <c r="M14" s="8">
        <v>-977357.63903384667</v>
      </c>
      <c r="N14" s="8">
        <v>-3162159.2361836582</v>
      </c>
      <c r="O14" s="258"/>
      <c r="P14" s="8">
        <v>-774117</v>
      </c>
      <c r="Q14" s="8">
        <v>-1025579</v>
      </c>
      <c r="R14" s="8">
        <v>-926270</v>
      </c>
      <c r="S14" s="8">
        <v>-1170348</v>
      </c>
      <c r="T14" s="8">
        <f>SUM(P14:S14)</f>
        <v>-3896314</v>
      </c>
      <c r="U14" s="270"/>
      <c r="V14" s="8">
        <v>-664920</v>
      </c>
      <c r="W14" s="8">
        <v>-1211403</v>
      </c>
      <c r="X14" s="8">
        <v>-1140380</v>
      </c>
      <c r="Y14" s="8">
        <v>-1251003</v>
      </c>
      <c r="Z14" s="8">
        <f>SUM(V14:Y14)</f>
        <v>-4267706</v>
      </c>
      <c r="AA14" s="270"/>
      <c r="AB14" s="157">
        <v>-1760049</v>
      </c>
      <c r="AC14" s="8">
        <v>-2254686</v>
      </c>
      <c r="AD14" s="8">
        <v>-1810167</v>
      </c>
      <c r="AE14" s="8">
        <v>-1451228</v>
      </c>
      <c r="AF14" s="8">
        <v>-7276130</v>
      </c>
      <c r="AG14" s="270"/>
      <c r="AH14" s="8">
        <v>-1367420</v>
      </c>
      <c r="AI14" s="8">
        <v>-1598279</v>
      </c>
      <c r="AJ14" s="8">
        <v>-1530791</v>
      </c>
      <c r="AK14" s="8">
        <v>-1597180</v>
      </c>
      <c r="AL14" s="8">
        <f t="shared" ref="AL14:AL15" si="9">AH14+AI14+AJ14+AK14</f>
        <v>-6093670</v>
      </c>
      <c r="AM14" s="270"/>
      <c r="AN14" s="8">
        <v>-1977519</v>
      </c>
      <c r="AO14" s="8">
        <v>-2375279</v>
      </c>
      <c r="AP14" s="8">
        <v>-2261279</v>
      </c>
      <c r="AQ14" s="8">
        <v>-2192820</v>
      </c>
      <c r="AR14" s="8">
        <v>-8806896</v>
      </c>
      <c r="AS14" s="270"/>
      <c r="AT14" s="8">
        <v>-1608726</v>
      </c>
      <c r="AU14" s="270"/>
      <c r="AV14" s="8">
        <v>-1653593</v>
      </c>
      <c r="AW14" s="270"/>
      <c r="AX14" s="8">
        <v>-1776498</v>
      </c>
      <c r="AY14" s="270"/>
      <c r="AZ14" s="8">
        <v>-1843240</v>
      </c>
      <c r="BA14" s="270"/>
      <c r="BB14" s="8">
        <v>-1932029.2957485989</v>
      </c>
      <c r="BC14" s="270"/>
      <c r="BD14" s="8">
        <v>-2065692.7252682536</v>
      </c>
      <c r="BE14" s="270"/>
      <c r="BF14" s="8">
        <v>-2330003.2285832199</v>
      </c>
    </row>
    <row r="15" spans="1:58" s="7" customFormat="1">
      <c r="A15" s="154" t="str">
        <f xml:space="preserve"> "3.02.d"</f>
        <v>3.02.d</v>
      </c>
      <c r="B15" s="158"/>
      <c r="C15" s="156" t="s">
        <v>162</v>
      </c>
      <c r="D15" s="8">
        <v>-118575.01077999998</v>
      </c>
      <c r="E15" s="8">
        <v>-120586.58676999999</v>
      </c>
      <c r="F15" s="8">
        <v>-121172.82368000004</v>
      </c>
      <c r="G15" s="8">
        <v>-119809.62282</v>
      </c>
      <c r="H15" s="8">
        <v>-480144.04405000003</v>
      </c>
      <c r="I15" s="258"/>
      <c r="J15" s="8">
        <v>-104815.74056999998</v>
      </c>
      <c r="K15" s="8">
        <v>-100286.65717999999</v>
      </c>
      <c r="L15" s="8">
        <v>-99508.780009999973</v>
      </c>
      <c r="M15" s="8">
        <v>-55450.591240000031</v>
      </c>
      <c r="N15" s="8">
        <v>-360061.76899999997</v>
      </c>
      <c r="O15" s="258"/>
      <c r="P15" s="8">
        <v>-89914</v>
      </c>
      <c r="Q15" s="8">
        <v>-110420</v>
      </c>
      <c r="R15" s="8">
        <v>-136081</v>
      </c>
      <c r="S15" s="8">
        <v>-131742</v>
      </c>
      <c r="T15" s="8">
        <f>SUM(P15:S15)</f>
        <v>-468157</v>
      </c>
      <c r="U15" s="270"/>
      <c r="V15" s="8">
        <v>-142257</v>
      </c>
      <c r="W15" s="8">
        <v>-138908</v>
      </c>
      <c r="X15" s="8">
        <v>-164391</v>
      </c>
      <c r="Y15" s="8">
        <v>-767346</v>
      </c>
      <c r="Z15" s="8">
        <f>SUM(V15:Y15)</f>
        <v>-1212902</v>
      </c>
      <c r="AA15" s="270"/>
      <c r="AB15" s="157">
        <v>-147020</v>
      </c>
      <c r="AC15" s="8">
        <v>-172938</v>
      </c>
      <c r="AD15" s="8">
        <v>-188160</v>
      </c>
      <c r="AE15" s="8">
        <v>-224017</v>
      </c>
      <c r="AF15" s="8">
        <v>-732135</v>
      </c>
      <c r="AG15" s="270"/>
      <c r="AH15" s="8">
        <v>-236307</v>
      </c>
      <c r="AI15" s="8">
        <v>-236955</v>
      </c>
      <c r="AJ15" s="8">
        <v>-246878</v>
      </c>
      <c r="AK15" s="8">
        <v>-269456</v>
      </c>
      <c r="AL15" s="8">
        <f t="shared" si="9"/>
        <v>-989596</v>
      </c>
      <c r="AM15" s="270"/>
      <c r="AN15" s="8">
        <v>-249945</v>
      </c>
      <c r="AO15" s="8">
        <v>-247231</v>
      </c>
      <c r="AP15" s="8">
        <v>-262256</v>
      </c>
      <c r="AQ15" s="8">
        <v>-272729</v>
      </c>
      <c r="AR15" s="8">
        <v>-1032161</v>
      </c>
      <c r="AS15" s="270"/>
      <c r="AT15" s="8">
        <v>-281438</v>
      </c>
      <c r="AU15" s="270"/>
      <c r="AV15" s="8">
        <v>-292689</v>
      </c>
      <c r="AW15" s="270"/>
      <c r="AX15" s="8">
        <v>-286852</v>
      </c>
      <c r="AY15" s="270"/>
      <c r="AZ15" s="8">
        <v>-281991</v>
      </c>
      <c r="BA15" s="270"/>
      <c r="BB15" s="8">
        <v>-305671.28970000008</v>
      </c>
      <c r="BC15" s="270"/>
      <c r="BD15" s="8">
        <v>-312182.94625000015</v>
      </c>
      <c r="BE15" s="270"/>
      <c r="BF15" s="8">
        <v>-315480.11386999988</v>
      </c>
    </row>
    <row r="16" spans="1:58" s="6" customFormat="1">
      <c r="B16" s="117"/>
      <c r="C16" s="105"/>
      <c r="I16" s="259"/>
      <c r="O16" s="259"/>
      <c r="U16"/>
      <c r="AA16"/>
      <c r="AB16" s="153"/>
      <c r="AC16" s="153"/>
      <c r="AD16" s="153"/>
      <c r="AE16" s="153"/>
      <c r="AF16" s="153"/>
      <c r="AG16"/>
      <c r="AH16" s="153"/>
      <c r="AI16" s="153"/>
      <c r="AJ16" s="153"/>
      <c r="AK16" s="153"/>
      <c r="AL16" s="153"/>
      <c r="AM16"/>
      <c r="AN16" s="153"/>
      <c r="AO16" s="153"/>
      <c r="AP16" s="153"/>
      <c r="AQ16" s="153"/>
      <c r="AR16" s="153"/>
      <c r="AS16"/>
      <c r="AT16" s="153"/>
      <c r="AU16"/>
      <c r="AV16" s="153"/>
      <c r="AW16"/>
      <c r="AX16" s="153"/>
      <c r="AY16"/>
      <c r="AZ16" s="153"/>
      <c r="BA16"/>
      <c r="BB16" s="153"/>
      <c r="BC16"/>
      <c r="BD16" s="153"/>
      <c r="BE16"/>
      <c r="BF16" s="153"/>
    </row>
    <row r="17" spans="1:58" s="149" customFormat="1" ht="15.75">
      <c r="B17" s="150" t="s">
        <v>163</v>
      </c>
      <c r="C17" s="113"/>
      <c r="D17" s="114">
        <f>D7+D12</f>
        <v>704560.75825098238</v>
      </c>
      <c r="E17" s="114">
        <f t="shared" ref="E17:G17" si="10">E7+E12</f>
        <v>564596.45364459092</v>
      </c>
      <c r="F17" s="114">
        <f t="shared" si="10"/>
        <v>669691.91256996978</v>
      </c>
      <c r="G17" s="114">
        <f t="shared" si="10"/>
        <v>626441.560748082</v>
      </c>
      <c r="H17" s="114">
        <f>H7+H12</f>
        <v>2565290.6852136254</v>
      </c>
      <c r="I17" s="231"/>
      <c r="J17" s="114">
        <f>J7+J12</f>
        <v>593489.72739325883</v>
      </c>
      <c r="K17" s="114">
        <f t="shared" ref="K17:N17" si="11">K7+K12</f>
        <v>698825.57098158053</v>
      </c>
      <c r="L17" s="114">
        <f t="shared" si="11"/>
        <v>1129243.1619353485</v>
      </c>
      <c r="M17" s="114">
        <f t="shared" si="11"/>
        <v>1289303.3641361538</v>
      </c>
      <c r="N17" s="114">
        <f t="shared" si="11"/>
        <v>3710861.8244463424</v>
      </c>
      <c r="O17" s="231"/>
      <c r="P17" s="114">
        <f>P7+P12</f>
        <v>1579490</v>
      </c>
      <c r="Q17" s="114">
        <f t="shared" ref="Q17:T17" si="12">Q7+Q12</f>
        <v>2155151</v>
      </c>
      <c r="R17" s="114">
        <f t="shared" si="12"/>
        <v>1482246</v>
      </c>
      <c r="S17" s="114">
        <f t="shared" si="12"/>
        <v>1874588</v>
      </c>
      <c r="T17" s="114">
        <f t="shared" si="12"/>
        <v>7091475</v>
      </c>
      <c r="U17" s="269"/>
      <c r="V17" s="114">
        <f>V7+V12</f>
        <v>1014287</v>
      </c>
      <c r="W17" s="114">
        <f t="shared" ref="W17:Z17" si="13">W7+W12</f>
        <v>1526919</v>
      </c>
      <c r="X17" s="114">
        <f t="shared" si="13"/>
        <v>2934058</v>
      </c>
      <c r="Y17" s="114">
        <f t="shared" si="13"/>
        <v>2833659</v>
      </c>
      <c r="Z17" s="114">
        <f t="shared" si="13"/>
        <v>8308923</v>
      </c>
      <c r="AA17" s="269"/>
      <c r="AB17" s="116">
        <v>3731501</v>
      </c>
      <c r="AC17" s="231">
        <f t="shared" ref="AC17" si="14">AC7+AC12</f>
        <v>5265702</v>
      </c>
      <c r="AD17" s="231">
        <v>1059260</v>
      </c>
      <c r="AE17" s="231">
        <v>975141</v>
      </c>
      <c r="AF17" s="231">
        <v>11031604</v>
      </c>
      <c r="AG17" s="269"/>
      <c r="AH17" s="231">
        <v>2287985</v>
      </c>
      <c r="AI17" s="231">
        <v>844065</v>
      </c>
      <c r="AJ17" s="231">
        <v>945869</v>
      </c>
      <c r="AK17" s="231">
        <v>2111380</v>
      </c>
      <c r="AL17" s="231">
        <f>AH17+AI17+AJ17+AK17</f>
        <v>6189299</v>
      </c>
      <c r="AM17" s="288">
        <f t="shared" ref="AM17" si="15">AI17+AJ17+AK17+AL17</f>
        <v>10090613</v>
      </c>
      <c r="AN17" s="231">
        <v>2286867</v>
      </c>
      <c r="AO17" s="231">
        <v>1391502</v>
      </c>
      <c r="AP17" s="231">
        <v>2316017</v>
      </c>
      <c r="AQ17" s="231">
        <v>3046982</v>
      </c>
      <c r="AR17" s="231">
        <v>9041369</v>
      </c>
      <c r="AS17" s="288">
        <f t="shared" ref="AS17" si="16">AO17+AP17+AQ17+AR17</f>
        <v>15795870</v>
      </c>
      <c r="AT17" s="231">
        <v>1620595</v>
      </c>
      <c r="AU17" s="288"/>
      <c r="AV17" s="231">
        <v>2242775</v>
      </c>
      <c r="AW17" s="288"/>
      <c r="AX17" s="231">
        <f>AX12+AX7</f>
        <v>1903486</v>
      </c>
      <c r="AY17" s="288"/>
      <c r="AZ17" s="231">
        <f>AZ12+AZ7</f>
        <v>2704434</v>
      </c>
      <c r="BA17" s="288"/>
      <c r="BB17" s="231">
        <f>BB12+BB7</f>
        <v>1673681.2595514017</v>
      </c>
      <c r="BC17" s="288"/>
      <c r="BD17" s="231">
        <f>BD12+BD7</f>
        <v>1660326.3553117467</v>
      </c>
      <c r="BE17" s="288"/>
      <c r="BF17" s="231">
        <f>BF12+BF7</f>
        <v>2500589.3407367812</v>
      </c>
    </row>
    <row r="18" spans="1:58" s="6" customFormat="1">
      <c r="B18" s="151"/>
      <c r="C18" s="159" t="s">
        <v>164</v>
      </c>
      <c r="H18" s="249">
        <f>H17/H7</f>
        <v>0.46632787963149436</v>
      </c>
      <c r="I18" s="260" t="e">
        <f t="shared" ref="I18:AI18" si="17">I17/I7</f>
        <v>#DIV/0!</v>
      </c>
      <c r="J18" s="249">
        <f t="shared" si="17"/>
        <v>0.43210594263845759</v>
      </c>
      <c r="K18" s="249">
        <f t="shared" si="17"/>
        <v>0.45359370285629058</v>
      </c>
      <c r="L18" s="249">
        <f t="shared" si="17"/>
        <v>0.56551307959444774</v>
      </c>
      <c r="M18" s="249">
        <f t="shared" si="17"/>
        <v>0.55522885602909133</v>
      </c>
      <c r="N18" s="249">
        <f t="shared" si="17"/>
        <v>0.51304013957160322</v>
      </c>
      <c r="O18" s="260" t="e">
        <f t="shared" si="17"/>
        <v>#DIV/0!</v>
      </c>
      <c r="P18" s="249">
        <f t="shared" si="17"/>
        <v>0.64639919198566331</v>
      </c>
      <c r="Q18" s="249">
        <f t="shared" si="17"/>
        <v>0.65483220151011046</v>
      </c>
      <c r="R18" s="249">
        <f t="shared" si="17"/>
        <v>0.58250717107659877</v>
      </c>
      <c r="S18" s="249">
        <f t="shared" si="17"/>
        <v>0.59010954210656541</v>
      </c>
      <c r="T18" s="249">
        <f t="shared" si="17"/>
        <v>0.61902133616900779</v>
      </c>
      <c r="U18" s="260" t="e">
        <f t="shared" si="17"/>
        <v>#DIV/0!</v>
      </c>
      <c r="V18" s="249">
        <f t="shared" si="17"/>
        <v>0.55685261965100596</v>
      </c>
      <c r="W18" s="249">
        <f t="shared" si="17"/>
        <v>0.53069062952909574</v>
      </c>
      <c r="X18" s="249">
        <f t="shared" si="17"/>
        <v>0.69218597872195364</v>
      </c>
      <c r="Y18" s="249">
        <f t="shared" si="17"/>
        <v>0.58401779222128236</v>
      </c>
      <c r="Z18" s="249">
        <f t="shared" si="17"/>
        <v>0.60255298022826154</v>
      </c>
      <c r="AA18" s="260" t="e">
        <f t="shared" si="17"/>
        <v>#DIV/0!</v>
      </c>
      <c r="AB18" s="249">
        <f t="shared" si="17"/>
        <v>0.66178144458612731</v>
      </c>
      <c r="AC18" s="249">
        <f t="shared" si="17"/>
        <v>0.68445065242263226</v>
      </c>
      <c r="AD18" s="249">
        <f t="shared" si="17"/>
        <v>0.34643658545120709</v>
      </c>
      <c r="AE18" s="249">
        <f t="shared" si="17"/>
        <v>0.36792414387941985</v>
      </c>
      <c r="AF18" s="249">
        <f t="shared" si="17"/>
        <v>0.57939495276989561</v>
      </c>
      <c r="AG18" s="260" t="e">
        <f t="shared" si="17"/>
        <v>#DIV/0!</v>
      </c>
      <c r="AH18" s="249">
        <f t="shared" si="17"/>
        <v>0.58791220933100907</v>
      </c>
      <c r="AI18" s="249">
        <f t="shared" si="17"/>
        <v>0.31503202890009663</v>
      </c>
      <c r="AJ18" s="249">
        <v>0.34699999999999998</v>
      </c>
      <c r="AK18" s="249">
        <f>AK17/AK7</f>
        <v>0.53076206832752815</v>
      </c>
      <c r="AL18" s="249">
        <f>AL17/AL7</f>
        <v>0.4663227492199134</v>
      </c>
      <c r="AM18" s="249">
        <f t="shared" ref="AM18" si="18">AM17/AM7</f>
        <v>0.44543445938268567</v>
      </c>
      <c r="AN18" s="249">
        <f>AN17/AN7</f>
        <v>0.5065793802005214</v>
      </c>
      <c r="AO18" s="249">
        <f t="shared" ref="AO18:AT18" si="19">AO17/AO7</f>
        <v>0.3466611460055426</v>
      </c>
      <c r="AP18" s="249">
        <f t="shared" si="19"/>
        <v>0.47856020557274725</v>
      </c>
      <c r="AQ18" s="249">
        <f t="shared" si="19"/>
        <v>0.55273739050174953</v>
      </c>
      <c r="AR18" s="249">
        <f t="shared" si="19"/>
        <v>0.47887526478480941</v>
      </c>
      <c r="AS18" s="249">
        <f t="shared" si="19"/>
        <v>0.47511347127117448</v>
      </c>
      <c r="AT18" s="249">
        <f t="shared" si="19"/>
        <v>0.46160815937522343</v>
      </c>
      <c r="AU18" s="249"/>
      <c r="AV18" s="249">
        <v>0.53538899088744796</v>
      </c>
      <c r="AW18" s="249"/>
      <c r="AX18" s="249">
        <f>AX17/AX7</f>
        <v>0.47984993581786595</v>
      </c>
      <c r="AY18" s="249"/>
      <c r="AZ18" s="249">
        <f>AZ17/AZ7</f>
        <v>0.55996306162021592</v>
      </c>
      <c r="BA18" s="249"/>
      <c r="BB18" s="249">
        <f>BB17/BB7</f>
        <v>0.42790024750227407</v>
      </c>
      <c r="BC18" s="249"/>
      <c r="BD18" s="249">
        <f>BD17/BD7</f>
        <v>0.4111548516593429</v>
      </c>
      <c r="BE18" s="249"/>
      <c r="BF18" s="249">
        <f>BF17/BF7</f>
        <v>0.48592188542247522</v>
      </c>
    </row>
    <row r="19" spans="1:58" s="6" customFormat="1">
      <c r="B19" s="151"/>
      <c r="C19" s="159"/>
      <c r="I19" s="261"/>
      <c r="O19" s="261"/>
      <c r="U19"/>
      <c r="AA19"/>
      <c r="AB19" s="153"/>
      <c r="AC19" s="153"/>
      <c r="AD19" s="153"/>
      <c r="AE19" s="153"/>
      <c r="AF19" s="153"/>
      <c r="AG19"/>
      <c r="AH19" s="153"/>
      <c r="AI19" s="153"/>
      <c r="AJ19" s="153"/>
      <c r="AK19" s="153"/>
      <c r="AL19" s="153"/>
      <c r="AM19"/>
      <c r="AN19" s="153"/>
      <c r="AO19" s="153"/>
      <c r="AP19" s="153"/>
      <c r="AQ19" s="153"/>
      <c r="AR19" s="153"/>
      <c r="AS19"/>
      <c r="AT19" s="153"/>
      <c r="AU19"/>
      <c r="AV19" s="153"/>
      <c r="AW19"/>
      <c r="AX19" s="153"/>
      <c r="AY19"/>
      <c r="AZ19" s="153"/>
      <c r="BA19"/>
      <c r="BB19" s="153"/>
      <c r="BC19"/>
      <c r="BD19" s="153"/>
      <c r="BE19"/>
      <c r="BF19" s="153"/>
    </row>
    <row r="20" spans="1:58" s="7" customFormat="1">
      <c r="A20" s="154" t="str">
        <f xml:space="preserve"> "3.04.01"</f>
        <v>3.04.01</v>
      </c>
      <c r="B20" s="155"/>
      <c r="C20" s="156" t="s">
        <v>165</v>
      </c>
      <c r="D20" s="8">
        <v>-159607.74361999996</v>
      </c>
      <c r="E20" s="8">
        <v>-231013.75748999999</v>
      </c>
      <c r="F20" s="8">
        <v>-178088.77403000006</v>
      </c>
      <c r="G20" s="8">
        <v>-358174.94888999994</v>
      </c>
      <c r="H20" s="8">
        <v>-926885.22403000004</v>
      </c>
      <c r="I20" s="258"/>
      <c r="J20" s="8">
        <v>-238128.70110000001</v>
      </c>
      <c r="K20" s="8">
        <v>-227611.22240000006</v>
      </c>
      <c r="L20" s="8">
        <v>-355715.93799000001</v>
      </c>
      <c r="M20" s="8">
        <v>-504220.28868000011</v>
      </c>
      <c r="N20" s="8">
        <v>-1325676.1501700003</v>
      </c>
      <c r="O20" s="258"/>
      <c r="P20" s="8">
        <v>-373718</v>
      </c>
      <c r="Q20" s="8">
        <v>-222080</v>
      </c>
      <c r="R20" s="8">
        <v>-231745</v>
      </c>
      <c r="S20" s="8">
        <v>-678871</v>
      </c>
      <c r="T20" s="8">
        <f>SUM(P20:S20)</f>
        <v>-1506414</v>
      </c>
      <c r="U20" s="270"/>
      <c r="V20" s="8">
        <v>-204104</v>
      </c>
      <c r="W20" s="8">
        <v>-236394</v>
      </c>
      <c r="X20" s="8">
        <v>-398052</v>
      </c>
      <c r="Y20" s="8">
        <v>-381417</v>
      </c>
      <c r="Z20" s="8">
        <f>SUM(V20:Y20)</f>
        <v>-1219967</v>
      </c>
      <c r="AA20" s="270"/>
      <c r="AB20" s="157">
        <v>-183141</v>
      </c>
      <c r="AC20" s="157">
        <v>-450766</v>
      </c>
      <c r="AD20" s="157">
        <v>-299027</v>
      </c>
      <c r="AE20" s="157">
        <v>-319325</v>
      </c>
      <c r="AF20" s="8">
        <v>-1252259</v>
      </c>
      <c r="AG20" s="270"/>
      <c r="AH20" s="8">
        <v>-80265</v>
      </c>
      <c r="AI20" s="8">
        <v>-148577</v>
      </c>
      <c r="AJ20" s="8">
        <v>-235784</v>
      </c>
      <c r="AK20" s="8">
        <v>-564216</v>
      </c>
      <c r="AL20" s="8">
        <f t="shared" ref="AL20:AL26" si="20">AH20+AI20+AJ20+AK20</f>
        <v>-1028842</v>
      </c>
      <c r="AM20" s="270"/>
      <c r="AN20" s="8">
        <v>-479489</v>
      </c>
      <c r="AO20" s="8">
        <v>-500198</v>
      </c>
      <c r="AP20" s="8">
        <v>-552875</v>
      </c>
      <c r="AQ20" s="8">
        <v>-517708</v>
      </c>
      <c r="AR20" s="8">
        <v>-2050270</v>
      </c>
      <c r="AS20" s="270"/>
      <c r="AT20" s="8">
        <v>-737418</v>
      </c>
      <c r="AU20" s="270"/>
      <c r="AV20" s="8">
        <v>-866547</v>
      </c>
      <c r="AW20" s="270"/>
      <c r="AX20" s="8">
        <v>-1006784</v>
      </c>
      <c r="AY20" s="270"/>
      <c r="AZ20" s="8">
        <v>-926922</v>
      </c>
      <c r="BA20" s="270"/>
      <c r="BB20" s="8">
        <v>-507747.96049999999</v>
      </c>
      <c r="BC20" s="270"/>
      <c r="BD20" s="8">
        <v>-653036.11957999994</v>
      </c>
      <c r="BE20" s="270"/>
      <c r="BF20" s="8">
        <v>-783065.00078000012</v>
      </c>
    </row>
    <row r="21" spans="1:58" s="7" customFormat="1">
      <c r="A21" s="154" t="str">
        <f xml:space="preserve"> "3.04.02"</f>
        <v>3.04.02</v>
      </c>
      <c r="B21" s="155"/>
      <c r="C21" s="156" t="s">
        <v>166</v>
      </c>
      <c r="D21" s="8">
        <v>-38130.155849999996</v>
      </c>
      <c r="E21" s="8">
        <v>-39430.80805</v>
      </c>
      <c r="F21" s="8">
        <v>-35242.805259999986</v>
      </c>
      <c r="G21" s="8">
        <v>-33454.077819999991</v>
      </c>
      <c r="H21" s="8">
        <v>-146257.84697999997</v>
      </c>
      <c r="I21" s="258"/>
      <c r="J21" s="8">
        <v>-17248.801029999995</v>
      </c>
      <c r="K21" s="8">
        <v>-38873.958230000004</v>
      </c>
      <c r="L21" s="8">
        <v>-31855.007799999996</v>
      </c>
      <c r="M21" s="8">
        <v>-34830.567080000001</v>
      </c>
      <c r="N21" s="8">
        <v>-122808.33413999998</v>
      </c>
      <c r="O21" s="258"/>
      <c r="P21" s="8">
        <v>-36595</v>
      </c>
      <c r="Q21" s="8">
        <v>-36821</v>
      </c>
      <c r="R21" s="8">
        <v>-41878</v>
      </c>
      <c r="S21" s="8">
        <v>-37896</v>
      </c>
      <c r="T21" s="8">
        <f>SUM(P21:S21)</f>
        <v>-153190</v>
      </c>
      <c r="U21" s="270"/>
      <c r="V21" s="8">
        <v>-40019</v>
      </c>
      <c r="W21" s="8">
        <v>-38257</v>
      </c>
      <c r="X21" s="8">
        <v>-37866</v>
      </c>
      <c r="Y21" s="8">
        <v>-43107</v>
      </c>
      <c r="Z21" s="8">
        <f>SUM(V21:Y21)</f>
        <v>-159249</v>
      </c>
      <c r="AA21" s="270"/>
      <c r="AB21" s="157">
        <v>-30727</v>
      </c>
      <c r="AC21" s="157">
        <v>-32226</v>
      </c>
      <c r="AD21" s="157">
        <v>-37560</v>
      </c>
      <c r="AE21" s="157">
        <v>-29608</v>
      </c>
      <c r="AF21" s="8">
        <v>-130121</v>
      </c>
      <c r="AG21" s="270"/>
      <c r="AH21" s="8">
        <v>-29370</v>
      </c>
      <c r="AI21" s="8">
        <v>-25001</v>
      </c>
      <c r="AJ21" s="8">
        <v>-30935</v>
      </c>
      <c r="AK21" s="8">
        <v>-31870</v>
      </c>
      <c r="AL21" s="8">
        <f t="shared" si="20"/>
        <v>-117176</v>
      </c>
      <c r="AM21" s="270"/>
      <c r="AN21" s="8">
        <v>-38925</v>
      </c>
      <c r="AO21" s="8">
        <v>-40423</v>
      </c>
      <c r="AP21" s="8">
        <v>-37673</v>
      </c>
      <c r="AQ21" s="8">
        <v>-43114</v>
      </c>
      <c r="AR21" s="8">
        <v>-160135</v>
      </c>
      <c r="AS21" s="270"/>
      <c r="AT21" s="8">
        <v>-41266</v>
      </c>
      <c r="AU21" s="270"/>
      <c r="AV21" s="8">
        <v>-50467</v>
      </c>
      <c r="AW21" s="270"/>
      <c r="AX21" s="8">
        <v>-44740</v>
      </c>
      <c r="AY21" s="270"/>
      <c r="AZ21" s="8">
        <v>-44310</v>
      </c>
      <c r="BA21" s="270"/>
      <c r="BB21" s="8">
        <v>-44337.518412945799</v>
      </c>
      <c r="BC21" s="270"/>
      <c r="BD21" s="8">
        <v>-51164.572357054181</v>
      </c>
      <c r="BE21" s="270"/>
      <c r="BF21" s="8">
        <v>-41570.75253000002</v>
      </c>
    </row>
    <row r="22" spans="1:58" s="7" customFormat="1">
      <c r="A22" s="154" t="str">
        <f xml:space="preserve"> "3.04.02.d"</f>
        <v>3.04.02.d</v>
      </c>
      <c r="B22" s="155"/>
      <c r="C22" s="156" t="s">
        <v>167</v>
      </c>
      <c r="D22" s="8">
        <v>-6.19252</v>
      </c>
      <c r="E22" s="8">
        <v>-6.4124800000000004</v>
      </c>
      <c r="F22" s="8">
        <v>-24.595920000000007</v>
      </c>
      <c r="G22" s="8">
        <v>-27.819720000000004</v>
      </c>
      <c r="H22" s="8">
        <v>-65.020640000000014</v>
      </c>
      <c r="I22" s="258"/>
      <c r="J22" s="8">
        <v>-7.9815199999999988</v>
      </c>
      <c r="K22" s="8">
        <v>-7.9478500000000007</v>
      </c>
      <c r="L22" s="8">
        <v>-8.8993199999999977</v>
      </c>
      <c r="M22" s="8">
        <v>-61.596429999999998</v>
      </c>
      <c r="N22" s="8">
        <v>-86.425119999999993</v>
      </c>
      <c r="O22" s="258"/>
      <c r="P22" s="8">
        <v>-12</v>
      </c>
      <c r="Q22" s="8">
        <v>-15</v>
      </c>
      <c r="R22" s="8">
        <v>-14</v>
      </c>
      <c r="S22" s="8">
        <v>-12</v>
      </c>
      <c r="T22" s="8">
        <f>SUM(P22:S22)</f>
        <v>-53</v>
      </c>
      <c r="U22" s="270"/>
      <c r="V22" s="8">
        <v>-11</v>
      </c>
      <c r="W22" s="8">
        <v>-12</v>
      </c>
      <c r="X22" s="8">
        <v>-12</v>
      </c>
      <c r="Y22" s="8">
        <v>-12</v>
      </c>
      <c r="Z22" s="8">
        <f>SUM(V22:Y22)</f>
        <v>-47</v>
      </c>
      <c r="AA22" s="270"/>
      <c r="AB22" s="157">
        <v>-12</v>
      </c>
      <c r="AC22" s="157">
        <v>-12</v>
      </c>
      <c r="AD22" s="157">
        <v>-11</v>
      </c>
      <c r="AE22" s="157">
        <v>-9</v>
      </c>
      <c r="AF22" s="8">
        <v>-44</v>
      </c>
      <c r="AG22" s="270"/>
      <c r="AH22" s="8">
        <v>-6</v>
      </c>
      <c r="AI22" s="8">
        <v>-1</v>
      </c>
      <c r="AJ22" s="8">
        <v>-1</v>
      </c>
      <c r="AK22" s="8">
        <v>-264</v>
      </c>
      <c r="AL22" s="8">
        <f t="shared" si="20"/>
        <v>-272</v>
      </c>
      <c r="AM22" s="270"/>
      <c r="AN22" s="8">
        <v>-265</v>
      </c>
      <c r="AO22" s="8">
        <v>-263</v>
      </c>
      <c r="AP22" s="8">
        <v>-264</v>
      </c>
      <c r="AQ22" s="8">
        <v>-262</v>
      </c>
      <c r="AR22" s="8">
        <v>-1054</v>
      </c>
      <c r="AS22" s="270"/>
      <c r="AT22" s="8">
        <v>-265</v>
      </c>
      <c r="AU22" s="270"/>
      <c r="AV22" s="8">
        <v>-392</v>
      </c>
      <c r="AW22" s="270"/>
      <c r="AX22" s="8">
        <v>-339</v>
      </c>
      <c r="AY22" s="270"/>
      <c r="AZ22" s="8">
        <v>-342</v>
      </c>
      <c r="BA22" s="270"/>
      <c r="BB22" s="8">
        <v>-4685.4641700000002</v>
      </c>
      <c r="BC22" s="270"/>
      <c r="BD22" s="8">
        <v>-4106.72829</v>
      </c>
      <c r="BE22" s="270"/>
      <c r="BF22" s="8">
        <v>-2982.8927299999978</v>
      </c>
    </row>
    <row r="23" spans="1:58" s="7" customFormat="1" ht="12.75">
      <c r="B23" s="155"/>
      <c r="C23" s="156" t="s">
        <v>168</v>
      </c>
      <c r="D23" s="8">
        <f t="shared" ref="D23:H23" si="21">D24+D25</f>
        <v>-7927.8263399999996</v>
      </c>
      <c r="E23" s="8">
        <f t="shared" si="21"/>
        <v>-33404.03517000001</v>
      </c>
      <c r="F23" s="8">
        <f t="shared" si="21"/>
        <v>-4853.9651299999978</v>
      </c>
      <c r="G23" s="8">
        <f t="shared" si="21"/>
        <v>-47756.134459999979</v>
      </c>
      <c r="H23" s="8">
        <f t="shared" si="21"/>
        <v>-93941.961099999971</v>
      </c>
      <c r="I23" s="258"/>
      <c r="J23" s="8">
        <f>J24+J25</f>
        <v>-18845.72456000001</v>
      </c>
      <c r="K23" s="8">
        <f t="shared" ref="K23:N23" si="22">K24+K25</f>
        <v>22498.852379999993</v>
      </c>
      <c r="L23" s="8">
        <f t="shared" si="22"/>
        <v>-148529.53129999997</v>
      </c>
      <c r="M23" s="8">
        <f t="shared" si="22"/>
        <v>-85967.587540000008</v>
      </c>
      <c r="N23" s="8">
        <f t="shared" si="22"/>
        <v>-230843.99101999999</v>
      </c>
      <c r="O23" s="252"/>
      <c r="P23" s="8">
        <f>P24+P25</f>
        <v>-21336</v>
      </c>
      <c r="Q23" s="8">
        <f t="shared" ref="Q23:T23" si="23">Q24+Q25</f>
        <v>-67001</v>
      </c>
      <c r="R23" s="8">
        <f t="shared" si="23"/>
        <v>-21919</v>
      </c>
      <c r="S23" s="8">
        <f t="shared" si="23"/>
        <v>-73446</v>
      </c>
      <c r="T23" s="8">
        <f t="shared" si="23"/>
        <v>-183702</v>
      </c>
      <c r="U23" s="270"/>
      <c r="V23" s="8">
        <f t="shared" ref="V23:Z23" si="24">V24+V25</f>
        <v>-176553</v>
      </c>
      <c r="W23" s="8">
        <f t="shared" si="24"/>
        <v>-72066</v>
      </c>
      <c r="X23" s="8">
        <f t="shared" si="24"/>
        <v>-209175</v>
      </c>
      <c r="Y23" s="8">
        <f t="shared" si="24"/>
        <v>-218012</v>
      </c>
      <c r="Z23" s="8">
        <f t="shared" si="24"/>
        <v>-675806</v>
      </c>
      <c r="AA23" s="270"/>
      <c r="AB23" s="157">
        <v>-115486</v>
      </c>
      <c r="AC23" s="157">
        <v>-335885</v>
      </c>
      <c r="AD23" s="157">
        <v>252574</v>
      </c>
      <c r="AE23" s="157">
        <v>-72939</v>
      </c>
      <c r="AF23" s="8">
        <v>-271737</v>
      </c>
      <c r="AG23" s="270"/>
      <c r="AH23" s="8">
        <v>-119691</v>
      </c>
      <c r="AI23" s="8">
        <v>-33477</v>
      </c>
      <c r="AJ23" s="8">
        <v>-41877</v>
      </c>
      <c r="AK23" s="8">
        <v>-211956</v>
      </c>
      <c r="AL23" s="8">
        <f t="shared" si="20"/>
        <v>-407001</v>
      </c>
      <c r="AM23" s="270"/>
      <c r="AN23" s="8">
        <v>-633871</v>
      </c>
      <c r="AO23" s="8">
        <v>188373</v>
      </c>
      <c r="AP23" s="8">
        <v>-8601</v>
      </c>
      <c r="AQ23" s="8">
        <v>-491631</v>
      </c>
      <c r="AR23" s="8">
        <v>-945729</v>
      </c>
      <c r="AS23" s="270"/>
      <c r="AT23" s="8">
        <v>-47130</v>
      </c>
      <c r="AU23" s="270"/>
      <c r="AV23" s="8">
        <v>350129</v>
      </c>
      <c r="AW23" s="270"/>
      <c r="AX23" s="8">
        <v>-61450</v>
      </c>
      <c r="AY23" s="270"/>
      <c r="AZ23" s="8">
        <v>-207716</v>
      </c>
      <c r="BA23" s="270"/>
      <c r="BB23" s="8">
        <v>-30273.123810000012</v>
      </c>
      <c r="BC23" s="270"/>
      <c r="BD23" s="8">
        <v>-93572.727180000045</v>
      </c>
      <c r="BE23" s="270"/>
      <c r="BF23" s="8">
        <v>-109929.62265000006</v>
      </c>
    </row>
    <row r="24" spans="1:58" s="7" customFormat="1">
      <c r="A24" s="154" t="str">
        <f xml:space="preserve"> "3.04.04"</f>
        <v>3.04.04</v>
      </c>
      <c r="B24" s="160"/>
      <c r="C24" s="161" t="s">
        <v>169</v>
      </c>
      <c r="D24" s="8">
        <v>975.76801999999986</v>
      </c>
      <c r="E24" s="8">
        <v>1121.6109200000001</v>
      </c>
      <c r="F24" s="8">
        <v>256.48028000000068</v>
      </c>
      <c r="G24" s="8">
        <v>8460.4294299999983</v>
      </c>
      <c r="H24" s="8">
        <v>10814.288649999999</v>
      </c>
      <c r="I24" s="258"/>
      <c r="J24" s="8">
        <v>699.16640000000007</v>
      </c>
      <c r="K24" s="8">
        <v>23546.010280000002</v>
      </c>
      <c r="L24" s="8">
        <v>136.59643999999821</v>
      </c>
      <c r="M24" s="8">
        <v>6643.3927000000003</v>
      </c>
      <c r="N24" s="8">
        <v>31025.165820000002</v>
      </c>
      <c r="O24" s="258"/>
      <c r="P24" s="8">
        <v>134</v>
      </c>
      <c r="Q24" s="8">
        <v>1227</v>
      </c>
      <c r="R24" s="8">
        <v>40662</v>
      </c>
      <c r="S24" s="8">
        <v>8075</v>
      </c>
      <c r="T24" s="8">
        <f>SUM(P24:S24)</f>
        <v>50098</v>
      </c>
      <c r="U24" s="270"/>
      <c r="V24" s="8">
        <v>20989</v>
      </c>
      <c r="W24" s="8">
        <v>4018</v>
      </c>
      <c r="X24" s="8">
        <v>5392</v>
      </c>
      <c r="Y24" s="8">
        <v>2487</v>
      </c>
      <c r="Z24" s="8">
        <f>SUM(V24:Y24)</f>
        <v>32886</v>
      </c>
      <c r="AA24" s="270"/>
      <c r="AB24" s="157">
        <v>3580</v>
      </c>
      <c r="AC24" s="157">
        <v>-2130</v>
      </c>
      <c r="AD24" s="157">
        <v>3532</v>
      </c>
      <c r="AE24" s="157">
        <v>24986</v>
      </c>
      <c r="AF24" s="8">
        <v>29968</v>
      </c>
      <c r="AG24" s="270"/>
      <c r="AH24" s="8">
        <v>407</v>
      </c>
      <c r="AI24" s="8">
        <v>24448</v>
      </c>
      <c r="AJ24" s="8">
        <v>-7453</v>
      </c>
      <c r="AK24" s="8">
        <v>-12872</v>
      </c>
      <c r="AL24" s="8">
        <f t="shared" si="20"/>
        <v>4530</v>
      </c>
      <c r="AM24" s="270"/>
      <c r="AN24" s="8">
        <v>708</v>
      </c>
      <c r="AO24" s="8">
        <v>218</v>
      </c>
      <c r="AP24" s="8">
        <v>738</v>
      </c>
      <c r="AQ24" s="8">
        <v>127046</v>
      </c>
      <c r="AR24" s="8">
        <v>128710</v>
      </c>
      <c r="AS24" s="270"/>
      <c r="AT24" s="8">
        <v>1623</v>
      </c>
      <c r="AU24" s="270"/>
      <c r="AV24" s="8">
        <v>478722</v>
      </c>
      <c r="AW24" s="270"/>
      <c r="AX24" s="8">
        <v>-6827</v>
      </c>
      <c r="AY24" s="270"/>
      <c r="AZ24" s="8">
        <v>-30116</v>
      </c>
      <c r="BA24" s="270"/>
      <c r="BB24" s="8">
        <v>40943.260190000008</v>
      </c>
      <c r="BC24" s="270"/>
      <c r="BD24" s="8">
        <v>48202.823230000002</v>
      </c>
      <c r="BE24" s="270"/>
      <c r="BF24" s="8">
        <v>3322.186400000006</v>
      </c>
    </row>
    <row r="25" spans="1:58" s="7" customFormat="1">
      <c r="A25" s="154" t="str">
        <f xml:space="preserve"> "3.04.05"</f>
        <v>3.04.05</v>
      </c>
      <c r="B25" s="160"/>
      <c r="C25" s="161" t="s">
        <v>170</v>
      </c>
      <c r="D25" s="8">
        <v>-8903.5943599999991</v>
      </c>
      <c r="E25" s="8">
        <v>-34525.646090000009</v>
      </c>
      <c r="F25" s="8">
        <v>-5110.4454099999984</v>
      </c>
      <c r="G25" s="8">
        <v>-56216.563889999976</v>
      </c>
      <c r="H25" s="8">
        <v>-104756.24974999997</v>
      </c>
      <c r="I25" s="258"/>
      <c r="J25" s="8">
        <v>-19544.890960000012</v>
      </c>
      <c r="K25" s="8">
        <v>-1047.1579000000092</v>
      </c>
      <c r="L25" s="8">
        <v>-148666.12773999997</v>
      </c>
      <c r="M25" s="8">
        <v>-92610.980240000004</v>
      </c>
      <c r="N25" s="8">
        <v>-261869.15683999998</v>
      </c>
      <c r="O25" s="258"/>
      <c r="P25" s="8">
        <v>-21470</v>
      </c>
      <c r="Q25" s="8">
        <v>-68228</v>
      </c>
      <c r="R25" s="8">
        <v>-62581</v>
      </c>
      <c r="S25" s="8">
        <v>-81521</v>
      </c>
      <c r="T25" s="8">
        <f>SUM(P25:S25)</f>
        <v>-233800</v>
      </c>
      <c r="U25" s="270"/>
      <c r="V25" s="8">
        <v>-197542</v>
      </c>
      <c r="W25" s="8">
        <v>-76084</v>
      </c>
      <c r="X25" s="8">
        <v>-214567</v>
      </c>
      <c r="Y25" s="8">
        <v>-220499</v>
      </c>
      <c r="Z25" s="8">
        <f>SUM(V25:Y25)</f>
        <v>-708692</v>
      </c>
      <c r="AA25" s="270"/>
      <c r="AB25" s="157">
        <v>-119066</v>
      </c>
      <c r="AC25" s="157">
        <v>-333755</v>
      </c>
      <c r="AD25" s="157">
        <v>249041</v>
      </c>
      <c r="AE25" s="157">
        <v>-97925</v>
      </c>
      <c r="AF25" s="8">
        <v>-301705</v>
      </c>
      <c r="AG25" s="270"/>
      <c r="AH25" s="8">
        <v>-120098</v>
      </c>
      <c r="AI25" s="8">
        <v>-57925</v>
      </c>
      <c r="AJ25" s="8">
        <v>-34424</v>
      </c>
      <c r="AK25" s="8">
        <v>-199084</v>
      </c>
      <c r="AL25" s="8">
        <f t="shared" si="20"/>
        <v>-411531</v>
      </c>
      <c r="AM25" s="270"/>
      <c r="AN25" s="8">
        <v>-634579</v>
      </c>
      <c r="AO25" s="8">
        <v>188155</v>
      </c>
      <c r="AP25" s="8">
        <v>-9339</v>
      </c>
      <c r="AQ25" s="8">
        <v>-618677</v>
      </c>
      <c r="AR25" s="8">
        <v>-1074439</v>
      </c>
      <c r="AS25" s="270"/>
      <c r="AT25" s="8">
        <v>-48753</v>
      </c>
      <c r="AU25" s="270"/>
      <c r="AV25" s="8">
        <v>-128593</v>
      </c>
      <c r="AW25" s="270"/>
      <c r="AX25" s="8">
        <v>-54623</v>
      </c>
      <c r="AY25" s="270"/>
      <c r="AZ25" s="8">
        <v>-177600</v>
      </c>
      <c r="BA25" s="270"/>
      <c r="BB25" s="8">
        <v>-71216.38400000002</v>
      </c>
      <c r="BC25" s="270"/>
      <c r="BD25" s="8">
        <v>-141775.55041000005</v>
      </c>
      <c r="BE25" s="270"/>
      <c r="BF25" s="8">
        <v>-113251.80905000007</v>
      </c>
    </row>
    <row r="26" spans="1:58" s="7" customFormat="1">
      <c r="A26" s="154" t="str">
        <f xml:space="preserve"> "3.04.06"</f>
        <v>3.04.06</v>
      </c>
      <c r="B26" s="158"/>
      <c r="C26" s="162" t="s">
        <v>171</v>
      </c>
      <c r="D26" s="8">
        <v>12300.272724695167</v>
      </c>
      <c r="E26" s="8">
        <v>18998.524803251756</v>
      </c>
      <c r="F26" s="8">
        <v>18896.250583959823</v>
      </c>
      <c r="G26" s="8">
        <v>6495.9628298661946</v>
      </c>
      <c r="H26" s="8">
        <v>56691.01094177294</v>
      </c>
      <c r="I26" s="258"/>
      <c r="J26" s="8">
        <v>10316.041466248864</v>
      </c>
      <c r="K26" s="8">
        <v>15149.117121356992</v>
      </c>
      <c r="L26" s="8">
        <v>22211.862432669823</v>
      </c>
      <c r="M26" s="8">
        <v>19108.915335138561</v>
      </c>
      <c r="N26" s="8">
        <v>66785.936355414233</v>
      </c>
      <c r="O26" s="258"/>
      <c r="P26" s="8">
        <v>12546</v>
      </c>
      <c r="Q26" s="8">
        <v>12685</v>
      </c>
      <c r="R26" s="8">
        <v>28746</v>
      </c>
      <c r="S26" s="8">
        <v>1225</v>
      </c>
      <c r="T26" s="8">
        <f>SUM(P26:S26)</f>
        <v>55202</v>
      </c>
      <c r="U26" s="270"/>
      <c r="V26" s="8">
        <v>-20435</v>
      </c>
      <c r="W26" s="8">
        <v>19992</v>
      </c>
      <c r="X26" s="8">
        <v>18440</v>
      </c>
      <c r="Y26" s="8">
        <v>30537</v>
      </c>
      <c r="Z26" s="8">
        <f>SUM(V26:Y26)</f>
        <v>48534</v>
      </c>
      <c r="AA26" s="270"/>
      <c r="AB26" s="157">
        <v>6742</v>
      </c>
      <c r="AC26" s="157">
        <v>26613</v>
      </c>
      <c r="AD26" s="157">
        <v>52153</v>
      </c>
      <c r="AE26" s="157">
        <v>6547</v>
      </c>
      <c r="AF26" s="8">
        <v>92055</v>
      </c>
      <c r="AG26" s="270"/>
      <c r="AH26" s="8">
        <v>11042</v>
      </c>
      <c r="AI26" s="8">
        <v>26596</v>
      </c>
      <c r="AJ26" s="8">
        <v>46683</v>
      </c>
      <c r="AK26" s="8">
        <v>32241</v>
      </c>
      <c r="AL26" s="8">
        <f t="shared" si="20"/>
        <v>116562</v>
      </c>
      <c r="AM26" s="270"/>
      <c r="AN26" s="8">
        <v>14221</v>
      </c>
      <c r="AO26" s="8">
        <v>46017</v>
      </c>
      <c r="AP26" s="8">
        <v>54529</v>
      </c>
      <c r="AQ26" s="8">
        <v>37427</v>
      </c>
      <c r="AR26" s="8">
        <v>152194</v>
      </c>
      <c r="AS26" s="270"/>
      <c r="AT26" s="8">
        <v>40134</v>
      </c>
      <c r="AU26" s="270"/>
      <c r="AV26" s="8">
        <v>46180</v>
      </c>
      <c r="AW26" s="270"/>
      <c r="AX26" s="8">
        <v>50289</v>
      </c>
      <c r="AY26" s="270"/>
      <c r="AZ26" s="8">
        <v>45375</v>
      </c>
      <c r="BA26" s="270"/>
      <c r="BB26" s="8">
        <v>37041.876332475287</v>
      </c>
      <c r="BC26" s="270"/>
      <c r="BD26" s="8">
        <v>73730.403482247522</v>
      </c>
      <c r="BE26" s="270"/>
      <c r="BF26" s="8">
        <v>60401.338254925497</v>
      </c>
    </row>
    <row r="27" spans="1:58" s="6" customFormat="1">
      <c r="B27" s="163"/>
      <c r="C27" s="164"/>
      <c r="I27" s="262"/>
      <c r="O27" s="262"/>
      <c r="U27"/>
      <c r="AA27"/>
      <c r="AB27" s="153"/>
      <c r="AC27" s="153"/>
      <c r="AD27" s="153"/>
      <c r="AE27" s="153"/>
      <c r="AF27" s="153"/>
      <c r="AG27"/>
      <c r="AH27" s="153"/>
      <c r="AI27" s="153"/>
      <c r="AJ27" s="153"/>
      <c r="AK27" s="153"/>
      <c r="AL27" s="153"/>
      <c r="AM27"/>
      <c r="AN27" s="153"/>
      <c r="AO27" s="153"/>
      <c r="AP27" s="153"/>
      <c r="AQ27" s="153"/>
      <c r="AR27" s="153"/>
      <c r="AS27"/>
      <c r="AT27" s="153"/>
      <c r="AU27"/>
      <c r="AV27" s="153"/>
      <c r="AW27"/>
      <c r="AX27" s="153"/>
      <c r="AY27"/>
      <c r="AZ27" s="153"/>
      <c r="BA27"/>
      <c r="BB27" s="153"/>
      <c r="BC27"/>
      <c r="BD27" s="153"/>
      <c r="BE27"/>
      <c r="BF27" s="153"/>
    </row>
    <row r="28" spans="1:58" s="149" customFormat="1" ht="15.75">
      <c r="B28" s="150" t="s">
        <v>172</v>
      </c>
      <c r="C28" s="113"/>
      <c r="D28" s="114">
        <f>D17+D20+D21+D22+D23+D26</f>
        <v>511189.11264567764</v>
      </c>
      <c r="E28" s="114">
        <f t="shared" ref="E28:H28" si="25">E17+E20+E21+E22+E23+E26</f>
        <v>279739.96525784268</v>
      </c>
      <c r="F28" s="114">
        <f t="shared" si="25"/>
        <v>470378.02281392948</v>
      </c>
      <c r="G28" s="114">
        <f t="shared" si="25"/>
        <v>193524.54268794827</v>
      </c>
      <c r="H28" s="114">
        <f t="shared" si="25"/>
        <v>1454831.6434053984</v>
      </c>
      <c r="I28" s="231"/>
      <c r="J28" s="114">
        <f>J17+J20+J21+J22+J23+J26</f>
        <v>329574.56064950774</v>
      </c>
      <c r="K28" s="114">
        <f t="shared" ref="K28:N28" si="26">K17+K20+K21+K22+K23+K26</f>
        <v>469980.41200293746</v>
      </c>
      <c r="L28" s="114">
        <f t="shared" si="26"/>
        <v>615345.64795801835</v>
      </c>
      <c r="M28" s="114">
        <f t="shared" si="26"/>
        <v>683332.23974129232</v>
      </c>
      <c r="N28" s="114">
        <f t="shared" si="26"/>
        <v>2098232.8603517567</v>
      </c>
      <c r="O28" s="231"/>
      <c r="P28" s="114">
        <f>P17+P20+P21+P22+P23+P26</f>
        <v>1160375</v>
      </c>
      <c r="Q28" s="114">
        <f t="shared" ref="Q28:T28" si="27">Q17+Q20+Q21+Q22+Q23+Q26</f>
        <v>1841919</v>
      </c>
      <c r="R28" s="114">
        <f t="shared" si="27"/>
        <v>1215436</v>
      </c>
      <c r="S28" s="114">
        <f t="shared" si="27"/>
        <v>1085588</v>
      </c>
      <c r="T28" s="114">
        <f t="shared" si="27"/>
        <v>5303318</v>
      </c>
      <c r="U28" s="269"/>
      <c r="V28" s="114">
        <f>V17+V20+V21+V22+V23+V26</f>
        <v>573165</v>
      </c>
      <c r="W28" s="114">
        <f t="shared" ref="W28:Z28" si="28">W17+W20+W21+W22+W23+W26</f>
        <v>1200182</v>
      </c>
      <c r="X28" s="114">
        <f t="shared" si="28"/>
        <v>2307393</v>
      </c>
      <c r="Y28" s="114">
        <f t="shared" si="28"/>
        <v>2221648</v>
      </c>
      <c r="Z28" s="114">
        <f t="shared" si="28"/>
        <v>6302388</v>
      </c>
      <c r="AA28" s="269"/>
      <c r="AB28" s="116">
        <v>3408877</v>
      </c>
      <c r="AC28" s="231">
        <v>4473426</v>
      </c>
      <c r="AD28" s="231">
        <v>1027389</v>
      </c>
      <c r="AE28" s="231">
        <v>559807</v>
      </c>
      <c r="AF28" s="231">
        <v>9469498</v>
      </c>
      <c r="AG28" s="269"/>
      <c r="AH28" s="231">
        <v>2069695</v>
      </c>
      <c r="AI28" s="231">
        <v>663605</v>
      </c>
      <c r="AJ28" s="231">
        <v>683955</v>
      </c>
      <c r="AK28" s="231">
        <v>1335315</v>
      </c>
      <c r="AL28" s="231">
        <f>AH28+AI28+AJ28+AK28</f>
        <v>4752570</v>
      </c>
      <c r="AM28" s="288">
        <f t="shared" ref="AM28" si="29">AI28+AJ28+AK28+AL28</f>
        <v>7435445</v>
      </c>
      <c r="AN28" s="231">
        <v>1148538</v>
      </c>
      <c r="AO28" s="231">
        <v>1085008</v>
      </c>
      <c r="AP28" s="231">
        <v>1771133</v>
      </c>
      <c r="AQ28" s="231">
        <v>2031694</v>
      </c>
      <c r="AR28" s="231">
        <v>6036375</v>
      </c>
      <c r="AS28" s="288">
        <f t="shared" ref="AS28" si="30">AO28+AP28+AQ28+AR28</f>
        <v>10924210</v>
      </c>
      <c r="AT28" s="231">
        <v>834650</v>
      </c>
      <c r="AU28" s="288"/>
      <c r="AV28" s="231">
        <v>1721678</v>
      </c>
      <c r="AW28" s="288"/>
      <c r="AX28" s="231">
        <f>SUM(AX17,AX20:AX23,AX26)</f>
        <v>840462</v>
      </c>
      <c r="AY28" s="288"/>
      <c r="AZ28" s="231">
        <f>SUM(AZ17,AZ20:AZ23,AZ26)</f>
        <v>1570519</v>
      </c>
      <c r="BA28" s="288"/>
      <c r="BB28" s="231">
        <f>SUM(BB17,BB20:BB23,BB26)</f>
        <v>1123679.0689909311</v>
      </c>
      <c r="BC28" s="288"/>
      <c r="BD28" s="231">
        <f>SUM(BD17,BD20:BD23,BD26)</f>
        <v>932176.61138694</v>
      </c>
      <c r="BE28" s="288"/>
      <c r="BF28" s="231">
        <f>SUM(BF17,BF20:BF23,BF26)</f>
        <v>1623442.4103017068</v>
      </c>
    </row>
    <row r="29" spans="1:58" s="6" customFormat="1">
      <c r="B29" s="163"/>
      <c r="C29" s="152"/>
      <c r="I29" s="257"/>
      <c r="O29" s="257"/>
      <c r="U29"/>
      <c r="AA29"/>
      <c r="AB29" s="153"/>
      <c r="AC29" s="153"/>
      <c r="AD29" s="153"/>
      <c r="AE29" s="153"/>
      <c r="AF29" s="153"/>
      <c r="AG29"/>
      <c r="AH29" s="153"/>
      <c r="AI29" s="153"/>
      <c r="AJ29" s="153"/>
      <c r="AK29" s="153"/>
      <c r="AL29" s="153"/>
      <c r="AM29"/>
      <c r="AN29" s="153"/>
      <c r="AO29" s="153"/>
      <c r="AP29" s="153"/>
      <c r="AQ29" s="153"/>
      <c r="AR29" s="153"/>
      <c r="AS29"/>
      <c r="AT29" s="153"/>
      <c r="AU29"/>
      <c r="AV29" s="153"/>
      <c r="AW29"/>
      <c r="AX29" s="153"/>
      <c r="AY29"/>
      <c r="AZ29" s="153"/>
      <c r="BA29"/>
      <c r="BB29" s="153"/>
      <c r="BC29"/>
      <c r="BD29" s="153"/>
      <c r="BE29"/>
      <c r="BF29" s="153"/>
    </row>
    <row r="30" spans="1:58" s="7" customFormat="1" ht="12.75">
      <c r="B30" s="158"/>
      <c r="C30" s="162" t="s">
        <v>173</v>
      </c>
      <c r="D30" s="24">
        <f>SUM(D31:D33)</f>
        <v>-78967.512980000014</v>
      </c>
      <c r="E30" s="24">
        <f t="shared" ref="E30:H30" si="31">SUM(E31:E33)</f>
        <v>-3209.6150000000052</v>
      </c>
      <c r="F30" s="24">
        <f t="shared" si="31"/>
        <v>-101101.27883</v>
      </c>
      <c r="G30" s="24">
        <f t="shared" si="31"/>
        <v>24024.951850000019</v>
      </c>
      <c r="H30" s="24">
        <f t="shared" si="31"/>
        <v>-159253.45495999994</v>
      </c>
      <c r="I30" s="258"/>
      <c r="J30" s="24">
        <f t="shared" ref="J30:N30" si="32">SUM(J31:J33)</f>
        <v>-133192.34004999997</v>
      </c>
      <c r="K30" s="24">
        <f t="shared" si="32"/>
        <v>-125674.12606000001</v>
      </c>
      <c r="L30" s="24">
        <f t="shared" si="32"/>
        <v>-239189.55890000003</v>
      </c>
      <c r="M30" s="24">
        <f t="shared" si="32"/>
        <v>-26824.41859999995</v>
      </c>
      <c r="N30" s="24">
        <f t="shared" si="32"/>
        <v>-524880.44360999996</v>
      </c>
      <c r="O30" s="258"/>
      <c r="P30" s="24">
        <f>SUM(P31:P33)</f>
        <v>-38484</v>
      </c>
      <c r="Q30" s="24">
        <f t="shared" ref="Q30:T30" si="33">SUM(Q31:Q33)</f>
        <v>-25866</v>
      </c>
      <c r="R30" s="24">
        <f t="shared" si="33"/>
        <v>29926</v>
      </c>
      <c r="S30" s="24">
        <f t="shared" si="33"/>
        <v>-73689</v>
      </c>
      <c r="T30" s="24">
        <f t="shared" si="33"/>
        <v>-108113</v>
      </c>
      <c r="U30" s="270"/>
      <c r="V30" s="24">
        <f>SUM(V31:V33)</f>
        <v>33978</v>
      </c>
      <c r="W30" s="24">
        <f t="shared" ref="W30:Z30" si="34">SUM(W31:W33)</f>
        <v>-87227</v>
      </c>
      <c r="X30" s="24">
        <f t="shared" si="34"/>
        <v>-95764</v>
      </c>
      <c r="Y30" s="24">
        <f t="shared" si="34"/>
        <v>-363378</v>
      </c>
      <c r="Z30" s="24">
        <f t="shared" si="34"/>
        <v>-512391</v>
      </c>
      <c r="AA30" s="270"/>
      <c r="AB30" s="165">
        <v>76060</v>
      </c>
      <c r="AC30" s="165">
        <v>-638802</v>
      </c>
      <c r="AD30" s="165">
        <v>138278</v>
      </c>
      <c r="AE30" s="165">
        <v>159610</v>
      </c>
      <c r="AF30" s="8">
        <v>-264854</v>
      </c>
      <c r="AG30" s="270"/>
      <c r="AH30" s="8">
        <v>-965014</v>
      </c>
      <c r="AI30" s="8">
        <v>568316</v>
      </c>
      <c r="AJ30" s="8">
        <v>63058</v>
      </c>
      <c r="AK30" s="8">
        <v>-438528</v>
      </c>
      <c r="AL30" s="8">
        <f t="shared" ref="AL30:AL33" si="35">AH30+AI30+AJ30+AK30</f>
        <v>-772168</v>
      </c>
      <c r="AM30" s="270"/>
      <c r="AN30" s="8">
        <v>-381152</v>
      </c>
      <c r="AO30" s="8">
        <v>-506314</v>
      </c>
      <c r="AP30" s="8">
        <v>2757</v>
      </c>
      <c r="AQ30" s="8">
        <v>-345107</v>
      </c>
      <c r="AR30" s="8">
        <v>-1229817</v>
      </c>
      <c r="AS30" s="270"/>
      <c r="AT30" s="8">
        <v>-44090</v>
      </c>
      <c r="AU30" s="270"/>
      <c r="AV30" s="8">
        <v>436411</v>
      </c>
      <c r="AW30" s="270"/>
      <c r="AX30" s="8">
        <f>SUM(AX31:AX33)</f>
        <v>-425231</v>
      </c>
      <c r="AY30" s="270"/>
      <c r="AZ30" s="8">
        <f>SUM(AZ31:AZ33)</f>
        <v>814728</v>
      </c>
      <c r="BA30" s="270"/>
      <c r="BB30" s="8">
        <f>SUM(BB31:BB33)</f>
        <v>-1315363.8543286645</v>
      </c>
      <c r="BC30" s="270"/>
      <c r="BD30" s="8">
        <f>SUM(BD31:BD33)</f>
        <v>-750057.83548133541</v>
      </c>
      <c r="BE30" s="270"/>
      <c r="BF30" s="8">
        <f>SUM(BF31:BF33)</f>
        <v>-566627.77374000009</v>
      </c>
    </row>
    <row r="31" spans="1:58" s="7" customFormat="1">
      <c r="A31" s="154" t="str">
        <f xml:space="preserve"> "3.06.01"</f>
        <v>3.06.01</v>
      </c>
      <c r="B31" s="158"/>
      <c r="C31" s="166" t="s">
        <v>174</v>
      </c>
      <c r="D31" s="8">
        <v>9388.1888100000015</v>
      </c>
      <c r="E31" s="8">
        <v>13752.301099999999</v>
      </c>
      <c r="F31" s="8">
        <v>10895.407580000003</v>
      </c>
      <c r="G31" s="8">
        <v>16752.577049999996</v>
      </c>
      <c r="H31" s="8">
        <v>50788.474540000003</v>
      </c>
      <c r="I31" s="258"/>
      <c r="J31" s="8">
        <v>8694.2875700000004</v>
      </c>
      <c r="K31" s="8">
        <v>9755.9111599999997</v>
      </c>
      <c r="L31" s="8">
        <v>7389.7921999999999</v>
      </c>
      <c r="M31" s="8">
        <v>17453.126659999998</v>
      </c>
      <c r="N31" s="8">
        <v>43293.117590000002</v>
      </c>
      <c r="O31" s="258"/>
      <c r="P31" s="8">
        <v>6113</v>
      </c>
      <c r="Q31" s="8">
        <v>8690</v>
      </c>
      <c r="R31" s="8">
        <v>10134</v>
      </c>
      <c r="S31" s="8">
        <v>5870</v>
      </c>
      <c r="T31" s="8">
        <f t="shared" ref="T31:T33" si="36">SUM(P31:S31)</f>
        <v>30807</v>
      </c>
      <c r="U31" s="270"/>
      <c r="V31" s="8">
        <v>10236</v>
      </c>
      <c r="W31" s="8">
        <v>7393</v>
      </c>
      <c r="X31" s="8">
        <v>5317</v>
      </c>
      <c r="Y31" s="8">
        <v>5274</v>
      </c>
      <c r="Z31" s="8">
        <f t="shared" ref="Z31:Z33" si="37">SUM(V31:Y31)</f>
        <v>28220</v>
      </c>
      <c r="AA31" s="270"/>
      <c r="AB31" s="157">
        <v>9535</v>
      </c>
      <c r="AC31" s="157">
        <v>23864</v>
      </c>
      <c r="AD31" s="157">
        <v>58148</v>
      </c>
      <c r="AE31" s="157">
        <v>58001</v>
      </c>
      <c r="AF31" s="8">
        <v>149548</v>
      </c>
      <c r="AG31" s="270"/>
      <c r="AH31" s="8">
        <v>77227</v>
      </c>
      <c r="AI31" s="8">
        <v>54967</v>
      </c>
      <c r="AJ31" s="8">
        <v>109316</v>
      </c>
      <c r="AK31" s="8">
        <v>102737</v>
      </c>
      <c r="AL31" s="8">
        <f t="shared" si="35"/>
        <v>344247</v>
      </c>
      <c r="AM31" s="270"/>
      <c r="AN31" s="8">
        <v>127864</v>
      </c>
      <c r="AO31" s="8">
        <v>124169</v>
      </c>
      <c r="AP31" s="8">
        <v>119653</v>
      </c>
      <c r="AQ31" s="8">
        <v>164795</v>
      </c>
      <c r="AR31" s="8">
        <v>536481</v>
      </c>
      <c r="AS31" s="270"/>
      <c r="AT31" s="8">
        <v>132704</v>
      </c>
      <c r="AU31" s="270"/>
      <c r="AV31" s="8">
        <v>172528</v>
      </c>
      <c r="AW31" s="270"/>
      <c r="AX31" s="8">
        <v>166406</v>
      </c>
      <c r="AY31" s="270"/>
      <c r="AZ31" s="8">
        <v>248140</v>
      </c>
      <c r="BA31" s="270"/>
      <c r="BB31" s="8">
        <v>302859.47729999991</v>
      </c>
      <c r="BC31" s="270"/>
      <c r="BD31" s="8">
        <v>96558.32737000013</v>
      </c>
      <c r="BE31" s="270"/>
      <c r="BF31" s="8">
        <v>203326.95789000002</v>
      </c>
    </row>
    <row r="32" spans="1:58" s="7" customFormat="1">
      <c r="A32" s="154" t="str">
        <f xml:space="preserve"> "3.06.02.01"</f>
        <v>3.06.02.01</v>
      </c>
      <c r="B32" s="158"/>
      <c r="C32" s="166" t="s">
        <v>175</v>
      </c>
      <c r="D32" s="8">
        <v>-78099.737060000029</v>
      </c>
      <c r="E32" s="8">
        <v>-70206.293109999999</v>
      </c>
      <c r="F32" s="8">
        <v>-62694.814960000011</v>
      </c>
      <c r="G32" s="8">
        <v>-56657.564979999988</v>
      </c>
      <c r="H32" s="8">
        <v>-267658.41010999994</v>
      </c>
      <c r="I32" s="258"/>
      <c r="J32" s="8">
        <v>-56553.252149999993</v>
      </c>
      <c r="K32" s="8">
        <v>-53172.720780000011</v>
      </c>
      <c r="L32" s="8">
        <v>-224085.00416000001</v>
      </c>
      <c r="M32" s="8">
        <v>-65178.533219999983</v>
      </c>
      <c r="N32" s="8">
        <v>-398989.51030999998</v>
      </c>
      <c r="O32" s="258"/>
      <c r="P32" s="8">
        <v>-37593</v>
      </c>
      <c r="Q32" s="8">
        <v>-33066</v>
      </c>
      <c r="R32" s="8">
        <v>-73921</v>
      </c>
      <c r="S32" s="8">
        <v>-31747</v>
      </c>
      <c r="T32" s="8">
        <f t="shared" si="36"/>
        <v>-176327</v>
      </c>
      <c r="U32" s="270"/>
      <c r="V32" s="8">
        <v>-70351</v>
      </c>
      <c r="W32" s="8">
        <v>-62065</v>
      </c>
      <c r="X32" s="8">
        <v>-76775</v>
      </c>
      <c r="Y32" s="8">
        <v>-194990</v>
      </c>
      <c r="Z32" s="8">
        <f t="shared" si="37"/>
        <v>-404181</v>
      </c>
      <c r="AA32" s="270"/>
      <c r="AB32" s="157">
        <v>-90595</v>
      </c>
      <c r="AC32" s="157">
        <v>-71565</v>
      </c>
      <c r="AD32" s="157">
        <v>-187293</v>
      </c>
      <c r="AE32" s="157">
        <v>-131452</v>
      </c>
      <c r="AF32" s="8">
        <v>-480905</v>
      </c>
      <c r="AG32" s="270"/>
      <c r="AH32" s="8">
        <v>-138851</v>
      </c>
      <c r="AI32" s="8">
        <v>-148624</v>
      </c>
      <c r="AJ32" s="8">
        <v>-213622</v>
      </c>
      <c r="AK32" s="8">
        <v>-199233</v>
      </c>
      <c r="AL32" s="8">
        <f t="shared" si="35"/>
        <v>-700330</v>
      </c>
      <c r="AM32" s="270"/>
      <c r="AN32" s="8">
        <v>-217186</v>
      </c>
      <c r="AO32" s="8">
        <v>-331646</v>
      </c>
      <c r="AP32" s="8">
        <v>-288464</v>
      </c>
      <c r="AQ32" s="8">
        <v>-270947</v>
      </c>
      <c r="AR32" s="8">
        <v>-1108244</v>
      </c>
      <c r="AS32" s="270"/>
      <c r="AT32" s="8">
        <v>-335060</v>
      </c>
      <c r="AU32" s="270"/>
      <c r="AV32" s="8">
        <v>-310881</v>
      </c>
      <c r="AW32" s="270"/>
      <c r="AX32" s="8">
        <v>-386015</v>
      </c>
      <c r="AY32" s="270"/>
      <c r="AZ32" s="8">
        <v>-560059</v>
      </c>
      <c r="BA32" s="270"/>
      <c r="BB32" s="8">
        <v>-571358.2538200001</v>
      </c>
      <c r="BC32" s="270"/>
      <c r="BD32" s="8">
        <v>-324315.63008999988</v>
      </c>
      <c r="BE32" s="270"/>
      <c r="BF32" s="8">
        <v>-358687.58428000018</v>
      </c>
    </row>
    <row r="33" spans="1:58" s="7" customFormat="1">
      <c r="A33" s="154" t="str">
        <f xml:space="preserve"> "3.06.02.02"</f>
        <v>3.06.02.02</v>
      </c>
      <c r="B33" s="158"/>
      <c r="C33" s="166" t="s">
        <v>176</v>
      </c>
      <c r="D33" s="8">
        <v>-10255.964729999998</v>
      </c>
      <c r="E33" s="8">
        <v>53244.377009999997</v>
      </c>
      <c r="F33" s="8">
        <v>-49301.871449999991</v>
      </c>
      <c r="G33" s="8">
        <v>63929.939780000008</v>
      </c>
      <c r="H33" s="8">
        <v>57616.480610000006</v>
      </c>
      <c r="I33" s="258"/>
      <c r="J33" s="8">
        <v>-85333.375469999984</v>
      </c>
      <c r="K33" s="8">
        <v>-82257.316439999995</v>
      </c>
      <c r="L33" s="8">
        <v>-22494.34694000001</v>
      </c>
      <c r="M33" s="8">
        <v>20900.987960000039</v>
      </c>
      <c r="N33" s="8">
        <v>-169184.05088999998</v>
      </c>
      <c r="O33" s="258"/>
      <c r="P33" s="8">
        <v>-7004</v>
      </c>
      <c r="Q33" s="8">
        <v>-1490</v>
      </c>
      <c r="R33" s="8">
        <v>93713</v>
      </c>
      <c r="S33" s="8">
        <v>-47812</v>
      </c>
      <c r="T33" s="8">
        <f t="shared" si="36"/>
        <v>37407</v>
      </c>
      <c r="U33" s="270"/>
      <c r="V33" s="8">
        <v>94093</v>
      </c>
      <c r="W33" s="8">
        <v>-32555</v>
      </c>
      <c r="X33" s="8">
        <v>-24306</v>
      </c>
      <c r="Y33" s="8">
        <v>-173662</v>
      </c>
      <c r="Z33" s="8">
        <f t="shared" si="37"/>
        <v>-136430</v>
      </c>
      <c r="AA33" s="270"/>
      <c r="AB33" s="157">
        <v>157120</v>
      </c>
      <c r="AC33" s="157">
        <v>-591101</v>
      </c>
      <c r="AD33" s="157">
        <v>267423</v>
      </c>
      <c r="AE33" s="157">
        <v>233061</v>
      </c>
      <c r="AF33" s="8">
        <v>66503</v>
      </c>
      <c r="AG33" s="270"/>
      <c r="AH33" s="8">
        <v>-903390</v>
      </c>
      <c r="AI33" s="8">
        <v>661973</v>
      </c>
      <c r="AJ33" s="8">
        <v>167364</v>
      </c>
      <c r="AK33" s="8">
        <v>-342032</v>
      </c>
      <c r="AL33" s="8">
        <f t="shared" si="35"/>
        <v>-416085</v>
      </c>
      <c r="AM33" s="270"/>
      <c r="AN33" s="8">
        <v>-291830</v>
      </c>
      <c r="AO33" s="8">
        <v>-298837</v>
      </c>
      <c r="AP33" s="8">
        <v>171568</v>
      </c>
      <c r="AQ33" s="8">
        <v>-238955</v>
      </c>
      <c r="AR33" s="8">
        <v>-658054</v>
      </c>
      <c r="AS33" s="270"/>
      <c r="AT33" s="8">
        <v>158266</v>
      </c>
      <c r="AU33" s="270"/>
      <c r="AV33" s="8">
        <v>574764</v>
      </c>
      <c r="AW33" s="270"/>
      <c r="AX33" s="8">
        <v>-205622</v>
      </c>
      <c r="AY33" s="270"/>
      <c r="AZ33" s="8">
        <v>1126647</v>
      </c>
      <c r="BA33" s="270"/>
      <c r="BB33" s="8">
        <v>-1046865.0778086642</v>
      </c>
      <c r="BC33" s="270"/>
      <c r="BD33" s="8">
        <v>-522300.53276133561</v>
      </c>
      <c r="BE33" s="270"/>
      <c r="BF33" s="8">
        <v>-411267.14734999998</v>
      </c>
    </row>
    <row r="34" spans="1:58" s="7" customFormat="1" ht="12.75">
      <c r="B34" s="158"/>
      <c r="C34" s="162"/>
      <c r="I34" s="263"/>
      <c r="O34" s="263"/>
      <c r="U34" s="270"/>
      <c r="AA34" s="270"/>
      <c r="AB34" s="167"/>
      <c r="AC34" s="167"/>
      <c r="AD34" s="167"/>
      <c r="AE34" s="167"/>
      <c r="AF34" s="167"/>
      <c r="AG34" s="270"/>
      <c r="AH34" s="167"/>
      <c r="AI34" s="167"/>
      <c r="AJ34" s="167"/>
      <c r="AK34" s="167"/>
      <c r="AL34" s="167"/>
      <c r="AM34" s="270"/>
      <c r="AN34" s="167"/>
      <c r="AO34" s="167"/>
      <c r="AP34" s="167"/>
      <c r="AQ34" s="167"/>
      <c r="AR34" s="167"/>
      <c r="AS34" s="270"/>
      <c r="AT34" s="167"/>
      <c r="AU34" s="270"/>
      <c r="AV34" s="167"/>
      <c r="AW34" s="270"/>
      <c r="AX34" s="167"/>
      <c r="AY34" s="270"/>
      <c r="AZ34" s="167"/>
      <c r="BA34" s="270"/>
      <c r="BB34" s="167"/>
      <c r="BC34" s="270"/>
      <c r="BD34" s="167"/>
      <c r="BE34" s="270"/>
      <c r="BF34" s="167"/>
    </row>
    <row r="35" spans="1:58" s="6" customFormat="1">
      <c r="B35" s="163"/>
      <c r="C35" s="164"/>
      <c r="I35" s="262"/>
      <c r="O35" s="262"/>
      <c r="U35"/>
      <c r="AA35"/>
      <c r="AB35" s="153"/>
      <c r="AC35" s="153"/>
      <c r="AD35" s="153"/>
      <c r="AE35" s="153"/>
      <c r="AF35" s="153"/>
      <c r="AG35"/>
      <c r="AH35" s="153"/>
      <c r="AI35" s="153"/>
      <c r="AJ35" s="153"/>
      <c r="AK35" s="153"/>
      <c r="AL35" s="153"/>
      <c r="AM35"/>
      <c r="AN35" s="153"/>
      <c r="AO35" s="153"/>
      <c r="AP35" s="153"/>
      <c r="AQ35" s="153"/>
      <c r="AR35" s="153"/>
      <c r="AS35"/>
      <c r="AT35" s="153"/>
      <c r="AU35"/>
      <c r="AV35" s="153"/>
      <c r="AW35"/>
      <c r="AX35" s="153"/>
      <c r="AY35"/>
      <c r="AZ35" s="153"/>
      <c r="BA35"/>
      <c r="BB35" s="153"/>
      <c r="BC35"/>
      <c r="BD35" s="153"/>
      <c r="BE35"/>
      <c r="BF35" s="153"/>
    </row>
    <row r="36" spans="1:58" s="149" customFormat="1" ht="15.75">
      <c r="B36" s="150" t="s">
        <v>177</v>
      </c>
      <c r="C36" s="113"/>
      <c r="D36" s="114">
        <f>D28+D30</f>
        <v>432221.59966567764</v>
      </c>
      <c r="E36" s="114">
        <f t="shared" ref="E36:H36" si="38">E28+E30</f>
        <v>276530.35025784269</v>
      </c>
      <c r="F36" s="114">
        <f t="shared" si="38"/>
        <v>369276.74398392951</v>
      </c>
      <c r="G36" s="114">
        <f t="shared" si="38"/>
        <v>217549.49453794828</v>
      </c>
      <c r="H36" s="114">
        <f t="shared" si="38"/>
        <v>1295578.1884453984</v>
      </c>
      <c r="I36" s="231"/>
      <c r="J36" s="114">
        <f>J28+J30</f>
        <v>196382.22059950777</v>
      </c>
      <c r="K36" s="114">
        <f t="shared" ref="K36:N36" si="39">K28+K30</f>
        <v>344306.28594293748</v>
      </c>
      <c r="L36" s="114">
        <f t="shared" si="39"/>
        <v>376156.08905801829</v>
      </c>
      <c r="M36" s="114">
        <f t="shared" si="39"/>
        <v>656507.82114129234</v>
      </c>
      <c r="N36" s="114">
        <f t="shared" si="39"/>
        <v>1573352.4167417567</v>
      </c>
      <c r="O36" s="231"/>
      <c r="P36" s="114">
        <f>P28+P30</f>
        <v>1121891</v>
      </c>
      <c r="Q36" s="114">
        <f t="shared" ref="Q36:T36" si="40">Q28+Q30</f>
        <v>1816053</v>
      </c>
      <c r="R36" s="114">
        <f t="shared" si="40"/>
        <v>1245362</v>
      </c>
      <c r="S36" s="114">
        <f t="shared" si="40"/>
        <v>1011899</v>
      </c>
      <c r="T36" s="114">
        <f t="shared" si="40"/>
        <v>5195205</v>
      </c>
      <c r="U36" s="269"/>
      <c r="V36" s="114">
        <f>V28+V30</f>
        <v>607143</v>
      </c>
      <c r="W36" s="114">
        <f t="shared" ref="W36:Z36" si="41">W28+W30</f>
        <v>1112955</v>
      </c>
      <c r="X36" s="114">
        <f t="shared" si="41"/>
        <v>2211629</v>
      </c>
      <c r="Y36" s="114">
        <f t="shared" si="41"/>
        <v>1858270</v>
      </c>
      <c r="Z36" s="114">
        <f t="shared" si="41"/>
        <v>5789997</v>
      </c>
      <c r="AA36" s="269"/>
      <c r="AB36" s="116">
        <v>3484937</v>
      </c>
      <c r="AC36" s="116">
        <v>3834624</v>
      </c>
      <c r="AD36" s="116">
        <v>1165667</v>
      </c>
      <c r="AE36" s="116">
        <v>719417</v>
      </c>
      <c r="AF36" s="231">
        <v>9204644</v>
      </c>
      <c r="AG36" s="269"/>
      <c r="AH36" s="231">
        <v>1104681</v>
      </c>
      <c r="AI36" s="231">
        <v>1231921</v>
      </c>
      <c r="AJ36" s="231">
        <v>747013</v>
      </c>
      <c r="AK36" s="231">
        <v>896787</v>
      </c>
      <c r="AL36" s="231">
        <f>AH36+AI36+AJ36+AK36</f>
        <v>3980402</v>
      </c>
      <c r="AM36" s="288">
        <f t="shared" ref="AM36" si="42">AI36+AJ36+AK36+AL36</f>
        <v>6856123</v>
      </c>
      <c r="AN36" s="231">
        <v>767386</v>
      </c>
      <c r="AO36" s="231">
        <v>578694</v>
      </c>
      <c r="AP36" s="231">
        <v>1773890</v>
      </c>
      <c r="AQ36" s="231">
        <v>1686587</v>
      </c>
      <c r="AR36" s="231">
        <v>4806558</v>
      </c>
      <c r="AS36" s="288">
        <f t="shared" ref="AS36" si="43">AO36+AP36+AQ36+AR36</f>
        <v>8845729</v>
      </c>
      <c r="AT36" s="231">
        <v>790560</v>
      </c>
      <c r="AU36" s="288"/>
      <c r="AV36" s="231">
        <v>2158089</v>
      </c>
      <c r="AW36" s="288"/>
      <c r="AX36" s="231">
        <f>AX28+AX30</f>
        <v>415231</v>
      </c>
      <c r="AY36" s="288"/>
      <c r="AZ36" s="231">
        <f>AZ28+AZ30</f>
        <v>2385247</v>
      </c>
      <c r="BA36" s="288"/>
      <c r="BB36" s="231">
        <f>BB28+BB30</f>
        <v>-191684.78533773334</v>
      </c>
      <c r="BC36" s="288"/>
      <c r="BD36" s="231">
        <f>BD28+BD30</f>
        <v>182118.77590560459</v>
      </c>
      <c r="BE36" s="288"/>
      <c r="BF36" s="231">
        <f>BF28+BF30</f>
        <v>1056814.6365617067</v>
      </c>
    </row>
    <row r="37" spans="1:58" s="6" customFormat="1">
      <c r="B37" s="163"/>
      <c r="C37" s="152"/>
      <c r="I37" s="257"/>
      <c r="O37" s="257"/>
      <c r="U37"/>
      <c r="AA37"/>
      <c r="AB37" s="153"/>
      <c r="AC37" s="153"/>
      <c r="AD37" s="153"/>
      <c r="AE37" s="153"/>
      <c r="AF37" s="153"/>
      <c r="AG37"/>
      <c r="AH37" s="153"/>
      <c r="AI37" s="153"/>
      <c r="AJ37" s="153"/>
      <c r="AK37" s="153"/>
      <c r="AL37" s="153"/>
      <c r="AM37"/>
      <c r="AN37" s="153"/>
      <c r="AO37" s="153"/>
      <c r="AP37" s="153"/>
      <c r="AQ37" s="153"/>
      <c r="AR37" s="153"/>
      <c r="AS37"/>
      <c r="AT37" s="153"/>
      <c r="AU37"/>
      <c r="AV37" s="153"/>
      <c r="AW37"/>
      <c r="AX37" s="153"/>
      <c r="AY37"/>
      <c r="AZ37" s="153"/>
      <c r="BA37"/>
      <c r="BB37" s="153"/>
      <c r="BC37"/>
      <c r="BD37" s="153"/>
      <c r="BE37"/>
      <c r="BF37" s="153"/>
    </row>
    <row r="38" spans="1:58" s="7" customFormat="1">
      <c r="A38" s="154" t="s">
        <v>178</v>
      </c>
      <c r="B38" s="158"/>
      <c r="C38" s="168" t="s">
        <v>179</v>
      </c>
      <c r="D38" s="8">
        <v>-132952.02914533415</v>
      </c>
      <c r="E38" s="8">
        <v>-116193.30096176073</v>
      </c>
      <c r="F38" s="8">
        <v>-123140.76267398999</v>
      </c>
      <c r="G38" s="8">
        <v>-46309.118447947709</v>
      </c>
      <c r="H38" s="8">
        <v>-418595.2112290326</v>
      </c>
      <c r="I38" s="258"/>
      <c r="J38" s="8">
        <v>-75540.151499508167</v>
      </c>
      <c r="K38" s="8">
        <v>-102135.19129293732</v>
      </c>
      <c r="L38" s="8">
        <v>-116016.15034801859</v>
      </c>
      <c r="M38" s="8">
        <v>-217824.09720129226</v>
      </c>
      <c r="N38" s="8">
        <v>-511515.59034175641</v>
      </c>
      <c r="O38" s="267"/>
      <c r="P38" s="8">
        <v>-378633</v>
      </c>
      <c r="Q38" s="8">
        <v>-605048</v>
      </c>
      <c r="R38" s="8">
        <v>-247395</v>
      </c>
      <c r="S38" s="8">
        <v>-299866</v>
      </c>
      <c r="T38" s="8">
        <f t="shared" ref="T38" si="44">SUM(P38:S38)</f>
        <v>-1530942</v>
      </c>
      <c r="U38" s="270"/>
      <c r="V38" s="8">
        <v>-205903</v>
      </c>
      <c r="W38" s="8">
        <v>-292954</v>
      </c>
      <c r="X38" s="8">
        <v>-744148</v>
      </c>
      <c r="Y38" s="8">
        <v>-516282</v>
      </c>
      <c r="Z38" s="8">
        <f t="shared" ref="Z38" si="45">SUM(V38:Y38)</f>
        <v>-1759287</v>
      </c>
      <c r="AA38" s="270"/>
      <c r="AB38" s="157">
        <v>-1122276</v>
      </c>
      <c r="AC38" s="232">
        <v>-1333984</v>
      </c>
      <c r="AD38" s="232">
        <v>-361603</v>
      </c>
      <c r="AE38" s="232">
        <v>-15815</v>
      </c>
      <c r="AF38" s="8">
        <v>-2833678</v>
      </c>
      <c r="AG38" s="270"/>
      <c r="AH38" s="8">
        <v>-365540</v>
      </c>
      <c r="AI38" s="8">
        <v>-406200</v>
      </c>
      <c r="AJ38" s="8">
        <v>-232956</v>
      </c>
      <c r="AK38" s="8">
        <v>-25408</v>
      </c>
      <c r="AL38" s="8">
        <f>AH38+AI38+AJ38+AK38</f>
        <v>-1030104</v>
      </c>
      <c r="AM38" s="270"/>
      <c r="AN38" s="8">
        <v>-251589</v>
      </c>
      <c r="AO38" s="8">
        <v>-84514</v>
      </c>
      <c r="AP38" s="8">
        <v>-573962</v>
      </c>
      <c r="AQ38" s="8">
        <v>-327756</v>
      </c>
      <c r="AR38" s="8">
        <v>-1237821</v>
      </c>
      <c r="AS38" s="270"/>
      <c r="AT38" s="8">
        <v>-232622</v>
      </c>
      <c r="AU38" s="270"/>
      <c r="AV38" s="8">
        <v>-650647</v>
      </c>
      <c r="AW38" s="270"/>
      <c r="AX38" s="8">
        <v>31075</v>
      </c>
      <c r="AY38" s="270"/>
      <c r="AZ38" s="8">
        <v>-369213</v>
      </c>
      <c r="BA38" s="270"/>
      <c r="BB38" s="8">
        <v>-165602.81236387635</v>
      </c>
      <c r="BC38" s="270"/>
      <c r="BD38" s="8">
        <v>-66352.230223993742</v>
      </c>
      <c r="BE38" s="270"/>
      <c r="BF38" s="8">
        <v>-360548.0230717049</v>
      </c>
    </row>
    <row r="39" spans="1:58" s="6" customFormat="1">
      <c r="B39" s="163"/>
      <c r="C39" s="169"/>
      <c r="I39" s="264"/>
      <c r="O39" s="264"/>
      <c r="U39"/>
      <c r="AA39"/>
      <c r="AB39" s="153"/>
      <c r="AC39" s="153"/>
      <c r="AD39" s="153"/>
      <c r="AE39" s="153"/>
      <c r="AF39" s="153"/>
      <c r="AG39"/>
      <c r="AH39" s="153"/>
      <c r="AI39" s="153"/>
      <c r="AJ39" s="153"/>
      <c r="AK39" s="153"/>
      <c r="AL39" s="153"/>
      <c r="AM39"/>
      <c r="AN39" s="153"/>
      <c r="AO39" s="153"/>
      <c r="AP39" s="153"/>
      <c r="AQ39" s="153"/>
      <c r="AR39" s="153"/>
      <c r="AS39"/>
      <c r="AT39" s="153"/>
      <c r="AU39"/>
      <c r="AV39" s="153"/>
      <c r="AW39"/>
      <c r="AX39" s="153"/>
      <c r="AY39"/>
      <c r="AZ39" s="153"/>
      <c r="BA39"/>
      <c r="BB39" s="153"/>
      <c r="BC39"/>
      <c r="BD39" s="153"/>
      <c r="BE39"/>
      <c r="BF39" s="153"/>
    </row>
    <row r="40" spans="1:58" s="149" customFormat="1" ht="15.75">
      <c r="B40" s="150" t="s">
        <v>180</v>
      </c>
      <c r="C40" s="113"/>
      <c r="D40" s="114">
        <f>D36+D38</f>
        <v>299269.57052034349</v>
      </c>
      <c r="E40" s="114">
        <f t="shared" ref="E40:H40" si="46">E36+E38</f>
        <v>160337.04929608194</v>
      </c>
      <c r="F40" s="114">
        <f t="shared" si="46"/>
        <v>246135.98130993953</v>
      </c>
      <c r="G40" s="114">
        <f t="shared" si="46"/>
        <v>171240.37609000056</v>
      </c>
      <c r="H40" s="114">
        <f t="shared" si="46"/>
        <v>876982.97721636575</v>
      </c>
      <c r="I40" s="231"/>
      <c r="J40" s="114">
        <f>J36+J38</f>
        <v>120842.0690999996</v>
      </c>
      <c r="K40" s="114">
        <f t="shared" ref="K40:N40" si="47">K36+K38</f>
        <v>242171.09465000016</v>
      </c>
      <c r="L40" s="114">
        <f t="shared" si="47"/>
        <v>260139.9387099997</v>
      </c>
      <c r="M40" s="114">
        <f t="shared" si="47"/>
        <v>438683.72394000005</v>
      </c>
      <c r="N40" s="114">
        <f t="shared" si="47"/>
        <v>1061836.8264000004</v>
      </c>
      <c r="O40" s="231"/>
      <c r="P40" s="114">
        <f>P36+P38</f>
        <v>743258</v>
      </c>
      <c r="Q40" s="114">
        <f t="shared" ref="Q40:T40" si="48">Q36+Q38</f>
        <v>1211005</v>
      </c>
      <c r="R40" s="114">
        <f t="shared" si="48"/>
        <v>997967</v>
      </c>
      <c r="S40" s="114">
        <f t="shared" si="48"/>
        <v>712033</v>
      </c>
      <c r="T40" s="114">
        <f t="shared" si="48"/>
        <v>3664263</v>
      </c>
      <c r="U40" s="269"/>
      <c r="V40" s="114">
        <f>V36+V38</f>
        <v>401240</v>
      </c>
      <c r="W40" s="114">
        <f t="shared" ref="W40:Z40" si="49">W36+W38</f>
        <v>820001</v>
      </c>
      <c r="X40" s="114">
        <f t="shared" si="49"/>
        <v>1467481</v>
      </c>
      <c r="Y40" s="114">
        <f t="shared" si="49"/>
        <v>1341988</v>
      </c>
      <c r="Z40" s="114">
        <f t="shared" si="49"/>
        <v>4030710</v>
      </c>
      <c r="AA40" s="273"/>
      <c r="AB40" s="116">
        <v>2362661</v>
      </c>
      <c r="AC40" s="231">
        <f>AC36+AC38</f>
        <v>2500640</v>
      </c>
      <c r="AD40" s="231">
        <v>804064</v>
      </c>
      <c r="AE40" s="231">
        <v>703602</v>
      </c>
      <c r="AF40" s="231">
        <v>6370966</v>
      </c>
      <c r="AG40" s="269"/>
      <c r="AH40" s="231">
        <v>739141</v>
      </c>
      <c r="AI40" s="231">
        <v>825721</v>
      </c>
      <c r="AJ40" s="231">
        <v>514057</v>
      </c>
      <c r="AK40" s="231">
        <v>871379</v>
      </c>
      <c r="AL40" s="231">
        <f>AH40+AI40+AJ40+AK40</f>
        <v>2950298</v>
      </c>
      <c r="AM40" s="288">
        <f t="shared" ref="AM40" si="50">AI40+AJ40+AK40+AL40</f>
        <v>5161455</v>
      </c>
      <c r="AN40" s="231">
        <v>515797</v>
      </c>
      <c r="AO40" s="231">
        <v>494180</v>
      </c>
      <c r="AP40" s="231">
        <v>1199928</v>
      </c>
      <c r="AQ40" s="231">
        <v>1358831</v>
      </c>
      <c r="AR40" s="231">
        <v>3568737</v>
      </c>
      <c r="AS40" s="288">
        <f t="shared" ref="AS40" si="51">AO40+AP40+AQ40+AR40</f>
        <v>6621676</v>
      </c>
      <c r="AT40" s="231">
        <v>557938</v>
      </c>
      <c r="AU40" s="288"/>
      <c r="AV40" s="231">
        <v>1507442</v>
      </c>
      <c r="AW40" s="288"/>
      <c r="AX40" s="231">
        <f>AX36+AX38</f>
        <v>446306</v>
      </c>
      <c r="AY40" s="288"/>
      <c r="AZ40" s="231">
        <f>AZ36+AZ38</f>
        <v>2016034</v>
      </c>
      <c r="BA40" s="288"/>
      <c r="BB40" s="231">
        <f>BB36+BB38</f>
        <v>-357287.59770160972</v>
      </c>
      <c r="BC40" s="288"/>
      <c r="BD40" s="231">
        <f>BD36+BD38</f>
        <v>115766.54568161085</v>
      </c>
      <c r="BE40" s="288"/>
      <c r="BF40" s="231">
        <f>BF36+BF38</f>
        <v>696266.61349000176</v>
      </c>
    </row>
    <row r="41" spans="1:58" s="6" customFormat="1">
      <c r="B41" s="170"/>
      <c r="C41" s="171"/>
      <c r="I41" s="265"/>
      <c r="O41" s="265"/>
      <c r="U41"/>
      <c r="AA41"/>
      <c r="AG41"/>
      <c r="AM41"/>
      <c r="AS41"/>
      <c r="AU41"/>
      <c r="AW41"/>
      <c r="AY41"/>
      <c r="BA41"/>
      <c r="BC41"/>
      <c r="BE41"/>
    </row>
    <row r="42" spans="1:58" s="6" customFormat="1">
      <c r="D42" s="16"/>
      <c r="H42" s="16"/>
      <c r="I42"/>
      <c r="J42" s="16"/>
      <c r="N42" s="16"/>
      <c r="O42"/>
      <c r="P42" s="16"/>
      <c r="T42" s="16"/>
      <c r="U42"/>
      <c r="V42" s="16"/>
      <c r="Z42" s="16"/>
      <c r="AA42"/>
      <c r="AG42"/>
      <c r="AM42"/>
      <c r="AS42"/>
      <c r="AU42"/>
      <c r="AW42"/>
      <c r="AY42"/>
      <c r="BA42"/>
      <c r="BC42"/>
      <c r="BE42"/>
    </row>
    <row r="43" spans="1:58" s="6" customFormat="1" ht="30" customHeight="1">
      <c r="C43" s="312" t="s">
        <v>181</v>
      </c>
      <c r="D43" s="310" t="s">
        <v>30</v>
      </c>
      <c r="E43" s="310" t="s">
        <v>47</v>
      </c>
      <c r="F43" s="310" t="s">
        <v>48</v>
      </c>
      <c r="G43" s="310" t="s">
        <v>31</v>
      </c>
      <c r="H43" s="310">
        <v>2017</v>
      </c>
      <c r="I43"/>
      <c r="J43" s="310" t="s">
        <v>43</v>
      </c>
      <c r="K43" s="310" t="s">
        <v>32</v>
      </c>
      <c r="L43" s="310" t="s">
        <v>33</v>
      </c>
      <c r="M43" s="310" t="s">
        <v>34</v>
      </c>
      <c r="N43" s="310">
        <v>2018</v>
      </c>
      <c r="O43"/>
      <c r="P43" s="310" t="s">
        <v>35</v>
      </c>
      <c r="Q43" s="310" t="s">
        <v>36</v>
      </c>
      <c r="R43" s="310" t="s">
        <v>37</v>
      </c>
      <c r="S43" s="310" t="s">
        <v>38</v>
      </c>
      <c r="T43" s="310">
        <v>2019</v>
      </c>
      <c r="U43"/>
      <c r="V43" s="310" t="s">
        <v>39</v>
      </c>
      <c r="W43" s="310" t="s">
        <v>40</v>
      </c>
      <c r="X43" s="310" t="s">
        <v>41</v>
      </c>
      <c r="Y43" s="310" t="s">
        <v>42</v>
      </c>
      <c r="Z43" s="310">
        <v>2020</v>
      </c>
      <c r="AA43"/>
      <c r="AB43" s="311" t="s">
        <v>156</v>
      </c>
      <c r="AC43" s="311" t="s">
        <v>307</v>
      </c>
      <c r="AD43" s="311" t="s">
        <v>313</v>
      </c>
      <c r="AE43" s="311" t="s">
        <v>316</v>
      </c>
      <c r="AF43" s="311" t="s">
        <v>318</v>
      </c>
      <c r="AG43"/>
      <c r="AH43" s="311"/>
      <c r="AI43" s="311"/>
      <c r="AJ43" s="311"/>
      <c r="AK43" s="253"/>
      <c r="AL43" s="311"/>
      <c r="AM43"/>
      <c r="AN43" s="253"/>
      <c r="AO43" s="253"/>
      <c r="AP43" s="253"/>
      <c r="AQ43" s="253"/>
      <c r="AR43" s="253"/>
      <c r="AS43"/>
      <c r="AT43" s="253"/>
      <c r="AU43"/>
      <c r="AV43" s="253">
        <v>0</v>
      </c>
      <c r="AW43"/>
      <c r="AX43" s="253">
        <v>0</v>
      </c>
      <c r="AY43"/>
      <c r="AZ43" s="253">
        <v>0</v>
      </c>
      <c r="BA43"/>
      <c r="BB43" s="253">
        <v>0</v>
      </c>
      <c r="BC43"/>
      <c r="BD43" s="253">
        <v>0</v>
      </c>
      <c r="BE43"/>
      <c r="BF43" s="253">
        <v>0</v>
      </c>
    </row>
    <row r="44" spans="1:58" s="6" customFormat="1">
      <c r="C44" s="312"/>
      <c r="D44" s="310"/>
      <c r="E44" s="310"/>
      <c r="F44" s="310"/>
      <c r="G44" s="310"/>
      <c r="H44" s="310"/>
      <c r="I44"/>
      <c r="J44" s="310"/>
      <c r="K44" s="310"/>
      <c r="L44" s="310"/>
      <c r="M44" s="310"/>
      <c r="N44" s="310"/>
      <c r="O44"/>
      <c r="P44" s="310"/>
      <c r="Q44" s="310"/>
      <c r="R44" s="310"/>
      <c r="S44" s="310"/>
      <c r="T44" s="310"/>
      <c r="U44"/>
      <c r="V44" s="310"/>
      <c r="W44" s="310"/>
      <c r="X44" s="310"/>
      <c r="Y44" s="310"/>
      <c r="Z44" s="310"/>
      <c r="AA44"/>
      <c r="AB44" s="311"/>
      <c r="AC44" s="311"/>
      <c r="AD44" s="311"/>
      <c r="AE44" s="311"/>
      <c r="AF44" s="311"/>
      <c r="AG44"/>
      <c r="AH44" s="311"/>
      <c r="AI44" s="311"/>
      <c r="AJ44" s="311"/>
      <c r="AK44" s="253"/>
      <c r="AL44" s="311"/>
      <c r="AM44"/>
      <c r="AN44" s="253"/>
      <c r="AO44" s="253"/>
      <c r="AP44" s="253"/>
      <c r="AQ44" s="253"/>
      <c r="AR44" s="253"/>
      <c r="AS44"/>
      <c r="AT44" s="253"/>
      <c r="AU44"/>
      <c r="AV44" s="253">
        <v>4514331</v>
      </c>
      <c r="AW44"/>
      <c r="AX44" s="253">
        <v>4514331</v>
      </c>
      <c r="AY44"/>
      <c r="AZ44" s="253">
        <v>4514331</v>
      </c>
      <c r="BA44"/>
      <c r="BB44" s="253">
        <v>4514331</v>
      </c>
      <c r="BC44"/>
      <c r="BD44" s="253">
        <v>4514331</v>
      </c>
      <c r="BE44"/>
      <c r="BF44" s="253">
        <v>4514331</v>
      </c>
    </row>
    <row r="45" spans="1:58" s="6" customFormat="1">
      <c r="D45" s="59"/>
      <c r="H45" s="59"/>
      <c r="I45"/>
      <c r="J45" s="59"/>
      <c r="N45" s="59"/>
      <c r="O45"/>
      <c r="P45" s="59"/>
      <c r="T45" s="59"/>
      <c r="U45"/>
      <c r="V45" s="59"/>
      <c r="Z45" s="59"/>
      <c r="AA45"/>
      <c r="AB45" s="172"/>
      <c r="AC45" s="172"/>
      <c r="AD45" s="172"/>
      <c r="AE45" s="172"/>
      <c r="AF45" s="172"/>
      <c r="AG45"/>
      <c r="AH45" s="172"/>
      <c r="AI45" s="172"/>
      <c r="AJ45" s="172"/>
      <c r="AK45" s="172"/>
      <c r="AL45" s="172"/>
      <c r="AM45"/>
      <c r="AN45" s="172"/>
      <c r="AO45" s="172"/>
      <c r="AP45" s="172"/>
      <c r="AQ45" s="172"/>
      <c r="AR45" s="172"/>
      <c r="AS45"/>
      <c r="AT45" s="172"/>
      <c r="AU45"/>
      <c r="AV45" s="172"/>
      <c r="AW45"/>
      <c r="AX45" s="172"/>
      <c r="AY45"/>
      <c r="AZ45" s="172"/>
      <c r="BA45"/>
      <c r="BB45" s="172"/>
      <c r="BC45"/>
      <c r="BD45" s="172"/>
      <c r="BE45"/>
      <c r="BF45" s="172"/>
    </row>
    <row r="46" spans="1:58" s="6" customFormat="1">
      <c r="C46" s="173" t="s">
        <v>182</v>
      </c>
      <c r="D46" s="8">
        <f t="shared" ref="D46:Z46" si="52">D7</f>
        <v>1324471.4962999998</v>
      </c>
      <c r="E46" s="8">
        <f t="shared" si="52"/>
        <v>1282790.9653599998</v>
      </c>
      <c r="F46" s="8">
        <f t="shared" si="52"/>
        <v>1372232.2374099996</v>
      </c>
      <c r="G46" s="8">
        <f t="shared" si="52"/>
        <v>1521550.3751400001</v>
      </c>
      <c r="H46" s="8">
        <f t="shared" si="52"/>
        <v>5501045.0742099993</v>
      </c>
      <c r="I46" s="252">
        <f t="shared" si="52"/>
        <v>0</v>
      </c>
      <c r="J46" s="8">
        <f t="shared" si="52"/>
        <v>1373481.9839999997</v>
      </c>
      <c r="K46" s="8">
        <f t="shared" si="52"/>
        <v>1540642.1354200002</v>
      </c>
      <c r="L46" s="8">
        <f t="shared" si="52"/>
        <v>1996847.1157999996</v>
      </c>
      <c r="M46" s="8">
        <f t="shared" si="52"/>
        <v>2322111.5944100004</v>
      </c>
      <c r="N46" s="8">
        <f t="shared" si="52"/>
        <v>7233082.8296300005</v>
      </c>
      <c r="O46" s="252">
        <f t="shared" si="52"/>
        <v>0</v>
      </c>
      <c r="P46" s="8">
        <f t="shared" si="52"/>
        <v>2443521</v>
      </c>
      <c r="Q46" s="8">
        <f t="shared" si="52"/>
        <v>3291150</v>
      </c>
      <c r="R46" s="8">
        <f t="shared" si="52"/>
        <v>2544597</v>
      </c>
      <c r="S46" s="8">
        <f t="shared" si="52"/>
        <v>3176678</v>
      </c>
      <c r="T46" s="8">
        <f t="shared" si="52"/>
        <v>11455946</v>
      </c>
      <c r="U46" s="252">
        <f t="shared" si="52"/>
        <v>0</v>
      </c>
      <c r="V46" s="8">
        <f t="shared" si="52"/>
        <v>1821464</v>
      </c>
      <c r="W46" s="8">
        <f t="shared" si="52"/>
        <v>2877230</v>
      </c>
      <c r="X46" s="8">
        <f t="shared" si="52"/>
        <v>4238829</v>
      </c>
      <c r="Y46" s="8">
        <f t="shared" si="52"/>
        <v>4852008</v>
      </c>
      <c r="Z46" s="8">
        <f t="shared" si="52"/>
        <v>13789531</v>
      </c>
      <c r="AA46"/>
      <c r="AB46" s="88">
        <v>5638570</v>
      </c>
      <c r="AC46" s="16">
        <v>7693326</v>
      </c>
      <c r="AD46" s="16">
        <v>3057587</v>
      </c>
      <c r="AE46" s="16">
        <v>2650386</v>
      </c>
      <c r="AF46" s="8">
        <v>19039869</v>
      </c>
      <c r="AG46"/>
      <c r="AH46" s="8">
        <v>3891712</v>
      </c>
      <c r="AI46" s="8">
        <v>2679299</v>
      </c>
      <c r="AJ46" s="252">
        <v>2723538</v>
      </c>
      <c r="AK46" s="252">
        <v>3978016</v>
      </c>
      <c r="AL46" s="252">
        <f t="shared" ref="AL46:AL68" si="53">AH46+AI46+AJ46+AK46</f>
        <v>13272565</v>
      </c>
      <c r="AM46"/>
      <c r="AN46" s="252">
        <v>4514331</v>
      </c>
      <c r="AO46" s="252">
        <v>4014012</v>
      </c>
      <c r="AP46" s="252">
        <v>4839552</v>
      </c>
      <c r="AQ46" s="252">
        <v>5512531</v>
      </c>
      <c r="AR46" s="252">
        <v>18880426</v>
      </c>
      <c r="AS46"/>
      <c r="AT46" s="252">
        <v>3510759</v>
      </c>
      <c r="AU46"/>
      <c r="AV46" s="252">
        <v>4189057</v>
      </c>
      <c r="AW46"/>
      <c r="AX46" s="252">
        <v>3966836</v>
      </c>
      <c r="AY46"/>
      <c r="AZ46" s="252">
        <v>4829665</v>
      </c>
      <c r="BA46"/>
      <c r="BB46" s="252">
        <v>3911381.8450000007</v>
      </c>
      <c r="BC46"/>
      <c r="BD46" s="252">
        <v>4038202.0268300003</v>
      </c>
      <c r="BE46"/>
      <c r="BF46" s="252">
        <v>5146072.6831900012</v>
      </c>
    </row>
    <row r="47" spans="1:58" s="6" customFormat="1">
      <c r="A47" s="174" t="s">
        <v>183</v>
      </c>
      <c r="C47" s="173" t="s">
        <v>184</v>
      </c>
      <c r="D47" s="8">
        <v>-155592.90121999997</v>
      </c>
      <c r="E47" s="8">
        <v>-222272.86113999996</v>
      </c>
      <c r="F47" s="8">
        <v>-175625.54472000006</v>
      </c>
      <c r="G47" s="8">
        <v>-355954.49813999992</v>
      </c>
      <c r="H47" s="8">
        <v>-909445.80521999998</v>
      </c>
      <c r="I47"/>
      <c r="J47" s="8">
        <v>-234064.26061</v>
      </c>
      <c r="K47" s="8">
        <v>-221572.48643000005</v>
      </c>
      <c r="L47" s="8">
        <v>-348930.40220999997</v>
      </c>
      <c r="M47" s="8">
        <v>-490409.54187000013</v>
      </c>
      <c r="N47" s="8">
        <v>-1294976.6911200001</v>
      </c>
      <c r="O47"/>
      <c r="P47" s="8">
        <v>-370627.20897000004</v>
      </c>
      <c r="Q47" s="8">
        <v>-212336.22331</v>
      </c>
      <c r="R47" s="8">
        <v>-218380.88066000002</v>
      </c>
      <c r="S47" s="8">
        <v>-663024.69790999987</v>
      </c>
      <c r="T47" s="8">
        <v>-1464369.01085</v>
      </c>
      <c r="U47"/>
      <c r="V47" s="8">
        <v>-183593.92736000003</v>
      </c>
      <c r="W47" s="8">
        <v>-204139.85468999995</v>
      </c>
      <c r="X47" s="8">
        <v>-308558.93764000002</v>
      </c>
      <c r="Y47" s="8">
        <v>-336109.13907999994</v>
      </c>
      <c r="Z47" s="8">
        <v>-1032401.8587699998</v>
      </c>
      <c r="AA47"/>
      <c r="AB47" s="88">
        <v>-165049</v>
      </c>
      <c r="AC47" s="16">
        <v>-348618</v>
      </c>
      <c r="AD47" s="16">
        <v>-274900</v>
      </c>
      <c r="AE47" s="16">
        <v>-269510</v>
      </c>
      <c r="AF47" s="8">
        <v>-1058077</v>
      </c>
      <c r="AG47"/>
      <c r="AH47" s="8">
        <v>-53385</v>
      </c>
      <c r="AI47" s="8">
        <v>-92553</v>
      </c>
      <c r="AJ47" s="252">
        <v>-214984</v>
      </c>
      <c r="AK47" s="252">
        <v>-465630</v>
      </c>
      <c r="AL47" s="252">
        <f t="shared" si="53"/>
        <v>-826552</v>
      </c>
      <c r="AM47"/>
      <c r="AN47" s="252">
        <v>-399599</v>
      </c>
      <c r="AO47" s="252">
        <v>-403091</v>
      </c>
      <c r="AP47" s="252">
        <v>-529928</v>
      </c>
      <c r="AQ47" s="252">
        <v>-494117</v>
      </c>
      <c r="AR47" s="252">
        <v>-1826735</v>
      </c>
      <c r="AS47"/>
      <c r="AT47" s="252">
        <v>-705951</v>
      </c>
      <c r="AU47"/>
      <c r="AV47" s="252">
        <v>-865417</v>
      </c>
      <c r="AW47"/>
      <c r="AX47" s="252">
        <v>-993603</v>
      </c>
      <c r="AY47"/>
      <c r="AZ47" s="252">
        <v>-922304.81313999998</v>
      </c>
      <c r="BA47"/>
      <c r="BB47" s="252">
        <v>-499200.1</v>
      </c>
      <c r="BC47"/>
      <c r="BD47" s="252">
        <v>-631992.1</v>
      </c>
      <c r="BE47"/>
      <c r="BF47" s="252">
        <v>-740997.6</v>
      </c>
    </row>
    <row r="48" spans="1:58" s="6" customFormat="1">
      <c r="C48" s="175" t="s">
        <v>185</v>
      </c>
      <c r="D48" s="176">
        <f>SUM(D46:D47)</f>
        <v>1168878.5950799999</v>
      </c>
      <c r="E48" s="176">
        <f t="shared" ref="E48:N48" si="54">SUM(E46:E47)</f>
        <v>1060518.1042199999</v>
      </c>
      <c r="F48" s="176">
        <f t="shared" si="54"/>
        <v>1196606.6926899995</v>
      </c>
      <c r="G48" s="176">
        <f t="shared" si="54"/>
        <v>1165595.8770000003</v>
      </c>
      <c r="H48" s="176">
        <f t="shared" si="54"/>
        <v>4591599.2689899988</v>
      </c>
      <c r="I48"/>
      <c r="J48" s="176">
        <f t="shared" si="54"/>
        <v>1139417.7233899997</v>
      </c>
      <c r="K48" s="176">
        <f t="shared" si="54"/>
        <v>1319069.6489900001</v>
      </c>
      <c r="L48" s="176">
        <f t="shared" si="54"/>
        <v>1647916.7135899996</v>
      </c>
      <c r="M48" s="176">
        <f t="shared" si="54"/>
        <v>1831702.0525400003</v>
      </c>
      <c r="N48" s="176">
        <f t="shared" si="54"/>
        <v>5938106.13851</v>
      </c>
      <c r="O48"/>
      <c r="P48" s="176">
        <f t="shared" ref="P48:Z48" si="55">SUM(P46:P47)</f>
        <v>2072893.79103</v>
      </c>
      <c r="Q48" s="176">
        <f t="shared" si="55"/>
        <v>3078813.7766900002</v>
      </c>
      <c r="R48" s="176">
        <f t="shared" si="55"/>
        <v>2326216.1193399997</v>
      </c>
      <c r="S48" s="176">
        <f t="shared" si="55"/>
        <v>2513653.3020900004</v>
      </c>
      <c r="T48" s="176">
        <f t="shared" si="55"/>
        <v>9991576.9891500007</v>
      </c>
      <c r="U48" s="266">
        <f t="shared" si="55"/>
        <v>0</v>
      </c>
      <c r="V48" s="176">
        <f t="shared" si="55"/>
        <v>1637870.0726399999</v>
      </c>
      <c r="W48" s="176">
        <f t="shared" si="55"/>
        <v>2673090.1453100001</v>
      </c>
      <c r="X48" s="176">
        <f t="shared" si="55"/>
        <v>3930270.0623599999</v>
      </c>
      <c r="Y48" s="176">
        <f t="shared" si="55"/>
        <v>4515898.8609199999</v>
      </c>
      <c r="Z48" s="176">
        <f t="shared" si="55"/>
        <v>12757129.14123</v>
      </c>
      <c r="AA48"/>
      <c r="AB48" s="89">
        <v>5473521</v>
      </c>
      <c r="AC48" s="233">
        <v>7344708</v>
      </c>
      <c r="AD48" s="233">
        <v>2782687</v>
      </c>
      <c r="AE48" s="233">
        <v>2380876</v>
      </c>
      <c r="AF48" s="9">
        <v>17981792</v>
      </c>
      <c r="AG48"/>
      <c r="AH48" s="9">
        <v>3838327</v>
      </c>
      <c r="AI48" s="9">
        <v>2586746</v>
      </c>
      <c r="AJ48" s="251">
        <v>2508554</v>
      </c>
      <c r="AK48" s="251">
        <v>3512386</v>
      </c>
      <c r="AL48" s="251">
        <f t="shared" si="53"/>
        <v>12446013</v>
      </c>
      <c r="AM48"/>
      <c r="AN48" s="251">
        <v>4114732</v>
      </c>
      <c r="AO48" s="251">
        <v>3610921</v>
      </c>
      <c r="AP48" s="251">
        <v>4309624</v>
      </c>
      <c r="AQ48" s="251">
        <v>5018414</v>
      </c>
      <c r="AR48" s="251">
        <v>17053691</v>
      </c>
      <c r="AS48"/>
      <c r="AT48" s="251">
        <v>2804808</v>
      </c>
      <c r="AU48"/>
      <c r="AV48" s="251">
        <v>3323640</v>
      </c>
      <c r="AW48"/>
      <c r="AX48" s="251">
        <f>AX46+AX47</f>
        <v>2973233</v>
      </c>
      <c r="AY48"/>
      <c r="AZ48" s="251">
        <f>AZ46+AZ47</f>
        <v>3907360.1868599998</v>
      </c>
      <c r="BA48"/>
      <c r="BB48" s="251">
        <f>BB46+BB47</f>
        <v>3412181.7450000006</v>
      </c>
      <c r="BC48"/>
      <c r="BD48" s="251">
        <f>BD46+BD47</f>
        <v>3406209.9268300002</v>
      </c>
      <c r="BE48"/>
      <c r="BF48" s="251">
        <f>BF46+BF47</f>
        <v>4405075.0831900015</v>
      </c>
    </row>
    <row r="49" spans="3:58" s="6" customFormat="1">
      <c r="C49" s="173"/>
      <c r="H49" s="16"/>
      <c r="I49"/>
      <c r="N49" s="16">
        <v>0</v>
      </c>
      <c r="O49"/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3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/>
      <c r="AB49" s="88"/>
      <c r="AC49" s="233"/>
      <c r="AD49" s="233"/>
      <c r="AE49" s="233"/>
      <c r="AF49" s="8">
        <v>0</v>
      </c>
      <c r="AG49"/>
      <c r="AH49" s="8">
        <v>-621</v>
      </c>
      <c r="AI49" s="8"/>
      <c r="AJ49" s="252"/>
      <c r="AK49" s="252"/>
      <c r="AL49" s="252">
        <f t="shared" si="53"/>
        <v>-621</v>
      </c>
      <c r="AM49"/>
      <c r="AN49" s="252"/>
      <c r="AO49" s="252"/>
      <c r="AP49" s="252"/>
      <c r="AQ49" s="252"/>
      <c r="AR49" s="252"/>
      <c r="AS49"/>
      <c r="AT49" s="252"/>
      <c r="AU49"/>
      <c r="AV49" s="252"/>
      <c r="AW49"/>
      <c r="AX49" s="252"/>
      <c r="AY49"/>
      <c r="AZ49" s="252"/>
      <c r="BA49"/>
      <c r="BB49" s="252"/>
      <c r="BC49"/>
      <c r="BD49" s="252"/>
      <c r="BE49"/>
      <c r="BF49" s="252"/>
    </row>
    <row r="50" spans="3:58" s="6" customFormat="1">
      <c r="C50" s="175" t="s">
        <v>186</v>
      </c>
      <c r="D50" s="176">
        <f>D51+D52</f>
        <v>-619910.73804901738</v>
      </c>
      <c r="E50" s="176">
        <f t="shared" ref="E50:H50" si="56">E51+E52</f>
        <v>-718194.51171540888</v>
      </c>
      <c r="F50" s="176">
        <f t="shared" si="56"/>
        <v>-702540.32484002982</v>
      </c>
      <c r="G50" s="176">
        <f t="shared" si="56"/>
        <v>-895108.81439191813</v>
      </c>
      <c r="H50" s="176">
        <f t="shared" si="56"/>
        <v>-2935754.3889963739</v>
      </c>
      <c r="I50"/>
      <c r="J50" s="176">
        <f>J51+J52</f>
        <v>-779992.25660674088</v>
      </c>
      <c r="K50" s="176">
        <f t="shared" ref="K50:N50" si="57">K51+K52</f>
        <v>-841816.56443841965</v>
      </c>
      <c r="L50" s="176">
        <f t="shared" si="57"/>
        <v>-867603.95386465115</v>
      </c>
      <c r="M50" s="176">
        <f t="shared" si="57"/>
        <v>-1032808.2302738467</v>
      </c>
      <c r="N50" s="176">
        <f t="shared" si="57"/>
        <v>-3522221.0051836581</v>
      </c>
      <c r="O50"/>
      <c r="P50" s="176">
        <f t="shared" ref="P50:Z50" si="58">P51+P52</f>
        <v>-864031</v>
      </c>
      <c r="Q50" s="176">
        <f t="shared" si="58"/>
        <v>-1135999</v>
      </c>
      <c r="R50" s="176">
        <f t="shared" si="58"/>
        <v>-1062351</v>
      </c>
      <c r="S50" s="176">
        <f t="shared" si="58"/>
        <v>-1302090</v>
      </c>
      <c r="T50" s="176">
        <f t="shared" si="58"/>
        <v>-4364471</v>
      </c>
      <c r="U50" s="266">
        <f t="shared" si="58"/>
        <v>0</v>
      </c>
      <c r="V50" s="176">
        <f t="shared" si="58"/>
        <v>-807177</v>
      </c>
      <c r="W50" s="176">
        <f t="shared" si="58"/>
        <v>-1350311</v>
      </c>
      <c r="X50" s="176">
        <f t="shared" si="58"/>
        <v>-1304771</v>
      </c>
      <c r="Y50" s="176">
        <f t="shared" si="58"/>
        <v>-2018349</v>
      </c>
      <c r="Z50" s="176">
        <f t="shared" si="58"/>
        <v>-5480608</v>
      </c>
      <c r="AA50"/>
      <c r="AB50" s="89">
        <v>-1907069</v>
      </c>
      <c r="AC50" s="233">
        <v>-2427624</v>
      </c>
      <c r="AD50" s="233">
        <f>AD51+AD52</f>
        <v>-1998327</v>
      </c>
      <c r="AE50" s="233">
        <f>AE51+AE52</f>
        <v>-1675245</v>
      </c>
      <c r="AF50" s="9">
        <v>-8008265</v>
      </c>
      <c r="AG50"/>
      <c r="AH50" s="9">
        <v>-1603727</v>
      </c>
      <c r="AI50" s="9">
        <f>AI51+AI52</f>
        <v>-1835234</v>
      </c>
      <c r="AJ50" s="251">
        <f>AJ51+AJ52</f>
        <v>-1777669</v>
      </c>
      <c r="AK50" s="251">
        <f>AK51+AK52</f>
        <v>-1866636</v>
      </c>
      <c r="AL50" s="251">
        <f>AH50+AI50+AJ50+AK50</f>
        <v>-7083266</v>
      </c>
      <c r="AM50" s="251">
        <f t="shared" ref="AM50" si="59">AI50+AJ50+AK50+AL50</f>
        <v>-12562805</v>
      </c>
      <c r="AN50" s="251">
        <f>AN51+AN52</f>
        <v>-2227464</v>
      </c>
      <c r="AO50" s="251">
        <f>AO51+AO52</f>
        <v>-2622510</v>
      </c>
      <c r="AP50" s="251">
        <f>AP51+AP52</f>
        <v>-2523535</v>
      </c>
      <c r="AQ50" s="251">
        <f>AQ51+AQ52</f>
        <v>-2465549</v>
      </c>
      <c r="AR50" s="251">
        <f t="shared" ref="AR50:AT50" si="60">AR51+AR52</f>
        <v>-9839057</v>
      </c>
      <c r="AS50" s="251">
        <f t="shared" si="60"/>
        <v>0</v>
      </c>
      <c r="AT50" s="251">
        <f t="shared" si="60"/>
        <v>-1890164</v>
      </c>
      <c r="AU50" s="251"/>
      <c r="AV50" s="251">
        <v>-1946282</v>
      </c>
      <c r="AW50" s="251"/>
      <c r="AX50" s="251">
        <f>AX51+AX52</f>
        <v>-2063350</v>
      </c>
      <c r="AY50" s="251"/>
      <c r="AZ50" s="251">
        <f>AZ51+AZ52</f>
        <v>-2125231</v>
      </c>
      <c r="BA50" s="251"/>
      <c r="BB50" s="251">
        <f>BB51+BB52</f>
        <v>-2237700.585448599</v>
      </c>
      <c r="BC50" s="251"/>
      <c r="BD50" s="251">
        <f>BD51+BD52</f>
        <v>-2377875.6715182536</v>
      </c>
      <c r="BE50" s="251"/>
      <c r="BF50" s="251">
        <f>BF51+BF52</f>
        <v>-2645483.3424532199</v>
      </c>
    </row>
    <row r="51" spans="3:58" s="6" customFormat="1">
      <c r="C51" s="177" t="s">
        <v>187</v>
      </c>
      <c r="D51" s="8">
        <f t="shared" ref="D51:H52" si="61">D14</f>
        <v>-501335.72726901737</v>
      </c>
      <c r="E51" s="8">
        <f t="shared" si="61"/>
        <v>-597607.92494540894</v>
      </c>
      <c r="F51" s="8">
        <f t="shared" si="61"/>
        <v>-581367.50116002979</v>
      </c>
      <c r="G51" s="8">
        <f t="shared" si="61"/>
        <v>-775299.19157191808</v>
      </c>
      <c r="H51" s="8">
        <f t="shared" si="61"/>
        <v>-2455610.3449463737</v>
      </c>
      <c r="I51"/>
      <c r="J51" s="8">
        <f t="shared" ref="J51:N52" si="62">J14</f>
        <v>-675176.51603674085</v>
      </c>
      <c r="K51" s="8">
        <f t="shared" si="62"/>
        <v>-741529.90725841967</v>
      </c>
      <c r="L51" s="8">
        <f t="shared" si="62"/>
        <v>-768095.17385465116</v>
      </c>
      <c r="M51" s="8">
        <f t="shared" si="62"/>
        <v>-977357.63903384667</v>
      </c>
      <c r="N51" s="8">
        <f t="shared" si="62"/>
        <v>-3162159.2361836582</v>
      </c>
      <c r="O51"/>
      <c r="P51" s="8">
        <f t="shared" ref="P51:Z51" si="63">P14</f>
        <v>-774117</v>
      </c>
      <c r="Q51" s="8">
        <f t="shared" si="63"/>
        <v>-1025579</v>
      </c>
      <c r="R51" s="8">
        <f t="shared" si="63"/>
        <v>-926270</v>
      </c>
      <c r="S51" s="8">
        <f t="shared" si="63"/>
        <v>-1170348</v>
      </c>
      <c r="T51" s="8">
        <f t="shared" si="63"/>
        <v>-3896314</v>
      </c>
      <c r="U51" s="252">
        <f t="shared" si="63"/>
        <v>0</v>
      </c>
      <c r="V51" s="8">
        <f t="shared" si="63"/>
        <v>-664920</v>
      </c>
      <c r="W51" s="8">
        <f t="shared" si="63"/>
        <v>-1211403</v>
      </c>
      <c r="X51" s="8">
        <f t="shared" si="63"/>
        <v>-1140380</v>
      </c>
      <c r="Y51" s="8">
        <f t="shared" si="63"/>
        <v>-1251003</v>
      </c>
      <c r="Z51" s="8">
        <f t="shared" si="63"/>
        <v>-4267706</v>
      </c>
      <c r="AA51"/>
      <c r="AB51" s="88">
        <v>-1760049</v>
      </c>
      <c r="AC51" s="16">
        <v>-2254686</v>
      </c>
      <c r="AD51" s="16">
        <v>-1810167</v>
      </c>
      <c r="AE51" s="16">
        <v>-1451228</v>
      </c>
      <c r="AF51" s="8">
        <v>-7276130</v>
      </c>
      <c r="AG51"/>
      <c r="AH51" s="8">
        <v>-1367420</v>
      </c>
      <c r="AI51" s="8">
        <v>-1598279</v>
      </c>
      <c r="AJ51" s="252">
        <v>-1530791</v>
      </c>
      <c r="AK51" s="252">
        <v>-1597180</v>
      </c>
      <c r="AL51" s="252">
        <f t="shared" si="53"/>
        <v>-6093670</v>
      </c>
      <c r="AM51"/>
      <c r="AN51" s="252">
        <v>-1977519</v>
      </c>
      <c r="AO51" s="252">
        <v>-2375279</v>
      </c>
      <c r="AP51" s="252">
        <v>-2261279</v>
      </c>
      <c r="AQ51" s="252">
        <v>-2192820</v>
      </c>
      <c r="AR51" s="252">
        <v>-8806896</v>
      </c>
      <c r="AS51"/>
      <c r="AT51" s="252">
        <v>-1608726</v>
      </c>
      <c r="AU51"/>
      <c r="AV51" s="252">
        <v>-1653593</v>
      </c>
      <c r="AW51"/>
      <c r="AX51" s="252">
        <v>-1776498</v>
      </c>
      <c r="AY51"/>
      <c r="AZ51" s="252">
        <v>-1843240</v>
      </c>
      <c r="BA51"/>
      <c r="BB51" s="252">
        <v>-1932029.2957485989</v>
      </c>
      <c r="BC51"/>
      <c r="BD51" s="252">
        <v>-2065692.7252682536</v>
      </c>
      <c r="BE51"/>
      <c r="BF51" s="252">
        <v>-2330003.2285832199</v>
      </c>
    </row>
    <row r="52" spans="3:58" s="6" customFormat="1">
      <c r="C52" s="177" t="s">
        <v>188</v>
      </c>
      <c r="D52" s="8">
        <f t="shared" si="61"/>
        <v>-118575.01077999998</v>
      </c>
      <c r="E52" s="8">
        <f t="shared" si="61"/>
        <v>-120586.58676999999</v>
      </c>
      <c r="F52" s="8">
        <f t="shared" si="61"/>
        <v>-121172.82368000004</v>
      </c>
      <c r="G52" s="8">
        <f t="shared" si="61"/>
        <v>-119809.62282</v>
      </c>
      <c r="H52" s="8">
        <f t="shared" si="61"/>
        <v>-480144.04405000003</v>
      </c>
      <c r="I52"/>
      <c r="J52" s="8">
        <f t="shared" si="62"/>
        <v>-104815.74056999998</v>
      </c>
      <c r="K52" s="8">
        <f t="shared" si="62"/>
        <v>-100286.65717999999</v>
      </c>
      <c r="L52" s="8">
        <f t="shared" si="62"/>
        <v>-99508.780009999973</v>
      </c>
      <c r="M52" s="8">
        <f t="shared" si="62"/>
        <v>-55450.591240000031</v>
      </c>
      <c r="N52" s="8">
        <f t="shared" si="62"/>
        <v>-360061.76899999997</v>
      </c>
      <c r="O52"/>
      <c r="P52" s="8">
        <f t="shared" ref="P52:Z52" si="64">P15</f>
        <v>-89914</v>
      </c>
      <c r="Q52" s="8">
        <f t="shared" si="64"/>
        <v>-110420</v>
      </c>
      <c r="R52" s="8">
        <f t="shared" si="64"/>
        <v>-136081</v>
      </c>
      <c r="S52" s="8">
        <f t="shared" si="64"/>
        <v>-131742</v>
      </c>
      <c r="T52" s="8">
        <f t="shared" si="64"/>
        <v>-468157</v>
      </c>
      <c r="U52" s="252">
        <f t="shared" si="64"/>
        <v>0</v>
      </c>
      <c r="V52" s="8">
        <f t="shared" si="64"/>
        <v>-142257</v>
      </c>
      <c r="W52" s="8">
        <f t="shared" si="64"/>
        <v>-138908</v>
      </c>
      <c r="X52" s="8">
        <f t="shared" si="64"/>
        <v>-164391</v>
      </c>
      <c r="Y52" s="8">
        <f t="shared" si="64"/>
        <v>-767346</v>
      </c>
      <c r="Z52" s="8">
        <f t="shared" si="64"/>
        <v>-1212902</v>
      </c>
      <c r="AA52"/>
      <c r="AB52" s="88">
        <v>-147020</v>
      </c>
      <c r="AC52" s="16">
        <v>-172938</v>
      </c>
      <c r="AD52" s="16">
        <v>-188160</v>
      </c>
      <c r="AE52" s="16">
        <v>-224017</v>
      </c>
      <c r="AF52" s="8">
        <v>-732135</v>
      </c>
      <c r="AG52"/>
      <c r="AH52" s="8">
        <v>-236307</v>
      </c>
      <c r="AI52" s="8">
        <v>-236955</v>
      </c>
      <c r="AJ52" s="252">
        <v>-246878</v>
      </c>
      <c r="AK52" s="252">
        <v>-269456</v>
      </c>
      <c r="AL52" s="252">
        <f t="shared" si="53"/>
        <v>-989596</v>
      </c>
      <c r="AM52"/>
      <c r="AN52" s="252">
        <v>-249945</v>
      </c>
      <c r="AO52" s="252">
        <v>-247231</v>
      </c>
      <c r="AP52" s="252">
        <v>-262256</v>
      </c>
      <c r="AQ52" s="252">
        <v>-272729</v>
      </c>
      <c r="AR52" s="252">
        <v>-1032161</v>
      </c>
      <c r="AS52"/>
      <c r="AT52" s="252">
        <v>-281438</v>
      </c>
      <c r="AU52"/>
      <c r="AV52" s="252">
        <v>-292689</v>
      </c>
      <c r="AW52"/>
      <c r="AX52" s="252">
        <v>-286852</v>
      </c>
      <c r="AY52"/>
      <c r="AZ52" s="252">
        <v>-281991</v>
      </c>
      <c r="BA52"/>
      <c r="BB52" s="252">
        <v>-305671.28970000008</v>
      </c>
      <c r="BC52"/>
      <c r="BD52" s="252">
        <v>-312182.94625000015</v>
      </c>
      <c r="BE52"/>
      <c r="BF52" s="252">
        <v>-315480.11386999988</v>
      </c>
    </row>
    <row r="53" spans="3:58" s="6" customFormat="1">
      <c r="C53" s="173"/>
      <c r="H53" s="16"/>
      <c r="I53"/>
      <c r="J53" s="16"/>
      <c r="K53" s="16"/>
      <c r="L53" s="16"/>
      <c r="M53" s="16"/>
      <c r="N53" s="16"/>
      <c r="O53"/>
      <c r="P53" s="16"/>
      <c r="Q53" s="16"/>
      <c r="R53" s="16"/>
      <c r="S53" s="16"/>
      <c r="T53" s="16"/>
      <c r="U53" s="36"/>
      <c r="V53" s="16"/>
      <c r="W53" s="16"/>
      <c r="X53" s="16"/>
      <c r="Y53" s="16"/>
      <c r="Z53" s="16"/>
      <c r="AA53"/>
      <c r="AB53" s="88"/>
      <c r="AC53" s="16"/>
      <c r="AD53" s="16"/>
      <c r="AE53" s="16"/>
      <c r="AF53" s="8">
        <v>0</v>
      </c>
      <c r="AG53"/>
      <c r="AH53" s="8"/>
      <c r="AI53" s="8"/>
      <c r="AJ53" s="252"/>
      <c r="AK53" s="252"/>
      <c r="AL53" s="252">
        <f t="shared" si="53"/>
        <v>0</v>
      </c>
      <c r="AM53"/>
      <c r="AN53" s="252"/>
      <c r="AO53" s="252"/>
      <c r="AP53" s="252"/>
      <c r="AQ53" s="252"/>
      <c r="AR53" s="252"/>
      <c r="AS53"/>
      <c r="AT53" s="252"/>
      <c r="AU53"/>
      <c r="AV53" s="252"/>
      <c r="AW53"/>
      <c r="AX53" s="252"/>
      <c r="AY53"/>
      <c r="AZ53" s="252"/>
      <c r="BA53"/>
      <c r="BB53" s="252"/>
      <c r="BC53"/>
      <c r="BD53" s="252"/>
      <c r="BE53"/>
      <c r="BF53" s="252"/>
    </row>
    <row r="54" spans="3:58" s="6" customFormat="1">
      <c r="C54" s="175" t="s">
        <v>189</v>
      </c>
      <c r="D54" s="176">
        <f t="shared" ref="D54:N54" si="65">SUM(D48:D50)</f>
        <v>548967.8570309825</v>
      </c>
      <c r="E54" s="176">
        <f t="shared" si="65"/>
        <v>342323.59250459098</v>
      </c>
      <c r="F54" s="176">
        <f t="shared" si="65"/>
        <v>494066.36784996965</v>
      </c>
      <c r="G54" s="176">
        <f t="shared" si="65"/>
        <v>270487.0626080822</v>
      </c>
      <c r="H54" s="176">
        <f t="shared" si="65"/>
        <v>1655844.879993625</v>
      </c>
      <c r="I54" s="266">
        <f t="shared" si="65"/>
        <v>0</v>
      </c>
      <c r="J54" s="176">
        <f t="shared" si="65"/>
        <v>359425.46678325883</v>
      </c>
      <c r="K54" s="176">
        <f t="shared" si="65"/>
        <v>477253.08455158048</v>
      </c>
      <c r="L54" s="176">
        <f t="shared" si="65"/>
        <v>780312.75972534844</v>
      </c>
      <c r="M54" s="176">
        <f t="shared" si="65"/>
        <v>798893.82226615364</v>
      </c>
      <c r="N54" s="176">
        <f t="shared" si="65"/>
        <v>2415885.1333263419</v>
      </c>
      <c r="O54"/>
      <c r="P54" s="176">
        <f t="shared" ref="P54:Z54" si="66">SUM(P48:P50)</f>
        <v>1208862.79103</v>
      </c>
      <c r="Q54" s="176">
        <f t="shared" si="66"/>
        <v>1942814.7766900002</v>
      </c>
      <c r="R54" s="176">
        <f t="shared" si="66"/>
        <v>1263865.1193399997</v>
      </c>
      <c r="S54" s="176">
        <f t="shared" si="66"/>
        <v>1211563.3020900004</v>
      </c>
      <c r="T54" s="176">
        <f t="shared" si="66"/>
        <v>5627105.9891500007</v>
      </c>
      <c r="U54" s="266">
        <f t="shared" si="66"/>
        <v>0</v>
      </c>
      <c r="V54" s="176">
        <f t="shared" si="66"/>
        <v>830693.07263999991</v>
      </c>
      <c r="W54" s="176">
        <f t="shared" si="66"/>
        <v>1322779.1453100001</v>
      </c>
      <c r="X54" s="176">
        <f t="shared" si="66"/>
        <v>2625499.0623599999</v>
      </c>
      <c r="Y54" s="176">
        <f t="shared" si="66"/>
        <v>2497549.8609199999</v>
      </c>
      <c r="Z54" s="176">
        <f t="shared" si="66"/>
        <v>7276521.1412300002</v>
      </c>
      <c r="AA54"/>
      <c r="AB54" s="89">
        <v>3566452</v>
      </c>
      <c r="AC54" s="233">
        <v>4917084</v>
      </c>
      <c r="AD54" s="233">
        <v>784360</v>
      </c>
      <c r="AE54" s="233">
        <v>705631</v>
      </c>
      <c r="AF54" s="9">
        <v>9973527</v>
      </c>
      <c r="AG54"/>
      <c r="AH54" s="9">
        <v>2234600</v>
      </c>
      <c r="AI54" s="9">
        <v>751512</v>
      </c>
      <c r="AJ54" s="251">
        <v>730885</v>
      </c>
      <c r="AK54" s="251">
        <v>1645750</v>
      </c>
      <c r="AL54" s="251">
        <f t="shared" si="53"/>
        <v>5362747</v>
      </c>
      <c r="AM54"/>
      <c r="AN54" s="251">
        <v>1887268</v>
      </c>
      <c r="AO54" s="251">
        <v>988411</v>
      </c>
      <c r="AP54" s="251">
        <v>1786089</v>
      </c>
      <c r="AQ54" s="251">
        <v>2552865</v>
      </c>
      <c r="AR54" s="251">
        <v>7214634</v>
      </c>
      <c r="AS54"/>
      <c r="AT54" s="251">
        <v>914644</v>
      </c>
      <c r="AU54"/>
      <c r="AV54" s="251">
        <v>1377358</v>
      </c>
      <c r="AW54"/>
      <c r="AX54" s="251">
        <f>AX48+AX50</f>
        <v>909883</v>
      </c>
      <c r="AY54"/>
      <c r="AZ54" s="251">
        <f>AZ48+AZ50</f>
        <v>1782129.1868599998</v>
      </c>
      <c r="BA54"/>
      <c r="BB54" s="251">
        <f>BB48+BB50</f>
        <v>1174481.1595514016</v>
      </c>
      <c r="BC54"/>
      <c r="BD54" s="251">
        <f>BD48+BD50</f>
        <v>1028334.2553117466</v>
      </c>
      <c r="BE54"/>
      <c r="BF54" s="251">
        <f>BF48+BF50</f>
        <v>1759591.7407367816</v>
      </c>
    </row>
    <row r="55" spans="3:58" s="6" customFormat="1">
      <c r="C55" s="175" t="s">
        <v>190</v>
      </c>
      <c r="D55" s="178">
        <f>D54/D48</f>
        <v>0.46965344334448206</v>
      </c>
      <c r="E55" s="178">
        <f>E54/E48</f>
        <v>0.32278901335339905</v>
      </c>
      <c r="F55" s="178">
        <f>F54/F48</f>
        <v>0.41288952407519719</v>
      </c>
      <c r="G55" s="178">
        <f>G54/G48</f>
        <v>0.23205904202772168</v>
      </c>
      <c r="H55" s="178">
        <f>H54/H48</f>
        <v>0.36062486793579801</v>
      </c>
      <c r="I55"/>
      <c r="J55" s="178">
        <f>J54/J48</f>
        <v>0.31544661751784492</v>
      </c>
      <c r="K55" s="178">
        <f>K54/K48</f>
        <v>0.36181037515115971</v>
      </c>
      <c r="L55" s="178">
        <f>L54/L48</f>
        <v>0.4735146826840726</v>
      </c>
      <c r="M55" s="178">
        <f>M54/M48</f>
        <v>0.43614834692047033</v>
      </c>
      <c r="N55" s="178">
        <f>N54/N48</f>
        <v>0.40684438387834881</v>
      </c>
      <c r="O55"/>
      <c r="P55" s="178">
        <f t="shared" ref="P55:Z55" si="67">P54/P48</f>
        <v>0.58317642527614899</v>
      </c>
      <c r="Q55" s="178">
        <f t="shared" si="67"/>
        <v>0.63102705054759745</v>
      </c>
      <c r="R55" s="178">
        <f t="shared" si="67"/>
        <v>0.54331371398913142</v>
      </c>
      <c r="S55" s="178">
        <f t="shared" si="67"/>
        <v>0.48199300240913684</v>
      </c>
      <c r="T55" s="178">
        <f t="shared" si="67"/>
        <v>0.56318497022647751</v>
      </c>
      <c r="U55" s="271" t="e">
        <f t="shared" si="67"/>
        <v>#DIV/0!</v>
      </c>
      <c r="V55" s="178">
        <f t="shared" si="67"/>
        <v>0.50717885778390703</v>
      </c>
      <c r="W55" s="178">
        <f t="shared" si="67"/>
        <v>0.49485018214999121</v>
      </c>
      <c r="X55" s="178">
        <f t="shared" si="67"/>
        <v>0.6680200140708582</v>
      </c>
      <c r="Y55" s="178">
        <f t="shared" si="67"/>
        <v>0.55305708516492047</v>
      </c>
      <c r="Z55" s="178">
        <f t="shared" si="67"/>
        <v>0.57038860864964347</v>
      </c>
      <c r="AA55"/>
      <c r="AB55" s="90">
        <v>0.65158277459792335</v>
      </c>
      <c r="AC55" s="186">
        <v>0.66947304099768157</v>
      </c>
      <c r="AD55" s="186">
        <v>0.28187144296142541</v>
      </c>
      <c r="AE55" s="186">
        <v>0.29637452769484846</v>
      </c>
      <c r="AF55" s="248">
        <v>0.55464588846317431</v>
      </c>
      <c r="AG55"/>
      <c r="AH55" s="248">
        <f>AH54/AH48</f>
        <v>0.58218072613406835</v>
      </c>
      <c r="AI55" s="248">
        <v>0.29052407928725899</v>
      </c>
      <c r="AJ55" s="250">
        <v>0.29099999999999998</v>
      </c>
      <c r="AK55" s="250">
        <v>0.47</v>
      </c>
      <c r="AL55" s="250">
        <f>AL54/AL48</f>
        <v>0.43088071657967897</v>
      </c>
      <c r="AM55"/>
      <c r="AN55" s="250">
        <f>AN54/AN48</f>
        <v>0.45866122022041778</v>
      </c>
      <c r="AO55" s="250">
        <f>AO54/AO48</f>
        <v>0.27372822612291986</v>
      </c>
      <c r="AP55" s="250">
        <f>AP54/AP48</f>
        <v>0.41444195595717864</v>
      </c>
      <c r="AQ55" s="250">
        <f>AQ54/AQ48</f>
        <v>0.50869956125580706</v>
      </c>
      <c r="AR55" s="250">
        <f>AR54/AR48</f>
        <v>0.4230541059996924</v>
      </c>
      <c r="AS55"/>
      <c r="AT55" s="250">
        <f>AT54/AT48</f>
        <v>0.32609861352363512</v>
      </c>
      <c r="AU55"/>
      <c r="AV55" s="250">
        <v>0.41441251158368536</v>
      </c>
      <c r="AW55"/>
      <c r="AX55" s="250">
        <f>AX54/AX48</f>
        <v>0.30602478850463449</v>
      </c>
      <c r="AY55"/>
      <c r="AZ55" s="250">
        <f>AZ54/AZ48</f>
        <v>0.45609544593638796</v>
      </c>
      <c r="BA55"/>
      <c r="BB55" s="250">
        <f>BB54/BB48</f>
        <v>0.34420240401098606</v>
      </c>
      <c r="BC55"/>
      <c r="BD55" s="250">
        <f>BD54/BD48</f>
        <v>0.30189984686844273</v>
      </c>
      <c r="BE55"/>
      <c r="BF55" s="250">
        <f>BF54/BF48</f>
        <v>0.39944648104897834</v>
      </c>
    </row>
    <row r="56" spans="3:58" s="6" customFormat="1">
      <c r="C56" s="173"/>
      <c r="H56" s="16">
        <v>0</v>
      </c>
      <c r="I56"/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/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3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/>
      <c r="AB56" s="88"/>
      <c r="AC56" s="16"/>
      <c r="AD56" s="16"/>
      <c r="AE56" s="16"/>
      <c r="AF56" s="8">
        <v>0</v>
      </c>
      <c r="AG56"/>
      <c r="AH56" s="8"/>
      <c r="AI56" s="8"/>
      <c r="AJ56" s="252"/>
      <c r="AK56" s="252"/>
      <c r="AL56" s="252">
        <f t="shared" si="53"/>
        <v>0</v>
      </c>
      <c r="AM56"/>
      <c r="AN56" s="252"/>
      <c r="AO56" s="252"/>
      <c r="AP56" s="252"/>
      <c r="AQ56" s="252"/>
      <c r="AR56" s="252"/>
      <c r="AS56"/>
      <c r="AT56" s="252"/>
      <c r="AU56"/>
      <c r="AV56" s="252"/>
      <c r="AW56"/>
      <c r="AX56" s="252"/>
      <c r="AY56"/>
      <c r="AZ56" s="252"/>
      <c r="BA56"/>
      <c r="BB56" s="252"/>
      <c r="BC56"/>
      <c r="BD56" s="252"/>
      <c r="BE56"/>
      <c r="BF56" s="252"/>
    </row>
    <row r="57" spans="3:58" s="6" customFormat="1">
      <c r="C57" s="175" t="s">
        <v>191</v>
      </c>
      <c r="D57" s="8">
        <f>SUM(D58:D59)</f>
        <v>-42151.190769999987</v>
      </c>
      <c r="E57" s="8">
        <f t="shared" ref="E57:N57" si="68">SUM(E58:E59)</f>
        <v>-48178.116880000016</v>
      </c>
      <c r="F57" s="8">
        <f t="shared" si="68"/>
        <v>-37730.630489999981</v>
      </c>
      <c r="G57" s="8">
        <f t="shared" si="68"/>
        <v>-35702.348290000053</v>
      </c>
      <c r="H57" s="8">
        <f t="shared" si="68"/>
        <v>-163762.28643000009</v>
      </c>
      <c r="I57"/>
      <c r="J57" s="8">
        <f t="shared" si="68"/>
        <v>-21321.223040000012</v>
      </c>
      <c r="K57" s="8">
        <f t="shared" si="68"/>
        <v>-44920.642050000024</v>
      </c>
      <c r="L57" s="8">
        <f t="shared" si="68"/>
        <v>-38649.442900000082</v>
      </c>
      <c r="M57" s="8">
        <f t="shared" si="68"/>
        <v>-48702.910319999966</v>
      </c>
      <c r="N57" s="8">
        <f t="shared" si="68"/>
        <v>-153594.21831000014</v>
      </c>
      <c r="O57"/>
      <c r="P57" s="8">
        <f t="shared" ref="P57:Z57" si="69">SUM(P58:P59)</f>
        <v>-39697.791029999964</v>
      </c>
      <c r="Q57" s="8">
        <f t="shared" si="69"/>
        <v>-46579.776689999999</v>
      </c>
      <c r="R57" s="8">
        <f t="shared" si="69"/>
        <v>-55256.119339999976</v>
      </c>
      <c r="S57" s="8">
        <f t="shared" si="69"/>
        <v>-53754.302090000128</v>
      </c>
      <c r="T57" s="8">
        <f t="shared" si="69"/>
        <v>-195287.98915000004</v>
      </c>
      <c r="U57" s="252">
        <f t="shared" si="69"/>
        <v>0</v>
      </c>
      <c r="V57" s="8">
        <f t="shared" si="69"/>
        <v>-60540.072639999969</v>
      </c>
      <c r="W57" s="8">
        <f t="shared" si="69"/>
        <v>-70523.145310000051</v>
      </c>
      <c r="X57" s="8">
        <f t="shared" si="69"/>
        <v>-127371.06235999998</v>
      </c>
      <c r="Y57" s="8">
        <f t="shared" si="69"/>
        <v>-88426.860920000065</v>
      </c>
      <c r="Z57" s="8">
        <f t="shared" si="69"/>
        <v>-346861.14123000018</v>
      </c>
      <c r="AA57"/>
      <c r="AB57" s="88">
        <v>-48831</v>
      </c>
      <c r="AC57" s="16">
        <v>-134386</v>
      </c>
      <c r="AD57" s="16">
        <v>-61698</v>
      </c>
      <c r="AE57" s="16">
        <v>-79432</v>
      </c>
      <c r="AF57" s="8">
        <v>-324347</v>
      </c>
      <c r="AG57"/>
      <c r="AH57" s="8">
        <v>-56256</v>
      </c>
      <c r="AI57" s="8">
        <v>-81026</v>
      </c>
      <c r="AJ57" s="252">
        <v>-51736</v>
      </c>
      <c r="AK57" s="252">
        <v>-130720</v>
      </c>
      <c r="AL57" s="252">
        <f t="shared" si="53"/>
        <v>-319738</v>
      </c>
      <c r="AM57"/>
      <c r="AN57" s="252">
        <v>-119080</v>
      </c>
      <c r="AO57" s="252">
        <v>-137793</v>
      </c>
      <c r="AP57" s="252">
        <v>-60884</v>
      </c>
      <c r="AQ57" s="252">
        <v>-66967</v>
      </c>
      <c r="AR57" s="252">
        <v>-384724</v>
      </c>
      <c r="AS57"/>
      <c r="AT57" s="252">
        <v>-72998</v>
      </c>
      <c r="AU57"/>
      <c r="AV57" s="252">
        <v>-51989</v>
      </c>
      <c r="AW57"/>
      <c r="AX57" s="252">
        <f>SUM(AX58:AX59)</f>
        <v>-58260</v>
      </c>
      <c r="AY57"/>
      <c r="AZ57" s="252">
        <f>SUM(AZ58:AZ59)</f>
        <v>-49269.186860000016</v>
      </c>
      <c r="BA57"/>
      <c r="BB57" s="252">
        <f>SUM(BB58:BB59)</f>
        <v>-57570.84308294591</v>
      </c>
      <c r="BC57"/>
      <c r="BD57" s="252">
        <f>SUM(BD58:BD59)</f>
        <v>-76315.320227054181</v>
      </c>
      <c r="BE57"/>
      <c r="BF57" s="252">
        <v>-86621.046040000161</v>
      </c>
    </row>
    <row r="58" spans="3:58" s="6" customFormat="1">
      <c r="C58" s="177" t="s">
        <v>192</v>
      </c>
      <c r="D58" s="179">
        <f>D20+D21+D22</f>
        <v>-197744.09198999996</v>
      </c>
      <c r="E58" s="179">
        <f>E20+E21+E22</f>
        <v>-270450.97801999998</v>
      </c>
      <c r="F58" s="179">
        <f>F20+F21+F22</f>
        <v>-213356.17521000004</v>
      </c>
      <c r="G58" s="179">
        <f>G20+G21+G22</f>
        <v>-391656.84642999998</v>
      </c>
      <c r="H58" s="179">
        <f>H20+H21+H22</f>
        <v>-1073208.0916500001</v>
      </c>
      <c r="I58"/>
      <c r="J58" s="179">
        <f>J20+J21+J22</f>
        <v>-255385.48365000001</v>
      </c>
      <c r="K58" s="179">
        <f>K20+K21+K22</f>
        <v>-266493.12848000007</v>
      </c>
      <c r="L58" s="179">
        <f>L20+L21+L22</f>
        <v>-387579.84511000005</v>
      </c>
      <c r="M58" s="179">
        <f>M20+M21+M22</f>
        <v>-539112.4521900001</v>
      </c>
      <c r="N58" s="179">
        <f>N20+N21+N22</f>
        <v>-1448570.9094300002</v>
      </c>
      <c r="O58"/>
      <c r="P58" s="179">
        <f t="shared" ref="P58:Z58" si="70">P20+P21+P22</f>
        <v>-410325</v>
      </c>
      <c r="Q58" s="179">
        <f t="shared" si="70"/>
        <v>-258916</v>
      </c>
      <c r="R58" s="179">
        <f t="shared" si="70"/>
        <v>-273637</v>
      </c>
      <c r="S58" s="179">
        <f t="shared" si="70"/>
        <v>-716779</v>
      </c>
      <c r="T58" s="179">
        <f t="shared" si="70"/>
        <v>-1659657</v>
      </c>
      <c r="U58" s="272">
        <f t="shared" si="70"/>
        <v>0</v>
      </c>
      <c r="V58" s="179">
        <f t="shared" si="70"/>
        <v>-244134</v>
      </c>
      <c r="W58" s="179">
        <f t="shared" si="70"/>
        <v>-274663</v>
      </c>
      <c r="X58" s="179">
        <f t="shared" si="70"/>
        <v>-435930</v>
      </c>
      <c r="Y58" s="179">
        <f t="shared" si="70"/>
        <v>-424536</v>
      </c>
      <c r="Z58" s="179">
        <f t="shared" si="70"/>
        <v>-1379263</v>
      </c>
      <c r="AA58"/>
      <c r="AB58" s="88">
        <v>-213880</v>
      </c>
      <c r="AC58" s="16">
        <v>-483004</v>
      </c>
      <c r="AD58" s="16">
        <v>-336598</v>
      </c>
      <c r="AE58" s="16">
        <v>-348942</v>
      </c>
      <c r="AF58" s="8">
        <v>-1382424</v>
      </c>
      <c r="AG58"/>
      <c r="AH58" s="8">
        <v>-109641</v>
      </c>
      <c r="AI58" s="8">
        <v>-173579</v>
      </c>
      <c r="AJ58" s="252">
        <v>-266720</v>
      </c>
      <c r="AK58" s="252">
        <v>-596350</v>
      </c>
      <c r="AL58" s="252">
        <f t="shared" si="53"/>
        <v>-1146290</v>
      </c>
      <c r="AM58"/>
      <c r="AN58" s="252">
        <v>-518679</v>
      </c>
      <c r="AO58" s="252">
        <v>-540884</v>
      </c>
      <c r="AP58" s="252">
        <v>-590812</v>
      </c>
      <c r="AQ58" s="252">
        <v>-561084</v>
      </c>
      <c r="AR58" s="252">
        <v>-2211459</v>
      </c>
      <c r="AS58"/>
      <c r="AT58" s="252">
        <v>-778949</v>
      </c>
      <c r="AU58"/>
      <c r="AV58" s="252">
        <v>-917406</v>
      </c>
      <c r="AW58"/>
      <c r="AX58" s="252">
        <v>-1051863</v>
      </c>
      <c r="AY58"/>
      <c r="AZ58" s="252">
        <v>-971574</v>
      </c>
      <c r="BA58"/>
      <c r="BB58" s="252">
        <v>-556770.94308294589</v>
      </c>
      <c r="BC58"/>
      <c r="BD58" s="252">
        <v>-708307.42022705416</v>
      </c>
      <c r="BE58"/>
      <c r="BF58" s="252">
        <v>-827618.64604000014</v>
      </c>
    </row>
    <row r="59" spans="3:58" s="6" customFormat="1">
      <c r="C59" s="177" t="s">
        <v>184</v>
      </c>
      <c r="D59" s="179">
        <f>-D47</f>
        <v>155592.90121999997</v>
      </c>
      <c r="E59" s="179">
        <f>-E47</f>
        <v>222272.86113999996</v>
      </c>
      <c r="F59" s="179">
        <f>-F47</f>
        <v>175625.54472000006</v>
      </c>
      <c r="G59" s="179">
        <f>-G47</f>
        <v>355954.49813999992</v>
      </c>
      <c r="H59" s="179">
        <f>-H47</f>
        <v>909445.80521999998</v>
      </c>
      <c r="I59"/>
      <c r="J59" s="179">
        <f>-J47</f>
        <v>234064.26061</v>
      </c>
      <c r="K59" s="179">
        <f t="shared" ref="K59:N59" si="71">-K47</f>
        <v>221572.48643000005</v>
      </c>
      <c r="L59" s="179">
        <f t="shared" si="71"/>
        <v>348930.40220999997</v>
      </c>
      <c r="M59" s="179">
        <f t="shared" si="71"/>
        <v>490409.54187000013</v>
      </c>
      <c r="N59" s="179">
        <f t="shared" si="71"/>
        <v>1294976.6911200001</v>
      </c>
      <c r="O59"/>
      <c r="P59" s="179">
        <f t="shared" ref="P59:Z59" si="72">-P47</f>
        <v>370627.20897000004</v>
      </c>
      <c r="Q59" s="179">
        <f t="shared" si="72"/>
        <v>212336.22331</v>
      </c>
      <c r="R59" s="179">
        <f t="shared" si="72"/>
        <v>218380.88066000002</v>
      </c>
      <c r="S59" s="179">
        <f t="shared" si="72"/>
        <v>663024.69790999987</v>
      </c>
      <c r="T59" s="179">
        <f t="shared" si="72"/>
        <v>1464369.01085</v>
      </c>
      <c r="U59" s="272">
        <f t="shared" si="72"/>
        <v>0</v>
      </c>
      <c r="V59" s="179">
        <f t="shared" si="72"/>
        <v>183593.92736000003</v>
      </c>
      <c r="W59" s="179">
        <f t="shared" si="72"/>
        <v>204139.85468999995</v>
      </c>
      <c r="X59" s="179">
        <f t="shared" si="72"/>
        <v>308558.93764000002</v>
      </c>
      <c r="Y59" s="179">
        <f t="shared" si="72"/>
        <v>336109.13907999994</v>
      </c>
      <c r="Z59" s="179">
        <f t="shared" si="72"/>
        <v>1032401.8587699998</v>
      </c>
      <c r="AA59"/>
      <c r="AB59" s="88">
        <v>165049</v>
      </c>
      <c r="AC59" s="16">
        <v>348618</v>
      </c>
      <c r="AD59" s="16">
        <v>274900</v>
      </c>
      <c r="AE59" s="16">
        <v>269510</v>
      </c>
      <c r="AF59" s="8">
        <v>1058077</v>
      </c>
      <c r="AG59"/>
      <c r="AH59" s="8">
        <v>53385</v>
      </c>
      <c r="AI59" s="8">
        <v>92553</v>
      </c>
      <c r="AJ59" s="252">
        <v>214984</v>
      </c>
      <c r="AK59" s="252">
        <v>465630</v>
      </c>
      <c r="AL59" s="252">
        <f t="shared" si="53"/>
        <v>826552</v>
      </c>
      <c r="AM59"/>
      <c r="AN59" s="252">
        <v>399599</v>
      </c>
      <c r="AO59" s="252">
        <v>403091</v>
      </c>
      <c r="AP59" s="252">
        <v>529928</v>
      </c>
      <c r="AQ59" s="252">
        <v>494117</v>
      </c>
      <c r="AR59" s="252">
        <v>1826735</v>
      </c>
      <c r="AS59"/>
      <c r="AT59" s="252">
        <v>705951</v>
      </c>
      <c r="AU59"/>
      <c r="AV59" s="252">
        <v>865417</v>
      </c>
      <c r="AW59"/>
      <c r="AX59" s="252">
        <v>993603</v>
      </c>
      <c r="AY59"/>
      <c r="AZ59" s="252">
        <v>922304.81313999998</v>
      </c>
      <c r="BA59"/>
      <c r="BB59" s="252">
        <v>499200.1</v>
      </c>
      <c r="BC59"/>
      <c r="BD59" s="252">
        <v>631992.1</v>
      </c>
      <c r="BE59"/>
      <c r="BF59" s="252">
        <v>740997.6</v>
      </c>
    </row>
    <row r="60" spans="3:58" s="6" customFormat="1">
      <c r="C60" s="175" t="s">
        <v>193</v>
      </c>
      <c r="D60" s="8">
        <f>D23</f>
        <v>-7927.8263399999996</v>
      </c>
      <c r="E60" s="8">
        <f>E23</f>
        <v>-33404.03517000001</v>
      </c>
      <c r="F60" s="8">
        <f>F23</f>
        <v>-4853.9651299999978</v>
      </c>
      <c r="G60" s="8">
        <f>G23</f>
        <v>-47756.134459999979</v>
      </c>
      <c r="H60" s="8">
        <f>H23</f>
        <v>-93941.961099999971</v>
      </c>
      <c r="I60"/>
      <c r="J60" s="8">
        <f>J23</f>
        <v>-18845.72456000001</v>
      </c>
      <c r="K60" s="8">
        <f>K23</f>
        <v>22498.852379999993</v>
      </c>
      <c r="L60" s="8">
        <f>L23</f>
        <v>-148529.53129999997</v>
      </c>
      <c r="M60" s="8">
        <f>M23</f>
        <v>-85967.587540000008</v>
      </c>
      <c r="N60" s="8">
        <f>N23</f>
        <v>-230843.99101999999</v>
      </c>
      <c r="O60"/>
      <c r="P60" s="8">
        <f t="shared" ref="P60:Z60" si="73">P23</f>
        <v>-21336</v>
      </c>
      <c r="Q60" s="8">
        <f t="shared" si="73"/>
        <v>-67001</v>
      </c>
      <c r="R60" s="8">
        <f t="shared" si="73"/>
        <v>-21919</v>
      </c>
      <c r="S60" s="8">
        <f t="shared" si="73"/>
        <v>-73446</v>
      </c>
      <c r="T60" s="8">
        <f t="shared" si="73"/>
        <v>-183702</v>
      </c>
      <c r="U60" s="252">
        <f t="shared" si="73"/>
        <v>0</v>
      </c>
      <c r="V60" s="8">
        <f t="shared" si="73"/>
        <v>-176553</v>
      </c>
      <c r="W60" s="8">
        <f t="shared" si="73"/>
        <v>-72066</v>
      </c>
      <c r="X60" s="8">
        <f t="shared" si="73"/>
        <v>-209175</v>
      </c>
      <c r="Y60" s="8">
        <f t="shared" si="73"/>
        <v>-218012</v>
      </c>
      <c r="Z60" s="8">
        <f t="shared" si="73"/>
        <v>-675806</v>
      </c>
      <c r="AA60"/>
      <c r="AB60" s="88">
        <v>-115486</v>
      </c>
      <c r="AC60" s="16">
        <v>-335885</v>
      </c>
      <c r="AD60" s="16">
        <v>252573.95158999995</v>
      </c>
      <c r="AE60" s="16">
        <v>-72939</v>
      </c>
      <c r="AF60" s="8">
        <v>-271737</v>
      </c>
      <c r="AG60"/>
      <c r="AH60" s="8">
        <v>-119691</v>
      </c>
      <c r="AI60" s="8">
        <v>-33477</v>
      </c>
      <c r="AJ60" s="252">
        <v>-41877</v>
      </c>
      <c r="AK60" s="252">
        <v>-211956</v>
      </c>
      <c r="AL60" s="252">
        <f t="shared" si="53"/>
        <v>-407001</v>
      </c>
      <c r="AM60"/>
      <c r="AN60" s="252">
        <v>-633871</v>
      </c>
      <c r="AO60" s="252">
        <v>188373</v>
      </c>
      <c r="AP60" s="252">
        <v>-8601</v>
      </c>
      <c r="AQ60" s="252">
        <v>-491631</v>
      </c>
      <c r="AR60" s="252">
        <v>-945729</v>
      </c>
      <c r="AS60"/>
      <c r="AT60" s="252">
        <v>-47130</v>
      </c>
      <c r="AU60"/>
      <c r="AV60" s="252">
        <v>350129</v>
      </c>
      <c r="AW60"/>
      <c r="AX60" s="252">
        <v>-61450</v>
      </c>
      <c r="AY60"/>
      <c r="AZ60" s="252">
        <v>-207716</v>
      </c>
      <c r="BA60"/>
      <c r="BB60" s="252">
        <v>-30273.123810000012</v>
      </c>
      <c r="BC60"/>
      <c r="BD60" s="252">
        <v>-93572.727180000045</v>
      </c>
      <c r="BE60"/>
      <c r="BF60" s="252">
        <v>-109929.62265000006</v>
      </c>
    </row>
    <row r="61" spans="3:58" s="6" customFormat="1">
      <c r="C61" s="175" t="s">
        <v>171</v>
      </c>
      <c r="D61" s="8">
        <f>D26</f>
        <v>12300.272724695167</v>
      </c>
      <c r="E61" s="8">
        <f>E26</f>
        <v>18998.524803251756</v>
      </c>
      <c r="F61" s="8">
        <f>F26</f>
        <v>18896.250583959823</v>
      </c>
      <c r="G61" s="8">
        <f>G26</f>
        <v>6495.9628298661946</v>
      </c>
      <c r="H61" s="8">
        <f>H26</f>
        <v>56691.01094177294</v>
      </c>
      <c r="I61"/>
      <c r="J61" s="8">
        <f>J26</f>
        <v>10316.041466248864</v>
      </c>
      <c r="K61" s="8">
        <f>K26</f>
        <v>15149.117121356992</v>
      </c>
      <c r="L61" s="8">
        <f>L26</f>
        <v>22211.862432669823</v>
      </c>
      <c r="M61" s="8">
        <f>M26</f>
        <v>19108.915335138561</v>
      </c>
      <c r="N61" s="8">
        <f>N26</f>
        <v>66785.936355414233</v>
      </c>
      <c r="O61"/>
      <c r="P61" s="8">
        <f t="shared" ref="P61:Z61" si="74">P26</f>
        <v>12546</v>
      </c>
      <c r="Q61" s="8">
        <f t="shared" si="74"/>
        <v>12685</v>
      </c>
      <c r="R61" s="8">
        <f t="shared" si="74"/>
        <v>28746</v>
      </c>
      <c r="S61" s="8">
        <f t="shared" si="74"/>
        <v>1225</v>
      </c>
      <c r="T61" s="8">
        <f t="shared" si="74"/>
        <v>55202</v>
      </c>
      <c r="U61" s="252">
        <f t="shared" si="74"/>
        <v>0</v>
      </c>
      <c r="V61" s="8">
        <f t="shared" si="74"/>
        <v>-20435</v>
      </c>
      <c r="W61" s="8">
        <f t="shared" si="74"/>
        <v>19992</v>
      </c>
      <c r="X61" s="8">
        <f t="shared" si="74"/>
        <v>18440</v>
      </c>
      <c r="Y61" s="8">
        <f t="shared" si="74"/>
        <v>30537</v>
      </c>
      <c r="Z61" s="8">
        <f t="shared" si="74"/>
        <v>48534</v>
      </c>
      <c r="AA61"/>
      <c r="AB61" s="88">
        <v>6742</v>
      </c>
      <c r="AC61" s="16">
        <v>26613</v>
      </c>
      <c r="AD61" s="16">
        <v>52153</v>
      </c>
      <c r="AE61" s="16">
        <v>6547</v>
      </c>
      <c r="AF61" s="8">
        <v>92055</v>
      </c>
      <c r="AG61"/>
      <c r="AH61" s="8">
        <v>11042</v>
      </c>
      <c r="AI61" s="8">
        <v>26596</v>
      </c>
      <c r="AJ61" s="252">
        <v>46683</v>
      </c>
      <c r="AK61" s="252">
        <v>32241</v>
      </c>
      <c r="AL61" s="252">
        <f t="shared" si="53"/>
        <v>116562</v>
      </c>
      <c r="AM61"/>
      <c r="AN61" s="252">
        <v>14221</v>
      </c>
      <c r="AO61" s="252">
        <v>46017</v>
      </c>
      <c r="AP61" s="252">
        <v>54529</v>
      </c>
      <c r="AQ61" s="252">
        <v>37427</v>
      </c>
      <c r="AR61" s="252">
        <v>152194</v>
      </c>
      <c r="AS61"/>
      <c r="AT61" s="252">
        <v>40134</v>
      </c>
      <c r="AU61"/>
      <c r="AV61" s="252">
        <v>46180</v>
      </c>
      <c r="AW61"/>
      <c r="AX61" s="252">
        <v>50289</v>
      </c>
      <c r="AY61"/>
      <c r="AZ61" s="252">
        <v>45375</v>
      </c>
      <c r="BA61"/>
      <c r="BB61" s="252">
        <v>37041.876332475287</v>
      </c>
      <c r="BC61"/>
      <c r="BD61" s="252">
        <v>73730.403482247522</v>
      </c>
      <c r="BE61"/>
      <c r="BF61" s="252">
        <v>60401.338254925497</v>
      </c>
    </row>
    <row r="62" spans="3:58" s="6" customFormat="1">
      <c r="C62" s="175" t="s">
        <v>173</v>
      </c>
      <c r="D62" s="8">
        <f>D30</f>
        <v>-78967.512980000014</v>
      </c>
      <c r="E62" s="8">
        <f>E30</f>
        <v>-3209.6150000000052</v>
      </c>
      <c r="F62" s="8">
        <f>F30</f>
        <v>-101101.27883</v>
      </c>
      <c r="G62" s="8">
        <f>G30</f>
        <v>24024.951850000019</v>
      </c>
      <c r="H62" s="8">
        <f>H30</f>
        <v>-159253.45495999994</v>
      </c>
      <c r="I62"/>
      <c r="J62" s="8">
        <f>J30</f>
        <v>-133192.34004999997</v>
      </c>
      <c r="K62" s="8">
        <f>K30</f>
        <v>-125674.12606000001</v>
      </c>
      <c r="L62" s="8">
        <f>L30</f>
        <v>-239189.55890000003</v>
      </c>
      <c r="M62" s="8">
        <f>M30</f>
        <v>-26824.41859999995</v>
      </c>
      <c r="N62" s="8">
        <f>N30</f>
        <v>-524880.44360999996</v>
      </c>
      <c r="O62"/>
      <c r="P62" s="8">
        <f t="shared" ref="P62:Z62" si="75">P30</f>
        <v>-38484</v>
      </c>
      <c r="Q62" s="8">
        <f t="shared" si="75"/>
        <v>-25866</v>
      </c>
      <c r="R62" s="8">
        <f t="shared" si="75"/>
        <v>29926</v>
      </c>
      <c r="S62" s="8">
        <f t="shared" si="75"/>
        <v>-73689</v>
      </c>
      <c r="T62" s="8">
        <f t="shared" si="75"/>
        <v>-108113</v>
      </c>
      <c r="U62" s="252">
        <f t="shared" si="75"/>
        <v>0</v>
      </c>
      <c r="V62" s="8">
        <f t="shared" si="75"/>
        <v>33978</v>
      </c>
      <c r="W62" s="8">
        <f t="shared" si="75"/>
        <v>-87227</v>
      </c>
      <c r="X62" s="8">
        <f t="shared" si="75"/>
        <v>-95764</v>
      </c>
      <c r="Y62" s="8">
        <f t="shared" si="75"/>
        <v>-363378</v>
      </c>
      <c r="Z62" s="8">
        <f t="shared" si="75"/>
        <v>-512391</v>
      </c>
      <c r="AA62"/>
      <c r="AB62" s="88">
        <v>76060</v>
      </c>
      <c r="AC62" s="16">
        <v>-638802</v>
      </c>
      <c r="AD62" s="16">
        <v>138278</v>
      </c>
      <c r="AE62" s="16">
        <v>159610</v>
      </c>
      <c r="AF62" s="8">
        <v>-264854</v>
      </c>
      <c r="AG62"/>
      <c r="AH62" s="8">
        <v>-965014</v>
      </c>
      <c r="AI62" s="8">
        <v>568316</v>
      </c>
      <c r="AJ62" s="252">
        <v>63058</v>
      </c>
      <c r="AK62" s="252">
        <v>-438528</v>
      </c>
      <c r="AL62" s="252">
        <f t="shared" si="53"/>
        <v>-772168</v>
      </c>
      <c r="AM62"/>
      <c r="AN62" s="252">
        <v>-381152</v>
      </c>
      <c r="AO62" s="252">
        <v>-506314</v>
      </c>
      <c r="AP62" s="252">
        <v>2757</v>
      </c>
      <c r="AQ62" s="252">
        <v>-345107</v>
      </c>
      <c r="AR62" s="252">
        <v>-1229817</v>
      </c>
      <c r="AS62"/>
      <c r="AT62" s="252">
        <v>-44090</v>
      </c>
      <c r="AU62"/>
      <c r="AV62" s="252">
        <v>436411</v>
      </c>
      <c r="AW62"/>
      <c r="AX62" s="252">
        <v>-425231</v>
      </c>
      <c r="AY62"/>
      <c r="AZ62" s="252">
        <v>814728</v>
      </c>
      <c r="BA62"/>
      <c r="BB62" s="252">
        <v>-1315363.8543286645</v>
      </c>
      <c r="BC62"/>
      <c r="BD62" s="252">
        <v>-750057.83548133541</v>
      </c>
      <c r="BE62"/>
      <c r="BF62" s="252">
        <v>-566627.77374000009</v>
      </c>
    </row>
    <row r="63" spans="3:58" s="6" customFormat="1" ht="4.5" customHeight="1">
      <c r="C63" s="173"/>
      <c r="I63"/>
      <c r="O63"/>
      <c r="U63"/>
      <c r="AA63"/>
      <c r="AB63" s="88"/>
      <c r="AC63" s="16"/>
      <c r="AD63" s="16"/>
      <c r="AE63" s="16"/>
      <c r="AF63" s="8">
        <v>0</v>
      </c>
      <c r="AG63"/>
      <c r="AH63" s="8"/>
      <c r="AI63" s="8"/>
      <c r="AJ63" s="252"/>
      <c r="AK63" s="252"/>
      <c r="AL63" s="252">
        <f t="shared" si="53"/>
        <v>0</v>
      </c>
      <c r="AM63"/>
      <c r="AN63" s="252"/>
      <c r="AO63" s="252"/>
      <c r="AP63" s="252"/>
      <c r="AQ63" s="252"/>
      <c r="AR63" s="252"/>
      <c r="AS63"/>
      <c r="AT63" s="252"/>
      <c r="AU63"/>
      <c r="AV63" s="252"/>
      <c r="AW63"/>
      <c r="AX63" s="252"/>
      <c r="AY63"/>
      <c r="AZ63" s="252"/>
      <c r="BA63"/>
      <c r="BB63" s="252"/>
      <c r="BC63"/>
      <c r="BD63" s="252"/>
      <c r="BE63"/>
      <c r="BF63" s="252"/>
    </row>
    <row r="64" spans="3:58" s="6" customFormat="1">
      <c r="C64" s="175" t="s">
        <v>194</v>
      </c>
      <c r="D64" s="9">
        <f>D54+D57+D60+D61+D62</f>
        <v>432221.59966567764</v>
      </c>
      <c r="E64" s="9">
        <f t="shared" ref="E64:H64" si="76">E54+E57+E60+E61+E62</f>
        <v>276530.35025784274</v>
      </c>
      <c r="F64" s="9">
        <f t="shared" si="76"/>
        <v>369276.74398392939</v>
      </c>
      <c r="G64" s="9">
        <f t="shared" si="76"/>
        <v>217549.49453794837</v>
      </c>
      <c r="H64" s="9">
        <f t="shared" si="76"/>
        <v>1295578.1884453979</v>
      </c>
      <c r="I64"/>
      <c r="J64" s="9">
        <f t="shared" ref="J64:N64" si="77">J54+J57+J60+J61+J62</f>
        <v>196382.22059950771</v>
      </c>
      <c r="K64" s="9">
        <f t="shared" si="77"/>
        <v>344306.28594293748</v>
      </c>
      <c r="L64" s="9">
        <f t="shared" si="77"/>
        <v>376156.08905801829</v>
      </c>
      <c r="M64" s="9">
        <f t="shared" si="77"/>
        <v>656507.82114129234</v>
      </c>
      <c r="N64" s="9">
        <f t="shared" si="77"/>
        <v>1573352.4167417563</v>
      </c>
      <c r="O64"/>
      <c r="P64" s="9">
        <f t="shared" ref="P64:Z64" si="78">P54+P57+P60+P61+P62</f>
        <v>1121891</v>
      </c>
      <c r="Q64" s="9">
        <f t="shared" si="78"/>
        <v>1816053.0000000002</v>
      </c>
      <c r="R64" s="9">
        <f t="shared" si="78"/>
        <v>1245361.9999999998</v>
      </c>
      <c r="S64" s="9">
        <f t="shared" si="78"/>
        <v>1011899.0000000002</v>
      </c>
      <c r="T64" s="9">
        <f t="shared" si="78"/>
        <v>5195205.0000000009</v>
      </c>
      <c r="U64" s="251">
        <f t="shared" si="78"/>
        <v>0</v>
      </c>
      <c r="V64" s="9">
        <f t="shared" si="78"/>
        <v>607143</v>
      </c>
      <c r="W64" s="9">
        <f t="shared" si="78"/>
        <v>1112955</v>
      </c>
      <c r="X64" s="9">
        <f t="shared" si="78"/>
        <v>2211629</v>
      </c>
      <c r="Y64" s="9">
        <f t="shared" si="78"/>
        <v>1858270</v>
      </c>
      <c r="Z64" s="9">
        <f t="shared" si="78"/>
        <v>5789997</v>
      </c>
      <c r="AA64"/>
      <c r="AB64" s="89">
        <v>3484937</v>
      </c>
      <c r="AC64" s="233">
        <v>3834624</v>
      </c>
      <c r="AD64" s="233">
        <v>1165666.95159</v>
      </c>
      <c r="AE64" s="233">
        <v>719417</v>
      </c>
      <c r="AF64" s="9">
        <v>9204644</v>
      </c>
      <c r="AG64"/>
      <c r="AH64" s="9">
        <v>1104681</v>
      </c>
      <c r="AI64" s="9">
        <v>1231921</v>
      </c>
      <c r="AJ64" s="251">
        <v>747013</v>
      </c>
      <c r="AK64" s="251">
        <v>896787</v>
      </c>
      <c r="AL64" s="251">
        <f t="shared" si="53"/>
        <v>3980402</v>
      </c>
      <c r="AM64"/>
      <c r="AN64" s="251">
        <v>767386</v>
      </c>
      <c r="AO64" s="251">
        <v>578694</v>
      </c>
      <c r="AP64" s="251">
        <v>1773890</v>
      </c>
      <c r="AQ64" s="251">
        <v>1686587</v>
      </c>
      <c r="AR64" s="251">
        <v>4806558</v>
      </c>
      <c r="AS64"/>
      <c r="AT64" s="251">
        <v>790560</v>
      </c>
      <c r="AU64"/>
      <c r="AV64" s="251">
        <v>2158089</v>
      </c>
      <c r="AW64"/>
      <c r="AX64" s="251">
        <f>SUM(AX54,AX57,AX60:AX62)</f>
        <v>415231</v>
      </c>
      <c r="AY64"/>
      <c r="AZ64" s="251">
        <f>SUM(AZ54,AZ57,AZ60:AZ62)</f>
        <v>2385247</v>
      </c>
      <c r="BA64"/>
      <c r="BB64" s="251">
        <f>SUM(BB54,BB57,BB60:BB62)</f>
        <v>-191684.78533773334</v>
      </c>
      <c r="BC64"/>
      <c r="BD64" s="251">
        <f>SUM(BD54,BD57,BD60:BD62)</f>
        <v>182118.77590560447</v>
      </c>
      <c r="BE64"/>
      <c r="BF64" s="251">
        <f>SUM(BF54,BF57,BF60:BF62)</f>
        <v>1056814.6365617069</v>
      </c>
    </row>
    <row r="65" spans="3:58" s="6" customFormat="1" ht="4.5" customHeight="1">
      <c r="C65" s="173"/>
      <c r="I65"/>
      <c r="O65"/>
      <c r="U65"/>
      <c r="AA65"/>
      <c r="AB65" s="88"/>
      <c r="AC65" s="16"/>
      <c r="AD65" s="16"/>
      <c r="AE65" s="16"/>
      <c r="AF65" s="8">
        <v>0</v>
      </c>
      <c r="AG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3:58" s="6" customFormat="1">
      <c r="C66" s="175" t="s">
        <v>195</v>
      </c>
      <c r="D66" s="8">
        <f>D38</f>
        <v>-132952.02914533415</v>
      </c>
      <c r="E66" s="8">
        <f>E38</f>
        <v>-116193.30096176073</v>
      </c>
      <c r="F66" s="8">
        <f>F38</f>
        <v>-123140.76267398999</v>
      </c>
      <c r="G66" s="8">
        <f>G38</f>
        <v>-46309.118447947709</v>
      </c>
      <c r="H66" s="8">
        <f>H38</f>
        <v>-418595.2112290326</v>
      </c>
      <c r="I66"/>
      <c r="J66" s="8">
        <f>J38</f>
        <v>-75540.151499508167</v>
      </c>
      <c r="K66" s="8">
        <f>K38</f>
        <v>-102135.19129293732</v>
      </c>
      <c r="L66" s="8">
        <f>L38</f>
        <v>-116016.15034801859</v>
      </c>
      <c r="M66" s="8">
        <f>M38</f>
        <v>-217824.09720129226</v>
      </c>
      <c r="N66" s="8">
        <f>N38</f>
        <v>-511515.59034175641</v>
      </c>
      <c r="O66"/>
      <c r="P66" s="8">
        <f t="shared" ref="P66:Z66" si="79">P38</f>
        <v>-378633</v>
      </c>
      <c r="Q66" s="8">
        <f t="shared" si="79"/>
        <v>-605048</v>
      </c>
      <c r="R66" s="8">
        <f t="shared" si="79"/>
        <v>-247395</v>
      </c>
      <c r="S66" s="8">
        <f t="shared" si="79"/>
        <v>-299866</v>
      </c>
      <c r="T66" s="8">
        <f t="shared" si="79"/>
        <v>-1530942</v>
      </c>
      <c r="U66" s="252">
        <f t="shared" si="79"/>
        <v>0</v>
      </c>
      <c r="V66" s="8">
        <f t="shared" si="79"/>
        <v>-205903</v>
      </c>
      <c r="W66" s="8">
        <f t="shared" si="79"/>
        <v>-292954</v>
      </c>
      <c r="X66" s="8">
        <f t="shared" si="79"/>
        <v>-744148</v>
      </c>
      <c r="Y66" s="8">
        <f t="shared" si="79"/>
        <v>-516282</v>
      </c>
      <c r="Z66" s="8">
        <f t="shared" si="79"/>
        <v>-1759287</v>
      </c>
      <c r="AA66"/>
      <c r="AB66" s="88">
        <v>-1122276</v>
      </c>
      <c r="AC66" s="16">
        <v>-1333984</v>
      </c>
      <c r="AD66" s="16">
        <v>-361603</v>
      </c>
      <c r="AE66" s="16">
        <v>-15815</v>
      </c>
      <c r="AF66" s="8">
        <v>-2833678</v>
      </c>
      <c r="AG66"/>
      <c r="AH66" s="8">
        <v>-365540</v>
      </c>
      <c r="AI66" s="8">
        <v>-406200</v>
      </c>
      <c r="AJ66" s="252">
        <v>-232956</v>
      </c>
      <c r="AK66" s="252">
        <v>-25408</v>
      </c>
      <c r="AL66" s="252">
        <f t="shared" si="53"/>
        <v>-1030104</v>
      </c>
      <c r="AM66"/>
      <c r="AN66" s="252">
        <v>-251589</v>
      </c>
      <c r="AO66" s="252">
        <v>-84514</v>
      </c>
      <c r="AP66" s="252">
        <v>-573962</v>
      </c>
      <c r="AQ66" s="252">
        <v>-327756</v>
      </c>
      <c r="AR66" s="252">
        <v>-1237821</v>
      </c>
      <c r="AS66"/>
      <c r="AT66" s="252">
        <v>-232622</v>
      </c>
      <c r="AU66"/>
      <c r="AV66" s="252">
        <v>-650647</v>
      </c>
      <c r="AW66"/>
      <c r="AX66" s="252">
        <v>31075</v>
      </c>
      <c r="AY66"/>
      <c r="AZ66" s="252">
        <v>-369213</v>
      </c>
      <c r="BA66"/>
      <c r="BB66" s="252">
        <v>-165602.81236387635</v>
      </c>
      <c r="BC66"/>
      <c r="BD66" s="252">
        <v>-66352.230223993742</v>
      </c>
      <c r="BE66"/>
      <c r="BF66" s="252">
        <v>-360548.0230717049</v>
      </c>
    </row>
    <row r="67" spans="3:58" s="6" customFormat="1" ht="4.5" customHeight="1">
      <c r="C67" s="173"/>
      <c r="I67"/>
      <c r="O67"/>
      <c r="U67"/>
      <c r="AA67"/>
      <c r="AB67" s="88"/>
      <c r="AC67" s="16"/>
      <c r="AD67" s="16"/>
      <c r="AE67" s="16"/>
      <c r="AF67" s="8">
        <v>0</v>
      </c>
      <c r="AG67"/>
      <c r="AH67" s="8"/>
      <c r="AI67" s="8"/>
      <c r="AJ67" s="252"/>
      <c r="AK67" s="252"/>
      <c r="AL67" s="252">
        <f t="shared" si="53"/>
        <v>0</v>
      </c>
      <c r="AM67"/>
      <c r="AN67" s="252"/>
      <c r="AO67" s="252"/>
      <c r="AP67" s="252"/>
      <c r="AQ67" s="252"/>
      <c r="AR67" s="252"/>
      <c r="AS67"/>
      <c r="AT67" s="252"/>
      <c r="AU67"/>
      <c r="AV67" s="252"/>
      <c r="AW67"/>
      <c r="AX67" s="252"/>
      <c r="AY67"/>
      <c r="AZ67" s="252"/>
      <c r="BA67"/>
      <c r="BB67" s="252"/>
      <c r="BC67"/>
      <c r="BD67" s="252"/>
      <c r="BE67"/>
      <c r="BF67" s="252"/>
    </row>
    <row r="68" spans="3:58" s="6" customFormat="1">
      <c r="C68" s="175" t="s">
        <v>82</v>
      </c>
      <c r="D68" s="9">
        <f>D64+D66</f>
        <v>299269.57052034349</v>
      </c>
      <c r="E68" s="9">
        <f t="shared" ref="E68:H68" si="80">E64+E66</f>
        <v>160337.049296082</v>
      </c>
      <c r="F68" s="9">
        <f t="shared" si="80"/>
        <v>246135.98130993941</v>
      </c>
      <c r="G68" s="9">
        <f t="shared" si="80"/>
        <v>171240.37609000067</v>
      </c>
      <c r="H68" s="9">
        <f t="shared" si="80"/>
        <v>876982.97721636528</v>
      </c>
      <c r="I68"/>
      <c r="J68" s="9">
        <f t="shared" ref="J68:N68" si="81">J64+J66</f>
        <v>120842.06909999954</v>
      </c>
      <c r="K68" s="9">
        <f t="shared" si="81"/>
        <v>242171.09465000016</v>
      </c>
      <c r="L68" s="9">
        <f t="shared" si="81"/>
        <v>260139.9387099997</v>
      </c>
      <c r="M68" s="9">
        <f t="shared" si="81"/>
        <v>438683.72394000005</v>
      </c>
      <c r="N68" s="9">
        <f t="shared" si="81"/>
        <v>1061836.8263999999</v>
      </c>
      <c r="O68"/>
      <c r="P68" s="9">
        <f t="shared" ref="P68:Z68" si="82">P64+P66</f>
        <v>743258</v>
      </c>
      <c r="Q68" s="9">
        <f t="shared" si="82"/>
        <v>1211005.0000000002</v>
      </c>
      <c r="R68" s="9">
        <f t="shared" si="82"/>
        <v>997966.99999999977</v>
      </c>
      <c r="S68" s="9">
        <f t="shared" si="82"/>
        <v>712033.00000000023</v>
      </c>
      <c r="T68" s="9">
        <f t="shared" si="82"/>
        <v>3664263.0000000009</v>
      </c>
      <c r="U68" s="251">
        <f t="shared" si="82"/>
        <v>0</v>
      </c>
      <c r="V68" s="9">
        <f t="shared" si="82"/>
        <v>401240</v>
      </c>
      <c r="W68" s="9">
        <f t="shared" si="82"/>
        <v>820001</v>
      </c>
      <c r="X68" s="9">
        <f t="shared" si="82"/>
        <v>1467481</v>
      </c>
      <c r="Y68" s="9">
        <f t="shared" si="82"/>
        <v>1341988</v>
      </c>
      <c r="Z68" s="9">
        <f t="shared" si="82"/>
        <v>4030710</v>
      </c>
      <c r="AA68"/>
      <c r="AB68" s="89">
        <v>2362661</v>
      </c>
      <c r="AC68" s="233">
        <v>2500640</v>
      </c>
      <c r="AD68" s="233">
        <v>804063.95158999995</v>
      </c>
      <c r="AE68" s="233">
        <v>703602</v>
      </c>
      <c r="AF68" s="9">
        <v>6370966</v>
      </c>
      <c r="AG68"/>
      <c r="AH68" s="9">
        <v>739141</v>
      </c>
      <c r="AI68" s="9">
        <v>825721</v>
      </c>
      <c r="AJ68" s="251">
        <v>514057</v>
      </c>
      <c r="AK68" s="251">
        <v>871379</v>
      </c>
      <c r="AL68" s="251">
        <f t="shared" si="53"/>
        <v>2950298</v>
      </c>
      <c r="AM68"/>
      <c r="AN68" s="251">
        <v>515797</v>
      </c>
      <c r="AO68" s="251">
        <v>494180</v>
      </c>
      <c r="AP68" s="251">
        <v>1199928</v>
      </c>
      <c r="AQ68" s="251">
        <v>1358831</v>
      </c>
      <c r="AR68" s="251">
        <v>3568737</v>
      </c>
      <c r="AS68"/>
      <c r="AT68" s="251">
        <v>557938</v>
      </c>
      <c r="AU68"/>
      <c r="AV68" s="251">
        <v>1507442</v>
      </c>
      <c r="AW68"/>
      <c r="AX68" s="251">
        <f>AX64+AX66</f>
        <v>446306</v>
      </c>
      <c r="AY68"/>
      <c r="AZ68" s="251">
        <f>AZ64+AZ66</f>
        <v>2016034</v>
      </c>
      <c r="BA68"/>
      <c r="BB68" s="251">
        <f>BB64+BB66</f>
        <v>-357287.59770160972</v>
      </c>
      <c r="BC68"/>
      <c r="BD68" s="251">
        <f>BD64+BD66</f>
        <v>115766.54568161073</v>
      </c>
      <c r="BE68"/>
      <c r="BF68" s="251">
        <f>BF64+BF66</f>
        <v>696266.613490002</v>
      </c>
    </row>
    <row r="69" spans="3:58" s="6" customFormat="1">
      <c r="C69" s="173"/>
      <c r="I69"/>
      <c r="O69"/>
      <c r="U69"/>
      <c r="AA69"/>
      <c r="AG69"/>
      <c r="AM69"/>
      <c r="AS69"/>
      <c r="AU69"/>
      <c r="AW69"/>
      <c r="AY69"/>
      <c r="BA69"/>
      <c r="BC69"/>
      <c r="BE69"/>
    </row>
    <row r="70" spans="3:58" s="6" customFormat="1">
      <c r="C70" s="173"/>
      <c r="I70"/>
      <c r="O70"/>
      <c r="U70"/>
      <c r="AA70"/>
      <c r="AG70"/>
      <c r="AM70"/>
      <c r="AS70"/>
      <c r="AU70"/>
      <c r="AW70"/>
      <c r="AY70"/>
      <c r="BA70"/>
      <c r="BC70"/>
      <c r="BE70"/>
    </row>
    <row r="71" spans="3:58" s="6" customFormat="1">
      <c r="C71" s="173"/>
      <c r="I71"/>
      <c r="O71"/>
      <c r="U71"/>
      <c r="AA71"/>
      <c r="AG71"/>
      <c r="AM71"/>
      <c r="AS71"/>
      <c r="AU71"/>
      <c r="AW71"/>
      <c r="AY71"/>
      <c r="BA71"/>
      <c r="BC71"/>
      <c r="BE71"/>
    </row>
    <row r="72" spans="3:58" s="6" customFormat="1">
      <c r="C72" s="173"/>
      <c r="I72"/>
      <c r="O72"/>
      <c r="U72"/>
      <c r="AA72"/>
      <c r="AG72"/>
      <c r="AM72"/>
      <c r="AS72"/>
      <c r="AU72"/>
      <c r="AW72"/>
      <c r="AY72"/>
      <c r="BA72"/>
      <c r="BC72"/>
      <c r="BE72"/>
    </row>
    <row r="73" spans="3:58" s="6" customFormat="1">
      <c r="C73" s="173"/>
      <c r="D73" s="16"/>
      <c r="E73" s="16"/>
      <c r="F73" s="16"/>
      <c r="G73" s="16"/>
      <c r="H73" s="16"/>
      <c r="I73" s="36" t="e">
        <f t="shared" ref="I73" si="83">I48/I72</f>
        <v>#DIV/0!</v>
      </c>
      <c r="J73" s="16"/>
      <c r="K73" s="16"/>
      <c r="L73" s="16"/>
      <c r="M73" s="16"/>
      <c r="N73" s="16"/>
      <c r="O73" s="36"/>
      <c r="P73" s="16"/>
      <c r="Q73" s="16"/>
      <c r="R73" s="16"/>
      <c r="S73" s="16"/>
      <c r="T73" s="16"/>
      <c r="U73" s="36"/>
      <c r="V73" s="16"/>
      <c r="W73" s="16"/>
      <c r="X73" s="16"/>
      <c r="Y73" s="16"/>
      <c r="Z73" s="16"/>
      <c r="AA73" s="36"/>
      <c r="AB73" s="16"/>
      <c r="AC73" s="16"/>
      <c r="AD73" s="16"/>
      <c r="AE73" s="16"/>
      <c r="AF73" s="16"/>
      <c r="AG73"/>
      <c r="AH73" s="16"/>
      <c r="AI73" s="16"/>
      <c r="AJ73" s="16"/>
      <c r="AK73" s="16"/>
      <c r="AL73" s="16"/>
      <c r="AM73"/>
      <c r="AN73" s="16"/>
      <c r="AO73" s="16"/>
      <c r="AP73" s="16"/>
      <c r="AQ73" s="16"/>
      <c r="AR73" s="16"/>
      <c r="AS73"/>
      <c r="AT73" s="16"/>
      <c r="AU73"/>
      <c r="AV73" s="16"/>
      <c r="AW73"/>
      <c r="AY73"/>
      <c r="BA73"/>
      <c r="BC73"/>
      <c r="BE73"/>
    </row>
    <row r="74" spans="3:58" s="6" customFormat="1">
      <c r="C74" s="173"/>
      <c r="I74"/>
      <c r="O74"/>
      <c r="U74"/>
      <c r="AA74"/>
      <c r="AG74"/>
      <c r="AM74"/>
      <c r="AS74"/>
      <c r="AU74"/>
      <c r="AW74"/>
      <c r="AY74"/>
      <c r="BA74"/>
      <c r="BC74"/>
      <c r="BE74"/>
    </row>
    <row r="75" spans="3:58" s="6" customFormat="1">
      <c r="I75"/>
      <c r="J75" s="35"/>
      <c r="K75" s="35"/>
      <c r="L75" s="35"/>
      <c r="M75" s="35"/>
      <c r="N75" s="35"/>
      <c r="O75" s="268"/>
      <c r="P75" s="35"/>
      <c r="Q75" s="35"/>
      <c r="R75" s="35"/>
      <c r="S75" s="35"/>
      <c r="T75" s="35"/>
      <c r="U75" s="268"/>
      <c r="V75" s="35"/>
      <c r="W75" s="35"/>
      <c r="X75" s="35"/>
      <c r="Y75" s="35"/>
      <c r="Z75" s="35"/>
      <c r="AA75" s="268"/>
      <c r="AB75" s="35"/>
      <c r="AC75" s="35"/>
      <c r="AD75" s="35"/>
      <c r="AE75" s="35"/>
      <c r="AF75" s="35"/>
      <c r="AG75"/>
      <c r="AH75" s="35"/>
      <c r="AI75" s="35"/>
      <c r="AJ75" s="35"/>
      <c r="AK75" s="35"/>
      <c r="AL75" s="35"/>
      <c r="AM75"/>
      <c r="AN75" s="35"/>
      <c r="AO75" s="35"/>
      <c r="AP75" s="35"/>
      <c r="AQ75" s="35"/>
      <c r="AR75" s="35"/>
      <c r="AS75"/>
      <c r="AT75" s="35"/>
      <c r="AU75"/>
      <c r="AV75" s="35"/>
      <c r="AW75"/>
      <c r="AY75"/>
      <c r="BA75"/>
      <c r="BC75"/>
      <c r="BE75"/>
    </row>
    <row r="76" spans="3:58" s="6" customFormat="1">
      <c r="I76"/>
      <c r="O76"/>
      <c r="U76"/>
      <c r="AA76"/>
      <c r="AG76"/>
      <c r="AM76"/>
      <c r="AS76"/>
      <c r="AU76"/>
      <c r="AW76"/>
      <c r="AY76"/>
      <c r="BA76"/>
      <c r="BC76"/>
      <c r="BE76"/>
    </row>
    <row r="77" spans="3:58" s="6" customFormat="1">
      <c r="I77"/>
      <c r="O77"/>
      <c r="U77"/>
      <c r="AA77"/>
      <c r="AG77"/>
      <c r="AM77"/>
      <c r="AS77"/>
      <c r="AU77"/>
      <c r="AW77"/>
      <c r="AY77"/>
      <c r="BA77"/>
      <c r="BC77"/>
      <c r="BE77"/>
    </row>
    <row r="78" spans="3:58" s="6" customFormat="1">
      <c r="I78"/>
      <c r="O78"/>
      <c r="U78"/>
      <c r="AA78"/>
      <c r="AG78"/>
      <c r="AM78"/>
      <c r="AS78"/>
      <c r="AU78"/>
      <c r="AW78"/>
      <c r="AY78"/>
      <c r="BA78"/>
      <c r="BC78"/>
      <c r="BE78"/>
    </row>
    <row r="79" spans="3:58" s="6" customFormat="1">
      <c r="I79"/>
      <c r="O79"/>
      <c r="U79"/>
      <c r="AA79"/>
      <c r="AG79"/>
      <c r="AM79"/>
      <c r="AS79"/>
      <c r="AU79"/>
      <c r="AW79"/>
      <c r="AY79"/>
      <c r="BA79"/>
      <c r="BC79"/>
      <c r="BE79"/>
    </row>
    <row r="80" spans="3:58" s="6" customFormat="1">
      <c r="I80"/>
      <c r="O80"/>
      <c r="U80"/>
      <c r="AA80"/>
      <c r="AG80"/>
      <c r="AM80"/>
      <c r="AS80"/>
      <c r="AU80"/>
      <c r="AW80"/>
      <c r="AY80"/>
      <c r="BA80"/>
      <c r="BC80"/>
      <c r="BE80"/>
    </row>
    <row r="81" spans="9:57" s="6" customFormat="1">
      <c r="I81"/>
      <c r="O81"/>
      <c r="U81"/>
      <c r="AA81"/>
      <c r="AG81"/>
      <c r="AM81"/>
      <c r="AS81"/>
      <c r="AU81"/>
      <c r="AW81"/>
      <c r="AY81"/>
      <c r="BA81"/>
      <c r="BC81"/>
      <c r="BE81"/>
    </row>
    <row r="82" spans="9:57" s="6" customFormat="1">
      <c r="I82"/>
      <c r="O82"/>
      <c r="U82"/>
      <c r="AA82"/>
      <c r="AG82"/>
      <c r="AM82"/>
      <c r="AS82"/>
      <c r="AU82"/>
      <c r="AW82"/>
      <c r="AY82"/>
      <c r="BA82"/>
      <c r="BC82"/>
      <c r="BE82"/>
    </row>
    <row r="83" spans="9:57" s="6" customFormat="1">
      <c r="I83"/>
      <c r="O83"/>
      <c r="U83"/>
      <c r="AA83"/>
      <c r="AG83"/>
      <c r="AM83"/>
      <c r="AS83"/>
      <c r="AU83"/>
      <c r="AW83"/>
      <c r="AY83"/>
      <c r="BA83"/>
      <c r="BC83"/>
      <c r="BE83"/>
    </row>
    <row r="84" spans="9:57" s="6" customFormat="1">
      <c r="I84"/>
      <c r="O84"/>
      <c r="U84"/>
      <c r="AA84"/>
      <c r="AG84"/>
      <c r="AM84"/>
      <c r="AS84"/>
      <c r="AU84"/>
      <c r="AW84"/>
      <c r="AY84"/>
      <c r="BA84"/>
      <c r="BC84"/>
      <c r="BE84"/>
    </row>
    <row r="85" spans="9:57" s="6" customFormat="1">
      <c r="I85"/>
      <c r="O85"/>
      <c r="U85"/>
      <c r="AA85"/>
      <c r="AG85"/>
      <c r="AM85"/>
      <c r="AS85"/>
      <c r="AU85"/>
      <c r="AW85"/>
      <c r="AY85"/>
      <c r="BA85"/>
      <c r="BC85"/>
      <c r="BE85"/>
    </row>
    <row r="86" spans="9:57" s="6" customFormat="1">
      <c r="I86"/>
      <c r="O86"/>
      <c r="U86"/>
      <c r="AA86"/>
      <c r="AG86"/>
      <c r="AM86"/>
      <c r="AS86"/>
      <c r="AU86"/>
      <c r="AW86"/>
      <c r="AY86"/>
      <c r="BA86"/>
      <c r="BC86"/>
      <c r="BE86"/>
    </row>
    <row r="87" spans="9:57" s="6" customFormat="1">
      <c r="I87"/>
      <c r="O87"/>
      <c r="U87"/>
      <c r="AA87"/>
      <c r="AG87"/>
      <c r="AM87"/>
      <c r="AS87"/>
      <c r="AU87"/>
      <c r="AW87"/>
      <c r="AY87"/>
      <c r="BA87"/>
      <c r="BC87"/>
      <c r="BE87"/>
    </row>
    <row r="88" spans="9:57" s="6" customFormat="1">
      <c r="I88"/>
      <c r="O88"/>
      <c r="U88"/>
      <c r="AA88"/>
      <c r="AG88"/>
      <c r="AM88"/>
      <c r="AS88"/>
      <c r="AU88"/>
      <c r="AW88"/>
      <c r="AY88"/>
      <c r="BA88"/>
      <c r="BC88"/>
      <c r="BE88"/>
    </row>
  </sheetData>
  <mergeCells count="72">
    <mergeCell ref="BF4:BF5"/>
    <mergeCell ref="BD4:BD5"/>
    <mergeCell ref="BB4:BB5"/>
    <mergeCell ref="AZ4:AZ5"/>
    <mergeCell ref="AJ43:AJ44"/>
    <mergeCell ref="AH43:AH44"/>
    <mergeCell ref="AI4:AI5"/>
    <mergeCell ref="AI43:AI44"/>
    <mergeCell ref="AX4:AX5"/>
    <mergeCell ref="AV4:AV5"/>
    <mergeCell ref="AT4:AT5"/>
    <mergeCell ref="AQ4:AQ5"/>
    <mergeCell ref="AR4:AR5"/>
    <mergeCell ref="AE43:AE44"/>
    <mergeCell ref="AF4:AF5"/>
    <mergeCell ref="AF43:AF44"/>
    <mergeCell ref="AD4:AD5"/>
    <mergeCell ref="AD43:AD44"/>
    <mergeCell ref="Z43:Z44"/>
    <mergeCell ref="Y43:Y44"/>
    <mergeCell ref="AC43:AC44"/>
    <mergeCell ref="AC4:AC5"/>
    <mergeCell ref="Y4:Y5"/>
    <mergeCell ref="Z4:Z5"/>
    <mergeCell ref="AB4:AB5"/>
    <mergeCell ref="AB43:AB44"/>
    <mergeCell ref="J4:J5"/>
    <mergeCell ref="X43:X44"/>
    <mergeCell ref="K43:K44"/>
    <mergeCell ref="L43:L44"/>
    <mergeCell ref="M43:M44"/>
    <mergeCell ref="N43:N44"/>
    <mergeCell ref="P43:P44"/>
    <mergeCell ref="Q43:Q44"/>
    <mergeCell ref="R43:R44"/>
    <mergeCell ref="S43:S44"/>
    <mergeCell ref="T43:T44"/>
    <mergeCell ref="V43:V44"/>
    <mergeCell ref="W43:W44"/>
    <mergeCell ref="Q4:Q5"/>
    <mergeCell ref="T4:T5"/>
    <mergeCell ref="P4:P5"/>
    <mergeCell ref="C43:C44"/>
    <mergeCell ref="D43:D44"/>
    <mergeCell ref="E43:E44"/>
    <mergeCell ref="F43:F44"/>
    <mergeCell ref="G43:G44"/>
    <mergeCell ref="H43:H44"/>
    <mergeCell ref="J43:J44"/>
    <mergeCell ref="AL43:AL44"/>
    <mergeCell ref="D4:D5"/>
    <mergeCell ref="E4:E5"/>
    <mergeCell ref="F4:F5"/>
    <mergeCell ref="G4:G5"/>
    <mergeCell ref="H4:H5"/>
    <mergeCell ref="V4:V5"/>
    <mergeCell ref="W4:W5"/>
    <mergeCell ref="X4:X5"/>
    <mergeCell ref="K4:K5"/>
    <mergeCell ref="L4:L5"/>
    <mergeCell ref="M4:M5"/>
    <mergeCell ref="N4:N5"/>
    <mergeCell ref="S4:S5"/>
    <mergeCell ref="R4:R5"/>
    <mergeCell ref="AJ4:AJ5"/>
    <mergeCell ref="AP4:AP5"/>
    <mergeCell ref="AO4:AO5"/>
    <mergeCell ref="AN4:AN5"/>
    <mergeCell ref="AK4:AK5"/>
    <mergeCell ref="AL4:AL5"/>
    <mergeCell ref="AE4:AE5"/>
    <mergeCell ref="AH4:AH5"/>
  </mergeCells>
  <phoneticPr fontId="20" type="noConversion"/>
  <dataValidations disablePrompts="1" count="1">
    <dataValidation type="custom" allowBlank="1" showInputMessage="1" showErrorMessage="1" errorTitle="ERRO" error="Numero repetido!" sqref="A9:A10 A47 A38 A31:A33 A24:A26 A20:A22 A14:A15" xr:uid="{A253030B-1912-45B5-9674-D5C2291E6584}">
      <formula1>COUNTIF(A:A,A9)&lt;2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:BB3 A69:BB1048576 A4:BB68 BF1:XFD3 BF69:XFD1048576 BD69:BD1048576 BD1:BD3 BD4:BD65 BD67:BD68 BG4:XFD6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3AB4-CEA6-4167-973F-FF71E499B2E3}">
  <sheetPr>
    <tabColor rgb="FF92D050"/>
  </sheetPr>
  <dimension ref="A1:AV80"/>
  <sheetViews>
    <sheetView showGridLines="0" zoomScale="85" zoomScaleNormal="85" workbookViewId="0">
      <pane xSplit="9" ySplit="8" topLeftCell="AO57" activePane="bottomRight" state="frozen"/>
      <selection activeCell="AS8" sqref="AS8:AS71"/>
      <selection pane="topRight" activeCell="AS8" sqref="AS8:AS71"/>
      <selection pane="bottomLeft" activeCell="AS8" sqref="AS8:AS71"/>
      <selection pane="bottomRight" activeCell="AV66" sqref="AV66"/>
    </sheetView>
  </sheetViews>
  <sheetFormatPr defaultColWidth="9.140625" defaultRowHeight="15" outlineLevelCol="1"/>
  <cols>
    <col min="1" max="1" width="9.7109375" style="91" hidden="1" customWidth="1" outlineLevel="1"/>
    <col min="2" max="2" width="1.7109375" style="74" hidden="1" customWidth="1" outlineLevel="1"/>
    <col min="3" max="3" width="7.7109375" style="144" customWidth="1" collapsed="1"/>
    <col min="4" max="4" width="1.7109375" style="144" customWidth="1"/>
    <col min="5" max="5" width="76.5703125" style="145" customWidth="1"/>
    <col min="6" max="6" width="0.85546875" style="145" customWidth="1"/>
    <col min="7" max="9" width="16" style="92" hidden="1" customWidth="1" outlineLevel="1"/>
    <col min="10" max="10" width="15.42578125" style="92" bestFit="1" customWidth="1" collapsed="1"/>
    <col min="11" max="11" width="1.7109375" style="276" customWidth="1"/>
    <col min="12" max="14" width="16" style="92" hidden="1" customWidth="1" outlineLevel="1"/>
    <col min="15" max="15" width="15.42578125" style="92" bestFit="1" customWidth="1" collapsed="1"/>
    <col min="16" max="16" width="1.7109375" style="276" customWidth="1"/>
    <col min="17" max="19" width="16" style="92" hidden="1" customWidth="1" outlineLevel="1"/>
    <col min="20" max="20" width="15.42578125" style="92" bestFit="1" customWidth="1" collapsed="1"/>
    <col min="21" max="21" width="1.7109375" style="276" customWidth="1"/>
    <col min="22" max="24" width="16" style="92" hidden="1" customWidth="1" outlineLevel="1"/>
    <col min="25" max="25" width="15.42578125" style="92" bestFit="1" customWidth="1" collapsed="1"/>
    <col min="26" max="26" width="1.7109375" style="276" customWidth="1"/>
    <col min="27" max="29" width="12" hidden="1" customWidth="1" outlineLevel="1"/>
    <col min="30" max="30" width="15.28515625" customWidth="1" collapsed="1"/>
    <col min="31" max="31" width="2" customWidth="1"/>
    <col min="32" max="32" width="15.28515625" hidden="1" customWidth="1" outlineLevel="1" collapsed="1"/>
    <col min="33" max="34" width="15.28515625" hidden="1" customWidth="1" outlineLevel="1"/>
    <col min="35" max="35" width="15.28515625" customWidth="1" collapsed="1"/>
    <col min="36" max="36" width="1.7109375" customWidth="1"/>
    <col min="37" max="39" width="15.28515625" style="93" hidden="1" customWidth="1" outlineLevel="1"/>
    <col min="40" max="40" width="15.28515625" style="93" customWidth="1" collapsed="1"/>
    <col min="41" max="41" width="1.7109375" customWidth="1"/>
    <col min="42" max="43" width="15.28515625" style="93" customWidth="1"/>
    <col min="44" max="44" width="15" style="93" bestFit="1" customWidth="1"/>
    <col min="45" max="45" width="14" style="93" customWidth="1"/>
    <col min="46" max="46" width="12.7109375" style="93" bestFit="1" customWidth="1"/>
    <col min="47" max="47" width="11.5703125" style="93" bestFit="1" customWidth="1"/>
    <col min="48" max="48" width="12.7109375" style="93" bestFit="1" customWidth="1"/>
    <col min="49" max="154" width="9.140625" style="93"/>
    <col min="155" max="155" width="45.5703125" style="93" customWidth="1"/>
    <col min="156" max="16384" width="9.140625" style="93"/>
  </cols>
  <sheetData>
    <row r="1" spans="1:48" s="147" customFormat="1">
      <c r="A1" s="143"/>
      <c r="B1" s="144"/>
      <c r="C1" s="144"/>
      <c r="D1" s="144"/>
      <c r="E1" s="145"/>
      <c r="F1" s="145"/>
      <c r="G1" s="146"/>
      <c r="H1" s="146"/>
      <c r="I1" s="146"/>
      <c r="J1" s="146"/>
      <c r="K1" s="276"/>
      <c r="L1" s="146"/>
      <c r="M1" s="146"/>
      <c r="N1" s="146"/>
      <c r="O1" s="146"/>
      <c r="P1" s="276"/>
      <c r="Q1" s="146"/>
      <c r="R1" s="146"/>
      <c r="S1" s="146"/>
      <c r="T1" s="146"/>
      <c r="U1" s="276"/>
      <c r="V1" s="146"/>
      <c r="W1" s="146"/>
      <c r="X1" s="146"/>
      <c r="Y1" s="146"/>
      <c r="Z1" s="276"/>
      <c r="AA1" s="6"/>
      <c r="AB1" s="6"/>
      <c r="AC1" s="6" t="s">
        <v>317</v>
      </c>
      <c r="AD1" s="6" t="s">
        <v>317</v>
      </c>
      <c r="AE1" s="93"/>
      <c r="AF1" s="6" t="s">
        <v>317</v>
      </c>
      <c r="AG1" s="6"/>
      <c r="AH1" s="6"/>
      <c r="AI1" s="6"/>
      <c r="AJ1" s="93"/>
      <c r="AO1" s="93"/>
    </row>
    <row r="2" spans="1:48" s="147" customFormat="1">
      <c r="A2" s="143"/>
      <c r="B2" s="144"/>
      <c r="C2" s="144"/>
      <c r="D2" s="144"/>
      <c r="E2" s="145"/>
      <c r="F2" s="145"/>
      <c r="G2" s="146"/>
      <c r="H2" s="146"/>
      <c r="I2" s="146"/>
      <c r="J2" s="146"/>
      <c r="K2" s="276"/>
      <c r="L2" s="146"/>
      <c r="M2" s="146"/>
      <c r="N2" s="146"/>
      <c r="O2" s="146"/>
      <c r="P2" s="276"/>
      <c r="Q2" s="146"/>
      <c r="R2" s="146"/>
      <c r="S2" s="146"/>
      <c r="T2" s="146"/>
      <c r="U2" s="276"/>
      <c r="V2" s="146"/>
      <c r="W2" s="146"/>
      <c r="X2" s="146"/>
      <c r="Y2" s="146"/>
      <c r="Z2" s="276"/>
      <c r="AA2" s="6"/>
      <c r="AB2" s="6"/>
      <c r="AC2" s="6"/>
      <c r="AD2" s="6"/>
      <c r="AE2" s="93"/>
      <c r="AF2" s="6"/>
      <c r="AG2" s="6"/>
      <c r="AH2" s="6"/>
      <c r="AI2" s="6"/>
      <c r="AJ2" s="93"/>
      <c r="AO2" s="93"/>
      <c r="AP2" s="98"/>
    </row>
    <row r="3" spans="1:48" s="98" customFormat="1" ht="12" customHeight="1">
      <c r="A3" s="97"/>
      <c r="C3" s="99" t="s">
        <v>321</v>
      </c>
      <c r="D3" s="100"/>
      <c r="G3" s="101"/>
      <c r="H3" s="101"/>
      <c r="I3" s="101"/>
      <c r="J3" s="101"/>
      <c r="K3" s="94"/>
      <c r="L3" s="101"/>
      <c r="M3" s="101"/>
      <c r="N3" s="101"/>
      <c r="O3" s="101"/>
      <c r="P3" s="94"/>
      <c r="Q3" s="101"/>
      <c r="R3" s="101"/>
      <c r="S3" s="101"/>
      <c r="T3" s="101"/>
      <c r="U3" s="94"/>
      <c r="V3" s="101"/>
      <c r="W3" s="101"/>
      <c r="X3" s="101"/>
      <c r="Y3" s="101"/>
      <c r="Z3" s="94"/>
      <c r="AE3" s="94"/>
      <c r="AJ3" s="94"/>
      <c r="AO3" s="94"/>
    </row>
    <row r="4" spans="1:48" s="98" customFormat="1" ht="12" customHeight="1">
      <c r="A4" s="97"/>
      <c r="C4" s="99" t="s">
        <v>196</v>
      </c>
      <c r="D4" s="100"/>
      <c r="G4" s="101"/>
      <c r="H4" s="101"/>
      <c r="I4" s="101"/>
      <c r="J4" s="101"/>
      <c r="K4" s="94"/>
      <c r="L4" s="101"/>
      <c r="M4" s="101"/>
      <c r="N4" s="101"/>
      <c r="O4" s="101"/>
      <c r="P4" s="94"/>
      <c r="Q4" s="101"/>
      <c r="R4" s="101"/>
      <c r="S4" s="101"/>
      <c r="T4" s="101"/>
      <c r="U4" s="94"/>
      <c r="V4" s="101"/>
      <c r="W4" s="101"/>
      <c r="X4" s="101"/>
      <c r="Y4" s="101"/>
      <c r="Z4" s="94"/>
      <c r="AE4" s="94"/>
      <c r="AJ4" s="94"/>
      <c r="AO4" s="94"/>
    </row>
    <row r="5" spans="1:48" s="98" customFormat="1" ht="12" customHeight="1">
      <c r="A5" s="97"/>
      <c r="B5" s="97"/>
      <c r="C5" s="97"/>
      <c r="D5" s="97"/>
      <c r="E5" s="102"/>
      <c r="F5" s="102"/>
      <c r="G5" s="101"/>
      <c r="H5" s="101"/>
      <c r="I5" s="101"/>
      <c r="J5" s="101"/>
      <c r="K5" s="277"/>
      <c r="L5" s="101"/>
      <c r="M5" s="101"/>
      <c r="N5" s="101"/>
      <c r="O5" s="101"/>
      <c r="P5" s="277"/>
      <c r="Q5" s="101"/>
      <c r="R5" s="101"/>
      <c r="S5" s="101"/>
      <c r="T5" s="101"/>
      <c r="U5" s="277"/>
      <c r="V5" s="101"/>
      <c r="W5" s="101"/>
      <c r="X5" s="101"/>
      <c r="Y5" s="101"/>
      <c r="Z5" s="277"/>
      <c r="AE5" s="94"/>
      <c r="AJ5" s="94"/>
      <c r="AO5" s="94"/>
    </row>
    <row r="6" spans="1:48" s="94" customFormat="1" ht="38.25" customHeight="1">
      <c r="A6" s="95"/>
      <c r="B6" s="96"/>
      <c r="C6" s="104"/>
      <c r="D6" s="104"/>
      <c r="E6" s="105"/>
      <c r="F6" s="105"/>
      <c r="G6" s="237" t="s">
        <v>30</v>
      </c>
      <c r="H6" s="237" t="s">
        <v>47</v>
      </c>
      <c r="I6" s="237" t="s">
        <v>48</v>
      </c>
      <c r="J6" s="274" t="s">
        <v>31</v>
      </c>
      <c r="K6" s="259"/>
      <c r="L6" s="274" t="s">
        <v>43</v>
      </c>
      <c r="M6" s="274" t="s">
        <v>32</v>
      </c>
      <c r="N6" s="274" t="s">
        <v>33</v>
      </c>
      <c r="O6" s="274" t="s">
        <v>34</v>
      </c>
      <c r="P6" s="259"/>
      <c r="Q6" s="274" t="s">
        <v>35</v>
      </c>
      <c r="R6" s="274" t="s">
        <v>36</v>
      </c>
      <c r="S6" s="274" t="s">
        <v>37</v>
      </c>
      <c r="T6" s="274" t="s">
        <v>38</v>
      </c>
      <c r="U6" s="259"/>
      <c r="V6" s="274" t="s">
        <v>39</v>
      </c>
      <c r="W6" s="274" t="s">
        <v>40</v>
      </c>
      <c r="X6" s="274" t="s">
        <v>41</v>
      </c>
      <c r="Y6" s="274" t="s">
        <v>42</v>
      </c>
      <c r="Z6" s="259"/>
      <c r="AA6" s="275" t="s">
        <v>79</v>
      </c>
      <c r="AB6" s="275" t="s">
        <v>306</v>
      </c>
      <c r="AC6" s="275" t="s">
        <v>312</v>
      </c>
      <c r="AD6" s="275" t="s">
        <v>315</v>
      </c>
      <c r="AF6" s="275" t="s">
        <v>319</v>
      </c>
      <c r="AG6" s="275" t="s">
        <v>320</v>
      </c>
      <c r="AH6" s="275" t="s">
        <v>323</v>
      </c>
      <c r="AI6" s="275" t="s">
        <v>326</v>
      </c>
      <c r="AK6" s="275" t="s">
        <v>331</v>
      </c>
      <c r="AL6" s="275" t="s">
        <v>332</v>
      </c>
      <c r="AM6" s="275" t="s">
        <v>333</v>
      </c>
      <c r="AN6" s="275" t="s">
        <v>335</v>
      </c>
      <c r="AP6" s="275" t="s">
        <v>338</v>
      </c>
      <c r="AQ6" s="275" t="s">
        <v>340</v>
      </c>
      <c r="AR6" s="275" t="s">
        <v>342</v>
      </c>
      <c r="AS6" s="275" t="s">
        <v>345</v>
      </c>
      <c r="AT6" s="275" t="s">
        <v>347</v>
      </c>
      <c r="AU6" s="275" t="s">
        <v>349</v>
      </c>
      <c r="AV6" s="275" t="s">
        <v>351</v>
      </c>
    </row>
    <row r="7" spans="1:48" s="98" customFormat="1" ht="5.0999999999999996" customHeight="1">
      <c r="A7" s="103"/>
      <c r="B7" s="104"/>
      <c r="C7" s="104"/>
      <c r="D7" s="107"/>
      <c r="E7" s="108"/>
      <c r="F7" s="105"/>
      <c r="G7" s="106"/>
      <c r="H7" s="106"/>
      <c r="I7" s="106"/>
      <c r="J7" s="106"/>
      <c r="K7" s="259"/>
      <c r="L7" s="106"/>
      <c r="M7" s="106"/>
      <c r="N7" s="106"/>
      <c r="O7" s="106"/>
      <c r="P7" s="259"/>
      <c r="Q7" s="106"/>
      <c r="R7" s="106"/>
      <c r="S7" s="106"/>
      <c r="T7" s="106"/>
      <c r="U7" s="259"/>
      <c r="V7" s="106"/>
      <c r="W7" s="106"/>
      <c r="X7" s="106"/>
      <c r="Y7" s="106"/>
      <c r="Z7" s="259"/>
      <c r="AA7" s="109"/>
      <c r="AB7" s="109"/>
      <c r="AC7" s="109"/>
      <c r="AD7" s="109"/>
      <c r="AE7" s="94"/>
      <c r="AF7" s="109"/>
      <c r="AG7" s="109"/>
      <c r="AH7" s="109"/>
      <c r="AI7" s="109"/>
      <c r="AJ7" s="94"/>
      <c r="AO7" s="94"/>
    </row>
    <row r="8" spans="1:48" s="115" customFormat="1" ht="21.75" customHeight="1">
      <c r="A8" s="110"/>
      <c r="B8" s="111"/>
      <c r="C8" s="111"/>
      <c r="D8" s="112" t="s">
        <v>197</v>
      </c>
      <c r="E8" s="113"/>
      <c r="F8" s="113"/>
      <c r="G8" s="114">
        <f>SUBTOTAL(9,G10:G42)</f>
        <v>550974</v>
      </c>
      <c r="H8" s="114">
        <f>SUBTOTAL(9,H10:H42)</f>
        <v>203193.78128604652</v>
      </c>
      <c r="I8" s="114">
        <f>SUBTOTAL(9,I10:I42)</f>
        <v>332771.44634261401</v>
      </c>
      <c r="J8" s="114">
        <f>SUBTOTAL(9,J10:J42)</f>
        <v>661893.60933584999</v>
      </c>
      <c r="K8" s="228"/>
      <c r="L8" s="114">
        <f>SUBTOTAL(9,L10:L42)</f>
        <v>222440.62391357595</v>
      </c>
      <c r="M8" s="114">
        <f t="shared" ref="M8:O8" si="0">SUBTOTAL(9,M10:M42)</f>
        <v>399098.3014661732</v>
      </c>
      <c r="N8" s="114">
        <f t="shared" si="0"/>
        <v>490467.73330997955</v>
      </c>
      <c r="O8" s="114">
        <f t="shared" si="0"/>
        <v>570210.86813191813</v>
      </c>
      <c r="P8" s="228"/>
      <c r="Q8" s="114">
        <f>SUBTOTAL(9,Q10:Q41)</f>
        <v>2253289.3286598399</v>
      </c>
      <c r="R8" s="114">
        <f>SUBTOTAL(9,R10:R41)</f>
        <v>1285663.2903084978</v>
      </c>
      <c r="S8" s="114">
        <f>SUBTOTAL(9,S10:S41)</f>
        <v>2103577.6353812967</v>
      </c>
      <c r="T8" s="114">
        <f>SUBTOTAL(9,T10:T41)</f>
        <v>326679.82057942299</v>
      </c>
      <c r="U8" s="228"/>
      <c r="V8" s="114">
        <f>SUBTOTAL(9,V10:V41)</f>
        <v>398257.99526190013</v>
      </c>
      <c r="W8" s="114">
        <f>SUBTOTAL(9,W10:W41)</f>
        <v>1534001.2857390326</v>
      </c>
      <c r="X8" s="114">
        <f>SUBTOTAL(9,X10:X41)</f>
        <v>2107906.6999892765</v>
      </c>
      <c r="Y8" s="114">
        <f>SUBTOTAL(9,Y10:Y41)</f>
        <v>1845832.1369741093</v>
      </c>
      <c r="Z8" s="228"/>
      <c r="AA8" s="116">
        <v>2420667.652825499</v>
      </c>
      <c r="AB8" s="116">
        <v>2598688.2894972023</v>
      </c>
      <c r="AC8" s="116">
        <v>4200467.5661178054</v>
      </c>
      <c r="AD8" s="116">
        <v>-178056</v>
      </c>
      <c r="AE8" s="228"/>
      <c r="AF8" s="116">
        <v>-3565519.3446452818</v>
      </c>
      <c r="AG8" s="116">
        <v>2117437</v>
      </c>
      <c r="AH8" s="116">
        <v>1106821</v>
      </c>
      <c r="AI8" s="116">
        <v>-243289</v>
      </c>
      <c r="AJ8" s="209">
        <v>-243289</v>
      </c>
      <c r="AK8" s="116">
        <v>2698247</v>
      </c>
      <c r="AL8" s="116">
        <v>1879811</v>
      </c>
      <c r="AM8" s="116">
        <v>2565059</v>
      </c>
      <c r="AN8" s="116">
        <v>1103247</v>
      </c>
      <c r="AO8" s="209">
        <v>-243289</v>
      </c>
      <c r="AP8" s="116">
        <v>919817</v>
      </c>
      <c r="AQ8" s="116">
        <v>3287868</v>
      </c>
      <c r="AR8" s="116">
        <f>SUM(AR10:AR22,AR24,AR38)</f>
        <v>3564999.731369351</v>
      </c>
      <c r="AS8" s="116">
        <f>SUM(AS10:AS22,AS24,AS38)</f>
        <v>3984002.754718537</v>
      </c>
      <c r="AT8" s="116">
        <f>SUM(AT10:AT22,AT24,AT38)</f>
        <v>-710016.81214999966</v>
      </c>
      <c r="AU8" s="116">
        <f>SUM(AU10:AU22,AU24,AU38)</f>
        <v>791334.57558999502</v>
      </c>
      <c r="AV8" s="116">
        <f>SUM(AV10:AV22,AV24,AV38)</f>
        <v>1162502.4983549586</v>
      </c>
    </row>
    <row r="9" spans="1:48" s="98" customFormat="1" ht="5.0999999999999996" customHeight="1">
      <c r="A9" s="97"/>
      <c r="B9" s="117"/>
      <c r="C9" s="117"/>
      <c r="D9" s="118"/>
      <c r="G9" s="119"/>
      <c r="H9" s="119"/>
      <c r="I9" s="119"/>
      <c r="J9" s="119"/>
      <c r="K9" s="94"/>
      <c r="L9" s="119"/>
      <c r="M9" s="119"/>
      <c r="N9" s="119"/>
      <c r="O9" s="119"/>
      <c r="P9" s="94"/>
      <c r="Q9" s="119"/>
      <c r="R9" s="119"/>
      <c r="S9" s="119"/>
      <c r="T9" s="119"/>
      <c r="U9" s="94"/>
      <c r="V9" s="119"/>
      <c r="W9" s="119"/>
      <c r="X9" s="119"/>
      <c r="Y9" s="119"/>
      <c r="Z9" s="94"/>
      <c r="AA9" s="120"/>
      <c r="AB9" s="120"/>
      <c r="AC9" s="120"/>
      <c r="AD9" s="120"/>
      <c r="AE9" s="94"/>
      <c r="AF9" s="120"/>
      <c r="AG9" s="120"/>
      <c r="AH9" s="120"/>
      <c r="AI9" s="120"/>
      <c r="AJ9" s="94"/>
      <c r="AO9" s="94"/>
    </row>
    <row r="10" spans="1:48" s="126" customFormat="1" ht="15" customHeight="1">
      <c r="A10" s="121" t="s">
        <v>198</v>
      </c>
      <c r="B10" s="122"/>
      <c r="C10" s="122"/>
      <c r="D10" s="122"/>
      <c r="E10" s="123" t="s">
        <v>199</v>
      </c>
      <c r="F10" s="123"/>
      <c r="G10" s="124">
        <v>299270</v>
      </c>
      <c r="H10" s="124">
        <v>160337.04939999833</v>
      </c>
      <c r="I10" s="124">
        <v>246135.9712900013</v>
      </c>
      <c r="J10" s="124">
        <v>171240.4860999994</v>
      </c>
      <c r="K10" s="278"/>
      <c r="L10" s="124">
        <v>120842.06911999965</v>
      </c>
      <c r="M10" s="124">
        <v>242171.094649999</v>
      </c>
      <c r="N10" s="124">
        <v>260139.93871000147</v>
      </c>
      <c r="O10" s="124">
        <v>438683.72391999909</v>
      </c>
      <c r="P10" s="278"/>
      <c r="Q10" s="124">
        <v>743258.97941999882</v>
      </c>
      <c r="R10" s="124">
        <v>1211004.0219699957</v>
      </c>
      <c r="S10" s="124">
        <v>997965.05907000205</v>
      </c>
      <c r="T10" s="124">
        <v>712034.83432999952</v>
      </c>
      <c r="U10" s="278"/>
      <c r="V10" s="124">
        <v>401241.02826000011</v>
      </c>
      <c r="W10" s="124">
        <v>820000.00926999911</v>
      </c>
      <c r="X10" s="124">
        <v>1467480.6102200036</v>
      </c>
      <c r="Y10" s="124">
        <v>1341988.4055099995</v>
      </c>
      <c r="Z10" s="278"/>
      <c r="AA10" s="125">
        <v>2362661.9944000021</v>
      </c>
      <c r="AB10" s="125">
        <v>2500638.6102399966</v>
      </c>
      <c r="AC10" s="125">
        <v>804063.22962999903</v>
      </c>
      <c r="AD10" s="125">
        <v>703602</v>
      </c>
      <c r="AE10" s="81"/>
      <c r="AF10" s="125">
        <v>739140.95252000086</v>
      </c>
      <c r="AG10" s="125">
        <v>825722</v>
      </c>
      <c r="AH10" s="125">
        <v>514056</v>
      </c>
      <c r="AI10" s="125">
        <v>871379</v>
      </c>
      <c r="AJ10" s="81"/>
      <c r="AK10" s="125">
        <v>515798</v>
      </c>
      <c r="AL10" s="125">
        <v>494181</v>
      </c>
      <c r="AM10" s="125">
        <v>1199926</v>
      </c>
      <c r="AN10" s="125">
        <v>1358832</v>
      </c>
      <c r="AO10" s="81"/>
      <c r="AP10" s="125">
        <v>557938</v>
      </c>
      <c r="AQ10" s="125">
        <v>1507442</v>
      </c>
      <c r="AR10" s="125">
        <v>446306.90234000818</v>
      </c>
      <c r="AS10" s="125">
        <v>2016031.8490399979</v>
      </c>
      <c r="AT10" s="125">
        <v>-357259.69404160097</v>
      </c>
      <c r="AU10" s="125">
        <v>115738.6420216003</v>
      </c>
      <c r="AV10" s="125">
        <v>696266.61349000561</v>
      </c>
    </row>
    <row r="11" spans="1:48" s="126" customFormat="1" ht="15" customHeight="1">
      <c r="A11" s="121"/>
      <c r="B11" s="122"/>
      <c r="C11" s="122"/>
      <c r="D11" s="122"/>
      <c r="E11" s="299" t="s">
        <v>348</v>
      </c>
      <c r="F11" s="123"/>
      <c r="G11" s="124"/>
      <c r="H11" s="124"/>
      <c r="I11" s="124"/>
      <c r="J11" s="124"/>
      <c r="K11" s="278"/>
      <c r="L11" s="124"/>
      <c r="M11" s="124"/>
      <c r="N11" s="124"/>
      <c r="O11" s="124"/>
      <c r="P11" s="278"/>
      <c r="Q11" s="124"/>
      <c r="R11" s="124"/>
      <c r="S11" s="124"/>
      <c r="T11" s="124"/>
      <c r="U11" s="278"/>
      <c r="V11" s="124"/>
      <c r="W11" s="124"/>
      <c r="X11" s="124"/>
      <c r="Y11" s="124"/>
      <c r="Z11" s="278"/>
      <c r="AA11" s="125"/>
      <c r="AB11" s="125"/>
      <c r="AC11" s="125"/>
      <c r="AD11" s="125"/>
      <c r="AE11" s="81"/>
      <c r="AF11" s="125"/>
      <c r="AG11" s="125"/>
      <c r="AH11" s="125"/>
      <c r="AI11" s="125"/>
      <c r="AJ11" s="81"/>
      <c r="AK11" s="125"/>
      <c r="AL11" s="125"/>
      <c r="AM11" s="125"/>
      <c r="AN11" s="125"/>
      <c r="AO11" s="81"/>
      <c r="AP11" s="125"/>
      <c r="AQ11" s="125"/>
      <c r="AR11" s="125"/>
      <c r="AS11" s="125"/>
      <c r="AT11" s="125">
        <v>-27.903660008858424</v>
      </c>
      <c r="AU11" s="125">
        <v>147.57423552585198</v>
      </c>
      <c r="AV11" s="125">
        <v>198.32942448300298</v>
      </c>
    </row>
    <row r="12" spans="1:48" s="126" customFormat="1" ht="15" customHeight="1">
      <c r="A12" s="121" t="s">
        <v>200</v>
      </c>
      <c r="B12" s="122"/>
      <c r="C12" s="122"/>
      <c r="D12" s="122"/>
      <c r="E12" s="123" t="s">
        <v>44</v>
      </c>
      <c r="F12" s="123"/>
      <c r="G12" s="124">
        <v>-12300</v>
      </c>
      <c r="H12" s="124">
        <v>-18998.524803251756</v>
      </c>
      <c r="I12" s="124">
        <v>-18896.250583959816</v>
      </c>
      <c r="J12" s="124">
        <v>-6495.9628298661992</v>
      </c>
      <c r="K12" s="278"/>
      <c r="L12" s="124">
        <v>-10316.041466248864</v>
      </c>
      <c r="M12" s="124">
        <v>-15149.117121356992</v>
      </c>
      <c r="N12" s="124">
        <v>-22211.862432669823</v>
      </c>
      <c r="O12" s="124">
        <v>-19108.91969513856</v>
      </c>
      <c r="P12" s="278"/>
      <c r="Q12" s="124">
        <v>-12545.999183190623</v>
      </c>
      <c r="R12" s="124">
        <v>-12684.546187963744</v>
      </c>
      <c r="S12" s="124">
        <v>-28745.84957450565</v>
      </c>
      <c r="T12" s="124">
        <v>-1225.4633875970467</v>
      </c>
      <c r="U12" s="278"/>
      <c r="V12" s="124">
        <v>20433.923980437085</v>
      </c>
      <c r="W12" s="124">
        <v>-19991.511314157677</v>
      </c>
      <c r="X12" s="124">
        <v>-18439.955684228018</v>
      </c>
      <c r="Y12" s="124">
        <v>-30536.943346735716</v>
      </c>
      <c r="Z12" s="278"/>
      <c r="AA12" s="125">
        <v>-6742.0490936203933</v>
      </c>
      <c r="AB12" s="238">
        <v>-26612.764746379609</v>
      </c>
      <c r="AC12" s="238">
        <v>-52153.465730605443</v>
      </c>
      <c r="AD12" s="238">
        <v>-6547</v>
      </c>
      <c r="AE12" s="81"/>
      <c r="AF12" s="238">
        <v>-11041.613971073863</v>
      </c>
      <c r="AG12" s="238">
        <v>-26596</v>
      </c>
      <c r="AH12" s="238">
        <v>-46683</v>
      </c>
      <c r="AI12" s="238">
        <v>-32241</v>
      </c>
      <c r="AJ12" s="81"/>
      <c r="AK12" s="238">
        <v>-14221</v>
      </c>
      <c r="AL12" s="238">
        <v>-46017</v>
      </c>
      <c r="AM12" s="238">
        <v>-54529</v>
      </c>
      <c r="AN12" s="125">
        <v>-37427</v>
      </c>
      <c r="AO12" s="81"/>
      <c r="AP12" s="238">
        <v>-55310</v>
      </c>
      <c r="AQ12" s="238">
        <v>-63538</v>
      </c>
      <c r="AR12" s="238">
        <v>-17755</v>
      </c>
      <c r="AS12" s="125">
        <v>-45375</v>
      </c>
      <c r="AT12" s="125">
        <v>-37042</v>
      </c>
      <c r="AU12" s="125">
        <v>-73730</v>
      </c>
      <c r="AV12" s="125">
        <v>-60402</v>
      </c>
    </row>
    <row r="13" spans="1:48" s="126" customFormat="1" ht="15" customHeight="1">
      <c r="A13" s="121" t="s">
        <v>201</v>
      </c>
      <c r="B13" s="122"/>
      <c r="C13" s="122"/>
      <c r="D13" s="122"/>
      <c r="E13" s="127" t="s">
        <v>202</v>
      </c>
      <c r="F13" s="127"/>
      <c r="G13" s="124">
        <v>-57649</v>
      </c>
      <c r="H13" s="124">
        <v>43597.49249206885</v>
      </c>
      <c r="I13" s="124">
        <v>-38603.129517385736</v>
      </c>
      <c r="J13" s="124">
        <v>46002.009106240184</v>
      </c>
      <c r="K13" s="279"/>
      <c r="L13" s="124">
        <v>4658.4845055855949</v>
      </c>
      <c r="M13" s="124">
        <v>164518.41446782058</v>
      </c>
      <c r="N13" s="124">
        <v>95275.168887008447</v>
      </c>
      <c r="O13" s="124">
        <v>-61808.137900799338</v>
      </c>
      <c r="P13" s="279"/>
      <c r="Q13" s="124">
        <v>-61874.768903040916</v>
      </c>
      <c r="R13" s="124">
        <v>28562.962188817</v>
      </c>
      <c r="S13" s="124">
        <v>-36478.360582937006</v>
      </c>
      <c r="T13" s="124">
        <v>21480.105103742018</v>
      </c>
      <c r="U13" s="279"/>
      <c r="V13" s="124">
        <v>24735.555149999993</v>
      </c>
      <c r="W13" s="124">
        <v>42233.053540000015</v>
      </c>
      <c r="X13" s="124">
        <v>-16280.530824941663</v>
      </c>
      <c r="Y13" s="124">
        <v>1274.1422393034663</v>
      </c>
      <c r="Z13" s="279"/>
      <c r="AA13" s="125">
        <v>22255.683650000003</v>
      </c>
      <c r="AB13" s="238">
        <v>-20341.620243096448</v>
      </c>
      <c r="AC13" s="238">
        <v>162085.69866926092</v>
      </c>
      <c r="AD13" s="238">
        <v>98766</v>
      </c>
      <c r="AE13" s="81"/>
      <c r="AF13" s="238">
        <v>-302847.73410917801</v>
      </c>
      <c r="AG13" s="238">
        <v>-31449</v>
      </c>
      <c r="AH13" s="238">
        <v>18098</v>
      </c>
      <c r="AI13" s="238">
        <v>127747</v>
      </c>
      <c r="AJ13" s="81"/>
      <c r="AK13" s="238">
        <v>35999</v>
      </c>
      <c r="AL13" s="238">
        <v>-6667</v>
      </c>
      <c r="AM13" s="238">
        <v>30015</v>
      </c>
      <c r="AN13" s="125">
        <v>-151707</v>
      </c>
      <c r="AO13" s="81"/>
      <c r="AP13" s="238">
        <v>-77022</v>
      </c>
      <c r="AQ13" s="238">
        <v>-276345</v>
      </c>
      <c r="AR13" s="238">
        <v>-247839.26291450905</v>
      </c>
      <c r="AS13" s="125">
        <v>522256.23633435904</v>
      </c>
      <c r="AT13" s="125">
        <v>-237742.48075932657</v>
      </c>
      <c r="AU13" s="125">
        <v>136599.8954417482</v>
      </c>
      <c r="AV13" s="125">
        <v>11562.189846297973</v>
      </c>
    </row>
    <row r="14" spans="1:48" s="126" customFormat="1" ht="15" customHeight="1">
      <c r="A14" s="121" t="s">
        <v>203</v>
      </c>
      <c r="B14" s="122"/>
      <c r="C14" s="122"/>
      <c r="D14" s="122"/>
      <c r="E14" s="127" t="s">
        <v>204</v>
      </c>
      <c r="F14" s="127"/>
      <c r="G14" s="124">
        <v>90636</v>
      </c>
      <c r="H14" s="124">
        <v>81327.305508750011</v>
      </c>
      <c r="I14" s="124">
        <v>72742.876129629964</v>
      </c>
      <c r="J14" s="124">
        <v>63929.318725915189</v>
      </c>
      <c r="K14" s="279"/>
      <c r="L14" s="124">
        <v>56609.698692386199</v>
      </c>
      <c r="M14" s="124">
        <v>55502.698156112689</v>
      </c>
      <c r="N14" s="124">
        <v>57193.303790090911</v>
      </c>
      <c r="O14" s="124">
        <v>55231.307691581198</v>
      </c>
      <c r="P14" s="279"/>
      <c r="Q14" s="124">
        <v>35203.7605628823</v>
      </c>
      <c r="R14" s="124">
        <v>25021.022010000001</v>
      </c>
      <c r="S14" s="124">
        <v>24980.787248039247</v>
      </c>
      <c r="T14" s="124">
        <v>22222.246309999988</v>
      </c>
      <c r="U14" s="279"/>
      <c r="V14" s="124">
        <v>19410.910159999999</v>
      </c>
      <c r="W14" s="124">
        <v>15023.71587</v>
      </c>
      <c r="X14" s="124">
        <v>11021.638309399998</v>
      </c>
      <c r="Y14" s="124">
        <v>10392.670994925771</v>
      </c>
      <c r="Z14" s="279"/>
      <c r="AA14" s="125">
        <v>9966</v>
      </c>
      <c r="AB14" s="238">
        <v>0</v>
      </c>
      <c r="AC14" s="238">
        <v>70786.890565434005</v>
      </c>
      <c r="AD14" s="238">
        <v>56315</v>
      </c>
      <c r="AE14" s="81"/>
      <c r="AF14" s="238">
        <v>64990.860954224903</v>
      </c>
      <c r="AG14" s="238">
        <v>68604</v>
      </c>
      <c r="AH14" s="238">
        <v>91249</v>
      </c>
      <c r="AI14" s="238">
        <v>134646</v>
      </c>
      <c r="AJ14" s="81"/>
      <c r="AK14" s="238">
        <v>111061</v>
      </c>
      <c r="AL14" s="238">
        <v>198084</v>
      </c>
      <c r="AM14" s="238">
        <v>166463</v>
      </c>
      <c r="AN14" s="125">
        <v>153176</v>
      </c>
      <c r="AO14" s="81"/>
      <c r="AP14" s="238">
        <v>154911</v>
      </c>
      <c r="AQ14" s="238">
        <v>171482</v>
      </c>
      <c r="AR14" s="238">
        <v>163634</v>
      </c>
      <c r="AS14" s="125">
        <v>168663</v>
      </c>
      <c r="AT14" s="125">
        <v>203446</v>
      </c>
      <c r="AU14" s="125">
        <v>150987</v>
      </c>
      <c r="AV14" s="125">
        <v>142134</v>
      </c>
    </row>
    <row r="15" spans="1:48" s="126" customFormat="1" ht="15" customHeight="1">
      <c r="A15" s="121" t="s">
        <v>205</v>
      </c>
      <c r="B15" s="122"/>
      <c r="C15" s="122"/>
      <c r="D15" s="122"/>
      <c r="E15" s="127" t="s">
        <v>206</v>
      </c>
      <c r="F15" s="127"/>
      <c r="G15" s="124">
        <v>-19999</v>
      </c>
      <c r="H15" s="124">
        <v>-18981.274159999997</v>
      </c>
      <c r="I15" s="124">
        <v>-17174.409549999997</v>
      </c>
      <c r="J15" s="124">
        <v>-14493.891650000005</v>
      </c>
      <c r="K15" s="279"/>
      <c r="L15" s="124">
        <v>-13496.48192</v>
      </c>
      <c r="M15" s="124">
        <v>-13460.045079999998</v>
      </c>
      <c r="N15" s="124">
        <v>-13909.866180000001</v>
      </c>
      <c r="O15" s="124">
        <v>-14062.664979999994</v>
      </c>
      <c r="P15" s="279"/>
      <c r="Q15" s="124">
        <v>-15691.96616</v>
      </c>
      <c r="R15" s="124">
        <v>-14671.636309999998</v>
      </c>
      <c r="S15" s="124">
        <v>-14550.617650000007</v>
      </c>
      <c r="T15" s="124">
        <v>-44313.767289999996</v>
      </c>
      <c r="U15" s="279"/>
      <c r="V15" s="124">
        <v>-16109.671060000002</v>
      </c>
      <c r="W15" s="124">
        <v>-16328.746373952979</v>
      </c>
      <c r="X15" s="124">
        <v>-14413.268459999996</v>
      </c>
      <c r="Y15" s="124">
        <v>-16046.848520000007</v>
      </c>
      <c r="Z15" s="279"/>
      <c r="AA15" s="125">
        <v>-17360</v>
      </c>
      <c r="AB15" s="238">
        <v>0</v>
      </c>
      <c r="AC15" s="238">
        <v>-20073.027120000002</v>
      </c>
      <c r="AD15" s="238">
        <v>-21283</v>
      </c>
      <c r="AE15" s="81"/>
      <c r="AF15" s="238">
        <v>-20469.898789999999</v>
      </c>
      <c r="AG15" s="238">
        <v>-24866</v>
      </c>
      <c r="AH15" s="238">
        <v>-22797</v>
      </c>
      <c r="AI15" s="238">
        <v>-26305</v>
      </c>
      <c r="AJ15" s="81"/>
      <c r="AK15" s="238">
        <v>-26692</v>
      </c>
      <c r="AL15" s="238">
        <v>-28840</v>
      </c>
      <c r="AM15" s="238">
        <v>-31829</v>
      </c>
      <c r="AN15" s="125">
        <v>-37264</v>
      </c>
      <c r="AO15" s="81"/>
      <c r="AP15" s="238">
        <v>-22576</v>
      </c>
      <c r="AQ15" s="238">
        <v>-36822</v>
      </c>
      <c r="AR15" s="238">
        <v>-24601.467230000009</v>
      </c>
      <c r="AS15" s="125">
        <v>-29048.29015999999</v>
      </c>
      <c r="AT15" s="125">
        <v>-35346.169540000003</v>
      </c>
      <c r="AU15" s="125">
        <v>-42091.830459999997</v>
      </c>
      <c r="AV15" s="125">
        <v>-48105</v>
      </c>
    </row>
    <row r="16" spans="1:48" s="126" customFormat="1" ht="15" customHeight="1">
      <c r="A16" s="121" t="s">
        <v>207</v>
      </c>
      <c r="B16" s="122"/>
      <c r="C16" s="122"/>
      <c r="D16" s="122"/>
      <c r="E16" s="123" t="s">
        <v>208</v>
      </c>
      <c r="F16" s="123"/>
      <c r="G16" s="124">
        <v>0</v>
      </c>
      <c r="H16" s="124">
        <v>0</v>
      </c>
      <c r="I16" s="124">
        <v>0</v>
      </c>
      <c r="J16" s="124">
        <v>0</v>
      </c>
      <c r="K16" s="278"/>
      <c r="L16" s="124">
        <v>0</v>
      </c>
      <c r="M16" s="124">
        <v>0</v>
      </c>
      <c r="N16" s="124">
        <v>0</v>
      </c>
      <c r="O16" s="124">
        <v>0</v>
      </c>
      <c r="P16" s="278"/>
      <c r="Q16" s="124">
        <v>645</v>
      </c>
      <c r="R16" s="124">
        <v>821.32063198197284</v>
      </c>
      <c r="S16" s="124">
        <v>3650.1294610929772</v>
      </c>
      <c r="T16" s="124">
        <v>1894.54990692505</v>
      </c>
      <c r="U16" s="278"/>
      <c r="V16" s="124">
        <v>1716.2656845454501</v>
      </c>
      <c r="W16" s="124">
        <v>1837.5705141256979</v>
      </c>
      <c r="X16" s="124">
        <v>1818.1638013288521</v>
      </c>
      <c r="Y16" s="124">
        <v>1575.0866272688972</v>
      </c>
      <c r="Z16" s="278"/>
      <c r="AA16" s="125">
        <v>1781.0310400000003</v>
      </c>
      <c r="AB16" s="216">
        <v>1743.0060400000007</v>
      </c>
      <c r="AC16" s="216">
        <v>2475.6955600000192</v>
      </c>
      <c r="AD16" s="216">
        <v>3082</v>
      </c>
      <c r="AE16" s="81"/>
      <c r="AF16" s="216">
        <v>2156.908030000006</v>
      </c>
      <c r="AG16" s="216">
        <v>3632</v>
      </c>
      <c r="AH16" s="216">
        <v>3018</v>
      </c>
      <c r="AI16" s="216">
        <v>2901</v>
      </c>
      <c r="AJ16" s="81"/>
      <c r="AK16" s="238">
        <v>2787</v>
      </c>
      <c r="AL16" s="238">
        <v>2684</v>
      </c>
      <c r="AM16" s="238">
        <v>2544</v>
      </c>
      <c r="AN16" s="125">
        <v>2507</v>
      </c>
      <c r="AO16" s="81"/>
      <c r="AP16" s="238">
        <v>2489</v>
      </c>
      <c r="AQ16" s="238">
        <v>3320</v>
      </c>
      <c r="AR16" s="238">
        <v>2703</v>
      </c>
      <c r="AS16" s="125">
        <v>2841</v>
      </c>
      <c r="AT16" s="125">
        <v>2874</v>
      </c>
      <c r="AU16" s="125">
        <v>2651</v>
      </c>
      <c r="AV16" s="125">
        <v>2486</v>
      </c>
    </row>
    <row r="17" spans="1:48" s="126" customFormat="1" ht="15" customHeight="1">
      <c r="A17" s="121" t="s">
        <v>209</v>
      </c>
      <c r="B17" s="122"/>
      <c r="C17" s="122"/>
      <c r="D17" s="122"/>
      <c r="E17" s="123" t="s">
        <v>210</v>
      </c>
      <c r="F17" s="123"/>
      <c r="G17" s="124">
        <v>0</v>
      </c>
      <c r="H17" s="124">
        <v>0</v>
      </c>
      <c r="I17" s="124">
        <v>0</v>
      </c>
      <c r="J17" s="124">
        <v>0</v>
      </c>
      <c r="K17" s="278"/>
      <c r="L17" s="124">
        <v>0</v>
      </c>
      <c r="M17" s="124">
        <v>0</v>
      </c>
      <c r="N17" s="124">
        <v>0</v>
      </c>
      <c r="O17" s="124">
        <v>0</v>
      </c>
      <c r="P17" s="278"/>
      <c r="Q17" s="124">
        <v>0</v>
      </c>
      <c r="R17" s="124">
        <v>0</v>
      </c>
      <c r="S17" s="124">
        <v>0</v>
      </c>
      <c r="T17" s="124">
        <v>0</v>
      </c>
      <c r="U17" s="278"/>
      <c r="V17" s="124">
        <v>0</v>
      </c>
      <c r="W17" s="124">
        <v>0</v>
      </c>
      <c r="X17" s="124">
        <v>182185.46338</v>
      </c>
      <c r="Y17" s="124">
        <v>117399.96197979999</v>
      </c>
      <c r="Z17" s="278"/>
      <c r="AA17" s="125">
        <v>64130.411195500215</v>
      </c>
      <c r="AB17" s="216">
        <v>259795.55849684775</v>
      </c>
      <c r="AC17" s="216">
        <v>-309196.85021671711</v>
      </c>
      <c r="AD17" s="216">
        <v>0</v>
      </c>
      <c r="AE17" s="81"/>
      <c r="AF17" s="216">
        <v>0</v>
      </c>
      <c r="AG17" s="216">
        <v>-22286</v>
      </c>
      <c r="AH17" s="216">
        <v>7423</v>
      </c>
      <c r="AI17" s="216">
        <v>75667</v>
      </c>
      <c r="AJ17" s="81"/>
      <c r="AK17" s="238">
        <v>554188</v>
      </c>
      <c r="AL17" s="238">
        <v>-342909</v>
      </c>
      <c r="AM17" s="238">
        <v>82196</v>
      </c>
      <c r="AN17" s="125">
        <v>439849</v>
      </c>
      <c r="AO17" s="81"/>
      <c r="AP17" s="238">
        <v>-86497</v>
      </c>
      <c r="AQ17" s="238">
        <v>95678</v>
      </c>
      <c r="AR17" s="238">
        <v>297110.76442000002</v>
      </c>
      <c r="AS17" s="125">
        <v>0</v>
      </c>
      <c r="AT17" s="125">
        <v>21809.013149999999</v>
      </c>
      <c r="AU17" s="125">
        <v>-46845.184639999999</v>
      </c>
      <c r="AV17" s="125">
        <v>93499.171490000008</v>
      </c>
    </row>
    <row r="18" spans="1:48" s="126" customFormat="1" ht="15" customHeight="1">
      <c r="A18" s="121" t="s">
        <v>211</v>
      </c>
      <c r="B18" s="122"/>
      <c r="C18" s="122"/>
      <c r="D18" s="122"/>
      <c r="E18" s="123" t="s">
        <v>212</v>
      </c>
      <c r="F18" s="123"/>
      <c r="G18" s="124">
        <v>1006</v>
      </c>
      <c r="H18" s="124">
        <v>1006.3628700000002</v>
      </c>
      <c r="I18" s="124">
        <v>1006.3628700000004</v>
      </c>
      <c r="J18" s="124">
        <v>1006.3628700000004</v>
      </c>
      <c r="K18" s="278"/>
      <c r="L18" s="124">
        <v>1162.2606700000001</v>
      </c>
      <c r="M18" s="124">
        <v>1328.2203499999996</v>
      </c>
      <c r="N18" s="124">
        <v>1036.6391317749503</v>
      </c>
      <c r="O18" s="124">
        <v>1036.0035982250488</v>
      </c>
      <c r="P18" s="278"/>
      <c r="Q18" s="124">
        <v>1038</v>
      </c>
      <c r="R18" s="124">
        <v>1006</v>
      </c>
      <c r="S18" s="124">
        <v>711</v>
      </c>
      <c r="T18" s="124">
        <v>758</v>
      </c>
      <c r="U18" s="278"/>
      <c r="V18" s="124">
        <v>726.71345999999994</v>
      </c>
      <c r="W18" s="124">
        <v>726.71346000000017</v>
      </c>
      <c r="X18" s="124">
        <v>726.71346000000017</v>
      </c>
      <c r="Y18" s="124">
        <v>1109.7858299999998</v>
      </c>
      <c r="Z18" s="278"/>
      <c r="AA18" s="125">
        <v>756</v>
      </c>
      <c r="AB18" s="238">
        <v>0</v>
      </c>
      <c r="AC18" s="238">
        <v>3938.4389600000004</v>
      </c>
      <c r="AD18" s="238">
        <v>3394</v>
      </c>
      <c r="AE18" s="81"/>
      <c r="AF18" s="238">
        <v>3460.9270099999999</v>
      </c>
      <c r="AG18" s="238">
        <v>4578</v>
      </c>
      <c r="AH18" s="238">
        <v>6915</v>
      </c>
      <c r="AI18" s="238">
        <v>5081</v>
      </c>
      <c r="AJ18" s="81"/>
      <c r="AK18" s="238">
        <v>11668</v>
      </c>
      <c r="AL18" s="238">
        <v>7882</v>
      </c>
      <c r="AM18" s="238">
        <v>10396</v>
      </c>
      <c r="AN18" s="125">
        <v>11115</v>
      </c>
      <c r="AO18" s="81"/>
      <c r="AP18" s="238">
        <v>10936</v>
      </c>
      <c r="AQ18" s="238">
        <v>11389</v>
      </c>
      <c r="AR18" s="238">
        <v>12017.976918436005</v>
      </c>
      <c r="AS18" s="125">
        <v>13936.626790000002</v>
      </c>
      <c r="AT18" s="125">
        <v>9031.7024099999981</v>
      </c>
      <c r="AU18" s="125">
        <v>11739.807680000002</v>
      </c>
      <c r="AV18" s="125">
        <v>12090.865589999998</v>
      </c>
    </row>
    <row r="19" spans="1:48" s="126" customFormat="1" ht="15" customHeight="1">
      <c r="A19" s="121" t="s">
        <v>213</v>
      </c>
      <c r="B19" s="122"/>
      <c r="C19" s="122"/>
      <c r="D19" s="122"/>
      <c r="E19" s="127" t="s">
        <v>214</v>
      </c>
      <c r="F19" s="127"/>
      <c r="G19" s="124">
        <v>118581</v>
      </c>
      <c r="H19" s="124">
        <v>120598.29924999998</v>
      </c>
      <c r="I19" s="124">
        <v>120389.66026000073</v>
      </c>
      <c r="J19" s="124">
        <v>120634.83718999929</v>
      </c>
      <c r="K19" s="279"/>
      <c r="L19" s="124">
        <v>104921.48951</v>
      </c>
      <c r="M19" s="124">
        <v>100196.89601000001</v>
      </c>
      <c r="N19" s="124">
        <v>99517.673320000002</v>
      </c>
      <c r="O19" s="124">
        <v>97590.291859999998</v>
      </c>
      <c r="P19" s="279"/>
      <c r="Q19" s="124">
        <v>98257.636070000008</v>
      </c>
      <c r="R19" s="124">
        <v>120470.47163999997</v>
      </c>
      <c r="S19" s="124">
        <v>142229.89229000002</v>
      </c>
      <c r="T19" s="124">
        <v>137462</v>
      </c>
      <c r="U19" s="279"/>
      <c r="V19" s="124">
        <v>146989.34489999802</v>
      </c>
      <c r="W19" s="124">
        <v>147026.84886394496</v>
      </c>
      <c r="X19" s="124">
        <v>164645.67240001034</v>
      </c>
      <c r="Y19" s="124">
        <v>773811.5487900771</v>
      </c>
      <c r="Z19" s="279"/>
      <c r="AA19" s="125">
        <v>154025.70000000001</v>
      </c>
      <c r="AB19" s="216">
        <v>177492.71769576689</v>
      </c>
      <c r="AC19" s="216">
        <v>192355.5823042331</v>
      </c>
      <c r="AD19" s="216">
        <v>228235</v>
      </c>
      <c r="AE19" s="81"/>
      <c r="AF19" s="216">
        <v>239125.4867200008</v>
      </c>
      <c r="AG19" s="216">
        <v>239063</v>
      </c>
      <c r="AH19" s="216">
        <v>249483</v>
      </c>
      <c r="AI19" s="216">
        <v>272598</v>
      </c>
      <c r="AJ19" s="81"/>
      <c r="AK19" s="238">
        <v>252932</v>
      </c>
      <c r="AL19" s="238">
        <v>249807</v>
      </c>
      <c r="AM19" s="238">
        <v>264601</v>
      </c>
      <c r="AN19" s="125">
        <v>274789</v>
      </c>
      <c r="AO19" s="81"/>
      <c r="AP19" s="238">
        <v>283652</v>
      </c>
      <c r="AQ19" s="238">
        <v>295416</v>
      </c>
      <c r="AR19" s="238">
        <v>288394</v>
      </c>
      <c r="AS19" s="125">
        <v>283014</v>
      </c>
      <c r="AT19" s="125">
        <v>312226</v>
      </c>
      <c r="AU19" s="125">
        <v>317671</v>
      </c>
      <c r="AV19" s="125">
        <v>319845</v>
      </c>
    </row>
    <row r="20" spans="1:48" s="126" customFormat="1" ht="15" customHeight="1">
      <c r="A20" s="121" t="s">
        <v>215</v>
      </c>
      <c r="B20" s="122"/>
      <c r="C20" s="122"/>
      <c r="D20" s="122"/>
      <c r="E20" s="123" t="s">
        <v>216</v>
      </c>
      <c r="F20" s="123"/>
      <c r="G20" s="124">
        <v>132952</v>
      </c>
      <c r="H20" s="124">
        <v>116193.30096176072</v>
      </c>
      <c r="I20" s="124">
        <v>123140.76267399016</v>
      </c>
      <c r="J20" s="124">
        <v>46309.118447948014</v>
      </c>
      <c r="K20" s="278"/>
      <c r="L20" s="124">
        <v>75540.151499508182</v>
      </c>
      <c r="M20" s="124">
        <v>102135.14850049181</v>
      </c>
      <c r="N20" s="124">
        <v>116016.19314046402</v>
      </c>
      <c r="O20" s="124">
        <v>217824.097201292</v>
      </c>
      <c r="P20" s="278"/>
      <c r="Q20" s="124">
        <v>378633.44455472002</v>
      </c>
      <c r="R20" s="124">
        <v>603072.59764171601</v>
      </c>
      <c r="S20" s="124">
        <v>249370.95780356403</v>
      </c>
      <c r="T20" s="124">
        <v>299865.17962620012</v>
      </c>
      <c r="U20" s="278"/>
      <c r="V20" s="124">
        <v>205903.07147871002</v>
      </c>
      <c r="W20" s="124">
        <v>292953.9968542218</v>
      </c>
      <c r="X20" s="124">
        <v>744148.18201024819</v>
      </c>
      <c r="Y20" s="124">
        <v>516281.74965681997</v>
      </c>
      <c r="Z20" s="278"/>
      <c r="AA20" s="125">
        <v>1122276.22570571</v>
      </c>
      <c r="AB20" s="216">
        <v>1333983.7859496402</v>
      </c>
      <c r="AC20" s="216">
        <v>361603.08406009991</v>
      </c>
      <c r="AD20" s="216">
        <v>15815</v>
      </c>
      <c r="AE20" s="81"/>
      <c r="AF20" s="216">
        <v>365540.48730035598</v>
      </c>
      <c r="AG20" s="216">
        <v>406200</v>
      </c>
      <c r="AH20" s="216">
        <v>232956</v>
      </c>
      <c r="AI20" s="216">
        <v>25408</v>
      </c>
      <c r="AJ20" s="81"/>
      <c r="AK20" s="238">
        <v>251589</v>
      </c>
      <c r="AL20" s="238">
        <v>84514</v>
      </c>
      <c r="AM20" s="238">
        <v>573961</v>
      </c>
      <c r="AN20" s="125">
        <v>327756</v>
      </c>
      <c r="AO20" s="81"/>
      <c r="AP20" s="238">
        <v>232622</v>
      </c>
      <c r="AQ20" s="238">
        <v>-13302</v>
      </c>
      <c r="AR20" s="238">
        <v>632872.08012787695</v>
      </c>
      <c r="AS20" s="125">
        <v>369215</v>
      </c>
      <c r="AT20" s="125">
        <v>165603</v>
      </c>
      <c r="AU20" s="125">
        <v>66352</v>
      </c>
      <c r="AV20" s="125">
        <v>360548</v>
      </c>
    </row>
    <row r="21" spans="1:48" s="126" customFormat="1" ht="15" customHeight="1">
      <c r="A21" s="121" t="s">
        <v>217</v>
      </c>
      <c r="B21" s="122"/>
      <c r="C21" s="122"/>
      <c r="D21" s="122"/>
      <c r="E21" s="123" t="s">
        <v>218</v>
      </c>
      <c r="F21" s="123"/>
      <c r="G21" s="124">
        <v>-155</v>
      </c>
      <c r="H21" s="124">
        <v>36407.455739999998</v>
      </c>
      <c r="I21" s="124">
        <v>-15267.828020000004</v>
      </c>
      <c r="J21" s="124">
        <v>-6392.028749999994</v>
      </c>
      <c r="K21" s="278"/>
      <c r="L21" s="124">
        <v>1700.9148399999997</v>
      </c>
      <c r="M21" s="124">
        <v>0</v>
      </c>
      <c r="N21" s="124">
        <v>0</v>
      </c>
      <c r="O21" s="124">
        <v>134.09148999977128</v>
      </c>
      <c r="P21" s="278"/>
      <c r="Q21" s="124">
        <v>60</v>
      </c>
      <c r="R21" s="124">
        <v>8248.9973800000007</v>
      </c>
      <c r="S21" s="124">
        <v>4109.0026199999993</v>
      </c>
      <c r="T21" s="124">
        <v>0</v>
      </c>
      <c r="U21" s="278"/>
      <c r="V21" s="124">
        <v>0</v>
      </c>
      <c r="W21" s="124">
        <v>0</v>
      </c>
      <c r="X21" s="124">
        <v>0</v>
      </c>
      <c r="Y21" s="124">
        <v>1761.5387500000002</v>
      </c>
      <c r="Z21" s="278"/>
      <c r="AA21" s="125">
        <v>31</v>
      </c>
      <c r="AB21" s="238">
        <v>0</v>
      </c>
      <c r="AC21" s="238">
        <v>20.174739999999996</v>
      </c>
      <c r="AD21" s="238">
        <v>37815</v>
      </c>
      <c r="AE21" s="81"/>
      <c r="AF21" s="238">
        <v>4211.3299400000051</v>
      </c>
      <c r="AG21" s="238">
        <v>607</v>
      </c>
      <c r="AH21" s="238">
        <v>3385</v>
      </c>
      <c r="AI21" s="238">
        <v>-30649</v>
      </c>
      <c r="AJ21" s="81"/>
      <c r="AK21" s="238">
        <v>-504</v>
      </c>
      <c r="AL21" s="238">
        <v>1263</v>
      </c>
      <c r="AM21" s="238">
        <v>1276</v>
      </c>
      <c r="AN21" s="125">
        <v>-2838</v>
      </c>
      <c r="AO21" s="81"/>
      <c r="AP21" s="238">
        <v>4098</v>
      </c>
      <c r="AQ21" s="238">
        <v>805</v>
      </c>
      <c r="AR21" s="238">
        <v>1561.1762099968601</v>
      </c>
      <c r="AS21" s="125">
        <v>4157.8182599999982</v>
      </c>
      <c r="AT21" s="125">
        <v>1452</v>
      </c>
      <c r="AU21" s="125">
        <v>18203</v>
      </c>
      <c r="AV21" s="125">
        <v>13475</v>
      </c>
    </row>
    <row r="22" spans="1:48" s="126" customFormat="1" ht="15" customHeight="1">
      <c r="A22" s="121" t="s">
        <v>219</v>
      </c>
      <c r="B22" s="122"/>
      <c r="C22" s="122"/>
      <c r="D22" s="122"/>
      <c r="E22" s="123" t="s">
        <v>11</v>
      </c>
      <c r="F22" s="123"/>
      <c r="G22" s="124">
        <v>-4158</v>
      </c>
      <c r="H22" s="124">
        <v>-5646.290046687518</v>
      </c>
      <c r="I22" s="124">
        <v>-4208.6965061022001</v>
      </c>
      <c r="J22" s="124">
        <v>-1488.1104365180436</v>
      </c>
      <c r="K22" s="278"/>
      <c r="L22" s="124">
        <v>-3249.6957637507003</v>
      </c>
      <c r="M22" s="124">
        <v>-5837.0663391160779</v>
      </c>
      <c r="N22" s="124">
        <v>-5879.5956368561001</v>
      </c>
      <c r="O22" s="124">
        <v>-5340.3662248617038</v>
      </c>
      <c r="P22" s="278"/>
      <c r="Q22" s="124">
        <v>-6117.0218668093703</v>
      </c>
      <c r="R22" s="124">
        <v>-6529.8608743326122</v>
      </c>
      <c r="S22" s="124">
        <v>-10435.807030395657</v>
      </c>
      <c r="T22" s="124">
        <v>-1453.2279636463099</v>
      </c>
      <c r="U22" s="278"/>
      <c r="V22" s="124">
        <v>-445.55448416082163</v>
      </c>
      <c r="W22" s="124">
        <v>-4345.5135104798346</v>
      </c>
      <c r="X22" s="124">
        <v>-6223.2563416652229</v>
      </c>
      <c r="Y22" s="124">
        <v>-10260.514783739902</v>
      </c>
      <c r="Z22" s="278"/>
      <c r="AA22" s="125">
        <v>-11006</v>
      </c>
      <c r="AB22" s="216">
        <v>557</v>
      </c>
      <c r="AC22" s="216">
        <v>-10617.959948678763</v>
      </c>
      <c r="AD22" s="216">
        <v>-3327</v>
      </c>
      <c r="AE22" s="81"/>
      <c r="AF22" s="216">
        <v>-7266.8625557797604</v>
      </c>
      <c r="AG22" s="216">
        <v>-214</v>
      </c>
      <c r="AH22" s="216">
        <v>-10740</v>
      </c>
      <c r="AI22" s="216">
        <v>-13626</v>
      </c>
      <c r="AJ22" s="81"/>
      <c r="AK22" s="238">
        <v>-10956</v>
      </c>
      <c r="AL22" s="238">
        <v>-12789</v>
      </c>
      <c r="AM22" s="238">
        <v>-21763</v>
      </c>
      <c r="AN22" s="125">
        <v>114735</v>
      </c>
      <c r="AO22" s="81"/>
      <c r="AP22" s="238">
        <v>67634</v>
      </c>
      <c r="AQ22" s="238">
        <v>27105</v>
      </c>
      <c r="AR22" s="238">
        <v>-60735.663289999997</v>
      </c>
      <c r="AS22" s="125">
        <v>-34152.576000000001</v>
      </c>
      <c r="AT22" s="125">
        <v>0</v>
      </c>
      <c r="AU22" s="125">
        <v>0</v>
      </c>
      <c r="AV22" s="125">
        <v>0</v>
      </c>
    </row>
    <row r="23" spans="1:48" s="126" customFormat="1" ht="6.75" customHeight="1">
      <c r="A23" s="121"/>
      <c r="B23" s="122"/>
      <c r="C23" s="122"/>
      <c r="D23" s="122"/>
      <c r="E23" s="127"/>
      <c r="F23" s="127"/>
      <c r="G23" s="124"/>
      <c r="H23" s="124"/>
      <c r="I23" s="124"/>
      <c r="J23" s="124"/>
      <c r="K23" s="279"/>
      <c r="L23" s="124"/>
      <c r="M23" s="124"/>
      <c r="N23" s="124"/>
      <c r="O23" s="124"/>
      <c r="P23" s="279"/>
      <c r="Q23" s="124"/>
      <c r="R23" s="124"/>
      <c r="S23" s="124"/>
      <c r="T23" s="124"/>
      <c r="U23" s="279"/>
      <c r="V23" s="124"/>
      <c r="W23" s="124"/>
      <c r="X23" s="124"/>
      <c r="Y23" s="124"/>
      <c r="Z23" s="279"/>
      <c r="AA23" s="125"/>
      <c r="AB23" s="125"/>
      <c r="AC23" s="125"/>
      <c r="AD23" s="125"/>
      <c r="AE23" s="81"/>
      <c r="AF23" s="125"/>
      <c r="AG23" s="125"/>
      <c r="AH23" s="125"/>
      <c r="AI23" s="125"/>
      <c r="AJ23" s="81"/>
      <c r="AO23" s="81"/>
    </row>
    <row r="24" spans="1:48" s="126" customFormat="1">
      <c r="A24" s="121"/>
      <c r="B24" s="122"/>
      <c r="C24" s="122" t="s">
        <v>220</v>
      </c>
      <c r="D24" s="128"/>
      <c r="G24" s="129">
        <f>SUBTOTAL(9,G25:G38)</f>
        <v>195924</v>
      </c>
      <c r="H24" s="129">
        <f>SUBTOTAL(9,H25:H38)</f>
        <v>-140142.97058124185</v>
      </c>
      <c r="I24" s="129">
        <f>SUBTOTAL(9,I25:I38)</f>
        <v>-45793.583423930686</v>
      </c>
      <c r="J24" s="129">
        <f>SUBTOTAL(9,J25:J38)</f>
        <v>300169.8800090499</v>
      </c>
      <c r="K24" s="81"/>
      <c r="L24" s="129">
        <f>SUBTOTAL(9,L25:L38)</f>
        <v>-36666.949709508117</v>
      </c>
      <c r="M24" s="129">
        <f t="shared" ref="M24:Q24" si="1">SUBTOTAL(9,M25:M38)</f>
        <v>-176586.65603049181</v>
      </c>
      <c r="N24" s="129">
        <f t="shared" si="1"/>
        <v>133621.55020953569</v>
      </c>
      <c r="O24" s="129">
        <f t="shared" si="1"/>
        <v>-20351.555207751444</v>
      </c>
      <c r="P24" s="81"/>
      <c r="Q24" s="129">
        <f t="shared" si="1"/>
        <v>1092422.2641652795</v>
      </c>
      <c r="R24" s="129">
        <f>SUBTOTAL(9,R25:R38)</f>
        <v>-370763.78478171601</v>
      </c>
      <c r="S24" s="129">
        <f>SUBTOTAL(9,S25:S38)</f>
        <v>1354375.0555764367</v>
      </c>
      <c r="T24" s="129">
        <f>SUBTOTAL(9,T25:T38)</f>
        <v>-669022.44507402845</v>
      </c>
      <c r="U24" s="81"/>
      <c r="V24" s="129">
        <f>SUBTOTAL(9,V25:V38)</f>
        <v>-191795.1722476297</v>
      </c>
      <c r="W24" s="129">
        <f>SUBTOTAL(9,W25:W38)</f>
        <v>254865.14856533075</v>
      </c>
      <c r="X24" s="129">
        <f>SUBTOTAL(9,X25:X38)</f>
        <v>-291226.39199087932</v>
      </c>
      <c r="Y24" s="129">
        <f>SUBTOTAL(9,Y25:Y38)</f>
        <v>-435894.80876481056</v>
      </c>
      <c r="Z24" s="81"/>
      <c r="AA24" s="130">
        <v>87329.591938286583</v>
      </c>
      <c r="AB24" s="129">
        <v>-1157657.1896787134</v>
      </c>
      <c r="AC24" s="129">
        <v>3186144.0407398995</v>
      </c>
      <c r="AD24" s="129">
        <v>-962706</v>
      </c>
      <c r="AE24" s="81"/>
      <c r="AF24" s="129">
        <v>-2600528.2240530662</v>
      </c>
      <c r="AG24" s="129">
        <v>981776</v>
      </c>
      <c r="AH24" s="129">
        <v>530999</v>
      </c>
      <c r="AI24" s="129">
        <v>-1360767</v>
      </c>
      <c r="AJ24" s="129">
        <v>-1360767</v>
      </c>
      <c r="AK24" s="129">
        <v>1963494</v>
      </c>
      <c r="AL24" s="129">
        <v>1626008</v>
      </c>
      <c r="AM24" s="129">
        <v>775666</v>
      </c>
      <c r="AN24" s="129">
        <v>-510705</v>
      </c>
      <c r="AO24" s="129">
        <v>-1360767</v>
      </c>
      <c r="AP24" s="129">
        <v>771269</v>
      </c>
      <c r="AQ24" s="129">
        <v>971775</v>
      </c>
      <c r="AR24" s="129">
        <f>SUM(AR25:AR36)</f>
        <v>3199957.9535675421</v>
      </c>
      <c r="AS24" s="129">
        <f>SUM(AS25:AS36)</f>
        <v>1115566.6516151491</v>
      </c>
      <c r="AT24" s="129">
        <f>SUM(AT25:AT36)</f>
        <v>-430672.27705269033</v>
      </c>
      <c r="AU24" s="129">
        <f>SUM(AU25:AU36)</f>
        <v>329560.66041562764</v>
      </c>
      <c r="AV24" s="129">
        <f>SUM(AV25:AV36)</f>
        <v>131491.77800437214</v>
      </c>
    </row>
    <row r="25" spans="1:48" s="126" customFormat="1" ht="15" customHeight="1">
      <c r="A25" s="121" t="s">
        <v>221</v>
      </c>
      <c r="B25" s="122"/>
      <c r="C25" s="122"/>
      <c r="D25" s="122"/>
      <c r="E25" s="123" t="s">
        <v>222</v>
      </c>
      <c r="F25" s="123"/>
      <c r="G25" s="124">
        <v>160368</v>
      </c>
      <c r="H25" s="124">
        <v>-242004.8222500002</v>
      </c>
      <c r="I25" s="124">
        <v>-51203.239509999868</v>
      </c>
      <c r="J25" s="124">
        <v>178112.97270000004</v>
      </c>
      <c r="K25" s="278"/>
      <c r="L25" s="124">
        <v>25982.418940000047</v>
      </c>
      <c r="M25" s="124">
        <v>-161626.70289000013</v>
      </c>
      <c r="N25" s="124">
        <v>-139168.60716999997</v>
      </c>
      <c r="O25" s="124">
        <v>-34507.68545999995</v>
      </c>
      <c r="P25" s="278"/>
      <c r="Q25" s="124">
        <v>-619546.92431000015</v>
      </c>
      <c r="R25" s="124">
        <v>-434750.55792999989</v>
      </c>
      <c r="S25" s="124">
        <v>646243.17371000024</v>
      </c>
      <c r="T25" s="124">
        <v>-225062.63798000012</v>
      </c>
      <c r="U25" s="278"/>
      <c r="V25" s="124">
        <v>26479.89301999996</v>
      </c>
      <c r="W25" s="124">
        <v>181594.51247000007</v>
      </c>
      <c r="X25" s="124">
        <v>-1037179.6243700003</v>
      </c>
      <c r="Y25" s="124">
        <v>-505096.57574751251</v>
      </c>
      <c r="Z25" s="278"/>
      <c r="AA25" s="125">
        <v>164377.01665751298</v>
      </c>
      <c r="AB25" s="124">
        <v>-1006961.2564400001</v>
      </c>
      <c r="AC25" s="124">
        <v>2827588.14463</v>
      </c>
      <c r="AD25" s="124">
        <v>118008</v>
      </c>
      <c r="AE25" s="81"/>
      <c r="AF25" s="124">
        <v>-1369717.6250699998</v>
      </c>
      <c r="AG25" s="124">
        <v>1355363</v>
      </c>
      <c r="AH25" s="124">
        <v>24069</v>
      </c>
      <c r="AI25" s="124">
        <v>-916691</v>
      </c>
      <c r="AJ25" s="81"/>
      <c r="AK25" s="238">
        <v>-32051</v>
      </c>
      <c r="AL25" s="238">
        <v>735915</v>
      </c>
      <c r="AM25" s="238">
        <v>-505451</v>
      </c>
      <c r="AN25" s="238">
        <v>-281310</v>
      </c>
      <c r="AO25" s="81"/>
      <c r="AP25" s="238">
        <v>1290464</v>
      </c>
      <c r="AQ25" s="238">
        <v>-480918</v>
      </c>
      <c r="AR25" s="238">
        <v>161280.79185000027</v>
      </c>
      <c r="AS25" s="125">
        <v>-743162.0686</v>
      </c>
      <c r="AT25" s="125">
        <v>515735</v>
      </c>
      <c r="AU25" s="125">
        <v>71969</v>
      </c>
      <c r="AV25" s="125">
        <v>-641942</v>
      </c>
    </row>
    <row r="26" spans="1:48" s="126" customFormat="1" ht="15" customHeight="1">
      <c r="A26" s="121" t="s">
        <v>223</v>
      </c>
      <c r="B26" s="122"/>
      <c r="C26" s="122"/>
      <c r="D26" s="122"/>
      <c r="E26" s="123" t="s">
        <v>7</v>
      </c>
      <c r="F26" s="123"/>
      <c r="G26" s="124">
        <v>-13986</v>
      </c>
      <c r="H26" s="124">
        <v>-6223.9268135761376</v>
      </c>
      <c r="I26" s="124">
        <v>-58442.367961249489</v>
      </c>
      <c r="J26" s="124">
        <v>84331.980679999979</v>
      </c>
      <c r="K26" s="278"/>
      <c r="L26" s="124">
        <v>-26203.712420000054</v>
      </c>
      <c r="M26" s="124">
        <v>-36459.538470000029</v>
      </c>
      <c r="N26" s="124">
        <v>26767.188699999941</v>
      </c>
      <c r="O26" s="124">
        <v>48763.897250000213</v>
      </c>
      <c r="P26" s="278"/>
      <c r="Q26" s="124">
        <v>-83030.201769999869</v>
      </c>
      <c r="R26" s="124">
        <v>-11521.319060000475</v>
      </c>
      <c r="S26" s="124">
        <v>-68645.411349999718</v>
      </c>
      <c r="T26" s="124">
        <v>142398.08868000004</v>
      </c>
      <c r="U26" s="278"/>
      <c r="V26" s="124">
        <v>-91221.472839999944</v>
      </c>
      <c r="W26" s="124">
        <v>16476.248659999808</v>
      </c>
      <c r="X26" s="124">
        <v>-19140.642719999771</v>
      </c>
      <c r="Y26" s="124">
        <v>49879.312069999753</v>
      </c>
      <c r="Z26" s="278"/>
      <c r="AA26" s="125">
        <v>-130052.61912999972</v>
      </c>
      <c r="AB26" s="124">
        <v>-387678.14895000018</v>
      </c>
      <c r="AC26" s="124">
        <v>-367127.16868999944</v>
      </c>
      <c r="AD26" s="124">
        <v>141172</v>
      </c>
      <c r="AE26" s="81"/>
      <c r="AF26" s="124">
        <v>-12727.446519999998</v>
      </c>
      <c r="AG26" s="124">
        <v>-140103</v>
      </c>
      <c r="AH26" s="124">
        <v>-96326</v>
      </c>
      <c r="AI26" s="124">
        <v>-204296</v>
      </c>
      <c r="AJ26" s="81"/>
      <c r="AK26" s="238">
        <v>-310776</v>
      </c>
      <c r="AL26" s="238">
        <v>-33039</v>
      </c>
      <c r="AM26" s="238">
        <v>80514</v>
      </c>
      <c r="AN26" s="238">
        <v>-119897</v>
      </c>
      <c r="AO26" s="81"/>
      <c r="AP26" s="238">
        <v>90405</v>
      </c>
      <c r="AQ26" s="238">
        <v>-35307</v>
      </c>
      <c r="AR26" s="238">
        <v>-131452.66018999997</v>
      </c>
      <c r="AS26" s="125">
        <v>-114583</v>
      </c>
      <c r="AT26" s="125">
        <v>-168722</v>
      </c>
      <c r="AU26" s="125">
        <v>-116356</v>
      </c>
      <c r="AV26" s="125">
        <v>-25526</v>
      </c>
    </row>
    <row r="27" spans="1:48" s="126" customFormat="1" ht="15" customHeight="1">
      <c r="A27" s="121" t="s">
        <v>224</v>
      </c>
      <c r="B27" s="122"/>
      <c r="C27" s="122"/>
      <c r="D27" s="122"/>
      <c r="E27" s="123" t="s">
        <v>8</v>
      </c>
      <c r="F27" s="123"/>
      <c r="G27" s="124">
        <v>4004</v>
      </c>
      <c r="H27" s="124">
        <v>-14266.795200000022</v>
      </c>
      <c r="I27" s="124">
        <v>-14659.260670000003</v>
      </c>
      <c r="J27" s="124">
        <v>-47568.328865026902</v>
      </c>
      <c r="K27" s="278"/>
      <c r="L27" s="124">
        <v>6437.5602737466033</v>
      </c>
      <c r="M27" s="124">
        <v>-42667.863510450195</v>
      </c>
      <c r="N27" s="124">
        <v>-8547.0297600004415</v>
      </c>
      <c r="O27" s="124">
        <v>-6980.4799709170475</v>
      </c>
      <c r="P27" s="278"/>
      <c r="Q27" s="124">
        <v>11157.840269999975</v>
      </c>
      <c r="R27" s="124">
        <v>13376.796610455141</v>
      </c>
      <c r="S27" s="124">
        <v>-62348.013000000028</v>
      </c>
      <c r="T27" s="124">
        <v>-14251.32893999997</v>
      </c>
      <c r="U27" s="278"/>
      <c r="V27" s="124">
        <v>-24323.041789999981</v>
      </c>
      <c r="W27" s="124">
        <v>13487.841469999941</v>
      </c>
      <c r="X27" s="124">
        <v>3208.7809799999923</v>
      </c>
      <c r="Y27" s="124">
        <v>-26587.896140000059</v>
      </c>
      <c r="Z27" s="278"/>
      <c r="AA27" s="125">
        <v>36179.923670000077</v>
      </c>
      <c r="AB27" s="124">
        <v>-27999.692630000009</v>
      </c>
      <c r="AC27" s="124">
        <v>-31340.866909999982</v>
      </c>
      <c r="AD27" s="124">
        <v>-56510</v>
      </c>
      <c r="AE27" s="81"/>
      <c r="AF27" s="124">
        <v>-9497.3234200000006</v>
      </c>
      <c r="AG27" s="124">
        <v>-133</v>
      </c>
      <c r="AH27" s="124">
        <v>-28299</v>
      </c>
      <c r="AI27" s="124">
        <v>-38407</v>
      </c>
      <c r="AJ27" s="81"/>
      <c r="AK27" s="238">
        <v>-37171</v>
      </c>
      <c r="AL27" s="238">
        <v>-71427</v>
      </c>
      <c r="AM27" s="238">
        <v>-15218</v>
      </c>
      <c r="AN27" s="238">
        <v>-102987</v>
      </c>
      <c r="AO27" s="81"/>
      <c r="AP27" s="238">
        <v>175023</v>
      </c>
      <c r="AQ27" s="238">
        <v>-45975</v>
      </c>
      <c r="AR27" s="238">
        <v>-210479.27432000006</v>
      </c>
      <c r="AS27" s="125">
        <v>248186</v>
      </c>
      <c r="AT27" s="125">
        <v>-83752</v>
      </c>
      <c r="AU27" s="125">
        <v>-55530</v>
      </c>
      <c r="AV27" s="125">
        <v>-154428</v>
      </c>
    </row>
    <row r="28" spans="1:48" s="126" customFormat="1" ht="15" customHeight="1">
      <c r="A28" s="121" t="s">
        <v>225</v>
      </c>
      <c r="B28" s="122"/>
      <c r="C28" s="122"/>
      <c r="D28" s="122"/>
      <c r="E28" s="123" t="s">
        <v>92</v>
      </c>
      <c r="F28" s="123"/>
      <c r="G28" s="124">
        <v>-6417</v>
      </c>
      <c r="H28" s="124">
        <v>6635.1270264832856</v>
      </c>
      <c r="I28" s="124">
        <v>-20553.078331084467</v>
      </c>
      <c r="J28" s="124">
        <v>-15753.985879999986</v>
      </c>
      <c r="K28" s="278"/>
      <c r="L28" s="124">
        <v>-8764.4193899999664</v>
      </c>
      <c r="M28" s="124">
        <v>26813.659309999974</v>
      </c>
      <c r="N28" s="124">
        <v>-21757.550140000007</v>
      </c>
      <c r="O28" s="124">
        <v>12253.509980000039</v>
      </c>
      <c r="P28" s="278"/>
      <c r="Q28" s="124">
        <v>-613.39737000004243</v>
      </c>
      <c r="R28" s="124">
        <v>-26396.856989999978</v>
      </c>
      <c r="S28" s="124">
        <v>-14177.205320000008</v>
      </c>
      <c r="T28" s="124">
        <v>-5690.6327000000165</v>
      </c>
      <c r="U28" s="278"/>
      <c r="V28" s="124">
        <v>24305.814570000002</v>
      </c>
      <c r="W28" s="124">
        <v>1395.4747300000272</v>
      </c>
      <c r="X28" s="124">
        <v>-181807.67760999996</v>
      </c>
      <c r="Y28" s="124">
        <v>-18535.42865000022</v>
      </c>
      <c r="Z28" s="278"/>
      <c r="AA28" s="125">
        <v>-76571.954419999995</v>
      </c>
      <c r="AB28" s="124">
        <v>82825.495469999994</v>
      </c>
      <c r="AC28" s="124">
        <v>-312534.55024000001</v>
      </c>
      <c r="AD28" s="124">
        <v>90020</v>
      </c>
      <c r="AE28" s="81"/>
      <c r="AF28" s="124">
        <v>-9075.4357199999868</v>
      </c>
      <c r="AG28" s="124">
        <v>-1818</v>
      </c>
      <c r="AH28" s="124">
        <v>-2577</v>
      </c>
      <c r="AI28" s="124">
        <v>-19322</v>
      </c>
      <c r="AJ28" s="81"/>
      <c r="AK28" s="238">
        <v>-3299</v>
      </c>
      <c r="AL28" s="238">
        <v>-8529</v>
      </c>
      <c r="AM28" s="238">
        <v>-3889</v>
      </c>
      <c r="AN28" s="238">
        <v>-63644</v>
      </c>
      <c r="AO28" s="81"/>
      <c r="AP28" s="238">
        <v>-42351</v>
      </c>
      <c r="AQ28" s="238">
        <v>24785</v>
      </c>
      <c r="AR28" s="238">
        <v>210054.46181000001</v>
      </c>
      <c r="AS28" s="125">
        <v>-538811.37082000007</v>
      </c>
      <c r="AT28" s="125">
        <v>128997</v>
      </c>
      <c r="AU28" s="125">
        <v>-115670</v>
      </c>
      <c r="AV28" s="125">
        <v>-6145</v>
      </c>
    </row>
    <row r="29" spans="1:48" s="126" customFormat="1" ht="15" customHeight="1">
      <c r="A29" s="121" t="s">
        <v>226</v>
      </c>
      <c r="B29" s="122"/>
      <c r="C29" s="122"/>
      <c r="D29" s="122"/>
      <c r="E29" s="127" t="s">
        <v>227</v>
      </c>
      <c r="F29" s="127"/>
      <c r="G29" s="124">
        <v>0</v>
      </c>
      <c r="H29" s="124">
        <v>0</v>
      </c>
      <c r="I29" s="124">
        <v>0</v>
      </c>
      <c r="J29" s="124">
        <v>0</v>
      </c>
      <c r="K29" s="279"/>
      <c r="L29" s="124">
        <v>0</v>
      </c>
      <c r="M29" s="124">
        <v>0</v>
      </c>
      <c r="N29" s="124">
        <v>0</v>
      </c>
      <c r="O29" s="124">
        <v>0</v>
      </c>
      <c r="P29" s="279"/>
      <c r="Q29" s="124">
        <v>0</v>
      </c>
      <c r="R29" s="124">
        <v>0</v>
      </c>
      <c r="S29" s="124">
        <v>0</v>
      </c>
      <c r="T29" s="124">
        <v>-402175.98488999996</v>
      </c>
      <c r="U29" s="279"/>
      <c r="V29" s="124">
        <v>20289.404479999997</v>
      </c>
      <c r="W29" s="124">
        <v>17477.606679999968</v>
      </c>
      <c r="X29" s="124">
        <v>18191.177490000002</v>
      </c>
      <c r="Y29" s="124">
        <v>31175.999049999999</v>
      </c>
      <c r="Z29" s="279"/>
      <c r="AA29" s="125">
        <v>21987.911919999999</v>
      </c>
      <c r="AB29" s="124">
        <v>25365.381380000006</v>
      </c>
      <c r="AC29" s="124">
        <v>29889.133109999966</v>
      </c>
      <c r="AD29" s="124">
        <v>17998</v>
      </c>
      <c r="AE29" s="81"/>
      <c r="AF29" s="124">
        <v>18483.513279999985</v>
      </c>
      <c r="AG29" s="124">
        <v>17162</v>
      </c>
      <c r="AH29" s="124">
        <v>20652</v>
      </c>
      <c r="AI29" s="124">
        <v>22165</v>
      </c>
      <c r="AJ29" s="81"/>
      <c r="AK29" s="238">
        <v>29414</v>
      </c>
      <c r="AL29" s="238">
        <v>33893</v>
      </c>
      <c r="AM29" s="238">
        <v>29485</v>
      </c>
      <c r="AN29" s="238">
        <v>35879</v>
      </c>
      <c r="AO29" s="81"/>
      <c r="AP29" s="238">
        <v>8326</v>
      </c>
      <c r="AQ29" s="238">
        <v>0</v>
      </c>
      <c r="AR29" s="238">
        <v>-582016.36700000009</v>
      </c>
      <c r="AS29" s="125">
        <v>50581.501040000003</v>
      </c>
      <c r="AT29" s="125">
        <v>-61490.643569999957</v>
      </c>
      <c r="AU29" s="125">
        <v>-28827.978370000026</v>
      </c>
      <c r="AV29" s="125">
        <v>10645.087379999983</v>
      </c>
    </row>
    <row r="30" spans="1:48" s="126" customFormat="1" ht="15" customHeight="1">
      <c r="A30" s="121" t="s">
        <v>228</v>
      </c>
      <c r="B30" s="122"/>
      <c r="C30" s="122"/>
      <c r="D30" s="122"/>
      <c r="E30" s="123" t="s">
        <v>17</v>
      </c>
      <c r="F30" s="123"/>
      <c r="G30" s="124">
        <v>33033</v>
      </c>
      <c r="H30" s="124">
        <v>78459.193629999936</v>
      </c>
      <c r="I30" s="124">
        <v>173626.73190000007</v>
      </c>
      <c r="J30" s="124">
        <v>56404.758299999812</v>
      </c>
      <c r="K30" s="278"/>
      <c r="L30" s="124">
        <v>36555.625730000087</v>
      </c>
      <c r="M30" s="124">
        <v>-34743.903429999831</v>
      </c>
      <c r="N30" s="124">
        <v>137322.3475299998</v>
      </c>
      <c r="O30" s="124">
        <v>49410.819170000264</v>
      </c>
      <c r="P30" s="278"/>
      <c r="Q30" s="124">
        <v>-127389.15904000017</v>
      </c>
      <c r="R30" s="124">
        <v>164118.53405000016</v>
      </c>
      <c r="S30" s="124">
        <v>5993.9374400001543</v>
      </c>
      <c r="T30" s="124">
        <v>-75780.649080000236</v>
      </c>
      <c r="U30" s="278"/>
      <c r="V30" s="124">
        <v>27920.098530000309</v>
      </c>
      <c r="W30" s="124">
        <v>186199.41779000033</v>
      </c>
      <c r="X30" s="124">
        <v>444326.95615999901</v>
      </c>
      <c r="Y30" s="124">
        <v>84076.272888370091</v>
      </c>
      <c r="Z30" s="278"/>
      <c r="AA30" s="125">
        <v>191652.18438740951</v>
      </c>
      <c r="AB30" s="124">
        <v>298097.22672000102</v>
      </c>
      <c r="AC30" s="124">
        <v>-537212.58038000087</v>
      </c>
      <c r="AD30" s="124">
        <v>-339442</v>
      </c>
      <c r="AE30" s="81"/>
      <c r="AF30" s="124">
        <v>-66054.310410000413</v>
      </c>
      <c r="AG30" s="124">
        <v>21623</v>
      </c>
      <c r="AH30" s="124">
        <v>67031</v>
      </c>
      <c r="AI30" s="124">
        <v>374592</v>
      </c>
      <c r="AJ30" s="81"/>
      <c r="AK30" s="238">
        <v>-49561</v>
      </c>
      <c r="AL30" s="238">
        <v>194700</v>
      </c>
      <c r="AM30" s="238">
        <v>-113</v>
      </c>
      <c r="AN30" s="238">
        <v>287575</v>
      </c>
      <c r="AO30" s="81"/>
      <c r="AP30" s="238">
        <v>-560400</v>
      </c>
      <c r="AQ30" s="238">
        <v>672762</v>
      </c>
      <c r="AR30" s="238">
        <v>25147.826477541239</v>
      </c>
      <c r="AS30" s="125">
        <v>109583.56571514942</v>
      </c>
      <c r="AT30" s="125">
        <v>-312690.47312269016</v>
      </c>
      <c r="AU30" s="125">
        <v>192103.04799000002</v>
      </c>
      <c r="AV30" s="125">
        <v>192317.71485999992</v>
      </c>
    </row>
    <row r="31" spans="1:48" s="126" customFormat="1" ht="15" customHeight="1">
      <c r="A31" s="121" t="s">
        <v>229</v>
      </c>
      <c r="B31" s="122"/>
      <c r="C31" s="122"/>
      <c r="D31" s="122"/>
      <c r="E31" s="123" t="s">
        <v>230</v>
      </c>
      <c r="F31" s="123"/>
      <c r="G31" s="124">
        <v>96</v>
      </c>
      <c r="H31" s="124">
        <v>11372.486290000001</v>
      </c>
      <c r="I31" s="124">
        <v>6513.2063500000222</v>
      </c>
      <c r="J31" s="124">
        <v>-17500.264010000006</v>
      </c>
      <c r="K31" s="278"/>
      <c r="L31" s="124">
        <v>-2504.4056100000089</v>
      </c>
      <c r="M31" s="124">
        <v>7960.8158799999946</v>
      </c>
      <c r="N31" s="124">
        <v>12051.183199999999</v>
      </c>
      <c r="O31" s="124">
        <v>-18409.62245000001</v>
      </c>
      <c r="P31" s="278"/>
      <c r="Q31" s="124">
        <v>4028.3803400000179</v>
      </c>
      <c r="R31" s="124">
        <v>9901.5286900000065</v>
      </c>
      <c r="S31" s="124">
        <v>11927.30346000001</v>
      </c>
      <c r="T31" s="124">
        <v>-17190.978240000011</v>
      </c>
      <c r="U31" s="278"/>
      <c r="V31" s="124">
        <v>1837.8170200000022</v>
      </c>
      <c r="W31" s="124">
        <v>26354.154730000024</v>
      </c>
      <c r="X31" s="124">
        <v>804.67020999998203</v>
      </c>
      <c r="Y31" s="124">
        <v>-29939.137089999989</v>
      </c>
      <c r="Z31" s="278"/>
      <c r="AA31" s="125">
        <v>3260.2944299999799</v>
      </c>
      <c r="AB31" s="124">
        <v>15701.756010000012</v>
      </c>
      <c r="AC31" s="124">
        <v>13391.033840000018</v>
      </c>
      <c r="AD31" s="124">
        <v>-22984</v>
      </c>
      <c r="AE31" s="81"/>
      <c r="AF31" s="124">
        <v>3797.1558499999956</v>
      </c>
      <c r="AG31" s="124">
        <v>16499</v>
      </c>
      <c r="AH31" s="124">
        <v>7551</v>
      </c>
      <c r="AI31" s="124">
        <v>-21335</v>
      </c>
      <c r="AJ31" s="81"/>
      <c r="AK31" s="238">
        <v>1004</v>
      </c>
      <c r="AL31" s="238">
        <v>17780</v>
      </c>
      <c r="AM31" s="238">
        <v>13724</v>
      </c>
      <c r="AN31" s="238">
        <v>-21731</v>
      </c>
      <c r="AO31" s="81"/>
      <c r="AP31" s="238">
        <v>2169</v>
      </c>
      <c r="AQ31" s="238">
        <v>22186</v>
      </c>
      <c r="AR31" s="238">
        <v>12569.310639999967</v>
      </c>
      <c r="AS31" s="125">
        <v>-28462</v>
      </c>
      <c r="AT31" s="125">
        <v>5205</v>
      </c>
      <c r="AU31" s="125">
        <v>21127</v>
      </c>
      <c r="AV31" s="125">
        <v>6839</v>
      </c>
    </row>
    <row r="32" spans="1:48" s="126" customFormat="1" ht="15" customHeight="1">
      <c r="A32" s="121" t="s">
        <v>231</v>
      </c>
      <c r="B32" s="122"/>
      <c r="C32" s="122"/>
      <c r="D32" s="122"/>
      <c r="E32" s="123" t="s">
        <v>137</v>
      </c>
      <c r="F32" s="123"/>
      <c r="G32" s="124">
        <v>-3824</v>
      </c>
      <c r="H32" s="124">
        <v>8166.1474858512374</v>
      </c>
      <c r="I32" s="124">
        <v>-7348.597801596854</v>
      </c>
      <c r="J32" s="124">
        <v>7278.4670940769429</v>
      </c>
      <c r="K32" s="278"/>
      <c r="L32" s="124">
        <v>-17567.947493254753</v>
      </c>
      <c r="M32" s="124">
        <v>16164.656499958299</v>
      </c>
      <c r="N32" s="124">
        <v>8101.7640595363628</v>
      </c>
      <c r="O32" s="124">
        <v>29461.849183165061</v>
      </c>
      <c r="P32" s="278"/>
      <c r="Q32" s="124">
        <v>-1423.2670247200876</v>
      </c>
      <c r="R32" s="124">
        <v>12806.02982782905</v>
      </c>
      <c r="S32" s="124">
        <v>14696.324346435838</v>
      </c>
      <c r="T32" s="124">
        <v>-765.26871402833058</v>
      </c>
      <c r="U32" s="278"/>
      <c r="V32" s="124">
        <v>-37444.035678709944</v>
      </c>
      <c r="W32" s="124">
        <v>42770.943685778533</v>
      </c>
      <c r="X32" s="124">
        <v>31793.530669753527</v>
      </c>
      <c r="Y32" s="124">
        <v>71956.82189317864</v>
      </c>
      <c r="Z32" s="278"/>
      <c r="AA32" s="125">
        <v>19269.613551097791</v>
      </c>
      <c r="AB32" s="124">
        <v>13201.325223552194</v>
      </c>
      <c r="AC32" s="124">
        <v>-51258.700800100843</v>
      </c>
      <c r="AD32" s="124">
        <v>-78139</v>
      </c>
      <c r="AE32" s="81"/>
      <c r="AF32" s="124">
        <v>62690.071126934403</v>
      </c>
      <c r="AG32" s="124">
        <v>-94101</v>
      </c>
      <c r="AH32" s="124">
        <v>140353</v>
      </c>
      <c r="AI32" s="124">
        <v>-52862</v>
      </c>
      <c r="AJ32" s="81"/>
      <c r="AK32" s="238">
        <v>-7456</v>
      </c>
      <c r="AL32" s="238">
        <v>27090</v>
      </c>
      <c r="AM32" s="238">
        <v>-18742</v>
      </c>
      <c r="AN32" s="238">
        <v>-87276</v>
      </c>
      <c r="AO32" s="81"/>
      <c r="AP32" s="238">
        <v>132760</v>
      </c>
      <c r="AQ32" s="238">
        <v>-112083</v>
      </c>
      <c r="AR32" s="238">
        <v>-351063.5272800001</v>
      </c>
      <c r="AS32" s="125">
        <v>182851</v>
      </c>
      <c r="AT32" s="125">
        <v>-9078</v>
      </c>
      <c r="AU32" s="125">
        <v>-50099</v>
      </c>
      <c r="AV32" s="125">
        <v>-2766</v>
      </c>
    </row>
    <row r="33" spans="1:48" s="126" customFormat="1" ht="15" customHeight="1">
      <c r="A33" s="121" t="s">
        <v>232</v>
      </c>
      <c r="B33" s="122"/>
      <c r="C33" s="122"/>
      <c r="D33" s="122"/>
      <c r="E33" s="123" t="s">
        <v>233</v>
      </c>
      <c r="F33" s="123"/>
      <c r="G33" s="124">
        <v>0</v>
      </c>
      <c r="H33" s="124">
        <v>0</v>
      </c>
      <c r="I33" s="124">
        <v>0</v>
      </c>
      <c r="J33" s="124">
        <v>0</v>
      </c>
      <c r="K33" s="278"/>
      <c r="L33" s="124">
        <v>0</v>
      </c>
      <c r="M33" s="124">
        <v>0</v>
      </c>
      <c r="N33" s="124">
        <v>0</v>
      </c>
      <c r="O33" s="124">
        <v>0</v>
      </c>
      <c r="P33" s="278"/>
      <c r="Q33" s="124">
        <v>1921266.4321499998</v>
      </c>
      <c r="R33" s="124">
        <v>-72996.684369999915</v>
      </c>
      <c r="S33" s="124">
        <v>797692.67356000002</v>
      </c>
      <c r="T33" s="124">
        <v>-121135.93296999997</v>
      </c>
      <c r="U33" s="278"/>
      <c r="V33" s="124">
        <v>-130567.47622892</v>
      </c>
      <c r="W33" s="124">
        <v>-223172.75098044804</v>
      </c>
      <c r="X33" s="124">
        <v>464222.1694393683</v>
      </c>
      <c r="Y33" s="124">
        <v>-120493.16952000023</v>
      </c>
      <c r="Z33" s="278"/>
      <c r="AA33" s="125">
        <v>-149884.68636773399</v>
      </c>
      <c r="AB33" s="124">
        <v>-194690.56746226613</v>
      </c>
      <c r="AC33" s="124">
        <v>-136855.82159999997</v>
      </c>
      <c r="AD33" s="124">
        <v>-215706</v>
      </c>
      <c r="AE33" s="81"/>
      <c r="AF33" s="124">
        <v>-144850.82899000042</v>
      </c>
      <c r="AG33" s="124">
        <v>-248154</v>
      </c>
      <c r="AH33" s="124">
        <v>-288369</v>
      </c>
      <c r="AI33" s="124">
        <v>-181998</v>
      </c>
      <c r="AJ33" s="81"/>
      <c r="AK33" s="238">
        <v>2406978</v>
      </c>
      <c r="AL33" s="238">
        <v>817395</v>
      </c>
      <c r="AM33" s="238">
        <v>1191445</v>
      </c>
      <c r="AN33" s="238">
        <v>-180371</v>
      </c>
      <c r="AO33" s="81"/>
      <c r="AP33" s="238">
        <v>-266020</v>
      </c>
      <c r="AQ33" s="238">
        <v>1037665</v>
      </c>
      <c r="AR33" s="238">
        <v>3666573.247680001</v>
      </c>
      <c r="AS33" s="125">
        <v>2003128.4285399998</v>
      </c>
      <c r="AT33" s="125">
        <v>-469992.16036000021</v>
      </c>
      <c r="AU33" s="125">
        <v>408226.05019000074</v>
      </c>
      <c r="AV33" s="125">
        <v>721990.51636999915</v>
      </c>
    </row>
    <row r="34" spans="1:48" s="126" customFormat="1" ht="15" customHeight="1">
      <c r="A34" s="121"/>
      <c r="B34" s="122"/>
      <c r="C34" s="122"/>
      <c r="D34" s="122"/>
      <c r="E34" s="123" t="s">
        <v>324</v>
      </c>
      <c r="F34" s="123"/>
      <c r="G34" s="124"/>
      <c r="H34" s="124"/>
      <c r="I34" s="124"/>
      <c r="J34" s="124"/>
      <c r="K34" s="278"/>
      <c r="L34" s="124"/>
      <c r="M34" s="124"/>
      <c r="N34" s="124"/>
      <c r="O34" s="124"/>
      <c r="P34" s="278"/>
      <c r="Q34" s="124"/>
      <c r="R34" s="124"/>
      <c r="S34" s="124"/>
      <c r="T34" s="124"/>
      <c r="U34" s="278"/>
      <c r="V34" s="124"/>
      <c r="W34" s="124"/>
      <c r="X34" s="124"/>
      <c r="Y34" s="124"/>
      <c r="Z34" s="278"/>
      <c r="AA34" s="125"/>
      <c r="AB34" s="124"/>
      <c r="AC34" s="124"/>
      <c r="AD34" s="124"/>
      <c r="AE34" s="81"/>
      <c r="AF34" s="124"/>
      <c r="AG34" s="124"/>
      <c r="AH34" s="124">
        <v>400003</v>
      </c>
      <c r="AI34" s="124">
        <v>0</v>
      </c>
      <c r="AJ34" s="81"/>
      <c r="AK34" s="238">
        <v>-18756</v>
      </c>
      <c r="AL34" s="238">
        <v>-11190</v>
      </c>
      <c r="AM34" s="238">
        <v>-15295</v>
      </c>
      <c r="AN34" s="238">
        <v>-15710</v>
      </c>
      <c r="AO34" s="81"/>
      <c r="AP34" s="238">
        <v>-16021</v>
      </c>
      <c r="AQ34" s="238">
        <v>-15578</v>
      </c>
      <c r="AR34" s="238">
        <v>-12543</v>
      </c>
      <c r="AS34" s="125">
        <v>-18185</v>
      </c>
      <c r="AT34" s="125">
        <v>-15694</v>
      </c>
      <c r="AU34" s="125">
        <v>-15620</v>
      </c>
      <c r="AV34" s="125">
        <v>-15662</v>
      </c>
    </row>
    <row r="35" spans="1:48" s="126" customFormat="1" ht="15" customHeight="1">
      <c r="A35" s="121" t="s">
        <v>234</v>
      </c>
      <c r="B35" s="122"/>
      <c r="C35" s="122"/>
      <c r="D35" s="122"/>
      <c r="E35" s="123" t="s">
        <v>139</v>
      </c>
      <c r="F35" s="123"/>
      <c r="G35" s="124">
        <v>22650</v>
      </c>
      <c r="H35" s="124">
        <v>17719.619250000072</v>
      </c>
      <c r="I35" s="124">
        <v>-73726.977400000091</v>
      </c>
      <c r="J35" s="124">
        <v>54864.279990000061</v>
      </c>
      <c r="K35" s="278"/>
      <c r="L35" s="124">
        <v>-50602.069740000072</v>
      </c>
      <c r="M35" s="124">
        <v>47972.220580000074</v>
      </c>
      <c r="N35" s="124">
        <v>118852.25379000002</v>
      </c>
      <c r="O35" s="124">
        <v>-100343.84291000001</v>
      </c>
      <c r="P35" s="278"/>
      <c r="Q35" s="124">
        <v>-12027.439079999989</v>
      </c>
      <c r="R35" s="124">
        <v>-25301.255610000051</v>
      </c>
      <c r="S35" s="124">
        <v>22992.272730000004</v>
      </c>
      <c r="T35" s="124">
        <v>50632.879760000011</v>
      </c>
      <c r="U35" s="278"/>
      <c r="V35" s="124">
        <v>-9072.1733300001069</v>
      </c>
      <c r="W35" s="124">
        <v>-7718.3006699998768</v>
      </c>
      <c r="X35" s="124">
        <v>-15645.732240000012</v>
      </c>
      <c r="Y35" s="124">
        <v>27668.99248115404</v>
      </c>
      <c r="Z35" s="278"/>
      <c r="AA35" s="125">
        <v>7111.9072399999377</v>
      </c>
      <c r="AB35" s="124">
        <v>24481.291000000059</v>
      </c>
      <c r="AC35" s="124">
        <v>1751605.41778</v>
      </c>
      <c r="AD35" s="124">
        <v>-617123</v>
      </c>
      <c r="AE35" s="81"/>
      <c r="AF35" s="124">
        <v>-1073575.9941800002</v>
      </c>
      <c r="AG35" s="124">
        <v>55438</v>
      </c>
      <c r="AH35" s="124">
        <v>286911</v>
      </c>
      <c r="AI35" s="124">
        <v>-322613</v>
      </c>
      <c r="AJ35" s="81"/>
      <c r="AK35" s="238">
        <v>-14832</v>
      </c>
      <c r="AL35" s="238">
        <v>-76580</v>
      </c>
      <c r="AM35" s="238">
        <v>19206</v>
      </c>
      <c r="AN35" s="238">
        <v>38767</v>
      </c>
      <c r="AO35" s="81"/>
      <c r="AP35" s="238">
        <v>-43086</v>
      </c>
      <c r="AQ35" s="238">
        <v>-95762</v>
      </c>
      <c r="AR35" s="238">
        <v>288169.14390000014</v>
      </c>
      <c r="AS35" s="125">
        <v>-99615.404260000039</v>
      </c>
      <c r="AT35" s="125">
        <v>39135</v>
      </c>
      <c r="AU35" s="125">
        <v>3410.5406056268985</v>
      </c>
      <c r="AV35" s="125">
        <v>-98952.540605626898</v>
      </c>
    </row>
    <row r="36" spans="1:48" s="126" customFormat="1" ht="15" customHeight="1">
      <c r="A36" s="121"/>
      <c r="B36" s="122"/>
      <c r="C36" s="122"/>
      <c r="D36" s="122"/>
      <c r="E36" s="123" t="s">
        <v>344</v>
      </c>
      <c r="F36" s="123"/>
      <c r="G36" s="124"/>
      <c r="H36" s="124"/>
      <c r="I36" s="124"/>
      <c r="J36" s="124"/>
      <c r="K36" s="278"/>
      <c r="L36" s="124"/>
      <c r="M36" s="124"/>
      <c r="N36" s="124"/>
      <c r="O36" s="124"/>
      <c r="P36" s="278"/>
      <c r="Q36" s="124"/>
      <c r="R36" s="124"/>
      <c r="S36" s="124"/>
      <c r="T36" s="124"/>
      <c r="U36" s="278"/>
      <c r="V36" s="124"/>
      <c r="W36" s="124"/>
      <c r="X36" s="124"/>
      <c r="Y36" s="124"/>
      <c r="Z36" s="278"/>
      <c r="AA36" s="125"/>
      <c r="AB36" s="124"/>
      <c r="AC36" s="124"/>
      <c r="AD36" s="124"/>
      <c r="AE36" s="81"/>
      <c r="AF36" s="124"/>
      <c r="AG36" s="124"/>
      <c r="AH36" s="124"/>
      <c r="AI36" s="124"/>
      <c r="AJ36" s="81"/>
      <c r="AK36" s="238"/>
      <c r="AL36" s="238"/>
      <c r="AM36" s="238"/>
      <c r="AN36" s="238"/>
      <c r="AO36" s="81"/>
      <c r="AP36" s="238"/>
      <c r="AQ36" s="238"/>
      <c r="AR36" s="238">
        <v>123718</v>
      </c>
      <c r="AS36" s="125">
        <v>64055</v>
      </c>
      <c r="AT36" s="125">
        <v>1675</v>
      </c>
      <c r="AU36" s="125">
        <v>14828</v>
      </c>
      <c r="AV36" s="125">
        <v>145121</v>
      </c>
    </row>
    <row r="37" spans="1:48" s="126" customFormat="1" ht="4.5" customHeight="1">
      <c r="A37" s="121"/>
      <c r="B37" s="122"/>
      <c r="C37" s="122"/>
      <c r="D37" s="122"/>
      <c r="E37" s="123"/>
      <c r="F37" s="123"/>
      <c r="G37" s="124"/>
      <c r="H37" s="124"/>
      <c r="I37" s="124"/>
      <c r="J37" s="124"/>
      <c r="K37" s="278"/>
      <c r="L37" s="124"/>
      <c r="M37" s="124"/>
      <c r="N37" s="124"/>
      <c r="O37" s="124"/>
      <c r="P37" s="278"/>
      <c r="Q37" s="124"/>
      <c r="R37" s="124"/>
      <c r="S37" s="124"/>
      <c r="T37" s="124"/>
      <c r="U37" s="278"/>
      <c r="V37" s="124"/>
      <c r="W37" s="124"/>
      <c r="X37" s="124"/>
      <c r="Y37" s="124"/>
      <c r="Z37" s="278"/>
      <c r="AA37" s="125"/>
      <c r="AB37" s="125"/>
      <c r="AC37" s="125"/>
      <c r="AD37" s="125"/>
      <c r="AE37" s="81"/>
      <c r="AF37" s="125"/>
      <c r="AG37" s="125"/>
      <c r="AH37" s="125"/>
      <c r="AI37" s="125"/>
      <c r="AJ37" s="81"/>
      <c r="AO37" s="81"/>
    </row>
    <row r="38" spans="1:48" s="126" customFormat="1">
      <c r="A38" s="121"/>
      <c r="B38" s="122"/>
      <c r="C38" s="131" t="s">
        <v>235</v>
      </c>
      <c r="G38" s="129">
        <f>SUBTOTAL(9,G39:G42)</f>
        <v>-193134</v>
      </c>
      <c r="H38" s="129">
        <f t="shared" ref="H38:Q38" si="2">SUBTOTAL(9,H39:H42)</f>
        <v>-172504.42534535029</v>
      </c>
      <c r="I38" s="129">
        <f t="shared" si="2"/>
        <v>-90700.289279629709</v>
      </c>
      <c r="J38" s="129">
        <f t="shared" si="2"/>
        <v>-58528.409446917976</v>
      </c>
      <c r="K38" s="280">
        <f t="shared" si="2"/>
        <v>0</v>
      </c>
      <c r="L38" s="129">
        <f t="shared" si="2"/>
        <v>-79265.276064396006</v>
      </c>
      <c r="M38" s="129">
        <f t="shared" si="2"/>
        <v>-55721.286097285993</v>
      </c>
      <c r="N38" s="129">
        <f t="shared" si="2"/>
        <v>-230331.40962937</v>
      </c>
      <c r="O38" s="129">
        <f t="shared" si="2"/>
        <v>-119617.00362062798</v>
      </c>
      <c r="P38" s="81"/>
      <c r="Q38" s="129">
        <f t="shared" si="2"/>
        <v>-69090.262822071003</v>
      </c>
      <c r="R38" s="129">
        <f>SUBTOTAL(9,R39:R41)</f>
        <v>-307894.27500000002</v>
      </c>
      <c r="S38" s="129">
        <f>SUBTOTAL(9,S39:S41)</f>
        <v>-583603.61384999997</v>
      </c>
      <c r="T38" s="129">
        <f>SUBTOTAL(9,T39:T41)</f>
        <v>-153022.19098217186</v>
      </c>
      <c r="U38" s="81"/>
      <c r="V38" s="129">
        <f>SUBTOTAL(9,V39:V41)</f>
        <v>-214548.42001999999</v>
      </c>
      <c r="W38" s="129">
        <f>SUBTOTAL(9,W39:W41)</f>
        <v>0</v>
      </c>
      <c r="X38" s="129">
        <f>SUBTOTAL(9,X39:X41)</f>
        <v>-117536.34028999999</v>
      </c>
      <c r="Y38" s="129">
        <f>SUBTOTAL(9,Y39:Y41)</f>
        <v>-427023.63798879995</v>
      </c>
      <c r="Z38" s="81"/>
      <c r="AA38" s="130">
        <f>SUM(AA39:AA42)</f>
        <v>-1376045.4355340004</v>
      </c>
      <c r="AB38" s="129">
        <v>-470910.56544234778</v>
      </c>
      <c r="AC38" s="129">
        <v>-190963.96609511977</v>
      </c>
      <c r="AD38" s="129">
        <v>-331217</v>
      </c>
      <c r="AE38" s="81"/>
      <c r="AF38" s="129">
        <v>-2041991.963640766</v>
      </c>
      <c r="AG38" s="129">
        <v>-307334</v>
      </c>
      <c r="AH38" s="129">
        <v>-470541</v>
      </c>
      <c r="AI38" s="129">
        <v>-295128</v>
      </c>
      <c r="AJ38" s="129">
        <v>-295128</v>
      </c>
      <c r="AK38" s="129">
        <v>-948896</v>
      </c>
      <c r="AL38" s="129">
        <v>-347390</v>
      </c>
      <c r="AM38" s="129">
        <v>-433864</v>
      </c>
      <c r="AN38" s="129">
        <v>-839571</v>
      </c>
      <c r="AO38" s="129">
        <v>-295128</v>
      </c>
      <c r="AP38" s="129">
        <v>-924327</v>
      </c>
      <c r="AQ38" s="129">
        <v>593463</v>
      </c>
      <c r="AR38" s="129">
        <f>SUM(AR39:AR42)</f>
        <v>-1128626.7287800002</v>
      </c>
      <c r="AS38" s="129">
        <f>SUM(AS39:AS42)</f>
        <v>-403103.56116096996</v>
      </c>
      <c r="AT38" s="129">
        <f>SUM(AT39:AT42)</f>
        <v>-328368.00265637296</v>
      </c>
      <c r="AU38" s="129">
        <f>SUM(AU39:AU42)</f>
        <v>-195648.989104507</v>
      </c>
      <c r="AV38" s="129">
        <f>SUM(AV39:AV42)</f>
        <v>-512587.44949020003</v>
      </c>
    </row>
    <row r="39" spans="1:48" s="126" customFormat="1" ht="15" customHeight="1">
      <c r="A39" s="121" t="s">
        <v>236</v>
      </c>
      <c r="B39" s="122"/>
      <c r="C39" s="122"/>
      <c r="D39" s="122"/>
      <c r="E39" s="127" t="s">
        <v>237</v>
      </c>
      <c r="F39" s="127"/>
      <c r="G39" s="124">
        <v>0</v>
      </c>
      <c r="H39" s="124">
        <v>0</v>
      </c>
      <c r="I39" s="124">
        <v>0</v>
      </c>
      <c r="J39" s="124">
        <v>0</v>
      </c>
      <c r="K39" s="278"/>
      <c r="L39" s="124">
        <v>0</v>
      </c>
      <c r="M39" s="124">
        <v>0</v>
      </c>
      <c r="N39" s="124">
        <v>0</v>
      </c>
      <c r="O39" s="124">
        <v>0</v>
      </c>
      <c r="P39" s="279"/>
      <c r="Q39" s="124">
        <v>0</v>
      </c>
      <c r="R39" s="124">
        <v>0</v>
      </c>
      <c r="S39" s="124">
        <v>0</v>
      </c>
      <c r="T39" s="124">
        <v>0</v>
      </c>
      <c r="U39" s="279"/>
      <c r="V39" s="124">
        <v>0</v>
      </c>
      <c r="W39" s="124">
        <v>0</v>
      </c>
      <c r="X39" s="124">
        <v>-31814.308840000012</v>
      </c>
      <c r="Y39" s="124">
        <v>-267771.11651879997</v>
      </c>
      <c r="Z39" s="279"/>
      <c r="AA39" s="125">
        <v>-76150.261384000201</v>
      </c>
      <c r="AB39" s="124">
        <v>-176244.46740234789</v>
      </c>
      <c r="AC39" s="124">
        <v>169077.28040488026</v>
      </c>
      <c r="AD39" s="124">
        <v>70414</v>
      </c>
      <c r="AE39" s="81"/>
      <c r="AF39" s="124">
        <v>0</v>
      </c>
      <c r="AG39" s="124">
        <v>22286</v>
      </c>
      <c r="AH39" s="124">
        <v>0</v>
      </c>
      <c r="AI39" s="124">
        <v>0</v>
      </c>
      <c r="AJ39" s="81"/>
      <c r="AK39" s="238">
        <v>-575795</v>
      </c>
      <c r="AL39" s="238">
        <v>6487</v>
      </c>
      <c r="AM39" s="238">
        <v>11348</v>
      </c>
      <c r="AN39" s="238">
        <v>-236792</v>
      </c>
      <c r="AO39" s="81"/>
      <c r="AP39" s="238">
        <v>-499124</v>
      </c>
      <c r="AQ39" s="238">
        <v>603203</v>
      </c>
      <c r="AR39" s="238">
        <v>-61534.314180000074</v>
      </c>
      <c r="AS39" s="125">
        <v>0</v>
      </c>
      <c r="AT39" s="125">
        <v>-21809.013149999999</v>
      </c>
      <c r="AU39" s="125">
        <v>46845.14093999999</v>
      </c>
      <c r="AV39" s="125">
        <v>-93499.271739999996</v>
      </c>
    </row>
    <row r="40" spans="1:48" s="126" customFormat="1" ht="15" customHeight="1">
      <c r="A40" s="121" t="s">
        <v>238</v>
      </c>
      <c r="B40" s="122"/>
      <c r="C40" s="122"/>
      <c r="D40" s="122"/>
      <c r="E40" s="127" t="s">
        <v>239</v>
      </c>
      <c r="F40" s="127"/>
      <c r="G40" s="124">
        <v>0</v>
      </c>
      <c r="H40" s="124">
        <v>0</v>
      </c>
      <c r="I40" s="124">
        <v>0</v>
      </c>
      <c r="J40" s="124">
        <v>37466.083890000002</v>
      </c>
      <c r="K40" s="278"/>
      <c r="L40" s="124">
        <v>0</v>
      </c>
      <c r="M40" s="124">
        <v>0</v>
      </c>
      <c r="N40" s="124">
        <v>0</v>
      </c>
      <c r="O40" s="124">
        <v>41387.680180000003</v>
      </c>
      <c r="P40" s="279"/>
      <c r="Q40" s="124">
        <v>0</v>
      </c>
      <c r="R40" s="124">
        <v>0</v>
      </c>
      <c r="S40" s="124">
        <v>0</v>
      </c>
      <c r="T40" s="124">
        <v>46159.093760000003</v>
      </c>
      <c r="U40" s="279"/>
      <c r="V40" s="124">
        <v>0</v>
      </c>
      <c r="W40" s="124">
        <v>0</v>
      </c>
      <c r="X40" s="124">
        <v>0</v>
      </c>
      <c r="Y40" s="124">
        <v>45165.770519999998</v>
      </c>
      <c r="Z40" s="279"/>
      <c r="AA40" s="125">
        <v>0</v>
      </c>
      <c r="AB40" s="125">
        <v>0</v>
      </c>
      <c r="AC40" s="125">
        <v>0</v>
      </c>
      <c r="AD40" s="125">
        <v>19304</v>
      </c>
      <c r="AE40" s="81"/>
      <c r="AF40" s="125">
        <v>0</v>
      </c>
      <c r="AG40" s="125">
        <v>0</v>
      </c>
      <c r="AH40" s="125">
        <v>0</v>
      </c>
      <c r="AI40" s="125">
        <v>31387</v>
      </c>
      <c r="AJ40" s="81"/>
      <c r="AK40" s="238">
        <v>0</v>
      </c>
      <c r="AL40" s="238">
        <v>0</v>
      </c>
      <c r="AM40" s="238">
        <v>0</v>
      </c>
      <c r="AN40" s="238">
        <v>38679</v>
      </c>
      <c r="AO40" s="81"/>
      <c r="AP40" s="238">
        <v>0</v>
      </c>
      <c r="AQ40" s="238">
        <v>0</v>
      </c>
      <c r="AR40" s="238"/>
      <c r="AS40" s="238">
        <v>54166.624000000003</v>
      </c>
      <c r="AT40" s="238"/>
      <c r="AU40" s="125">
        <v>0</v>
      </c>
      <c r="AV40" s="125">
        <v>0</v>
      </c>
    </row>
    <row r="41" spans="1:48" s="126" customFormat="1" ht="15" customHeight="1">
      <c r="A41" s="121" t="s">
        <v>240</v>
      </c>
      <c r="B41" s="122"/>
      <c r="C41" s="122"/>
      <c r="D41" s="122"/>
      <c r="E41" s="127" t="s">
        <v>241</v>
      </c>
      <c r="F41" s="127"/>
      <c r="G41" s="124">
        <v>-110098</v>
      </c>
      <c r="H41" s="124">
        <v>-72001.131136600292</v>
      </c>
      <c r="I41" s="124">
        <v>-19440.029369999713</v>
      </c>
      <c r="J41" s="124">
        <v>-18329.520836997981</v>
      </c>
      <c r="K41" s="278"/>
      <c r="L41" s="124">
        <v>0</v>
      </c>
      <c r="M41" s="124">
        <v>0</v>
      </c>
      <c r="N41" s="124">
        <v>-164418</v>
      </c>
      <c r="O41" s="124">
        <v>-115159.03048353997</v>
      </c>
      <c r="P41" s="279"/>
      <c r="Q41" s="124">
        <v>0</v>
      </c>
      <c r="R41" s="124">
        <v>-307894.27500000002</v>
      </c>
      <c r="S41" s="124">
        <v>-583603.61384999997</v>
      </c>
      <c r="T41" s="124">
        <v>-199181.28474217188</v>
      </c>
      <c r="U41" s="279"/>
      <c r="V41" s="124">
        <v>-214548.42001999999</v>
      </c>
      <c r="W41" s="124">
        <v>0</v>
      </c>
      <c r="X41" s="124">
        <v>-85722.03144999998</v>
      </c>
      <c r="Y41" s="124">
        <v>-204418.29198999994</v>
      </c>
      <c r="Z41" s="279"/>
      <c r="AA41" s="125">
        <v>-1293342.1741500001</v>
      </c>
      <c r="AB41" s="124">
        <v>-279815.94393999991</v>
      </c>
      <c r="AC41" s="124">
        <v>-345523.42454000004</v>
      </c>
      <c r="AD41" s="124">
        <v>-381367</v>
      </c>
      <c r="AE41" s="81"/>
      <c r="AF41" s="124">
        <v>-1973646.16898729</v>
      </c>
      <c r="AG41" s="124">
        <v>-270150</v>
      </c>
      <c r="AH41" s="124">
        <v>-412004</v>
      </c>
      <c r="AI41" s="124">
        <v>-216896</v>
      </c>
      <c r="AJ41" s="81"/>
      <c r="AK41" s="238">
        <v>-251653</v>
      </c>
      <c r="AL41" s="238">
        <v>-195174</v>
      </c>
      <c r="AM41" s="238">
        <v>-313934</v>
      </c>
      <c r="AN41" s="238">
        <v>-495264</v>
      </c>
      <c r="AO41" s="81"/>
      <c r="AP41" s="238">
        <v>-255687</v>
      </c>
      <c r="AQ41" s="238">
        <v>142614</v>
      </c>
      <c r="AR41" s="238">
        <v>-896332.41460000013</v>
      </c>
      <c r="AS41" s="125">
        <v>-271642.18516096997</v>
      </c>
      <c r="AT41" s="125">
        <v>-125182.98950637299</v>
      </c>
      <c r="AU41" s="125">
        <v>-104875.13004450699</v>
      </c>
      <c r="AV41" s="125">
        <v>-237000.17775020003</v>
      </c>
    </row>
    <row r="42" spans="1:48" s="126" customFormat="1" ht="15" customHeight="1">
      <c r="A42" s="121" t="s">
        <v>242</v>
      </c>
      <c r="B42" s="122"/>
      <c r="C42" s="122"/>
      <c r="D42" s="122"/>
      <c r="E42" s="127" t="s">
        <v>243</v>
      </c>
      <c r="F42" s="127"/>
      <c r="G42" s="124">
        <v>-83036</v>
      </c>
      <c r="H42" s="124">
        <v>-100503.29420874998</v>
      </c>
      <c r="I42" s="124">
        <v>-71260.259909629996</v>
      </c>
      <c r="J42" s="124">
        <v>-77664.972499919997</v>
      </c>
      <c r="K42" s="278"/>
      <c r="L42" s="124">
        <v>-79265.276064396006</v>
      </c>
      <c r="M42" s="124">
        <v>-55721.286097285993</v>
      </c>
      <c r="N42" s="124">
        <v>-65913.409629369999</v>
      </c>
      <c r="O42" s="124">
        <v>-45845.653317087999</v>
      </c>
      <c r="P42" s="279"/>
      <c r="Q42" s="124">
        <v>-69090.262822071003</v>
      </c>
      <c r="R42" s="124">
        <v>-25657.509980000003</v>
      </c>
      <c r="S42" s="124">
        <v>-25273.125388039247</v>
      </c>
      <c r="T42" s="124">
        <v>-21229.375194499589</v>
      </c>
      <c r="U42" s="279"/>
      <c r="V42" s="124">
        <v>-16977.74179</v>
      </c>
      <c r="W42" s="124">
        <v>-18883.037850000001</v>
      </c>
      <c r="X42" s="124">
        <v>-9231.6711799999975</v>
      </c>
      <c r="Y42" s="124">
        <v>-11898.001810652</v>
      </c>
      <c r="Z42" s="279"/>
      <c r="AA42" s="125">
        <v>-6553</v>
      </c>
      <c r="AB42" s="124">
        <v>-14850.1541</v>
      </c>
      <c r="AC42" s="124">
        <v>-14517.821960000001</v>
      </c>
      <c r="AD42" s="124">
        <v>-39568</v>
      </c>
      <c r="AE42" s="81"/>
      <c r="AF42" s="124">
        <v>-68345.794653475998</v>
      </c>
      <c r="AG42" s="124">
        <v>-59470</v>
      </c>
      <c r="AH42" s="124">
        <v>-58537</v>
      </c>
      <c r="AI42" s="124">
        <v>-109619</v>
      </c>
      <c r="AJ42" s="81"/>
      <c r="AK42" s="238">
        <v>-121448</v>
      </c>
      <c r="AL42" s="238">
        <v>-158703</v>
      </c>
      <c r="AM42" s="238">
        <v>-131278</v>
      </c>
      <c r="AN42" s="238">
        <v>-146194</v>
      </c>
      <c r="AO42" s="81"/>
      <c r="AP42" s="238">
        <v>-169516</v>
      </c>
      <c r="AQ42" s="238">
        <v>-152354</v>
      </c>
      <c r="AR42" s="238">
        <v>-170760</v>
      </c>
      <c r="AS42" s="125">
        <v>-185628</v>
      </c>
      <c r="AT42" s="125">
        <v>-181376</v>
      </c>
      <c r="AU42" s="125">
        <v>-137619</v>
      </c>
      <c r="AV42" s="125">
        <v>-182088</v>
      </c>
    </row>
    <row r="43" spans="1:48" s="115" customFormat="1" ht="15.75">
      <c r="A43" s="110"/>
      <c r="B43" s="111"/>
      <c r="C43" s="111"/>
      <c r="D43" s="112" t="s">
        <v>244</v>
      </c>
      <c r="E43" s="113"/>
      <c r="F43" s="113"/>
      <c r="G43" s="114">
        <f>SUBTOTAL(9,G45:G52)</f>
        <v>-59064</v>
      </c>
      <c r="H43" s="114">
        <f>SUBTOTAL(9,H45:H52)</f>
        <v>-103579.70386999998</v>
      </c>
      <c r="I43" s="114">
        <f>SUBTOTAL(9,I45:I52)</f>
        <v>-189950.52377999999</v>
      </c>
      <c r="J43" s="114">
        <f>SUBTOTAL(9,J45:J52)</f>
        <v>-84604.09215000004</v>
      </c>
      <c r="K43" s="228"/>
      <c r="L43" s="114">
        <f>SUBTOTAL(9,L45:L52)</f>
        <v>-113370.36531000002</v>
      </c>
      <c r="M43" s="114">
        <f t="shared" ref="M43:O43" si="3">SUBTOTAL(9,M45:M52)</f>
        <v>-95101.778430000006</v>
      </c>
      <c r="N43" s="114">
        <f t="shared" si="3"/>
        <v>-115144.1066200005</v>
      </c>
      <c r="O43" s="114">
        <f t="shared" si="3"/>
        <v>-170788.23835000052</v>
      </c>
      <c r="P43" s="228"/>
      <c r="Q43" s="114">
        <f t="shared" ref="Q43" si="4">SUBTOTAL(9,Q45:Q52)</f>
        <v>-117047.94550999979</v>
      </c>
      <c r="R43" s="114">
        <f>SUBTOTAL(9,R45:R52)</f>
        <v>-202735.54702000014</v>
      </c>
      <c r="S43" s="114">
        <f>SUBTOTAL(9,S45:S52)</f>
        <v>-141759.17428000004</v>
      </c>
      <c r="T43" s="114">
        <f>SUBTOTAL(9,T45:T52)</f>
        <v>-152134.35124000011</v>
      </c>
      <c r="U43" s="228"/>
      <c r="V43" s="114">
        <f>SUBTOTAL(9,V45:V52)</f>
        <v>-131815.50216000003</v>
      </c>
      <c r="W43" s="114">
        <f>SUBTOTAL(9,W45:W52)</f>
        <v>-171032.31102999789</v>
      </c>
      <c r="X43" s="114">
        <f>SUBTOTAL(9,X45:X52)</f>
        <v>-152592.19158999989</v>
      </c>
      <c r="Y43" s="114">
        <f>SUBTOTAL(9,Y45:Y52)</f>
        <v>-186483.91293423605</v>
      </c>
      <c r="Z43" s="228"/>
      <c r="AA43" s="116">
        <v>-132832</v>
      </c>
      <c r="AB43" s="116">
        <v>-466903.47902000137</v>
      </c>
      <c r="AC43" s="116">
        <v>-344192.18159999861</v>
      </c>
      <c r="AD43" s="116">
        <v>-392076</v>
      </c>
      <c r="AE43" s="228"/>
      <c r="AF43" s="116">
        <v>-289360.64874999959</v>
      </c>
      <c r="AG43" s="116">
        <v>-403591</v>
      </c>
      <c r="AH43" s="116">
        <v>-195572</v>
      </c>
      <c r="AI43" s="116">
        <v>-649745</v>
      </c>
      <c r="AJ43" s="209">
        <v>-649745</v>
      </c>
      <c r="AK43" s="116">
        <v>-227905</v>
      </c>
      <c r="AL43" s="116">
        <v>-117673</v>
      </c>
      <c r="AM43" s="116">
        <v>-405395</v>
      </c>
      <c r="AN43" s="116">
        <v>-457739</v>
      </c>
      <c r="AO43" s="209">
        <v>-649745</v>
      </c>
      <c r="AP43" s="116">
        <v>-237865</v>
      </c>
      <c r="AQ43" s="116">
        <v>-391204</v>
      </c>
      <c r="AR43" s="116">
        <f>SUM(AR44:AR50)</f>
        <v>-475714.13077146804</v>
      </c>
      <c r="AS43" s="116">
        <f>SUM(AS44:AS50)</f>
        <v>-659187.03136853199</v>
      </c>
      <c r="AT43" s="116">
        <f>SUM(AT44:AT50)</f>
        <v>-377465</v>
      </c>
      <c r="AU43" s="116">
        <f>SUM(AU44:AU50)</f>
        <v>-500342</v>
      </c>
      <c r="AV43" s="116">
        <f>SUM(AV44:AV50)</f>
        <v>-605519</v>
      </c>
    </row>
    <row r="44" spans="1:48" s="126" customFormat="1" ht="9" customHeight="1">
      <c r="A44" s="121"/>
      <c r="B44" s="122"/>
      <c r="C44" s="122"/>
      <c r="D44" s="129"/>
      <c r="G44" s="129"/>
      <c r="H44" s="129"/>
      <c r="I44" s="129"/>
      <c r="J44" s="129"/>
      <c r="K44" s="81"/>
      <c r="L44" s="129"/>
      <c r="M44" s="129"/>
      <c r="N44" s="129"/>
      <c r="O44" s="129"/>
      <c r="P44" s="81"/>
      <c r="Q44" s="129"/>
      <c r="R44" s="129"/>
      <c r="S44" s="129"/>
      <c r="T44" s="129"/>
      <c r="U44" s="81"/>
      <c r="V44" s="129"/>
      <c r="W44" s="129"/>
      <c r="X44" s="129"/>
      <c r="Y44" s="129"/>
      <c r="Z44" s="81"/>
      <c r="AA44" s="130"/>
      <c r="AB44" s="130"/>
      <c r="AC44" s="130"/>
      <c r="AD44" s="130"/>
      <c r="AE44" s="81"/>
      <c r="AF44" s="130"/>
      <c r="AG44" s="130"/>
      <c r="AH44" s="130"/>
      <c r="AI44" s="130"/>
      <c r="AJ44" s="81"/>
      <c r="AO44" s="81"/>
    </row>
    <row r="45" spans="1:48" s="126" customFormat="1" ht="15" customHeight="1">
      <c r="A45" s="121" t="s">
        <v>245</v>
      </c>
      <c r="B45" s="122"/>
      <c r="C45" s="122"/>
      <c r="D45" s="122"/>
      <c r="E45" s="127" t="s">
        <v>246</v>
      </c>
      <c r="F45" s="127"/>
      <c r="G45" s="124">
        <v>-59064</v>
      </c>
      <c r="H45" s="124">
        <v>-103579.70386999998</v>
      </c>
      <c r="I45" s="124">
        <v>-93900.457999999984</v>
      </c>
      <c r="J45" s="124">
        <v>-84604.09215000004</v>
      </c>
      <c r="K45" s="279"/>
      <c r="L45" s="124">
        <v>-113370.36531000002</v>
      </c>
      <c r="M45" s="124">
        <v>-95101.778430000006</v>
      </c>
      <c r="N45" s="124">
        <v>-115144.1066200005</v>
      </c>
      <c r="O45" s="124">
        <v>-170788.23835000052</v>
      </c>
      <c r="P45" s="279"/>
      <c r="Q45" s="124">
        <v>-117047.94550999979</v>
      </c>
      <c r="R45" s="124">
        <v>-202735.54702000014</v>
      </c>
      <c r="S45" s="124">
        <v>-141759.17428000004</v>
      </c>
      <c r="T45" s="124">
        <v>-152134.35124000011</v>
      </c>
      <c r="U45" s="279"/>
      <c r="V45" s="124">
        <v>-131815.50216000003</v>
      </c>
      <c r="W45" s="124">
        <v>-171032.31102999789</v>
      </c>
      <c r="X45" s="124">
        <v>-152592.19158999989</v>
      </c>
      <c r="Y45" s="124">
        <v>-186483.91293423605</v>
      </c>
      <c r="Z45" s="279"/>
      <c r="AA45" s="125">
        <v>-132832</v>
      </c>
      <c r="AB45" s="124">
        <v>-466903.47902000137</v>
      </c>
      <c r="AC45" s="124">
        <v>-344192.18159999861</v>
      </c>
      <c r="AD45" s="124">
        <v>-392076</v>
      </c>
      <c r="AE45" s="81"/>
      <c r="AF45" s="124">
        <v>-289360.64874999959</v>
      </c>
      <c r="AG45" s="124">
        <v>-403591</v>
      </c>
      <c r="AH45" s="124">
        <v>-275668</v>
      </c>
      <c r="AI45" s="124">
        <v>-222406</v>
      </c>
      <c r="AJ45" s="81"/>
      <c r="AK45" s="238">
        <v>-238045</v>
      </c>
      <c r="AL45" s="238">
        <v>-343611</v>
      </c>
      <c r="AM45" s="238">
        <v>-404559</v>
      </c>
      <c r="AN45" s="238">
        <v>-457370</v>
      </c>
      <c r="AO45" s="81"/>
      <c r="AP45" s="238">
        <v>-237482</v>
      </c>
      <c r="AQ45" s="238">
        <v>-390875</v>
      </c>
      <c r="AR45" s="238">
        <v>-475348.96863146801</v>
      </c>
      <c r="AS45" s="125">
        <v>-658825.03136853199</v>
      </c>
      <c r="AT45" s="125">
        <v>-377036</v>
      </c>
      <c r="AU45" s="125">
        <v>-499863</v>
      </c>
      <c r="AV45" s="125">
        <v>-602874</v>
      </c>
    </row>
    <row r="46" spans="1:48" s="126" customFormat="1" ht="15" customHeight="1">
      <c r="A46" s="121"/>
      <c r="B46" s="122"/>
      <c r="C46" s="122"/>
      <c r="D46" s="122"/>
      <c r="E46" s="127" t="s">
        <v>325</v>
      </c>
      <c r="F46" s="127"/>
      <c r="G46" s="124"/>
      <c r="H46" s="124"/>
      <c r="I46" s="124"/>
      <c r="J46" s="124"/>
      <c r="K46" s="279"/>
      <c r="L46" s="124"/>
      <c r="M46" s="124"/>
      <c r="N46" s="124"/>
      <c r="O46" s="124"/>
      <c r="P46" s="279"/>
      <c r="Q46" s="124"/>
      <c r="R46" s="124"/>
      <c r="S46" s="124"/>
      <c r="T46" s="124"/>
      <c r="U46" s="279"/>
      <c r="V46" s="124"/>
      <c r="W46" s="124"/>
      <c r="X46" s="124"/>
      <c r="Y46" s="124"/>
      <c r="Z46" s="279"/>
      <c r="AA46" s="125"/>
      <c r="AB46" s="124"/>
      <c r="AC46" s="124"/>
      <c r="AD46" s="124"/>
      <c r="AE46" s="81"/>
      <c r="AF46" s="124"/>
      <c r="AG46" s="124"/>
      <c r="AH46" s="124">
        <v>80096</v>
      </c>
      <c r="AI46" s="124">
        <v>-110398</v>
      </c>
      <c r="AJ46" s="81"/>
      <c r="AK46" s="238">
        <v>10140</v>
      </c>
      <c r="AL46" s="238">
        <v>225938</v>
      </c>
      <c r="AM46" s="238">
        <v>-836</v>
      </c>
      <c r="AN46" s="238">
        <v>-369</v>
      </c>
      <c r="AO46" s="81"/>
      <c r="AP46" s="238">
        <v>-383</v>
      </c>
      <c r="AQ46" s="238">
        <v>-329</v>
      </c>
      <c r="AR46" s="238">
        <v>-365.16214000000218</v>
      </c>
      <c r="AS46" s="125">
        <v>-362</v>
      </c>
      <c r="AT46" s="125">
        <v>-429</v>
      </c>
      <c r="AU46" s="125">
        <v>-479</v>
      </c>
      <c r="AV46" s="125">
        <v>-2645</v>
      </c>
    </row>
    <row r="47" spans="1:48" s="126" customFormat="1" ht="15" customHeight="1">
      <c r="A47" s="121" t="s">
        <v>247</v>
      </c>
      <c r="B47" s="122"/>
      <c r="C47" s="122"/>
      <c r="D47" s="122"/>
      <c r="E47" s="127" t="s">
        <v>248</v>
      </c>
      <c r="F47" s="127"/>
      <c r="G47" s="124">
        <v>0</v>
      </c>
      <c r="H47" s="124">
        <v>0</v>
      </c>
      <c r="I47" s="124">
        <v>3402.2430199999994</v>
      </c>
      <c r="J47" s="124">
        <v>0</v>
      </c>
      <c r="K47" s="279"/>
      <c r="L47" s="124">
        <v>0</v>
      </c>
      <c r="M47" s="124">
        <v>0</v>
      </c>
      <c r="N47" s="124">
        <v>0</v>
      </c>
      <c r="O47" s="124">
        <v>0</v>
      </c>
      <c r="P47" s="279"/>
      <c r="Q47" s="124">
        <v>0</v>
      </c>
      <c r="R47" s="124">
        <v>0</v>
      </c>
      <c r="S47" s="124">
        <v>0</v>
      </c>
      <c r="T47" s="124">
        <v>0</v>
      </c>
      <c r="U47" s="279"/>
      <c r="V47" s="124">
        <v>0</v>
      </c>
      <c r="W47" s="124">
        <v>0</v>
      </c>
      <c r="X47" s="124">
        <v>0</v>
      </c>
      <c r="Y47" s="124">
        <v>0</v>
      </c>
      <c r="Z47" s="279"/>
      <c r="AA47" s="125"/>
      <c r="AB47" s="125"/>
      <c r="AC47" s="125"/>
      <c r="AD47" s="125"/>
      <c r="AE47" s="81"/>
      <c r="AF47" s="125"/>
      <c r="AG47" s="125"/>
      <c r="AH47" s="125"/>
      <c r="AJ47" s="81"/>
      <c r="AK47" s="238">
        <v>0</v>
      </c>
      <c r="AL47" s="238">
        <v>0</v>
      </c>
      <c r="AM47" s="238">
        <v>0</v>
      </c>
      <c r="AN47" s="238">
        <v>0</v>
      </c>
      <c r="AO47" s="238">
        <v>0</v>
      </c>
      <c r="AP47" s="238">
        <v>0</v>
      </c>
      <c r="AQ47" s="238">
        <v>0</v>
      </c>
      <c r="AR47" s="238">
        <v>0</v>
      </c>
      <c r="AS47" s="125">
        <v>0</v>
      </c>
      <c r="AT47" s="125">
        <v>0</v>
      </c>
      <c r="AU47" s="125">
        <v>0</v>
      </c>
      <c r="AV47" s="125">
        <v>0</v>
      </c>
    </row>
    <row r="48" spans="1:48" s="126" customFormat="1" ht="15" customHeight="1">
      <c r="A48" s="121" t="s">
        <v>249</v>
      </c>
      <c r="B48" s="122"/>
      <c r="C48" s="122"/>
      <c r="D48" s="122"/>
      <c r="E48" s="127" t="s">
        <v>250</v>
      </c>
      <c r="F48" s="127"/>
      <c r="G48" s="124">
        <v>0</v>
      </c>
      <c r="H48" s="124">
        <v>0</v>
      </c>
      <c r="I48" s="124">
        <v>-99452.308799999999</v>
      </c>
      <c r="J48" s="124">
        <v>0</v>
      </c>
      <c r="K48" s="279"/>
      <c r="L48" s="124">
        <v>0</v>
      </c>
      <c r="M48" s="124">
        <v>0</v>
      </c>
      <c r="N48" s="124">
        <v>0</v>
      </c>
      <c r="O48" s="124">
        <v>0</v>
      </c>
      <c r="P48" s="279"/>
      <c r="Q48" s="124">
        <v>0</v>
      </c>
      <c r="R48" s="124">
        <v>0</v>
      </c>
      <c r="S48" s="124">
        <v>0</v>
      </c>
      <c r="T48" s="124">
        <v>0</v>
      </c>
      <c r="U48" s="279"/>
      <c r="V48" s="124">
        <v>0</v>
      </c>
      <c r="W48" s="124">
        <v>0</v>
      </c>
      <c r="X48" s="124">
        <v>0</v>
      </c>
      <c r="Y48" s="124">
        <v>0</v>
      </c>
      <c r="Z48" s="279"/>
      <c r="AE48" s="81"/>
      <c r="AH48" s="125"/>
      <c r="AJ48" s="81"/>
      <c r="AK48" s="238">
        <v>0</v>
      </c>
      <c r="AL48" s="238">
        <v>0</v>
      </c>
      <c r="AM48" s="238">
        <v>0</v>
      </c>
      <c r="AN48" s="238">
        <v>0</v>
      </c>
      <c r="AO48" s="238">
        <v>0</v>
      </c>
      <c r="AP48" s="238">
        <v>0</v>
      </c>
      <c r="AQ48" s="238">
        <v>0</v>
      </c>
      <c r="AR48" s="238">
        <v>0</v>
      </c>
      <c r="AS48" s="125">
        <v>0</v>
      </c>
      <c r="AT48" s="125">
        <v>0</v>
      </c>
      <c r="AU48" s="125">
        <v>0</v>
      </c>
      <c r="AV48" s="125">
        <v>0</v>
      </c>
    </row>
    <row r="49" spans="1:48" s="126" customFormat="1" ht="15" customHeight="1">
      <c r="A49" s="121"/>
      <c r="B49" s="122"/>
      <c r="C49" s="122"/>
      <c r="D49" s="122"/>
      <c r="E49" s="127" t="s">
        <v>328</v>
      </c>
      <c r="F49" s="127"/>
      <c r="G49" s="124"/>
      <c r="H49" s="124"/>
      <c r="I49" s="124"/>
      <c r="J49" s="124"/>
      <c r="K49" s="279"/>
      <c r="L49" s="124"/>
      <c r="M49" s="124"/>
      <c r="N49" s="124"/>
      <c r="O49" s="124"/>
      <c r="P49" s="279"/>
      <c r="Q49" s="124"/>
      <c r="R49" s="124"/>
      <c r="S49" s="124"/>
      <c r="T49" s="124"/>
      <c r="U49" s="279"/>
      <c r="V49" s="124"/>
      <c r="W49" s="124"/>
      <c r="X49" s="124"/>
      <c r="Y49" s="124"/>
      <c r="Z49" s="279"/>
      <c r="AE49" s="81"/>
      <c r="AH49" s="125"/>
      <c r="AI49" s="254">
        <v>41693</v>
      </c>
      <c r="AJ49" s="81"/>
      <c r="AK49" s="238">
        <v>0</v>
      </c>
      <c r="AL49" s="238">
        <v>0</v>
      </c>
      <c r="AM49" s="238">
        <v>0</v>
      </c>
      <c r="AN49" s="238">
        <v>0</v>
      </c>
      <c r="AO49" s="238">
        <v>0</v>
      </c>
      <c r="AP49" s="238">
        <v>0</v>
      </c>
      <c r="AQ49" s="238">
        <v>0</v>
      </c>
      <c r="AR49" s="238">
        <v>0</v>
      </c>
      <c r="AS49" s="125">
        <v>0</v>
      </c>
      <c r="AT49" s="125">
        <v>0</v>
      </c>
      <c r="AU49" s="125">
        <v>0</v>
      </c>
      <c r="AV49" s="125">
        <v>0</v>
      </c>
    </row>
    <row r="50" spans="1:48" s="126" customFormat="1" ht="15" customHeight="1">
      <c r="A50" s="121"/>
      <c r="B50" s="122"/>
      <c r="C50" s="122"/>
      <c r="D50" s="122"/>
      <c r="E50" s="127" t="s">
        <v>329</v>
      </c>
      <c r="F50" s="127"/>
      <c r="G50" s="124"/>
      <c r="H50" s="124"/>
      <c r="I50" s="124"/>
      <c r="J50" s="124"/>
      <c r="K50" s="279"/>
      <c r="L50" s="124"/>
      <c r="M50" s="124"/>
      <c r="N50" s="124"/>
      <c r="O50" s="124"/>
      <c r="P50" s="279"/>
      <c r="Q50" s="124"/>
      <c r="R50" s="124"/>
      <c r="S50" s="124"/>
      <c r="T50" s="124"/>
      <c r="U50" s="279"/>
      <c r="V50" s="124"/>
      <c r="W50" s="124"/>
      <c r="X50" s="124"/>
      <c r="Y50" s="124"/>
      <c r="Z50" s="279"/>
      <c r="AE50" s="81"/>
      <c r="AH50" s="125"/>
      <c r="AI50" s="254">
        <v>-358634</v>
      </c>
      <c r="AJ50" s="81"/>
      <c r="AK50" s="238">
        <v>0</v>
      </c>
      <c r="AL50" s="238">
        <v>0</v>
      </c>
      <c r="AM50" s="238">
        <v>0</v>
      </c>
      <c r="AN50" s="238">
        <v>0</v>
      </c>
      <c r="AO50" s="238">
        <v>0</v>
      </c>
      <c r="AP50" s="238">
        <v>0</v>
      </c>
      <c r="AQ50" s="238">
        <v>0</v>
      </c>
      <c r="AR50" s="238">
        <v>0</v>
      </c>
      <c r="AS50" s="125">
        <v>0</v>
      </c>
      <c r="AT50" s="125">
        <v>0</v>
      </c>
      <c r="AU50" s="125">
        <v>0</v>
      </c>
      <c r="AV50" s="125">
        <v>0</v>
      </c>
    </row>
    <row r="51" spans="1:48" s="126" customFormat="1" ht="12" customHeight="1">
      <c r="A51" s="121"/>
      <c r="B51" s="122"/>
      <c r="C51" s="122"/>
      <c r="D51" s="122"/>
      <c r="E51" s="123"/>
      <c r="F51" s="123"/>
      <c r="G51" s="124"/>
      <c r="H51" s="124"/>
      <c r="I51" s="124"/>
      <c r="J51" s="124"/>
      <c r="K51" s="278"/>
      <c r="L51" s="124"/>
      <c r="M51" s="124"/>
      <c r="N51" s="124"/>
      <c r="O51" s="124"/>
      <c r="P51" s="278"/>
      <c r="Q51" s="124"/>
      <c r="R51" s="124"/>
      <c r="S51" s="124"/>
      <c r="T51" s="124"/>
      <c r="U51" s="278"/>
      <c r="V51" s="124"/>
      <c r="W51" s="124"/>
      <c r="X51" s="124"/>
      <c r="Y51" s="124"/>
      <c r="Z51" s="278"/>
      <c r="AE51" s="81"/>
      <c r="AJ51" s="81"/>
      <c r="AL51" s="238"/>
      <c r="AM51" s="238"/>
      <c r="AN51" s="238"/>
      <c r="AO51" s="81"/>
    </row>
    <row r="52" spans="1:48" s="115" customFormat="1" ht="15.75">
      <c r="A52" s="110"/>
      <c r="B52" s="111"/>
      <c r="C52" s="111"/>
      <c r="D52" s="112" t="s">
        <v>251</v>
      </c>
      <c r="E52" s="113"/>
      <c r="F52" s="113"/>
      <c r="G52" s="114">
        <f>SUBTOTAL(9,G54:G61)</f>
        <v>-1155</v>
      </c>
      <c r="H52" s="114">
        <f>SUBTOTAL(9,H54:H61)</f>
        <v>-1154.6654699999999</v>
      </c>
      <c r="I52" s="114">
        <f>SUBTOTAL(9,I54:I61)</f>
        <v>-2396.7780899999998</v>
      </c>
      <c r="J52" s="114">
        <f>SUBTOTAL(9,J54:J61)</f>
        <v>-3017.8344299999999</v>
      </c>
      <c r="K52" s="228"/>
      <c r="L52" s="114">
        <f>SUBTOTAL(9,L54:L61)</f>
        <v>-1987329.3564200001</v>
      </c>
      <c r="M52" s="114">
        <f>SUBTOTAL(9,M54:M61)</f>
        <v>-50293.965629999992</v>
      </c>
      <c r="N52" s="114">
        <f t="shared" ref="N52:O52" si="5">SUBTOTAL(9,N54:N61)</f>
        <v>-419027.70071999996</v>
      </c>
      <c r="O52" s="114">
        <f t="shared" si="5"/>
        <v>-48697.751561413635</v>
      </c>
      <c r="P52" s="228"/>
      <c r="Q52" s="114">
        <f>SUBTOTAL(9,Q54:Q61)</f>
        <v>-1292927.353863786</v>
      </c>
      <c r="R52" s="114">
        <f>SUBTOTAL(9,R54:R61)</f>
        <v>-2240971.9395000003</v>
      </c>
      <c r="S52" s="114">
        <f>SUBTOTAL(9,S54:S61)</f>
        <v>-2074991.9194781713</v>
      </c>
      <c r="T52" s="114">
        <f>SUBTOTAL(9,T54:T61)</f>
        <v>-618369.33886117744</v>
      </c>
      <c r="U52" s="228"/>
      <c r="V52" s="114">
        <f>SUBTOTAL(9,V54:V61)</f>
        <v>-10858.040491900001</v>
      </c>
      <c r="W52" s="114">
        <f>SUBTOTAL(9,W54:W61)</f>
        <v>-18612.437329034463</v>
      </c>
      <c r="X52" s="114">
        <f>SUBTOTAL(9,X54:X61)</f>
        <v>-1094124.8192792761</v>
      </c>
      <c r="Y52" s="114">
        <f>SUBTOTAL(9,Y54:Y61)</f>
        <v>-1519044.3089392218</v>
      </c>
      <c r="Z52" s="228"/>
      <c r="AA52" s="116">
        <v>-143900.1578055</v>
      </c>
      <c r="AB52" s="116">
        <v>1817208.1674127998</v>
      </c>
      <c r="AC52" s="116">
        <v>-945794.42342780042</v>
      </c>
      <c r="AD52" s="116">
        <v>-543857</v>
      </c>
      <c r="AE52" s="228"/>
      <c r="AF52" s="116">
        <v>-509316.29393842799</v>
      </c>
      <c r="AG52" s="116">
        <v>-697419</v>
      </c>
      <c r="AH52" s="116">
        <v>1303681</v>
      </c>
      <c r="AI52" s="116">
        <v>-2196116</v>
      </c>
      <c r="AJ52" s="209">
        <v>-2196116</v>
      </c>
      <c r="AK52" s="116">
        <v>106420</v>
      </c>
      <c r="AL52" s="116">
        <v>-2982448</v>
      </c>
      <c r="AM52" s="116">
        <v>616405</v>
      </c>
      <c r="AN52" s="116">
        <v>-1474791</v>
      </c>
      <c r="AO52" s="209">
        <v>-2196116</v>
      </c>
      <c r="AP52" s="116">
        <v>-70545</v>
      </c>
      <c r="AQ52" s="116">
        <v>-1557836</v>
      </c>
      <c r="AR52" s="116">
        <f>SUM(AR53:AR62)</f>
        <v>-370782.61326000001</v>
      </c>
      <c r="AS52" s="116">
        <f>SUM(AS53:AS62)</f>
        <v>-2595031.5360400002</v>
      </c>
      <c r="AT52" s="116">
        <f>SUM(AT53:AT62)</f>
        <v>173827.5</v>
      </c>
      <c r="AU52" s="116">
        <f>SUM(AU53:AU62)</f>
        <v>-254232.7635</v>
      </c>
      <c r="AV52" s="116">
        <f>SUM(AV53:AV62)</f>
        <v>-1310121.4478500001</v>
      </c>
    </row>
    <row r="53" spans="1:48" s="126" customFormat="1" ht="6" customHeight="1">
      <c r="A53" s="121"/>
      <c r="B53" s="122"/>
      <c r="C53" s="122"/>
      <c r="D53" s="132"/>
      <c r="G53" s="129"/>
      <c r="H53" s="129"/>
      <c r="I53" s="129"/>
      <c r="J53" s="129"/>
      <c r="K53" s="81"/>
      <c r="L53" s="129"/>
      <c r="M53" s="129"/>
      <c r="N53" s="129"/>
      <c r="O53" s="129"/>
      <c r="P53" s="81"/>
      <c r="Q53" s="129"/>
      <c r="R53" s="129"/>
      <c r="S53" s="129"/>
      <c r="T53" s="129"/>
      <c r="U53" s="81"/>
      <c r="V53" s="129"/>
      <c r="W53" s="129"/>
      <c r="X53" s="129"/>
      <c r="Y53" s="129"/>
      <c r="Z53" s="81"/>
      <c r="AA53" s="130"/>
      <c r="AB53" s="130"/>
      <c r="AC53" s="130"/>
      <c r="AD53" s="130"/>
      <c r="AE53" s="81"/>
      <c r="AF53" s="130"/>
      <c r="AG53" s="130"/>
      <c r="AH53" s="130"/>
      <c r="AI53" s="130"/>
      <c r="AJ53" s="81"/>
      <c r="AO53" s="81"/>
    </row>
    <row r="54" spans="1:48" s="126" customFormat="1" ht="15" customHeight="1">
      <c r="A54" s="121" t="s">
        <v>252</v>
      </c>
      <c r="B54" s="122"/>
      <c r="C54" s="122"/>
      <c r="D54" s="122"/>
      <c r="E54" s="123" t="s">
        <v>253</v>
      </c>
      <c r="F54" s="123"/>
      <c r="G54" s="124">
        <v>-1155</v>
      </c>
      <c r="H54" s="124">
        <v>-1154.6654699999999</v>
      </c>
      <c r="I54" s="124">
        <v>-2396.7780899999998</v>
      </c>
      <c r="J54" s="124">
        <v>-3017.8344299999999</v>
      </c>
      <c r="K54" s="278"/>
      <c r="L54" s="124">
        <v>-502894.31041999999</v>
      </c>
      <c r="M54" s="124">
        <v>-50293.965629999992</v>
      </c>
      <c r="N54" s="124">
        <v>-2460.779930000077</v>
      </c>
      <c r="O54" s="124">
        <v>-48697.751561413635</v>
      </c>
      <c r="P54" s="278"/>
      <c r="Q54" s="124">
        <v>-1290668.353863786</v>
      </c>
      <c r="R54" s="124">
        <v>-207976.41616000002</v>
      </c>
      <c r="S54" s="124">
        <v>-3790.2299762140028</v>
      </c>
      <c r="T54" s="124">
        <v>-21918.372773134848</v>
      </c>
      <c r="U54" s="278"/>
      <c r="V54" s="124">
        <v>-7107.4417700000004</v>
      </c>
      <c r="W54" s="124">
        <v>-13329.802846034461</v>
      </c>
      <c r="X54" s="124">
        <v>-9931.0524841761217</v>
      </c>
      <c r="Y54" s="124">
        <v>-344299.28093887912</v>
      </c>
      <c r="Z54" s="278"/>
      <c r="AA54" s="125">
        <v>-13992</v>
      </c>
      <c r="AB54" s="124">
        <v>-13827.622950000004</v>
      </c>
      <c r="AC54" s="124">
        <v>-31033.919290000005</v>
      </c>
      <c r="AD54" s="124">
        <v>-32205</v>
      </c>
      <c r="AE54" s="81"/>
      <c r="AF54" s="124">
        <v>-30393.487031569999</v>
      </c>
      <c r="AG54" s="124">
        <v>-177571</v>
      </c>
      <c r="AH54" s="124">
        <v>-29317</v>
      </c>
      <c r="AI54" s="124">
        <v>-169058</v>
      </c>
      <c r="AJ54" s="81"/>
      <c r="AK54" s="124">
        <v>-374716</v>
      </c>
      <c r="AL54" s="124">
        <v>-580797</v>
      </c>
      <c r="AM54" s="124">
        <v>-34492</v>
      </c>
      <c r="AN54" s="124">
        <v>-167616</v>
      </c>
      <c r="AO54" s="81"/>
      <c r="AP54" s="124">
        <v>-49469</v>
      </c>
      <c r="AQ54" s="124">
        <v>-151842</v>
      </c>
      <c r="AR54" s="124">
        <v>-28528</v>
      </c>
      <c r="AS54" s="125">
        <v>-136131</v>
      </c>
      <c r="AT54" s="125">
        <v>-577544</v>
      </c>
      <c r="AU54" s="125">
        <v>-270402</v>
      </c>
      <c r="AV54" s="125">
        <v>-1006352</v>
      </c>
    </row>
    <row r="55" spans="1:48" s="126" customFormat="1" ht="15" customHeight="1">
      <c r="A55" s="121" t="s">
        <v>254</v>
      </c>
      <c r="B55" s="122"/>
      <c r="C55" s="122"/>
      <c r="D55" s="122"/>
      <c r="E55" s="123" t="s">
        <v>255</v>
      </c>
      <c r="F55" s="123"/>
      <c r="G55" s="124">
        <v>0</v>
      </c>
      <c r="H55" s="124">
        <v>0</v>
      </c>
      <c r="I55" s="124">
        <v>0</v>
      </c>
      <c r="J55" s="124">
        <v>0</v>
      </c>
      <c r="K55" s="278"/>
      <c r="L55" s="124">
        <v>0</v>
      </c>
      <c r="M55" s="124">
        <v>0</v>
      </c>
      <c r="N55" s="124">
        <v>0</v>
      </c>
      <c r="O55" s="124">
        <v>0</v>
      </c>
      <c r="P55" s="278"/>
      <c r="Q55" s="124">
        <v>0</v>
      </c>
      <c r="R55" s="124">
        <v>0</v>
      </c>
      <c r="S55" s="124">
        <v>0</v>
      </c>
      <c r="T55" s="124">
        <v>209391</v>
      </c>
      <c r="U55" s="278"/>
      <c r="V55" s="124">
        <v>0</v>
      </c>
      <c r="W55" s="124">
        <v>0</v>
      </c>
      <c r="X55" s="124">
        <v>0</v>
      </c>
      <c r="Y55" s="124">
        <v>130667.5</v>
      </c>
      <c r="Z55" s="278"/>
      <c r="AA55" s="125">
        <v>0</v>
      </c>
      <c r="AB55" s="124">
        <v>1935626.88</v>
      </c>
      <c r="AC55" s="124">
        <v>1259760</v>
      </c>
      <c r="AD55" s="124">
        <v>0</v>
      </c>
      <c r="AE55" s="81"/>
      <c r="AF55" s="124">
        <v>0</v>
      </c>
      <c r="AG55" s="124">
        <v>2181171</v>
      </c>
      <c r="AH55" s="124">
        <v>1400000</v>
      </c>
      <c r="AI55" s="124">
        <v>430000</v>
      </c>
      <c r="AJ55" s="81"/>
      <c r="AK55" s="124">
        <v>488223</v>
      </c>
      <c r="AL55" s="124">
        <v>250000</v>
      </c>
      <c r="AM55" s="124">
        <v>674318</v>
      </c>
      <c r="AN55" s="124">
        <v>5238</v>
      </c>
      <c r="AO55" s="81"/>
      <c r="AP55" s="124">
        <v>0</v>
      </c>
      <c r="AQ55" s="124">
        <v>0</v>
      </c>
      <c r="AR55" s="124">
        <v>0</v>
      </c>
      <c r="AS55" s="125">
        <v>489360</v>
      </c>
      <c r="AT55" s="125">
        <v>759262.5</v>
      </c>
      <c r="AU55" s="125">
        <v>0</v>
      </c>
      <c r="AV55" s="125">
        <v>1221846.78865</v>
      </c>
    </row>
    <row r="56" spans="1:48" s="126" customFormat="1" ht="15" customHeight="1">
      <c r="A56" s="121"/>
      <c r="B56" s="122"/>
      <c r="C56" s="122"/>
      <c r="D56" s="122"/>
      <c r="E56" s="123" t="s">
        <v>350</v>
      </c>
      <c r="F56" s="123"/>
      <c r="G56" s="124"/>
      <c r="H56" s="124"/>
      <c r="I56" s="124"/>
      <c r="J56" s="124"/>
      <c r="K56" s="278"/>
      <c r="L56" s="124"/>
      <c r="M56" s="124"/>
      <c r="N56" s="124"/>
      <c r="O56" s="124"/>
      <c r="P56" s="278"/>
      <c r="Q56" s="124"/>
      <c r="R56" s="124"/>
      <c r="S56" s="124"/>
      <c r="T56" s="124"/>
      <c r="U56" s="278"/>
      <c r="V56" s="124"/>
      <c r="W56" s="124"/>
      <c r="X56" s="124"/>
      <c r="Y56" s="124"/>
      <c r="Z56" s="278"/>
      <c r="AA56" s="125"/>
      <c r="AB56" s="124"/>
      <c r="AC56" s="124"/>
      <c r="AD56" s="124"/>
      <c r="AE56" s="81"/>
      <c r="AF56" s="124"/>
      <c r="AG56" s="124"/>
      <c r="AH56" s="124"/>
      <c r="AI56" s="124"/>
      <c r="AJ56" s="81"/>
      <c r="AK56" s="124"/>
      <c r="AL56" s="124"/>
      <c r="AM56" s="124"/>
      <c r="AN56" s="124"/>
      <c r="AO56" s="81"/>
      <c r="AP56" s="124"/>
      <c r="AQ56" s="124"/>
      <c r="AR56" s="124"/>
      <c r="AS56" s="125"/>
      <c r="AT56" s="125"/>
      <c r="AU56" s="125">
        <v>42611.236499999999</v>
      </c>
      <c r="AV56" s="125">
        <v>24104.763500000001</v>
      </c>
    </row>
    <row r="57" spans="1:48" s="126" customFormat="1" ht="15" customHeight="1">
      <c r="A57" s="121"/>
      <c r="B57" s="122"/>
      <c r="C57" s="122"/>
      <c r="D57" s="122"/>
      <c r="E57" s="123" t="s">
        <v>352</v>
      </c>
      <c r="F57" s="123"/>
      <c r="G57" s="124"/>
      <c r="H57" s="124"/>
      <c r="I57" s="124"/>
      <c r="J57" s="124"/>
      <c r="K57" s="278"/>
      <c r="L57" s="124"/>
      <c r="M57" s="124"/>
      <c r="N57" s="124"/>
      <c r="O57" s="124"/>
      <c r="P57" s="278"/>
      <c r="Q57" s="124"/>
      <c r="R57" s="124"/>
      <c r="S57" s="124"/>
      <c r="T57" s="124"/>
      <c r="U57" s="278"/>
      <c r="V57" s="124"/>
      <c r="W57" s="124"/>
      <c r="X57" s="124"/>
      <c r="Y57" s="124"/>
      <c r="Z57" s="278"/>
      <c r="AA57" s="125"/>
      <c r="AB57" s="124"/>
      <c r="AC57" s="124"/>
      <c r="AD57" s="124"/>
      <c r="AE57" s="81"/>
      <c r="AF57" s="124"/>
      <c r="AG57" s="124"/>
      <c r="AH57" s="124"/>
      <c r="AI57" s="124"/>
      <c r="AJ57" s="81"/>
      <c r="AK57" s="124"/>
      <c r="AL57" s="124"/>
      <c r="AM57" s="124"/>
      <c r="AN57" s="124"/>
      <c r="AO57" s="81"/>
      <c r="AP57" s="124"/>
      <c r="AQ57" s="124"/>
      <c r="AR57" s="124"/>
      <c r="AS57" s="125"/>
      <c r="AT57" s="125"/>
      <c r="AU57" s="125"/>
      <c r="AV57" s="125">
        <v>-66716</v>
      </c>
    </row>
    <row r="58" spans="1:48" s="126" customFormat="1" ht="15" customHeight="1">
      <c r="A58" s="121" t="s">
        <v>256</v>
      </c>
      <c r="B58" s="122"/>
      <c r="C58" s="122"/>
      <c r="D58" s="122"/>
      <c r="E58" s="123" t="s">
        <v>257</v>
      </c>
      <c r="F58" s="123"/>
      <c r="G58" s="124">
        <v>0</v>
      </c>
      <c r="H58" s="124">
        <v>0</v>
      </c>
      <c r="I58" s="124">
        <v>0</v>
      </c>
      <c r="J58" s="124">
        <v>0</v>
      </c>
      <c r="K58" s="278"/>
      <c r="L58" s="124">
        <v>-12784</v>
      </c>
      <c r="M58" s="124">
        <v>0</v>
      </c>
      <c r="N58" s="124">
        <v>0</v>
      </c>
      <c r="O58" s="124">
        <v>0</v>
      </c>
      <c r="P58" s="278"/>
      <c r="Q58" s="124">
        <v>0</v>
      </c>
      <c r="R58" s="124">
        <v>-2624</v>
      </c>
      <c r="S58" s="124">
        <v>0</v>
      </c>
      <c r="T58" s="124">
        <v>0</v>
      </c>
      <c r="U58" s="278"/>
      <c r="V58" s="124">
        <v>0</v>
      </c>
      <c r="W58" s="124">
        <v>0</v>
      </c>
      <c r="X58" s="124">
        <v>0</v>
      </c>
      <c r="Y58" s="124">
        <v>-264.66000000000003</v>
      </c>
      <c r="Z58" s="278"/>
      <c r="AA58" s="125">
        <v>0</v>
      </c>
      <c r="AB58" s="124">
        <v>-102315.23582</v>
      </c>
      <c r="AC58" s="124">
        <v>-35209.050799999997</v>
      </c>
      <c r="AD58" s="124">
        <v>0</v>
      </c>
      <c r="AE58" s="81"/>
      <c r="AF58" s="124">
        <v>0</v>
      </c>
      <c r="AG58" s="124">
        <v>-173209</v>
      </c>
      <c r="AH58" s="124">
        <v>-61258</v>
      </c>
      <c r="AI58" s="124">
        <v>-6151</v>
      </c>
      <c r="AJ58" s="81"/>
      <c r="AK58" s="124">
        <v>-1719</v>
      </c>
      <c r="AL58" s="124">
        <v>-97291</v>
      </c>
      <c r="AM58" s="124">
        <v>-18852</v>
      </c>
      <c r="AN58" s="124">
        <v>-3682</v>
      </c>
      <c r="AO58" s="81"/>
      <c r="AP58" s="124">
        <v>-17864</v>
      </c>
      <c r="AQ58" s="124">
        <v>-1059</v>
      </c>
      <c r="AR58" s="124">
        <v>-20241</v>
      </c>
      <c r="AS58" s="125">
        <v>0</v>
      </c>
      <c r="AT58" s="125">
        <v>-1139</v>
      </c>
      <c r="AU58" s="125">
        <v>-19519</v>
      </c>
      <c r="AV58" s="125">
        <v>-26323</v>
      </c>
    </row>
    <row r="59" spans="1:48" s="126" customFormat="1" ht="15" customHeight="1">
      <c r="A59" s="121" t="s">
        <v>258</v>
      </c>
      <c r="B59" s="122"/>
      <c r="C59" s="122"/>
      <c r="D59" s="122"/>
      <c r="E59" s="123" t="s">
        <v>259</v>
      </c>
      <c r="F59" s="123"/>
      <c r="G59" s="124">
        <v>0</v>
      </c>
      <c r="H59" s="124">
        <v>0</v>
      </c>
      <c r="I59" s="124">
        <v>0</v>
      </c>
      <c r="J59" s="124">
        <v>0</v>
      </c>
      <c r="K59" s="278"/>
      <c r="L59" s="124">
        <v>-1471651.0460000001</v>
      </c>
      <c r="M59" s="124">
        <v>0</v>
      </c>
      <c r="N59" s="124">
        <v>-416566.92078999989</v>
      </c>
      <c r="O59" s="124">
        <v>0</v>
      </c>
      <c r="P59" s="278"/>
      <c r="Q59" s="124">
        <v>0</v>
      </c>
      <c r="R59" s="124">
        <v>-2026744.9851000002</v>
      </c>
      <c r="S59" s="124">
        <v>-2065120.0000200002</v>
      </c>
      <c r="T59" s="124">
        <v>-799999.99999999965</v>
      </c>
      <c r="U59" s="278"/>
      <c r="V59" s="124">
        <v>0</v>
      </c>
      <c r="W59" s="124">
        <v>0</v>
      </c>
      <c r="X59" s="124">
        <v>-1080000</v>
      </c>
      <c r="Y59" s="124">
        <v>-1300000</v>
      </c>
      <c r="Z59" s="278"/>
      <c r="AA59" s="125">
        <v>-1473148.4073805001</v>
      </c>
      <c r="AB59" s="125">
        <v>0</v>
      </c>
      <c r="AC59" s="125">
        <v>-2136458.5252200002</v>
      </c>
      <c r="AD59" s="125">
        <v>0</v>
      </c>
      <c r="AE59" s="81"/>
      <c r="AF59" s="125">
        <v>-473476.80690685799</v>
      </c>
      <c r="AG59" s="125">
        <v>-2520404</v>
      </c>
      <c r="AH59" s="125">
        <v>0</v>
      </c>
      <c r="AI59" s="125">
        <v>-2444754</v>
      </c>
      <c r="AJ59" s="81"/>
      <c r="AK59" s="238">
        <v>0</v>
      </c>
      <c r="AL59" s="124">
        <v>-2549070</v>
      </c>
      <c r="AM59" s="124">
        <v>0</v>
      </c>
      <c r="AN59" s="124">
        <v>-1305195</v>
      </c>
      <c r="AO59" s="81"/>
      <c r="AP59" s="124">
        <v>0</v>
      </c>
      <c r="AQ59" s="124">
        <v>-1025041</v>
      </c>
      <c r="AR59" s="124">
        <v>0</v>
      </c>
      <c r="AS59" s="125">
        <v>-2535000</v>
      </c>
      <c r="AT59" s="125"/>
      <c r="AU59" s="125">
        <v>0</v>
      </c>
      <c r="AV59" s="125">
        <v>-1090000</v>
      </c>
    </row>
    <row r="60" spans="1:48" s="126" customFormat="1" ht="15" customHeight="1">
      <c r="A60" s="121"/>
      <c r="B60" s="122"/>
      <c r="C60" s="122"/>
      <c r="D60" s="122"/>
      <c r="E60" s="123" t="s">
        <v>343</v>
      </c>
      <c r="F60" s="123"/>
      <c r="G60" s="124"/>
      <c r="H60" s="124"/>
      <c r="I60" s="124"/>
      <c r="J60" s="124"/>
      <c r="K60" s="278"/>
      <c r="L60" s="124"/>
      <c r="M60" s="124"/>
      <c r="N60" s="124"/>
      <c r="O60" s="124"/>
      <c r="P60" s="278"/>
      <c r="Q60" s="124"/>
      <c r="R60" s="124"/>
      <c r="S60" s="124"/>
      <c r="T60" s="124"/>
      <c r="U60" s="278"/>
      <c r="V60" s="124"/>
      <c r="W60" s="124"/>
      <c r="X60" s="124"/>
      <c r="Y60" s="124"/>
      <c r="Z60" s="278"/>
      <c r="AA60" s="125"/>
      <c r="AB60" s="125"/>
      <c r="AC60" s="125"/>
      <c r="AD60" s="125"/>
      <c r="AE60" s="81"/>
      <c r="AF60" s="125"/>
      <c r="AG60" s="125"/>
      <c r="AH60" s="125"/>
      <c r="AI60" s="125"/>
      <c r="AJ60" s="81"/>
      <c r="AK60" s="238"/>
      <c r="AL60" s="124"/>
      <c r="AM60" s="124"/>
      <c r="AN60" s="124"/>
      <c r="AO60" s="81"/>
      <c r="AP60" s="124"/>
      <c r="AQ60" s="124">
        <v>-369959</v>
      </c>
      <c r="AR60" s="124">
        <v>0</v>
      </c>
      <c r="AS60" s="125">
        <v>-396701.79024</v>
      </c>
      <c r="AT60" s="125"/>
      <c r="AU60" s="125">
        <v>0</v>
      </c>
      <c r="AV60" s="125">
        <v>-360972</v>
      </c>
    </row>
    <row r="61" spans="1:48" s="126" customFormat="1" ht="15" customHeight="1">
      <c r="A61" s="121" t="s">
        <v>260</v>
      </c>
      <c r="B61" s="122"/>
      <c r="C61" s="122"/>
      <c r="D61" s="122"/>
      <c r="E61" s="123" t="s">
        <v>261</v>
      </c>
      <c r="F61" s="123"/>
      <c r="G61" s="124">
        <v>0</v>
      </c>
      <c r="H61" s="124">
        <v>0</v>
      </c>
      <c r="I61" s="124">
        <v>0</v>
      </c>
      <c r="J61" s="124">
        <v>0</v>
      </c>
      <c r="K61" s="278"/>
      <c r="L61" s="124">
        <v>0</v>
      </c>
      <c r="M61" s="124">
        <v>0</v>
      </c>
      <c r="N61" s="124">
        <v>0</v>
      </c>
      <c r="O61" s="124">
        <v>0</v>
      </c>
      <c r="P61" s="278"/>
      <c r="Q61" s="124">
        <v>-2259</v>
      </c>
      <c r="R61" s="124">
        <v>-3626.5382399999999</v>
      </c>
      <c r="S61" s="124">
        <v>-6081.6894819570043</v>
      </c>
      <c r="T61" s="124">
        <v>-5841.9660880430001</v>
      </c>
      <c r="U61" s="278"/>
      <c r="V61" s="124">
        <v>-3750.5987219000003</v>
      </c>
      <c r="W61" s="124">
        <v>-5282.6344830000016</v>
      </c>
      <c r="X61" s="124">
        <v>-4193.7667950999985</v>
      </c>
      <c r="Y61" s="124">
        <v>-5147.8680003427362</v>
      </c>
      <c r="Z61" s="278"/>
      <c r="AA61" s="125">
        <v>-4621.7261049999997</v>
      </c>
      <c r="AB61" s="124">
        <v>-2275.8538171999999</v>
      </c>
      <c r="AC61" s="124">
        <v>-2852.9281177999992</v>
      </c>
      <c r="AD61" s="124">
        <v>-5775</v>
      </c>
      <c r="AE61" s="81"/>
      <c r="AF61" s="124">
        <v>-5446</v>
      </c>
      <c r="AG61" s="124">
        <v>-5313</v>
      </c>
      <c r="AH61" s="124">
        <v>-5744</v>
      </c>
      <c r="AI61" s="124">
        <v>-6153</v>
      </c>
      <c r="AJ61" s="81"/>
      <c r="AK61" s="124">
        <v>-5368</v>
      </c>
      <c r="AL61" s="124">
        <v>-5290</v>
      </c>
      <c r="AM61" s="124">
        <v>-4569</v>
      </c>
      <c r="AN61" s="124">
        <v>-3536</v>
      </c>
      <c r="AO61" s="81"/>
      <c r="AP61" s="124">
        <v>-3212</v>
      </c>
      <c r="AQ61" s="124">
        <v>-9935</v>
      </c>
      <c r="AR61" s="124">
        <v>-6389</v>
      </c>
      <c r="AS61" s="125">
        <v>-7842</v>
      </c>
      <c r="AT61" s="125">
        <v>-6752</v>
      </c>
      <c r="AU61" s="125">
        <v>-6923</v>
      </c>
      <c r="AV61" s="125">
        <v>-5710</v>
      </c>
    </row>
    <row r="62" spans="1:48" s="126" customFormat="1" ht="15" customHeight="1">
      <c r="A62" s="121"/>
      <c r="B62" s="122"/>
      <c r="C62" s="122"/>
      <c r="D62" s="122"/>
      <c r="E62" s="123" t="s">
        <v>314</v>
      </c>
      <c r="F62" s="123"/>
      <c r="G62" s="124"/>
      <c r="H62" s="124"/>
      <c r="I62" s="124"/>
      <c r="J62" s="124"/>
      <c r="K62" s="278"/>
      <c r="L62" s="124"/>
      <c r="M62" s="124"/>
      <c r="N62" s="124"/>
      <c r="O62" s="124"/>
      <c r="P62" s="278"/>
      <c r="Q62" s="124"/>
      <c r="R62" s="124"/>
      <c r="S62" s="124"/>
      <c r="T62" s="124"/>
      <c r="U62" s="278"/>
      <c r="V62" s="124"/>
      <c r="W62" s="124"/>
      <c r="X62" s="124"/>
      <c r="Y62" s="124"/>
      <c r="Z62" s="278"/>
      <c r="AA62" s="125"/>
      <c r="AB62" s="124"/>
      <c r="AC62" s="124">
        <v>-145139.37426000001</v>
      </c>
      <c r="AD62" s="124">
        <v>-505877</v>
      </c>
      <c r="AE62" s="81"/>
      <c r="AF62" s="124">
        <v>0</v>
      </c>
      <c r="AG62" s="124">
        <v>-2093</v>
      </c>
      <c r="AH62" s="124">
        <v>0</v>
      </c>
      <c r="AI62" s="124">
        <v>0</v>
      </c>
      <c r="AJ62" s="81"/>
      <c r="AK62" s="238">
        <v>0</v>
      </c>
      <c r="AL62" s="238">
        <v>0</v>
      </c>
      <c r="AM62" s="238">
        <v>0</v>
      </c>
      <c r="AN62" s="238">
        <v>0</v>
      </c>
      <c r="AO62" s="81"/>
      <c r="AP62" s="124">
        <v>0</v>
      </c>
      <c r="AQ62" s="126">
        <v>0</v>
      </c>
      <c r="AR62" s="124">
        <v>-315624.61326000001</v>
      </c>
      <c r="AS62" s="125">
        <v>-8716.7457999999751</v>
      </c>
      <c r="AT62" s="125"/>
      <c r="AU62" s="125">
        <v>0</v>
      </c>
      <c r="AV62" s="125">
        <v>0</v>
      </c>
    </row>
    <row r="63" spans="1:48" s="115" customFormat="1" ht="15.75">
      <c r="A63" s="136" t="s">
        <v>262</v>
      </c>
      <c r="B63" s="111"/>
      <c r="C63" s="136"/>
      <c r="D63" s="112"/>
      <c r="E63" s="113" t="s">
        <v>45</v>
      </c>
      <c r="F63" s="113"/>
      <c r="G63" s="137">
        <v>13723</v>
      </c>
      <c r="H63" s="137">
        <v>5351.1560739533124</v>
      </c>
      <c r="I63" s="137">
        <v>-7203.3610726142506</v>
      </c>
      <c r="J63" s="137">
        <v>1323.731454150804</v>
      </c>
      <c r="K63" s="228"/>
      <c r="L63" s="137">
        <v>270.54425642399536</v>
      </c>
      <c r="M63" s="137">
        <v>5369.651303826995</v>
      </c>
      <c r="N63" s="137">
        <v>-15247.874229979099</v>
      </c>
      <c r="O63" s="137">
        <v>9153.4153194960109</v>
      </c>
      <c r="P63" s="228"/>
      <c r="Q63" s="137">
        <v>-221.06740398242346</v>
      </c>
      <c r="R63" s="137">
        <v>390.46368150226772</v>
      </c>
      <c r="S63" s="137">
        <v>-1694.4908750865143</v>
      </c>
      <c r="T63" s="137">
        <v>-623.80193374591181</v>
      </c>
      <c r="U63" s="228"/>
      <c r="V63" s="137">
        <v>0</v>
      </c>
      <c r="W63" s="137">
        <v>0</v>
      </c>
      <c r="X63" s="137">
        <v>0</v>
      </c>
      <c r="Y63" s="137">
        <v>0</v>
      </c>
      <c r="Z63" s="284">
        <v>0</v>
      </c>
      <c r="AA63" s="137">
        <v>0</v>
      </c>
      <c r="AB63" s="137">
        <v>0</v>
      </c>
      <c r="AC63" s="137">
        <v>0</v>
      </c>
      <c r="AD63" s="137">
        <v>0</v>
      </c>
      <c r="AE63" s="228"/>
      <c r="AF63" s="137">
        <v>0</v>
      </c>
      <c r="AG63" s="137">
        <v>0</v>
      </c>
      <c r="AH63" s="137">
        <v>0</v>
      </c>
      <c r="AI63" s="137">
        <v>-5239.9986900000085</v>
      </c>
      <c r="AJ63" s="124">
        <v>-5239.9986900000085</v>
      </c>
      <c r="AK63" s="137">
        <v>-52503</v>
      </c>
      <c r="AL63" s="137">
        <v>54677</v>
      </c>
      <c r="AM63" s="137">
        <v>-2175</v>
      </c>
      <c r="AN63" s="137">
        <v>3069</v>
      </c>
      <c r="AO63" s="124">
        <v>-5239.9986900000085</v>
      </c>
      <c r="AP63" s="137">
        <v>1811</v>
      </c>
      <c r="AQ63" s="137">
        <v>25772</v>
      </c>
      <c r="AR63" s="137">
        <v>-13178.270010000007</v>
      </c>
      <c r="AS63" s="137">
        <v>-22876.428359999998</v>
      </c>
      <c r="AT63" s="137">
        <v>9264.5040900000004</v>
      </c>
      <c r="AU63" s="137">
        <v>36514.471989999998</v>
      </c>
      <c r="AV63" s="137">
        <v>-16931.586019999999</v>
      </c>
    </row>
    <row r="64" spans="1:48" s="135" customFormat="1" ht="15.75">
      <c r="A64" s="110"/>
      <c r="B64" s="111"/>
      <c r="C64" s="111"/>
      <c r="D64" s="112" t="s">
        <v>263</v>
      </c>
      <c r="E64" s="138"/>
      <c r="F64" s="138"/>
      <c r="G64" s="114">
        <f>SUBTOTAL(9,G8:G63)</f>
        <v>504478</v>
      </c>
      <c r="H64" s="114">
        <f>SUBTOTAL(9,H8:H63)</f>
        <v>103810.56801999986</v>
      </c>
      <c r="I64" s="114">
        <f>SUBTOTAL(9,I8:I63)</f>
        <v>133220.78339999978</v>
      </c>
      <c r="J64" s="114">
        <f>SUBTOTAL(9,J8:J63)</f>
        <v>575595.41421000066</v>
      </c>
      <c r="K64" s="281"/>
      <c r="L64" s="114">
        <f>SUBTOTAL(9,L8:L63)</f>
        <v>-1877988.5535600001</v>
      </c>
      <c r="M64" s="114">
        <f>SUBTOTAL(9,M8:M63)</f>
        <v>259072.20871000021</v>
      </c>
      <c r="N64" s="114">
        <f>SUBTOTAL(9,N8:N63)</f>
        <v>-58951.948260000012</v>
      </c>
      <c r="O64" s="114">
        <f>SUBTOTAL(9,O8:O63)</f>
        <v>359878.29353999998</v>
      </c>
      <c r="P64" s="281"/>
      <c r="Q64" s="114">
        <f>SUBTOTAL(9,Q8:Q63)</f>
        <v>774002.69906000071</v>
      </c>
      <c r="R64" s="114">
        <f>SUBTOTAL(9,R8:R63)</f>
        <v>-1183311.2425100002</v>
      </c>
      <c r="S64" s="114">
        <f>SUBTOTAL(9,S8:S63)</f>
        <v>-140141.07464000012</v>
      </c>
      <c r="T64" s="114">
        <f>SUBTOTAL(9,T8:T63)</f>
        <v>-465677.04665000015</v>
      </c>
      <c r="U64" s="281"/>
      <c r="V64" s="114">
        <f>SUBTOTAL(9,V8:V61)</f>
        <v>238606.71082000009</v>
      </c>
      <c r="W64" s="114">
        <f>SUBTOTAL(9,W8:W61)</f>
        <v>1325473.4995300001</v>
      </c>
      <c r="X64" s="114">
        <f>SUBTOTAL(9,X8:X61)</f>
        <v>851958.0179400004</v>
      </c>
      <c r="Y64" s="114">
        <f>SUBTOTAL(9,Y8:Y61)</f>
        <v>128405.91328999959</v>
      </c>
      <c r="Z64" s="281"/>
      <c r="AA64" s="116">
        <v>2143935.4950200003</v>
      </c>
      <c r="AB64" s="116">
        <v>3948992.9778899997</v>
      </c>
      <c r="AC64" s="116">
        <v>2765341.5868300064</v>
      </c>
      <c r="AD64" s="116">
        <v>-1113989</v>
      </c>
      <c r="AE64" s="281"/>
      <c r="AF64" s="116">
        <v>-4364196.2873337101</v>
      </c>
      <c r="AG64" s="116">
        <v>1016427</v>
      </c>
      <c r="AH64" s="116">
        <v>2214930</v>
      </c>
      <c r="AI64" s="116">
        <v>-3094389.9986899998</v>
      </c>
      <c r="AJ64" s="209">
        <v>-3094389.9986899998</v>
      </c>
      <c r="AK64" s="116">
        <v>2524259</v>
      </c>
      <c r="AL64" s="116">
        <v>-1165633</v>
      </c>
      <c r="AM64" s="116">
        <v>2773893</v>
      </c>
      <c r="AN64" s="116">
        <v>-826214</v>
      </c>
      <c r="AO64" s="209">
        <v>-3094389.9986899998</v>
      </c>
      <c r="AP64" s="116">
        <v>613218</v>
      </c>
      <c r="AQ64" s="116">
        <v>1364600</v>
      </c>
      <c r="AR64" s="116">
        <f>AR63+AR52+AR43+AR8</f>
        <v>2705324.717327883</v>
      </c>
      <c r="AS64" s="116">
        <f>AS63+AS52+AS43+AS8</f>
        <v>706907.75895000482</v>
      </c>
      <c r="AT64" s="116">
        <f>ROUNDDOWN(AT63+AT52+AT43+AT8,0)</f>
        <v>-904389</v>
      </c>
      <c r="AU64" s="116">
        <f>ROUNDDOWN(AU63+AU52+AU43+AU8,0)</f>
        <v>73274</v>
      </c>
      <c r="AV64" s="116">
        <f>ROUNDDOWN(AV63+AV52+AV43+AV8,1)</f>
        <v>-770069.5</v>
      </c>
    </row>
    <row r="65" spans="1:48" s="134" customFormat="1" ht="18.75">
      <c r="A65" s="133" t="s">
        <v>264</v>
      </c>
      <c r="D65" s="135" t="s">
        <v>265</v>
      </c>
      <c r="G65" s="124">
        <v>1444089</v>
      </c>
      <c r="H65" s="124">
        <v>1948566.9532400002</v>
      </c>
      <c r="I65" s="124">
        <v>2052377.5212600001</v>
      </c>
      <c r="J65" s="124">
        <v>2185598.3046599999</v>
      </c>
      <c r="K65" s="82"/>
      <c r="L65" s="124">
        <v>2761193.7188700004</v>
      </c>
      <c r="M65" s="124">
        <v>883205.16530999995</v>
      </c>
      <c r="N65" s="124">
        <v>1142277.37402</v>
      </c>
      <c r="O65" s="124">
        <v>1083325.42576</v>
      </c>
      <c r="P65" s="82"/>
      <c r="Q65" s="124">
        <v>1443203.7192999998</v>
      </c>
      <c r="R65" s="124">
        <v>2217206.4183600005</v>
      </c>
      <c r="S65" s="124">
        <v>1033895.1758500001</v>
      </c>
      <c r="T65" s="124">
        <v>893754.10120999999</v>
      </c>
      <c r="U65" s="82"/>
      <c r="V65" s="124">
        <v>1327496.5861799999</v>
      </c>
      <c r="W65" s="124">
        <v>2726291.7116799997</v>
      </c>
      <c r="X65" s="124">
        <v>3902195.2509800005</v>
      </c>
      <c r="Y65" s="124">
        <v>6185567.8265500013</v>
      </c>
      <c r="Z65" s="82"/>
      <c r="AA65" s="124">
        <v>2972521.1961400006</v>
      </c>
      <c r="AB65" s="125">
        <v>5116456.6911599999</v>
      </c>
      <c r="AC65" s="125">
        <v>9065449.6690499987</v>
      </c>
      <c r="AD65" s="125">
        <v>11830791</v>
      </c>
      <c r="AE65" s="82"/>
      <c r="AF65" s="125">
        <v>10716801.732530002</v>
      </c>
      <c r="AG65" s="125">
        <v>6352605</v>
      </c>
      <c r="AH65" s="125">
        <v>7369032</v>
      </c>
      <c r="AI65" s="125">
        <v>9583962</v>
      </c>
      <c r="AJ65" s="82"/>
      <c r="AK65" s="125">
        <v>6489572</v>
      </c>
      <c r="AL65" s="125">
        <v>9013831</v>
      </c>
      <c r="AM65" s="125">
        <v>7848198</v>
      </c>
      <c r="AN65" s="125">
        <v>10622092</v>
      </c>
      <c r="AO65" s="82"/>
      <c r="AP65" s="125">
        <v>9795878</v>
      </c>
      <c r="AQ65" s="125">
        <v>10409096</v>
      </c>
      <c r="AR65" s="125">
        <v>11773695.710319996</v>
      </c>
      <c r="AS65" s="125">
        <v>14479020</v>
      </c>
      <c r="AT65" s="125">
        <v>15185927.758950002</v>
      </c>
      <c r="AU65" s="125">
        <v>14281538.950890003</v>
      </c>
      <c r="AV65" s="125">
        <v>14354813.234969998</v>
      </c>
    </row>
    <row r="66" spans="1:48" s="134" customFormat="1" ht="18.75">
      <c r="A66" s="133" t="s">
        <v>266</v>
      </c>
      <c r="D66" s="135" t="s">
        <v>267</v>
      </c>
      <c r="G66" s="124">
        <v>1948567</v>
      </c>
      <c r="H66" s="124">
        <v>2052377.5212600001</v>
      </c>
      <c r="I66" s="124">
        <v>2185598.3046599999</v>
      </c>
      <c r="J66" s="124">
        <v>2761193.7188700004</v>
      </c>
      <c r="K66" s="82"/>
      <c r="L66" s="124">
        <v>883205.16530999995</v>
      </c>
      <c r="M66" s="124">
        <v>1142277.37402</v>
      </c>
      <c r="N66" s="124">
        <v>1083325.42576</v>
      </c>
      <c r="O66" s="124">
        <v>1443203.7192999998</v>
      </c>
      <c r="P66" s="82"/>
      <c r="Q66" s="124">
        <v>2217206.4183600005</v>
      </c>
      <c r="R66" s="124">
        <v>1033895.1758500001</v>
      </c>
      <c r="S66" s="124">
        <v>893754.10120999999</v>
      </c>
      <c r="T66" s="124">
        <v>428077.05455999984</v>
      </c>
      <c r="U66" s="82"/>
      <c r="V66" s="124">
        <v>1566103.297</v>
      </c>
      <c r="W66" s="124">
        <v>4051765.2112099999</v>
      </c>
      <c r="X66" s="124">
        <v>4754153.2689200006</v>
      </c>
      <c r="Y66" s="124">
        <v>6313973.7398400009</v>
      </c>
      <c r="Z66" s="82"/>
      <c r="AA66" s="124">
        <v>5116456.6911599999</v>
      </c>
      <c r="AB66" s="125">
        <v>9065449.6690500006</v>
      </c>
      <c r="AC66" s="125">
        <v>11830791.255880002</v>
      </c>
      <c r="AD66" s="125">
        <v>10716802</v>
      </c>
      <c r="AE66" s="82"/>
      <c r="AF66" s="125">
        <v>6352605.4448299995</v>
      </c>
      <c r="AG66" s="125">
        <v>7369032</v>
      </c>
      <c r="AH66" s="125">
        <v>9583962</v>
      </c>
      <c r="AI66" s="125">
        <v>6489572</v>
      </c>
      <c r="AJ66" s="82"/>
      <c r="AK66" s="125">
        <v>9013831</v>
      </c>
      <c r="AL66" s="125">
        <v>7848198</v>
      </c>
      <c r="AM66" s="125">
        <v>10622092</v>
      </c>
      <c r="AN66" s="125">
        <v>9795878</v>
      </c>
      <c r="AO66" s="82"/>
      <c r="AP66" s="125">
        <v>10409096</v>
      </c>
      <c r="AQ66" s="125">
        <v>11773696</v>
      </c>
      <c r="AR66" s="125">
        <v>14479020</v>
      </c>
      <c r="AS66" s="125">
        <v>15185927.758950002</v>
      </c>
      <c r="AT66" s="125">
        <v>14281538.950890003</v>
      </c>
      <c r="AU66" s="125">
        <v>14354813.234969998</v>
      </c>
      <c r="AV66" s="125">
        <v>13584743.457690001</v>
      </c>
    </row>
    <row r="67" spans="1:48" s="98" customFormat="1">
      <c r="A67" s="97"/>
      <c r="B67" s="139"/>
      <c r="C67" s="139"/>
      <c r="D67" s="139"/>
      <c r="E67" s="140"/>
      <c r="F67" s="140"/>
      <c r="G67" s="141"/>
      <c r="H67" s="141"/>
      <c r="I67" s="141"/>
      <c r="J67" s="141"/>
      <c r="K67" s="282"/>
      <c r="L67" s="124"/>
      <c r="M67" s="124"/>
      <c r="N67" s="124"/>
      <c r="O67" s="124"/>
      <c r="P67" s="282"/>
      <c r="Q67" s="124"/>
      <c r="R67" s="141"/>
      <c r="S67" s="141"/>
      <c r="T67" s="141"/>
      <c r="U67" s="282"/>
      <c r="V67" s="141"/>
      <c r="W67" s="141"/>
      <c r="X67" s="141"/>
      <c r="Y67" s="141"/>
      <c r="Z67" s="282"/>
      <c r="AA67" s="142"/>
      <c r="AB67" s="142"/>
      <c r="AC67" s="142"/>
      <c r="AD67" s="142"/>
      <c r="AE67" s="94"/>
      <c r="AF67" s="142"/>
      <c r="AG67" s="142"/>
      <c r="AH67" s="142"/>
      <c r="AI67" s="142"/>
      <c r="AJ67" s="94"/>
      <c r="AO67" s="94"/>
    </row>
    <row r="68" spans="1:48" s="147" customFormat="1" ht="12" customHeight="1">
      <c r="A68" s="143"/>
      <c r="B68" s="144"/>
      <c r="C68" s="144"/>
      <c r="D68" s="144"/>
      <c r="E68" s="145"/>
      <c r="F68" s="145"/>
      <c r="G68" s="146"/>
      <c r="H68" s="146"/>
      <c r="I68" s="146"/>
      <c r="J68" s="146"/>
      <c r="K68" s="276"/>
      <c r="L68" s="146"/>
      <c r="M68" s="146"/>
      <c r="N68" s="146"/>
      <c r="O68" s="146"/>
      <c r="P68" s="276"/>
      <c r="Q68" s="146"/>
      <c r="R68" s="146"/>
      <c r="S68" s="146"/>
      <c r="T68" s="146"/>
      <c r="U68" s="276"/>
      <c r="V68" s="146"/>
      <c r="W68" s="146"/>
      <c r="X68" s="146"/>
      <c r="Y68" s="146"/>
      <c r="Z68" s="276"/>
      <c r="AA68" s="6"/>
      <c r="AB68" s="6"/>
      <c r="AC68" s="6"/>
      <c r="AD68" s="6"/>
      <c r="AE68" s="93"/>
      <c r="AF68" s="6"/>
      <c r="AG68" s="6"/>
      <c r="AH68" s="6"/>
      <c r="AI68" s="6"/>
      <c r="AJ68" s="93"/>
      <c r="AO68" s="93"/>
    </row>
    <row r="69" spans="1:48" s="147" customFormat="1" ht="12" customHeight="1">
      <c r="A69" s="143"/>
      <c r="B69" s="144"/>
      <c r="C69" s="144"/>
      <c r="D69" s="144"/>
      <c r="E69" s="145"/>
      <c r="F69" s="145"/>
      <c r="G69" s="146"/>
      <c r="H69" s="146"/>
      <c r="I69" s="146"/>
      <c r="J69" s="146"/>
      <c r="K69" s="283"/>
      <c r="L69" s="146"/>
      <c r="M69" s="146"/>
      <c r="N69" s="146"/>
      <c r="O69" s="146"/>
      <c r="P69" s="283"/>
      <c r="Q69" s="146"/>
      <c r="R69" s="146"/>
      <c r="S69" s="146"/>
      <c r="T69" s="146"/>
      <c r="U69" s="283"/>
      <c r="V69" s="146"/>
      <c r="W69" s="146"/>
      <c r="X69" s="146"/>
      <c r="Y69" s="146"/>
      <c r="Z69" s="283"/>
      <c r="AA69" s="6"/>
      <c r="AB69" s="6"/>
      <c r="AC69" s="6"/>
      <c r="AD69" s="6"/>
      <c r="AE69" s="93"/>
      <c r="AF69" s="6"/>
      <c r="AG69" s="6"/>
      <c r="AH69" s="6"/>
      <c r="AI69" s="6"/>
      <c r="AJ69" s="93"/>
      <c r="AO69" s="93"/>
      <c r="AQ69" s="5"/>
    </row>
    <row r="70" spans="1:48" s="147" customFormat="1">
      <c r="A70" s="143"/>
      <c r="B70" s="144"/>
      <c r="C70" s="144"/>
      <c r="D70" s="144"/>
      <c r="E70" s="145"/>
      <c r="F70" s="145"/>
      <c r="G70" s="146"/>
      <c r="H70" s="146"/>
      <c r="I70" s="146"/>
      <c r="J70" s="146"/>
      <c r="K70" s="276"/>
      <c r="L70" s="146"/>
      <c r="M70" s="146"/>
      <c r="N70" s="148"/>
      <c r="O70" s="146"/>
      <c r="P70" s="276"/>
      <c r="Q70" s="146"/>
      <c r="R70" s="146"/>
      <c r="S70" s="146"/>
      <c r="T70" s="146"/>
      <c r="U70" s="276"/>
      <c r="V70" s="146"/>
      <c r="W70" s="146"/>
      <c r="X70" s="146"/>
      <c r="Y70" s="146"/>
      <c r="Z70" s="276"/>
      <c r="AA70" s="6"/>
      <c r="AB70" s="6"/>
      <c r="AC70" s="6"/>
      <c r="AD70" s="6"/>
      <c r="AE70" s="93"/>
      <c r="AF70" s="6"/>
      <c r="AG70" s="6"/>
      <c r="AH70" s="6"/>
      <c r="AI70" s="6"/>
      <c r="AJ70" s="93"/>
      <c r="AO70" s="93"/>
    </row>
    <row r="71" spans="1:48" s="147" customFormat="1" ht="12" customHeight="1">
      <c r="A71" s="143"/>
      <c r="B71" s="144"/>
      <c r="C71" s="144"/>
      <c r="D71" s="144"/>
      <c r="E71" s="145"/>
      <c r="F71" s="145"/>
      <c r="G71" s="146"/>
      <c r="H71" s="146"/>
      <c r="I71" s="146"/>
      <c r="J71" s="146"/>
      <c r="K71" s="276"/>
      <c r="L71" s="146"/>
      <c r="M71" s="146"/>
      <c r="N71" s="146"/>
      <c r="O71" s="146"/>
      <c r="P71" s="276"/>
      <c r="Q71" s="146"/>
      <c r="R71" s="146"/>
      <c r="S71" s="146"/>
      <c r="T71" s="146"/>
      <c r="U71" s="276"/>
      <c r="V71" s="146"/>
      <c r="W71" s="146"/>
      <c r="X71" s="146"/>
      <c r="Y71" s="146"/>
      <c r="Z71" s="276"/>
      <c r="AA71" s="6"/>
      <c r="AB71" s="6"/>
      <c r="AC71" s="6"/>
      <c r="AD71" s="6"/>
      <c r="AE71" s="93"/>
      <c r="AF71" s="6"/>
      <c r="AG71" s="6"/>
      <c r="AH71" s="6"/>
      <c r="AI71" s="6"/>
      <c r="AJ71" s="93"/>
      <c r="AO71" s="93"/>
    </row>
    <row r="72" spans="1:48" s="147" customFormat="1" ht="12" customHeight="1">
      <c r="A72" s="143"/>
      <c r="B72" s="144"/>
      <c r="C72" s="144"/>
      <c r="D72" s="144"/>
      <c r="E72" s="145"/>
      <c r="F72" s="145"/>
      <c r="G72" s="146"/>
      <c r="H72" s="146"/>
      <c r="I72" s="146"/>
      <c r="J72" s="146"/>
      <c r="K72" s="276"/>
      <c r="L72" s="146"/>
      <c r="M72" s="146"/>
      <c r="N72" s="146"/>
      <c r="O72" s="146"/>
      <c r="P72" s="276"/>
      <c r="Q72" s="146"/>
      <c r="R72" s="146"/>
      <c r="S72" s="146"/>
      <c r="T72" s="146"/>
      <c r="U72" s="276"/>
      <c r="V72" s="146"/>
      <c r="W72" s="146"/>
      <c r="X72" s="146"/>
      <c r="Y72" s="146"/>
      <c r="Z72" s="276"/>
      <c r="AA72" s="6"/>
      <c r="AB72" s="6"/>
      <c r="AC72" s="6"/>
      <c r="AD72" s="6"/>
      <c r="AE72" s="93"/>
      <c r="AF72" s="6"/>
      <c r="AG72" s="6"/>
      <c r="AH72" s="6"/>
      <c r="AI72" s="6"/>
      <c r="AJ72" s="93"/>
      <c r="AO72" s="93"/>
    </row>
    <row r="73" spans="1:48" s="147" customFormat="1" ht="12" customHeight="1">
      <c r="A73" s="143"/>
      <c r="B73" s="144"/>
      <c r="C73" s="144"/>
      <c r="D73" s="144"/>
      <c r="E73" s="145"/>
      <c r="F73" s="145"/>
      <c r="G73" s="146"/>
      <c r="H73" s="146"/>
      <c r="I73" s="146"/>
      <c r="J73" s="146"/>
      <c r="K73" s="276"/>
      <c r="L73" s="146"/>
      <c r="M73" s="146"/>
      <c r="N73" s="146"/>
      <c r="O73" s="146"/>
      <c r="P73" s="276"/>
      <c r="Q73" s="146"/>
      <c r="R73" s="146"/>
      <c r="S73" s="146"/>
      <c r="T73" s="146"/>
      <c r="U73" s="276"/>
      <c r="V73" s="146"/>
      <c r="W73" s="146"/>
      <c r="X73" s="146"/>
      <c r="Y73" s="146"/>
      <c r="Z73" s="276"/>
      <c r="AA73" s="6"/>
      <c r="AB73" s="6"/>
      <c r="AC73" s="6"/>
      <c r="AD73" s="6"/>
      <c r="AE73" s="93"/>
      <c r="AF73" s="6"/>
      <c r="AG73" s="6"/>
      <c r="AH73" s="6"/>
      <c r="AI73" s="6"/>
      <c r="AJ73" s="93"/>
      <c r="AO73" s="93"/>
    </row>
    <row r="74" spans="1:48" s="147" customFormat="1" ht="12" customHeight="1">
      <c r="A74" s="143"/>
      <c r="B74" s="144"/>
      <c r="C74" s="144"/>
      <c r="D74" s="144"/>
      <c r="E74" s="145"/>
      <c r="F74" s="145"/>
      <c r="G74" s="146"/>
      <c r="H74" s="146"/>
      <c r="I74" s="146"/>
      <c r="J74" s="146"/>
      <c r="K74" s="276"/>
      <c r="L74" s="146"/>
      <c r="M74" s="146"/>
      <c r="N74" s="146"/>
      <c r="O74" s="146"/>
      <c r="P74" s="276"/>
      <c r="Q74" s="146"/>
      <c r="R74" s="146"/>
      <c r="S74" s="146"/>
      <c r="T74" s="146"/>
      <c r="U74" s="276"/>
      <c r="V74" s="146"/>
      <c r="W74" s="146"/>
      <c r="X74" s="146"/>
      <c r="Y74" s="146"/>
      <c r="Z74" s="276"/>
      <c r="AA74" s="6"/>
      <c r="AB74" s="6"/>
      <c r="AC74" s="6"/>
      <c r="AD74" s="6"/>
      <c r="AE74" s="93"/>
      <c r="AF74" s="6"/>
      <c r="AG74" s="6"/>
      <c r="AH74" s="6"/>
      <c r="AI74" s="6"/>
      <c r="AJ74" s="93"/>
      <c r="AO74" s="93"/>
    </row>
    <row r="75" spans="1:48" s="147" customFormat="1" ht="12" customHeight="1">
      <c r="A75" s="143"/>
      <c r="B75" s="144"/>
      <c r="C75" s="144"/>
      <c r="D75" s="144"/>
      <c r="E75" s="145"/>
      <c r="F75" s="145"/>
      <c r="G75" s="146"/>
      <c r="H75" s="146"/>
      <c r="I75" s="146"/>
      <c r="J75" s="146"/>
      <c r="K75" s="276"/>
      <c r="L75" s="146"/>
      <c r="M75" s="146"/>
      <c r="N75" s="146"/>
      <c r="O75" s="146"/>
      <c r="P75" s="276"/>
      <c r="Q75" s="146"/>
      <c r="R75" s="146"/>
      <c r="S75" s="146"/>
      <c r="T75" s="146"/>
      <c r="U75" s="276"/>
      <c r="V75" s="146"/>
      <c r="W75" s="146"/>
      <c r="X75" s="146"/>
      <c r="Y75" s="146"/>
      <c r="Z75" s="276"/>
      <c r="AA75" s="6"/>
      <c r="AB75" s="6"/>
      <c r="AC75" s="6"/>
      <c r="AD75" s="6"/>
      <c r="AE75" s="93"/>
      <c r="AF75" s="6"/>
      <c r="AG75" s="6"/>
      <c r="AH75" s="6"/>
      <c r="AI75" s="6"/>
      <c r="AJ75" s="93"/>
      <c r="AO75" s="93"/>
    </row>
    <row r="76" spans="1:48" s="147" customFormat="1" ht="12" customHeight="1">
      <c r="A76" s="143"/>
      <c r="B76" s="144"/>
      <c r="C76" s="144"/>
      <c r="D76" s="144"/>
      <c r="E76" s="145"/>
      <c r="F76" s="145"/>
      <c r="G76" s="146"/>
      <c r="H76" s="146"/>
      <c r="I76" s="146"/>
      <c r="J76" s="146"/>
      <c r="K76" s="276"/>
      <c r="L76" s="146"/>
      <c r="M76" s="146"/>
      <c r="N76" s="146"/>
      <c r="O76" s="146"/>
      <c r="P76" s="276"/>
      <c r="Q76" s="146"/>
      <c r="R76" s="146"/>
      <c r="S76" s="146"/>
      <c r="T76" s="146"/>
      <c r="U76" s="276"/>
      <c r="V76" s="146"/>
      <c r="W76" s="146"/>
      <c r="X76" s="146"/>
      <c r="Y76" s="146"/>
      <c r="Z76" s="276"/>
      <c r="AA76" s="6"/>
      <c r="AB76" s="6"/>
      <c r="AC76" s="6"/>
      <c r="AD76" s="6"/>
      <c r="AE76" s="93"/>
      <c r="AF76" s="6"/>
      <c r="AG76" s="6"/>
      <c r="AH76" s="6"/>
      <c r="AI76" s="6"/>
      <c r="AJ76" s="93"/>
      <c r="AO76" s="93"/>
    </row>
    <row r="77" spans="1:48" s="147" customFormat="1" ht="12" customHeight="1">
      <c r="A77" s="143"/>
      <c r="B77" s="144"/>
      <c r="C77" s="144"/>
      <c r="D77" s="144"/>
      <c r="E77" s="145"/>
      <c r="F77" s="145"/>
      <c r="G77" s="146"/>
      <c r="H77" s="146"/>
      <c r="I77" s="146"/>
      <c r="J77" s="146"/>
      <c r="K77" s="276"/>
      <c r="L77" s="146"/>
      <c r="M77" s="146"/>
      <c r="N77" s="146"/>
      <c r="O77" s="146"/>
      <c r="P77" s="276"/>
      <c r="Q77" s="146"/>
      <c r="R77" s="146"/>
      <c r="S77" s="146"/>
      <c r="T77" s="146"/>
      <c r="U77" s="276"/>
      <c r="V77" s="146"/>
      <c r="W77" s="146"/>
      <c r="X77" s="146"/>
      <c r="Y77" s="146"/>
      <c r="Z77" s="276"/>
      <c r="AA77" s="6"/>
      <c r="AB77" s="6"/>
      <c r="AC77" s="6"/>
      <c r="AD77" s="6"/>
      <c r="AE77" s="93"/>
      <c r="AF77" s="6"/>
      <c r="AG77" s="6"/>
      <c r="AH77" s="6"/>
      <c r="AI77" s="6"/>
      <c r="AJ77" s="93"/>
      <c r="AO77" s="93"/>
    </row>
    <row r="78" spans="1:48" s="147" customFormat="1" ht="12" customHeight="1">
      <c r="A78" s="143"/>
      <c r="B78" s="144"/>
      <c r="C78" s="144"/>
      <c r="D78" s="144"/>
      <c r="E78" s="145"/>
      <c r="F78" s="145"/>
      <c r="G78" s="146"/>
      <c r="H78" s="146"/>
      <c r="I78" s="146"/>
      <c r="J78" s="146"/>
      <c r="K78" s="276"/>
      <c r="L78" s="146"/>
      <c r="M78" s="146"/>
      <c r="N78" s="146"/>
      <c r="O78" s="146"/>
      <c r="P78" s="276"/>
      <c r="Q78" s="146"/>
      <c r="R78" s="146"/>
      <c r="S78" s="146"/>
      <c r="T78" s="146"/>
      <c r="U78" s="276"/>
      <c r="V78" s="146"/>
      <c r="W78" s="146"/>
      <c r="X78" s="146"/>
      <c r="Y78" s="146"/>
      <c r="Z78" s="276"/>
      <c r="AA78" s="6"/>
      <c r="AB78" s="6"/>
      <c r="AC78" s="6"/>
      <c r="AD78" s="6"/>
      <c r="AE78" s="93"/>
      <c r="AF78" s="6"/>
      <c r="AG78" s="6"/>
      <c r="AH78" s="6"/>
      <c r="AI78" s="6"/>
      <c r="AJ78" s="93"/>
      <c r="AO78" s="93"/>
    </row>
    <row r="79" spans="1:48" ht="12" customHeight="1"/>
    <row r="80" spans="1:48" ht="12" customHeight="1"/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:AU5 A67:AU1048576 A56:D56 F56:AU56 A6:AU55 AW6:XFD55 A58:AU66 AW58:XFD66 AW56:XFD56 AW1:XFD5 AW67:XFD1048576 AV5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1683-BF8F-4664-A6F0-D838D4603C12}">
  <sheetPr>
    <tabColor rgb="FF92D050"/>
  </sheetPr>
  <dimension ref="A1:AJ30"/>
  <sheetViews>
    <sheetView showGridLines="0" topLeftCell="A4" zoomScale="85" zoomScaleNormal="85" workbookViewId="0">
      <selection activeCell="AJ15" sqref="AJ15:AJ21"/>
    </sheetView>
  </sheetViews>
  <sheetFormatPr defaultRowHeight="15" outlineLevelCol="1"/>
  <cols>
    <col min="1" max="1" width="40.42578125" customWidth="1"/>
    <col min="2" max="4" width="7" hidden="1" customWidth="1" outlineLevel="1"/>
    <col min="5" max="5" width="7" bestFit="1" customWidth="1" collapsed="1"/>
    <col min="6" max="8" width="7" hidden="1" customWidth="1" outlineLevel="1"/>
    <col min="9" max="9" width="7.7109375" bestFit="1" customWidth="1" collapsed="1"/>
    <col min="10" max="10" width="7" hidden="1" customWidth="1" outlineLevel="1"/>
    <col min="11" max="12" width="7.7109375" hidden="1" customWidth="1" outlineLevel="1"/>
    <col min="13" max="13" width="7.7109375" bestFit="1" customWidth="1" collapsed="1"/>
    <col min="14" max="14" width="7" hidden="1" customWidth="1" outlineLevel="1"/>
    <col min="15" max="16" width="7.7109375" hidden="1" customWidth="1" outlineLevel="1"/>
    <col min="17" max="17" width="7.7109375" bestFit="1" customWidth="1" collapsed="1"/>
    <col min="18" max="18" width="10.85546875" hidden="1" customWidth="1" outlineLevel="1"/>
    <col min="19" max="20" width="9.5703125" hidden="1" customWidth="1" outlineLevel="1"/>
    <col min="21" max="21" width="9.5703125" bestFit="1" customWidth="1" collapsed="1"/>
    <col min="22" max="24" width="9.5703125" hidden="1" customWidth="1" outlineLevel="1"/>
    <col min="25" max="25" width="11.28515625" bestFit="1" customWidth="1" collapsed="1"/>
    <col min="26" max="26" width="11.28515625" hidden="1" customWidth="1" outlineLevel="1"/>
    <col min="27" max="28" width="12.140625" hidden="1" customWidth="1" outlineLevel="1"/>
    <col min="29" max="29" width="12.140625" bestFit="1" customWidth="1" collapsed="1"/>
    <col min="30" max="31" width="12.140625" bestFit="1" customWidth="1"/>
    <col min="32" max="32" width="11.28515625" bestFit="1" customWidth="1"/>
  </cols>
  <sheetData>
    <row r="1" spans="1:36" s="6" customFormat="1">
      <c r="A1" s="285" t="s">
        <v>268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</row>
    <row r="2" spans="1:36" s="6" customForma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N2" s="21"/>
      <c r="O2" s="21"/>
      <c r="P2" s="21"/>
    </row>
    <row r="3" spans="1:36" s="6" customFormat="1">
      <c r="A3" s="10" t="s">
        <v>269</v>
      </c>
      <c r="B3" s="11" t="s">
        <v>30</v>
      </c>
      <c r="C3" s="11" t="s">
        <v>47</v>
      </c>
      <c r="D3" s="11" t="s">
        <v>48</v>
      </c>
      <c r="E3" s="300" t="s">
        <v>31</v>
      </c>
      <c r="F3" s="300" t="s">
        <v>43</v>
      </c>
      <c r="G3" s="300" t="s">
        <v>32</v>
      </c>
      <c r="H3" s="300" t="s">
        <v>33</v>
      </c>
      <c r="I3" s="300" t="s">
        <v>34</v>
      </c>
      <c r="J3" s="300" t="s">
        <v>35</v>
      </c>
      <c r="K3" s="300" t="s">
        <v>36</v>
      </c>
      <c r="L3" s="300" t="s">
        <v>37</v>
      </c>
      <c r="M3" s="300" t="s">
        <v>38</v>
      </c>
      <c r="N3" s="300" t="s">
        <v>39</v>
      </c>
      <c r="O3" s="300" t="s">
        <v>40</v>
      </c>
      <c r="P3" s="300" t="s">
        <v>41</v>
      </c>
      <c r="Q3" s="300" t="s">
        <v>42</v>
      </c>
      <c r="R3" s="300" t="s">
        <v>79</v>
      </c>
      <c r="S3" s="300" t="s">
        <v>306</v>
      </c>
      <c r="T3" s="300" t="s">
        <v>312</v>
      </c>
      <c r="U3" s="300" t="s">
        <v>315</v>
      </c>
      <c r="V3" s="300" t="s">
        <v>319</v>
      </c>
      <c r="W3" s="300" t="s">
        <v>320</v>
      </c>
      <c r="X3" s="300" t="s">
        <v>323</v>
      </c>
      <c r="Y3" s="300" t="s">
        <v>326</v>
      </c>
      <c r="Z3" s="300" t="s">
        <v>331</v>
      </c>
      <c r="AA3" s="300" t="s">
        <v>332</v>
      </c>
      <c r="AB3" s="300" t="s">
        <v>333</v>
      </c>
      <c r="AC3" s="300" t="s">
        <v>335</v>
      </c>
      <c r="AD3" s="300" t="s">
        <v>338</v>
      </c>
      <c r="AE3" s="300" t="s">
        <v>340</v>
      </c>
      <c r="AF3" s="300" t="s">
        <v>342</v>
      </c>
      <c r="AG3" s="300" t="s">
        <v>345</v>
      </c>
      <c r="AH3" s="300" t="s">
        <v>347</v>
      </c>
      <c r="AI3" s="300" t="s">
        <v>349</v>
      </c>
      <c r="AJ3" s="300" t="s">
        <v>351</v>
      </c>
    </row>
    <row r="4" spans="1:36" s="181" customFormat="1">
      <c r="A4" s="12" t="s">
        <v>49</v>
      </c>
      <c r="B4" s="13">
        <f>B5+B6</f>
        <v>1324.4714962999999</v>
      </c>
      <c r="C4" s="13">
        <f t="shared" ref="C4:Q4" si="0">C5+C6</f>
        <v>1282.7909653599997</v>
      </c>
      <c r="D4" s="13">
        <f t="shared" si="0"/>
        <v>1372.2322374099995</v>
      </c>
      <c r="E4" s="13">
        <f t="shared" si="0"/>
        <v>1521.5503751400001</v>
      </c>
      <c r="F4" s="13">
        <f t="shared" si="0"/>
        <v>1373.481984</v>
      </c>
      <c r="G4" s="13">
        <f t="shared" si="0"/>
        <v>1540.6421354200004</v>
      </c>
      <c r="H4" s="13">
        <f t="shared" si="0"/>
        <v>1996.8471157999995</v>
      </c>
      <c r="I4" s="13">
        <f t="shared" si="0"/>
        <v>2322.1115944100006</v>
      </c>
      <c r="J4" s="13">
        <f t="shared" si="0"/>
        <v>2443.5210000000002</v>
      </c>
      <c r="K4" s="13">
        <f t="shared" si="0"/>
        <v>3291.15</v>
      </c>
      <c r="L4" s="13">
        <f t="shared" si="0"/>
        <v>2544.5969999999998</v>
      </c>
      <c r="M4" s="13">
        <f t="shared" si="0"/>
        <v>3176.6779999999999</v>
      </c>
      <c r="N4" s="13">
        <f t="shared" si="0"/>
        <v>1821.4640000000002</v>
      </c>
      <c r="O4" s="13">
        <f t="shared" si="0"/>
        <v>2877.2300000000005</v>
      </c>
      <c r="P4" s="13">
        <f t="shared" si="0"/>
        <v>4238.8289999999997</v>
      </c>
      <c r="Q4" s="13">
        <f t="shared" si="0"/>
        <v>4852.0079999999998</v>
      </c>
      <c r="R4" s="180">
        <v>5638.57</v>
      </c>
      <c r="S4" s="180">
        <v>7693</v>
      </c>
      <c r="T4" s="180">
        <v>3058</v>
      </c>
      <c r="U4" s="180">
        <v>2650.386</v>
      </c>
      <c r="V4" s="180">
        <v>3892</v>
      </c>
      <c r="W4" s="180">
        <v>2679.299</v>
      </c>
      <c r="X4" s="180">
        <v>2723.538</v>
      </c>
      <c r="Y4" s="180">
        <v>3978.0160000000001</v>
      </c>
      <c r="Z4" s="180">
        <v>4514.3310000000001</v>
      </c>
      <c r="AA4" s="180">
        <v>4014</v>
      </c>
      <c r="AB4" s="180">
        <v>4839.5519999999997</v>
      </c>
      <c r="AC4" s="180">
        <v>5512.5309999999999</v>
      </c>
      <c r="AD4" s="180">
        <v>3510.759</v>
      </c>
      <c r="AE4" s="180">
        <v>4189.0569999999998</v>
      </c>
      <c r="AF4" s="180">
        <f>SUM(AF5:AF6)</f>
        <v>3966.8359999999998</v>
      </c>
      <c r="AG4" s="180">
        <f>SUM(AG5:AG6)</f>
        <v>4829.665</v>
      </c>
      <c r="AH4" s="180">
        <f>SUM(AH5:AH6)</f>
        <v>3911.3818449999999</v>
      </c>
      <c r="AI4" s="180">
        <f>SUM(AI5:AI6)</f>
        <v>4038.2020268299998</v>
      </c>
      <c r="AJ4" s="180">
        <f>SUM(AJ5:AJ6)</f>
        <v>5146.0726831900001</v>
      </c>
    </row>
    <row r="5" spans="1:36" s="6" customFormat="1">
      <c r="A5" s="14" t="s">
        <v>158</v>
      </c>
      <c r="B5" s="15">
        <v>185.11602523999997</v>
      </c>
      <c r="C5" s="15">
        <v>240.30137493999999</v>
      </c>
      <c r="D5" s="15">
        <v>211.92396147999997</v>
      </c>
      <c r="E5" s="15">
        <v>166.19087229999985</v>
      </c>
      <c r="F5" s="15">
        <v>208.96971305000002</v>
      </c>
      <c r="G5" s="15">
        <v>212.78332825999999</v>
      </c>
      <c r="H5" s="15">
        <v>217.22569769999998</v>
      </c>
      <c r="I5" s="15">
        <v>290.01033230999991</v>
      </c>
      <c r="J5" s="15">
        <v>236.02099999999999</v>
      </c>
      <c r="K5" s="15">
        <v>289.31200000000001</v>
      </c>
      <c r="L5" s="15">
        <v>132.12700000000001</v>
      </c>
      <c r="M5" s="15">
        <v>233.673</v>
      </c>
      <c r="N5" s="15">
        <v>255.51599999999999</v>
      </c>
      <c r="O5" s="15">
        <v>332.90300000000002</v>
      </c>
      <c r="P5" s="15">
        <v>420.54300000000001</v>
      </c>
      <c r="Q5" s="15">
        <v>487.63799999999998</v>
      </c>
      <c r="R5" s="184">
        <v>784.30100000000004</v>
      </c>
      <c r="S5" s="183">
        <v>891</v>
      </c>
      <c r="T5" s="183">
        <v>949.73</v>
      </c>
      <c r="U5" s="183">
        <v>427.46100000000001</v>
      </c>
      <c r="V5" s="183">
        <v>492</v>
      </c>
      <c r="W5" s="183">
        <v>390.25400000000002</v>
      </c>
      <c r="X5" s="183">
        <v>419.084</v>
      </c>
      <c r="Y5" s="183">
        <v>319.20600000000002</v>
      </c>
      <c r="Z5" s="243">
        <v>260.13600000000002</v>
      </c>
      <c r="AA5" s="243">
        <v>351</v>
      </c>
      <c r="AB5" s="243">
        <v>541.40499999999997</v>
      </c>
      <c r="AC5" s="243">
        <v>573.822</v>
      </c>
      <c r="AD5" s="243">
        <v>409.30799999999999</v>
      </c>
      <c r="AE5" s="243">
        <v>290.50599999999997</v>
      </c>
      <c r="AF5" s="243">
        <v>391.31200000000001</v>
      </c>
      <c r="AG5" s="243">
        <f>335313/1000</f>
        <v>335.31299999999999</v>
      </c>
      <c r="AH5" s="243">
        <f>412413.64275/1000</f>
        <v>412.41364275000001</v>
      </c>
      <c r="AI5" s="243">
        <f>401745.42605/1000</f>
        <v>401.74542604999999</v>
      </c>
      <c r="AJ5" s="243">
        <f>364748.92476/1000</f>
        <v>364.74892476000002</v>
      </c>
    </row>
    <row r="6" spans="1:36" s="6" customFormat="1">
      <c r="A6" s="14" t="s">
        <v>159</v>
      </c>
      <c r="B6" s="15">
        <v>1139.3554710599999</v>
      </c>
      <c r="C6" s="15">
        <v>1042.4895904199998</v>
      </c>
      <c r="D6" s="15">
        <v>1160.3082759299996</v>
      </c>
      <c r="E6" s="15">
        <v>1355.3595028400002</v>
      </c>
      <c r="F6" s="15">
        <v>1164.5122709499999</v>
      </c>
      <c r="G6" s="15">
        <v>1327.8588071600004</v>
      </c>
      <c r="H6" s="15">
        <v>1779.6214180999996</v>
      </c>
      <c r="I6" s="15">
        <v>2032.1012621000007</v>
      </c>
      <c r="J6" s="15">
        <v>2207.5</v>
      </c>
      <c r="K6" s="15">
        <v>3001.8380000000002</v>
      </c>
      <c r="L6" s="15">
        <v>2412.4699999999998</v>
      </c>
      <c r="M6" s="15">
        <v>2943.0050000000001</v>
      </c>
      <c r="N6" s="15">
        <v>1565.9480000000001</v>
      </c>
      <c r="O6" s="15">
        <v>2544.3270000000002</v>
      </c>
      <c r="P6" s="15">
        <v>3818.2860000000001</v>
      </c>
      <c r="Q6" s="15">
        <v>4364.37</v>
      </c>
      <c r="R6" s="184">
        <v>4854.2690000000002</v>
      </c>
      <c r="S6" s="183">
        <v>6802</v>
      </c>
      <c r="T6" s="183">
        <v>2107.85</v>
      </c>
      <c r="U6" s="183">
        <v>2222.9250000000002</v>
      </c>
      <c r="V6" s="183">
        <v>3399</v>
      </c>
      <c r="W6" s="183">
        <v>2289.0450000000001</v>
      </c>
      <c r="X6" s="183">
        <v>2304.4540000000002</v>
      </c>
      <c r="Y6" s="183">
        <v>3658.81</v>
      </c>
      <c r="Z6" s="243">
        <v>4254.1949999999997</v>
      </c>
      <c r="AA6" s="243">
        <v>3662.654</v>
      </c>
      <c r="AB6" s="243">
        <v>4298.1469999999999</v>
      </c>
      <c r="AC6" s="243">
        <v>4938.7089999999998</v>
      </c>
      <c r="AD6" s="243">
        <v>3101.451</v>
      </c>
      <c r="AE6" s="243">
        <v>3898.5509999999999</v>
      </c>
      <c r="AF6" s="243">
        <v>3575.5239999999999</v>
      </c>
      <c r="AG6" s="243">
        <f>4494352/1000</f>
        <v>4494.3519999999999</v>
      </c>
      <c r="AH6" s="243">
        <f>3498968.20225/1000</f>
        <v>3498.9682022500001</v>
      </c>
      <c r="AI6" s="243">
        <f>3636456.60078/1000</f>
        <v>3636.4566007799999</v>
      </c>
      <c r="AJ6" s="243">
        <f>4781323.75843/1000</f>
        <v>4781.3237584300005</v>
      </c>
    </row>
    <row r="7" spans="1:36" s="6" customFormat="1">
      <c r="A7" s="18" t="s">
        <v>50</v>
      </c>
      <c r="B7" s="15">
        <v>-619.91073804901737</v>
      </c>
      <c r="C7" s="15">
        <v>-718.19451171540891</v>
      </c>
      <c r="D7" s="15">
        <v>-702.54032484002983</v>
      </c>
      <c r="E7" s="15">
        <v>-895.10881439191814</v>
      </c>
      <c r="F7" s="15">
        <v>-779.99225660674085</v>
      </c>
      <c r="G7" s="15">
        <v>-841.81656443841962</v>
      </c>
      <c r="H7" s="15">
        <v>-867.6039538646512</v>
      </c>
      <c r="I7" s="15">
        <v>-1032.8082302738467</v>
      </c>
      <c r="J7" s="15">
        <v>-864.03099999999995</v>
      </c>
      <c r="K7" s="15">
        <v>-1135.999</v>
      </c>
      <c r="L7" s="15">
        <v>-1062.3510000000001</v>
      </c>
      <c r="M7" s="15">
        <v>-1302.0899999999999</v>
      </c>
      <c r="N7" s="15">
        <v>-807.17700000000002</v>
      </c>
      <c r="O7" s="15">
        <v>-1350.3109999999999</v>
      </c>
      <c r="P7" s="15">
        <v>-1304.771</v>
      </c>
      <c r="Q7" s="15">
        <v>-2018.3489999999999</v>
      </c>
      <c r="R7" s="184">
        <v>-1907.069</v>
      </c>
      <c r="S7" s="183">
        <v>-2428</v>
      </c>
      <c r="T7" s="183">
        <v>-1998.32</v>
      </c>
      <c r="U7" s="183">
        <v>-1675.2449999999999</v>
      </c>
      <c r="V7" s="183">
        <v>-1604</v>
      </c>
      <c r="W7" s="183">
        <v>-1835.2350718069918</v>
      </c>
      <c r="X7" s="183">
        <v>-1777.6690000000001</v>
      </c>
      <c r="Y7" s="183">
        <v>-1866.636</v>
      </c>
      <c r="Z7" s="243">
        <v>-2227.4639999999999</v>
      </c>
      <c r="AA7" s="243">
        <v>-2622.51</v>
      </c>
      <c r="AB7" s="243">
        <v>-2523.5349999999999</v>
      </c>
      <c r="AC7" s="243">
        <v>-2465.549</v>
      </c>
      <c r="AD7" s="243">
        <v>-1890.164</v>
      </c>
      <c r="AE7" s="243">
        <v>-1946.2819999999999</v>
      </c>
      <c r="AF7" s="243">
        <v>-2063.35</v>
      </c>
      <c r="AG7" s="243">
        <f>-2125231/1000</f>
        <v>-2125.2310000000002</v>
      </c>
      <c r="AH7" s="243">
        <f>-2237700.5854486/1000</f>
        <v>-2237.7005854485997</v>
      </c>
      <c r="AI7" s="243">
        <f>-2377875.67151825/1000</f>
        <v>-2377.8756715182499</v>
      </c>
      <c r="AJ7" s="243">
        <f>-2645483.34245322/1000</f>
        <v>-2645.4833424532198</v>
      </c>
    </row>
    <row r="8" spans="1:36" s="181" customFormat="1">
      <c r="A8" s="12" t="s">
        <v>51</v>
      </c>
      <c r="B8" s="13">
        <f>B4+B7</f>
        <v>704.56075825098253</v>
      </c>
      <c r="C8" s="13">
        <f t="shared" ref="C8:Q8" si="1">C4+C7</f>
        <v>564.59645364459084</v>
      </c>
      <c r="D8" s="13">
        <f t="shared" si="1"/>
        <v>669.69191256996965</v>
      </c>
      <c r="E8" s="13">
        <f t="shared" si="1"/>
        <v>626.441560748082</v>
      </c>
      <c r="F8" s="13">
        <f t="shared" si="1"/>
        <v>593.48972739325916</v>
      </c>
      <c r="G8" s="13">
        <f t="shared" si="1"/>
        <v>698.82557098158077</v>
      </c>
      <c r="H8" s="13">
        <f t="shared" si="1"/>
        <v>1129.2431619353483</v>
      </c>
      <c r="I8" s="13">
        <f t="shared" si="1"/>
        <v>1289.303364136154</v>
      </c>
      <c r="J8" s="13">
        <f t="shared" si="1"/>
        <v>1579.4900000000002</v>
      </c>
      <c r="K8" s="13">
        <f t="shared" si="1"/>
        <v>2155.1509999999998</v>
      </c>
      <c r="L8" s="13">
        <f t="shared" si="1"/>
        <v>1482.2459999999996</v>
      </c>
      <c r="M8" s="13">
        <f t="shared" si="1"/>
        <v>1874.588</v>
      </c>
      <c r="N8" s="13">
        <f t="shared" si="1"/>
        <v>1014.2870000000001</v>
      </c>
      <c r="O8" s="13">
        <f t="shared" si="1"/>
        <v>1526.9190000000006</v>
      </c>
      <c r="P8" s="13">
        <f t="shared" si="1"/>
        <v>2934.058</v>
      </c>
      <c r="Q8" s="13">
        <f t="shared" si="1"/>
        <v>2833.6589999999997</v>
      </c>
      <c r="R8" s="180">
        <f>R4+R7</f>
        <v>3731.5009999999997</v>
      </c>
      <c r="S8" s="180">
        <v>5266</v>
      </c>
      <c r="T8" s="180">
        <v>1059.26</v>
      </c>
      <c r="U8" s="180">
        <v>975.14099999999996</v>
      </c>
      <c r="V8" s="180">
        <v>2288</v>
      </c>
      <c r="W8" s="180">
        <f>W4+W7</f>
        <v>844.06392819300822</v>
      </c>
      <c r="X8" s="180">
        <v>945.86900000000003</v>
      </c>
      <c r="Y8" s="180">
        <v>2111.38</v>
      </c>
      <c r="Z8" s="180">
        <v>2286.8670000000002</v>
      </c>
      <c r="AA8" s="290">
        <v>1391.502</v>
      </c>
      <c r="AB8" s="290">
        <v>2316.0169999999998</v>
      </c>
      <c r="AC8" s="290">
        <v>3046.982</v>
      </c>
      <c r="AD8" s="290">
        <v>1620.595</v>
      </c>
      <c r="AE8" s="290">
        <v>2242.7750000000001</v>
      </c>
      <c r="AF8" s="290">
        <v>1903.4860000000001</v>
      </c>
      <c r="AG8" s="290">
        <f>AG4+AG7</f>
        <v>2704.4339999999997</v>
      </c>
      <c r="AH8" s="290">
        <f>AH4+AH7</f>
        <v>1673.6812595514002</v>
      </c>
      <c r="AI8" s="290">
        <f>AI4+AI7</f>
        <v>1660.3263553117499</v>
      </c>
      <c r="AJ8" s="290">
        <f>AJ4+AJ7</f>
        <v>2500.5893407367803</v>
      </c>
    </row>
    <row r="9" spans="1:36" s="6" customFormat="1">
      <c r="A9" s="18" t="s">
        <v>52</v>
      </c>
      <c r="B9" s="15">
        <v>-197.74409198999996</v>
      </c>
      <c r="C9" s="15">
        <v>-270.45097801999998</v>
      </c>
      <c r="D9" s="15">
        <v>-213.35617521000003</v>
      </c>
      <c r="E9" s="15">
        <v>-391.65684642999997</v>
      </c>
      <c r="F9" s="15">
        <v>-255.38548365</v>
      </c>
      <c r="G9" s="15">
        <v>-266.49312848000005</v>
      </c>
      <c r="H9" s="15">
        <v>-387.57984511000006</v>
      </c>
      <c r="I9" s="15">
        <v>-539.11245219000011</v>
      </c>
      <c r="J9" s="15">
        <v>-410.32499999999999</v>
      </c>
      <c r="K9" s="15">
        <v>-258.916</v>
      </c>
      <c r="L9" s="15">
        <v>-273.637</v>
      </c>
      <c r="M9" s="15">
        <v>-716.779</v>
      </c>
      <c r="N9" s="15">
        <v>-244.13399999999999</v>
      </c>
      <c r="O9" s="15">
        <v>-274.66300000000001</v>
      </c>
      <c r="P9" s="15">
        <v>-435.93</v>
      </c>
      <c r="Q9" s="15">
        <v>-424.536</v>
      </c>
      <c r="R9" s="182">
        <f>-(183.141+30.727)</f>
        <v>-213.86799999999999</v>
      </c>
      <c r="S9" s="183">
        <v>-489</v>
      </c>
      <c r="T9" s="183">
        <f>-336.58</f>
        <v>-336.58</v>
      </c>
      <c r="U9" s="183">
        <v>-348.9</v>
      </c>
      <c r="V9" s="183">
        <f>-80.26-29.37-6</f>
        <v>-115.63000000000001</v>
      </c>
      <c r="W9" s="183">
        <v>-81.026431860000002</v>
      </c>
      <c r="X9" s="183">
        <v>-266.71899999999999</v>
      </c>
      <c r="Y9" s="183">
        <v>-596.08600000000001</v>
      </c>
      <c r="Z9" s="243">
        <v>-518.41399999999999</v>
      </c>
      <c r="AA9" s="243">
        <v>-540.62099999999998</v>
      </c>
      <c r="AB9" s="243">
        <v>-590.548</v>
      </c>
      <c r="AC9" s="243">
        <v>-560.822</v>
      </c>
      <c r="AD9" s="243">
        <v>-779</v>
      </c>
      <c r="AE9" s="243">
        <v>-917.01400000000001</v>
      </c>
      <c r="AF9" s="243">
        <v>-1051.5239999999999</v>
      </c>
      <c r="AG9" s="243">
        <f>-971232/1000</f>
        <v>-971.23199999999997</v>
      </c>
      <c r="AH9" s="243">
        <f>-552085/1000</f>
        <v>-552.08500000000004</v>
      </c>
      <c r="AI9" s="243">
        <f>-704201/1000</f>
        <v>-704.20100000000002</v>
      </c>
      <c r="AJ9" s="243">
        <f>-824636/1000</f>
        <v>-824.63599999999997</v>
      </c>
    </row>
    <row r="10" spans="1:36" s="6" customFormat="1">
      <c r="A10" s="18" t="s">
        <v>270</v>
      </c>
      <c r="B10" s="183">
        <v>-0.11858120329999998</v>
      </c>
      <c r="C10" s="183">
        <v>-0.12059299924999999</v>
      </c>
      <c r="D10" s="183">
        <v>-0.12119741960000005</v>
      </c>
      <c r="E10" s="4">
        <v>-0.11983744253999999</v>
      </c>
      <c r="F10" s="4">
        <v>-0.10482372208999997</v>
      </c>
      <c r="G10" s="4">
        <v>-0.10029460502999998</v>
      </c>
      <c r="H10" s="4">
        <v>-9.951767932999997E-2</v>
      </c>
      <c r="I10" s="4">
        <v>-5.5512187670000032E-2</v>
      </c>
      <c r="J10" s="4">
        <v>-8.9926000000000006E-2</v>
      </c>
      <c r="K10" s="4">
        <v>-0.11043500000000001</v>
      </c>
      <c r="L10" s="4">
        <v>-0.13609499999999999</v>
      </c>
      <c r="M10" s="4">
        <v>-0.13175399999999998</v>
      </c>
      <c r="N10" s="4">
        <v>-0.14226800000000001</v>
      </c>
      <c r="O10" s="4">
        <v>-0.13891999999999999</v>
      </c>
      <c r="P10" s="4">
        <v>-0.16440299999999999</v>
      </c>
      <c r="Q10" s="4">
        <v>-0.76735799999999998</v>
      </c>
      <c r="R10" s="4">
        <v>-0.15018259589999999</v>
      </c>
      <c r="S10" s="4">
        <v>-0.17299999999999999</v>
      </c>
      <c r="T10" s="4">
        <v>-0.188</v>
      </c>
      <c r="U10" s="4">
        <v>-0.22401699999999999</v>
      </c>
      <c r="V10" s="4">
        <v>-0.23630000000000001</v>
      </c>
      <c r="W10" s="4">
        <v>2.6596179195214471E-2</v>
      </c>
      <c r="X10" s="4">
        <v>0.247</v>
      </c>
      <c r="Y10" s="4">
        <v>0.27</v>
      </c>
      <c r="Z10" s="4">
        <v>0.25</v>
      </c>
      <c r="AA10" s="4">
        <v>0.247</v>
      </c>
      <c r="AB10" s="4">
        <v>-0.26225599999999999</v>
      </c>
      <c r="AC10" s="4">
        <v>-0.272729</v>
      </c>
      <c r="AD10" s="4">
        <v>-0.28143799999999997</v>
      </c>
      <c r="AE10" s="4">
        <v>-0.39200000000000002</v>
      </c>
      <c r="AF10" s="4">
        <v>-0.33900000000000002</v>
      </c>
      <c r="AG10" s="4">
        <f>-342/1000</f>
        <v>-0.34200000000000003</v>
      </c>
      <c r="AH10" s="4">
        <f>-4685.46417/1000</f>
        <v>-4.6854641700000004</v>
      </c>
      <c r="AI10" s="4">
        <f>-4106.72829/1000</f>
        <v>-4.1067282900000004</v>
      </c>
      <c r="AJ10" s="4">
        <f>-2982.89273/1000</f>
        <v>-2.9828927300000001</v>
      </c>
    </row>
    <row r="11" spans="1:36" s="181" customFormat="1">
      <c r="A11" s="12" t="s">
        <v>53</v>
      </c>
      <c r="B11" s="13">
        <f>B8+B9-B10</f>
        <v>506.93524746428255</v>
      </c>
      <c r="C11" s="13">
        <f t="shared" ref="C11:Q11" si="2">C8+C9-C10</f>
        <v>294.26606862384085</v>
      </c>
      <c r="D11" s="13">
        <f t="shared" si="2"/>
        <v>456.45693477956956</v>
      </c>
      <c r="E11" s="13">
        <f t="shared" si="2"/>
        <v>234.90455176062201</v>
      </c>
      <c r="F11" s="13">
        <f t="shared" si="2"/>
        <v>338.20906746534916</v>
      </c>
      <c r="G11" s="13">
        <f t="shared" si="2"/>
        <v>432.43273710661072</v>
      </c>
      <c r="H11" s="13">
        <f t="shared" si="2"/>
        <v>741.76283450467827</v>
      </c>
      <c r="I11" s="13">
        <f t="shared" si="2"/>
        <v>750.24642413382389</v>
      </c>
      <c r="J11" s="13">
        <f t="shared" si="2"/>
        <v>1169.2549260000003</v>
      </c>
      <c r="K11" s="13">
        <f t="shared" si="2"/>
        <v>1896.345435</v>
      </c>
      <c r="L11" s="13">
        <f t="shared" si="2"/>
        <v>1208.7450949999998</v>
      </c>
      <c r="M11" s="13">
        <f t="shared" si="2"/>
        <v>1157.940754</v>
      </c>
      <c r="N11" s="13">
        <f t="shared" si="2"/>
        <v>770.29526800000008</v>
      </c>
      <c r="O11" s="13">
        <f t="shared" si="2"/>
        <v>1252.3949200000006</v>
      </c>
      <c r="P11" s="13">
        <f t="shared" si="2"/>
        <v>2498.2924030000004</v>
      </c>
      <c r="Q11" s="13">
        <f t="shared" si="2"/>
        <v>2409.8903579999997</v>
      </c>
      <c r="R11" s="180">
        <v>3665</v>
      </c>
      <c r="S11" s="180">
        <v>4956</v>
      </c>
      <c r="T11" s="180">
        <v>911</v>
      </c>
      <c r="U11" s="180">
        <v>850</v>
      </c>
      <c r="V11" s="180">
        <v>2415</v>
      </c>
      <c r="W11" s="180">
        <v>907.44156830300847</v>
      </c>
      <c r="X11" s="180">
        <v>926</v>
      </c>
      <c r="Y11" s="180">
        <v>1785</v>
      </c>
      <c r="Z11" s="180">
        <v>2018.3988401791987</v>
      </c>
      <c r="AA11" s="180">
        <v>1098.111684249156</v>
      </c>
      <c r="AB11" s="180">
        <v>1987.7246687013142</v>
      </c>
      <c r="AC11" s="291">
        <v>2758.8900725325398</v>
      </c>
      <c r="AD11" s="291">
        <v>1123</v>
      </c>
      <c r="AE11" s="291">
        <v>1618.4499087278218</v>
      </c>
      <c r="AF11" s="291">
        <v>1138.8140496468943</v>
      </c>
      <c r="AG11" s="291">
        <v>2015</v>
      </c>
      <c r="AH11" s="291">
        <v>1427</v>
      </c>
      <c r="AI11" s="291">
        <v>1268.3086096246934</v>
      </c>
      <c r="AJ11" s="291">
        <v>1991</v>
      </c>
    </row>
    <row r="12" spans="1:36" s="6" customFormat="1">
      <c r="A12" s="18" t="s">
        <v>54</v>
      </c>
      <c r="B12" s="185">
        <f>B11/B4</f>
        <v>0.38274530549010699</v>
      </c>
      <c r="C12" s="185">
        <f t="shared" ref="C12:Q12" si="3">C11/C4</f>
        <v>0.22939518329181455</v>
      </c>
      <c r="D12" s="185">
        <f t="shared" si="3"/>
        <v>0.33263825344979714</v>
      </c>
      <c r="E12" s="240">
        <f t="shared" si="3"/>
        <v>0.15438499809052203</v>
      </c>
      <c r="F12" s="240">
        <f t="shared" si="3"/>
        <v>0.24624208501110501</v>
      </c>
      <c r="G12" s="240">
        <f t="shared" si="3"/>
        <v>0.28068344177067672</v>
      </c>
      <c r="H12" s="240">
        <f t="shared" si="3"/>
        <v>0.37146701349116795</v>
      </c>
      <c r="I12" s="240">
        <f t="shared" si="3"/>
        <v>0.32308801434861517</v>
      </c>
      <c r="J12" s="240">
        <f t="shared" si="3"/>
        <v>0.47851232954412926</v>
      </c>
      <c r="K12" s="240">
        <f t="shared" si="3"/>
        <v>0.57619538307278606</v>
      </c>
      <c r="L12" s="240">
        <f t="shared" si="3"/>
        <v>0.47502417671639158</v>
      </c>
      <c r="M12" s="240">
        <f t="shared" si="3"/>
        <v>0.36451310268148046</v>
      </c>
      <c r="N12" s="240">
        <f t="shared" si="3"/>
        <v>0.42289898016101335</v>
      </c>
      <c r="O12" s="240">
        <f t="shared" si="3"/>
        <v>0.43527800002085354</v>
      </c>
      <c r="P12" s="240">
        <f t="shared" si="3"/>
        <v>0.58938268163212071</v>
      </c>
      <c r="Q12" s="240">
        <f t="shared" si="3"/>
        <v>0.49667897456063548</v>
      </c>
      <c r="R12" s="240">
        <f t="shared" ref="R12:V12" si="4">R11/R4</f>
        <v>0.64998749682987</v>
      </c>
      <c r="S12" s="240">
        <f t="shared" si="4"/>
        <v>0.64422202001819839</v>
      </c>
      <c r="T12" s="240">
        <f t="shared" si="4"/>
        <v>0.29790712884238063</v>
      </c>
      <c r="U12" s="240">
        <f t="shared" si="4"/>
        <v>0.32070800253246129</v>
      </c>
      <c r="V12" s="240">
        <f t="shared" si="4"/>
        <v>0.62050359712230219</v>
      </c>
      <c r="W12" s="240">
        <f t="shared" ref="W12:AC12" si="5">W11/W4</f>
        <v>0.33868618929914446</v>
      </c>
      <c r="X12" s="240">
        <f t="shared" si="5"/>
        <v>0.33999892786515185</v>
      </c>
      <c r="Y12" s="255">
        <f t="shared" si="5"/>
        <v>0.44871614392702291</v>
      </c>
      <c r="Z12" s="255">
        <f t="shared" si="5"/>
        <v>0.44710918188745991</v>
      </c>
      <c r="AA12" s="255">
        <f t="shared" si="5"/>
        <v>0.27357042457627206</v>
      </c>
      <c r="AB12" s="255">
        <f t="shared" si="5"/>
        <v>0.4107249325353492</v>
      </c>
      <c r="AC12" s="255">
        <f t="shared" si="5"/>
        <v>0.50047611025362759</v>
      </c>
      <c r="AD12" s="255">
        <f>AD11/AD4</f>
        <v>0.31987385064027463</v>
      </c>
      <c r="AE12" s="255">
        <v>0.48695106124115228</v>
      </c>
      <c r="AF12" s="255">
        <v>0.38302212017889997</v>
      </c>
      <c r="AG12" s="255">
        <v>0.51602867030140331</v>
      </c>
      <c r="AH12" s="255">
        <v>0.41828754801802104</v>
      </c>
      <c r="AI12" s="255">
        <v>0.37235186229553652</v>
      </c>
      <c r="AJ12" s="255">
        <v>0.45207713005759997</v>
      </c>
    </row>
    <row r="13" spans="1:36" s="6" customFormat="1">
      <c r="X13" s="16"/>
      <c r="Y13" s="16"/>
    </row>
    <row r="14" spans="1:36" s="6" customFormat="1">
      <c r="A14" s="10" t="s">
        <v>271</v>
      </c>
      <c r="B14" s="11" t="s">
        <v>30</v>
      </c>
      <c r="C14" s="11" t="s">
        <v>47</v>
      </c>
      <c r="D14" s="11" t="s">
        <v>48</v>
      </c>
      <c r="E14" s="300" t="s">
        <v>31</v>
      </c>
      <c r="F14" s="300" t="s">
        <v>43</v>
      </c>
      <c r="G14" s="300" t="s">
        <v>32</v>
      </c>
      <c r="H14" s="300" t="s">
        <v>33</v>
      </c>
      <c r="I14" s="300" t="s">
        <v>34</v>
      </c>
      <c r="J14" s="300" t="s">
        <v>35</v>
      </c>
      <c r="K14" s="300" t="s">
        <v>36</v>
      </c>
      <c r="L14" s="300" t="s">
        <v>37</v>
      </c>
      <c r="M14" s="300" t="s">
        <v>38</v>
      </c>
      <c r="N14" s="300" t="s">
        <v>39</v>
      </c>
      <c r="O14" s="300" t="s">
        <v>40</v>
      </c>
      <c r="P14" s="300" t="s">
        <v>41</v>
      </c>
      <c r="Q14" s="300" t="s">
        <v>42</v>
      </c>
      <c r="R14" s="300" t="s">
        <v>79</v>
      </c>
      <c r="S14" s="300" t="s">
        <v>306</v>
      </c>
      <c r="T14" s="300" t="s">
        <v>312</v>
      </c>
      <c r="U14" s="300" t="s">
        <v>315</v>
      </c>
      <c r="V14" s="300" t="s">
        <v>319</v>
      </c>
      <c r="W14" s="300" t="s">
        <v>320</v>
      </c>
      <c r="X14" s="300" t="s">
        <v>323</v>
      </c>
      <c r="Y14" s="300" t="s">
        <v>326</v>
      </c>
      <c r="Z14" s="300" t="s">
        <v>331</v>
      </c>
      <c r="AA14" s="300" t="s">
        <v>332</v>
      </c>
      <c r="AB14" s="300" t="s">
        <v>333</v>
      </c>
      <c r="AC14" s="300" t="s">
        <v>335</v>
      </c>
      <c r="AD14" s="300" t="s">
        <v>338</v>
      </c>
      <c r="AE14" s="300" t="s">
        <v>340</v>
      </c>
      <c r="AF14" s="300" t="s">
        <v>342</v>
      </c>
      <c r="AG14" s="300" t="s">
        <v>345</v>
      </c>
      <c r="AH14" s="300" t="s">
        <v>347</v>
      </c>
      <c r="AI14" s="300" t="s">
        <v>349</v>
      </c>
      <c r="AJ14" s="300" t="s">
        <v>351</v>
      </c>
    </row>
    <row r="15" spans="1:36" s="6" customFormat="1">
      <c r="A15" s="12" t="s">
        <v>327</v>
      </c>
      <c r="B15" s="13">
        <v>1168.87859508</v>
      </c>
      <c r="C15" s="13">
        <v>1060.5181042199999</v>
      </c>
      <c r="D15" s="13">
        <v>1196.6066926899994</v>
      </c>
      <c r="E15" s="13">
        <v>1165.5958770000004</v>
      </c>
      <c r="F15" s="13">
        <v>1139.4177233899998</v>
      </c>
      <c r="G15" s="13">
        <v>1319.0696489900001</v>
      </c>
      <c r="H15" s="13">
        <v>1647.9167135899995</v>
      </c>
      <c r="I15" s="13">
        <v>1831.7020525400003</v>
      </c>
      <c r="J15" s="13">
        <v>2072.8937910300001</v>
      </c>
      <c r="K15" s="13">
        <v>3078.8137766900004</v>
      </c>
      <c r="L15" s="13">
        <v>2326.2161193399998</v>
      </c>
      <c r="M15" s="13">
        <v>2513.6533020900006</v>
      </c>
      <c r="N15" s="13">
        <v>1637.87007264</v>
      </c>
      <c r="O15" s="13">
        <v>2673.09014531</v>
      </c>
      <c r="P15" s="13">
        <v>3930.2700623599999</v>
      </c>
      <c r="Q15" s="13">
        <v>4515.8988609199996</v>
      </c>
      <c r="R15" s="244">
        <v>5474</v>
      </c>
      <c r="S15" s="245">
        <v>7345</v>
      </c>
      <c r="T15" s="245">
        <v>2782.6869999999999</v>
      </c>
      <c r="U15" s="245">
        <v>2380.8760000000002</v>
      </c>
      <c r="V15" s="245">
        <v>3838.3</v>
      </c>
      <c r="W15" s="245">
        <v>2588</v>
      </c>
      <c r="X15" s="245">
        <v>2509</v>
      </c>
      <c r="Y15" s="245">
        <v>3512</v>
      </c>
      <c r="Z15" s="245">
        <v>4114.7308840400001</v>
      </c>
      <c r="AA15" s="245">
        <v>3611</v>
      </c>
      <c r="AB15" s="245">
        <f>4309624/1000</f>
        <v>4309.6239999999998</v>
      </c>
      <c r="AC15" s="245">
        <v>5018.4139999999998</v>
      </c>
      <c r="AD15" s="245">
        <v>2805</v>
      </c>
      <c r="AE15" s="245">
        <v>3323.6397608471757</v>
      </c>
      <c r="AF15" s="245">
        <v>2973.2330000000002</v>
      </c>
      <c r="AG15" s="245">
        <f>3907360.18686/1000</f>
        <v>3907.3601868599999</v>
      </c>
      <c r="AH15" s="245">
        <f>3412181.745/1000</f>
        <v>3412.1817450000003</v>
      </c>
      <c r="AI15" s="245">
        <f>3406209.92683/1000</f>
        <v>3406.2099268299999</v>
      </c>
      <c r="AJ15" s="245">
        <f>4405075.08319/1000</f>
        <v>4405.0750831899995</v>
      </c>
    </row>
    <row r="16" spans="1:36" s="6" customFormat="1">
      <c r="A16" s="18" t="s">
        <v>50</v>
      </c>
      <c r="B16" s="15">
        <v>-619.91073804901737</v>
      </c>
      <c r="C16" s="15">
        <v>-718.19451171540891</v>
      </c>
      <c r="D16" s="15">
        <v>-702.54032484002983</v>
      </c>
      <c r="E16" s="15">
        <v>-895.10881439191814</v>
      </c>
      <c r="F16" s="15">
        <v>-779.99225660674085</v>
      </c>
      <c r="G16" s="15">
        <v>-841.81656443841962</v>
      </c>
      <c r="H16" s="15">
        <v>-867.6039538646512</v>
      </c>
      <c r="I16" s="15">
        <v>-1032.8082302738467</v>
      </c>
      <c r="J16" s="15">
        <v>-864.03099999999995</v>
      </c>
      <c r="K16" s="15">
        <v>-1135.999</v>
      </c>
      <c r="L16" s="15">
        <v>-1062.3510000000001</v>
      </c>
      <c r="M16" s="15">
        <v>-1302.0899999999999</v>
      </c>
      <c r="N16" s="15">
        <v>-807.17700000000002</v>
      </c>
      <c r="O16" s="15">
        <v>-1350.3109999999999</v>
      </c>
      <c r="P16" s="15">
        <v>-1304.771</v>
      </c>
      <c r="Q16" s="15">
        <v>-2018.3489999999999</v>
      </c>
      <c r="R16" s="187">
        <v>-1907</v>
      </c>
      <c r="S16" s="243">
        <v>-2428</v>
      </c>
      <c r="T16" s="243">
        <v>-1998.32</v>
      </c>
      <c r="U16" s="243">
        <v>-1675</v>
      </c>
      <c r="V16" s="243">
        <v>-1367</v>
      </c>
      <c r="W16" s="243">
        <v>1835</v>
      </c>
      <c r="X16" s="243">
        <v>-1778</v>
      </c>
      <c r="Y16" s="243">
        <v>-1867</v>
      </c>
      <c r="Z16" s="243">
        <v>-2227.4640629305632</v>
      </c>
      <c r="AA16" s="243">
        <v>-2623</v>
      </c>
      <c r="AB16" s="243">
        <v>-2523.3890809054924</v>
      </c>
      <c r="AC16" s="243">
        <v>-2465.549</v>
      </c>
      <c r="AD16" s="243">
        <v>-1890</v>
      </c>
      <c r="AE16" s="243">
        <v>-1946.2818105892345</v>
      </c>
      <c r="AF16" s="243">
        <v>-2063.35</v>
      </c>
      <c r="AG16" s="243">
        <f>-2125231/1000</f>
        <v>-2125.2310000000002</v>
      </c>
      <c r="AH16" s="243">
        <f>-2237701/1000</f>
        <v>-2237.701</v>
      </c>
      <c r="AI16" s="243">
        <f>-2377876/1000</f>
        <v>-2377.8760000000002</v>
      </c>
      <c r="AJ16" s="243">
        <f>-2645483/1000</f>
        <v>-2645.4830000000002</v>
      </c>
    </row>
    <row r="17" spans="1:36" s="6" customFormat="1">
      <c r="A17" s="12" t="s">
        <v>51</v>
      </c>
      <c r="B17" s="13">
        <f>SUM(B15:B16)</f>
        <v>548.9678570309826</v>
      </c>
      <c r="C17" s="13">
        <f t="shared" ref="C17:P17" si="6">SUM(C15:C16)</f>
        <v>342.32359250459103</v>
      </c>
      <c r="D17" s="13">
        <f t="shared" si="6"/>
        <v>494.06636784996954</v>
      </c>
      <c r="E17" s="13">
        <f t="shared" si="6"/>
        <v>270.48706260808228</v>
      </c>
      <c r="F17" s="13">
        <f t="shared" si="6"/>
        <v>359.42546678325891</v>
      </c>
      <c r="G17" s="13">
        <f t="shared" si="6"/>
        <v>477.25308455158051</v>
      </c>
      <c r="H17" s="13">
        <f t="shared" si="6"/>
        <v>780.31275972534831</v>
      </c>
      <c r="I17" s="13">
        <f t="shared" si="6"/>
        <v>798.89382226615362</v>
      </c>
      <c r="J17" s="13">
        <f t="shared" si="6"/>
        <v>1208.8627910300002</v>
      </c>
      <c r="K17" s="13">
        <f t="shared" si="6"/>
        <v>1942.8147766900004</v>
      </c>
      <c r="L17" s="13">
        <f t="shared" si="6"/>
        <v>1263.8651193399996</v>
      </c>
      <c r="M17" s="13">
        <f>SUM(M15:M16)</f>
        <v>1211.5633020900007</v>
      </c>
      <c r="N17" s="13">
        <f t="shared" si="6"/>
        <v>830.69307263999997</v>
      </c>
      <c r="O17" s="13">
        <f t="shared" si="6"/>
        <v>1322.7791453100001</v>
      </c>
      <c r="P17" s="13">
        <f t="shared" si="6"/>
        <v>2625.4990623599997</v>
      </c>
      <c r="Q17" s="13">
        <f>SUM(Q15:Q16)</f>
        <v>2497.5498609199994</v>
      </c>
      <c r="R17" s="244">
        <f>R15+R16</f>
        <v>3567</v>
      </c>
      <c r="S17" s="245">
        <v>4917</v>
      </c>
      <c r="T17" s="245">
        <v>784.36</v>
      </c>
      <c r="U17" s="245">
        <f t="shared" ref="U17" si="7">SUM(U15:U16)</f>
        <v>705.8760000000002</v>
      </c>
      <c r="V17" s="245">
        <v>2234.6</v>
      </c>
      <c r="W17" s="245">
        <v>751.51199999999994</v>
      </c>
      <c r="X17" s="245">
        <v>731</v>
      </c>
      <c r="Y17" s="245">
        <f t="shared" ref="Y17" si="8">SUM(Y15:Y16)</f>
        <v>1645</v>
      </c>
      <c r="Z17" s="245">
        <f>SUM(Z15:Z16)</f>
        <v>1887.2668211094369</v>
      </c>
      <c r="AA17" s="245">
        <f>SUM(AA15:AA16)</f>
        <v>988</v>
      </c>
      <c r="AB17" s="245">
        <f>SUM(AB15:AB16)</f>
        <v>1786.2349190945074</v>
      </c>
      <c r="AC17" s="245">
        <v>2552.8649999999998</v>
      </c>
      <c r="AD17" s="245">
        <v>915</v>
      </c>
      <c r="AE17" s="245">
        <v>1377.3579502579412</v>
      </c>
      <c r="AF17" s="245">
        <f>AF15+AF16</f>
        <v>909.88300000000027</v>
      </c>
      <c r="AG17" s="245">
        <f>AG15+AG16</f>
        <v>1782.1291868599997</v>
      </c>
      <c r="AH17" s="245">
        <f>AH15+AH16</f>
        <v>1174.4807450000003</v>
      </c>
      <c r="AI17" s="245">
        <f>AI15+AI16</f>
        <v>1028.3339268299997</v>
      </c>
      <c r="AJ17" s="245">
        <f>AJ15+AJ16</f>
        <v>1759.5920831899994</v>
      </c>
    </row>
    <row r="18" spans="1:36" s="6" customFormat="1">
      <c r="A18" s="18" t="s">
        <v>52</v>
      </c>
      <c r="B18" s="15">
        <v>-42.151190769999985</v>
      </c>
      <c r="C18" s="15">
        <v>-48.178116880000019</v>
      </c>
      <c r="D18" s="15">
        <v>-37.730630489999982</v>
      </c>
      <c r="E18" s="15">
        <v>-35.702348290000053</v>
      </c>
      <c r="F18" s="15">
        <v>-21.32122304000001</v>
      </c>
      <c r="G18" s="15">
        <v>-44.920642050000026</v>
      </c>
      <c r="H18" s="15">
        <v>-38.649442900000082</v>
      </c>
      <c r="I18" s="15">
        <v>-48.702910319999965</v>
      </c>
      <c r="J18" s="15">
        <v>-39.697791029999962</v>
      </c>
      <c r="K18" s="15">
        <v>-46.579776689999996</v>
      </c>
      <c r="L18" s="15">
        <v>-55.256119339999977</v>
      </c>
      <c r="M18" s="15">
        <v>-53.754302090000131</v>
      </c>
      <c r="N18" s="15">
        <v>-60.54007263999997</v>
      </c>
      <c r="O18" s="15">
        <v>-70.523145310000046</v>
      </c>
      <c r="P18" s="15">
        <v>-127.37106235999998</v>
      </c>
      <c r="Q18" s="15">
        <v>-88.426860920000095</v>
      </c>
      <c r="R18" s="187">
        <v>-49</v>
      </c>
      <c r="S18" s="183">
        <v>-134</v>
      </c>
      <c r="T18" s="183">
        <v>-61.698</v>
      </c>
      <c r="U18" s="183">
        <v>-79.432000000000002</v>
      </c>
      <c r="V18" s="183">
        <v>-56.25</v>
      </c>
      <c r="W18" s="183">
        <v>-81.026431860000002</v>
      </c>
      <c r="X18" s="183">
        <v>-52</v>
      </c>
      <c r="Y18" s="183">
        <v>-131</v>
      </c>
      <c r="Z18" s="243">
        <v>-119.07854688999998</v>
      </c>
      <c r="AA18" s="243">
        <v>-137.79300000000001</v>
      </c>
      <c r="AB18" s="243">
        <f>-60884/1000</f>
        <v>-60.884</v>
      </c>
      <c r="AC18" s="243">
        <v>-66.966999999999999</v>
      </c>
      <c r="AD18" s="243">
        <v>-72.998000000000005</v>
      </c>
      <c r="AE18" s="243">
        <v>-51.988386489999982</v>
      </c>
      <c r="AF18" s="243">
        <v>-58.26</v>
      </c>
      <c r="AG18" s="243">
        <f>-49269.18686/1000</f>
        <v>-49.269186860000005</v>
      </c>
      <c r="AH18" s="243">
        <f>-57570.8430829459/1000</f>
        <v>-57.570843082945906</v>
      </c>
      <c r="AI18" s="243">
        <f>-76315.3202270542/1000</f>
        <v>-76.315320227054201</v>
      </c>
      <c r="AJ18" s="243">
        <f>-86621.0460400002/1000</f>
        <v>-86.621046040000209</v>
      </c>
    </row>
    <row r="19" spans="1:36" s="6" customFormat="1">
      <c r="A19" s="18" t="s">
        <v>270</v>
      </c>
      <c r="B19" s="15">
        <f>B10</f>
        <v>-0.11858120329999998</v>
      </c>
      <c r="C19" s="15">
        <f t="shared" ref="C19:P19" si="9">C10</f>
        <v>-0.12059299924999999</v>
      </c>
      <c r="D19" s="15">
        <f t="shared" si="9"/>
        <v>-0.12119741960000005</v>
      </c>
      <c r="E19" s="241">
        <f>E10</f>
        <v>-0.11983744253999999</v>
      </c>
      <c r="F19" s="241">
        <f t="shared" si="9"/>
        <v>-0.10482372208999997</v>
      </c>
      <c r="G19" s="241">
        <f t="shared" si="9"/>
        <v>-0.10029460502999998</v>
      </c>
      <c r="H19" s="241">
        <f t="shared" si="9"/>
        <v>-9.951767932999997E-2</v>
      </c>
      <c r="I19" s="241">
        <f>I10</f>
        <v>-5.5512187670000032E-2</v>
      </c>
      <c r="J19" s="241">
        <f t="shared" si="9"/>
        <v>-8.9926000000000006E-2</v>
      </c>
      <c r="K19" s="241">
        <f t="shared" si="9"/>
        <v>-0.11043500000000001</v>
      </c>
      <c r="L19" s="241">
        <f t="shared" si="9"/>
        <v>-0.13609499999999999</v>
      </c>
      <c r="M19" s="241">
        <f>M10</f>
        <v>-0.13175399999999998</v>
      </c>
      <c r="N19" s="241">
        <f t="shared" si="9"/>
        <v>-0.14226800000000001</v>
      </c>
      <c r="O19" s="241">
        <f t="shared" si="9"/>
        <v>-0.13891999999999999</v>
      </c>
      <c r="P19" s="241">
        <f t="shared" si="9"/>
        <v>-0.16440299999999999</v>
      </c>
      <c r="Q19" s="241">
        <f>Q10</f>
        <v>-0.76735799999999998</v>
      </c>
      <c r="R19" s="3">
        <v>-147</v>
      </c>
      <c r="S19" s="4">
        <v>-173</v>
      </c>
      <c r="T19" s="4">
        <v>-188.16</v>
      </c>
      <c r="U19" s="241">
        <f>U10</f>
        <v>-0.22401699999999999</v>
      </c>
      <c r="V19" s="4">
        <v>-236.3</v>
      </c>
      <c r="W19" s="4">
        <v>26.596179195214471</v>
      </c>
      <c r="X19" s="2">
        <v>247</v>
      </c>
      <c r="Y19" s="241">
        <f>Y10</f>
        <v>0.27</v>
      </c>
      <c r="Z19" s="1">
        <v>-249.94499999999999</v>
      </c>
      <c r="AA19" s="1">
        <v>-247.23099999999999</v>
      </c>
      <c r="AB19" s="1">
        <v>-262.25599999999997</v>
      </c>
      <c r="AC19" s="241">
        <f t="shared" ref="AC19:AH19" si="10">AC10</f>
        <v>-0.272729</v>
      </c>
      <c r="AD19" s="241">
        <f t="shared" si="10"/>
        <v>-0.28143799999999997</v>
      </c>
      <c r="AE19" s="241">
        <f t="shared" si="10"/>
        <v>-0.39200000000000002</v>
      </c>
      <c r="AF19" s="241">
        <f t="shared" si="10"/>
        <v>-0.33900000000000002</v>
      </c>
      <c r="AG19" s="241">
        <f t="shared" si="10"/>
        <v>-0.34200000000000003</v>
      </c>
      <c r="AH19" s="241">
        <f t="shared" si="10"/>
        <v>-4.6854641700000004</v>
      </c>
      <c r="AI19" s="241">
        <f t="shared" ref="AI19:AJ19" si="11">AI10</f>
        <v>-4.1067282900000004</v>
      </c>
      <c r="AJ19" s="241">
        <f t="shared" si="11"/>
        <v>-2.9828927300000001</v>
      </c>
    </row>
    <row r="20" spans="1:36" s="6" customFormat="1">
      <c r="A20" s="12" t="s">
        <v>53</v>
      </c>
      <c r="B20" s="13">
        <f>B17+B18-B19</f>
        <v>506.93524746428261</v>
      </c>
      <c r="C20" s="13">
        <f t="shared" ref="C20:P20" si="12">C17+C18-C19</f>
        <v>294.26606862384102</v>
      </c>
      <c r="D20" s="13">
        <f t="shared" si="12"/>
        <v>456.45693477956956</v>
      </c>
      <c r="E20" s="13">
        <f t="shared" si="12"/>
        <v>234.90455176062221</v>
      </c>
      <c r="F20" s="13">
        <f t="shared" si="12"/>
        <v>338.20906746534888</v>
      </c>
      <c r="G20" s="13">
        <f t="shared" si="12"/>
        <v>432.43273710661049</v>
      </c>
      <c r="H20" s="13">
        <f t="shared" si="12"/>
        <v>741.76283450467827</v>
      </c>
      <c r="I20" s="13">
        <f>I17+I18-I19</f>
        <v>750.24642413382367</v>
      </c>
      <c r="J20" s="13">
        <f t="shared" si="12"/>
        <v>1169.2549260000003</v>
      </c>
      <c r="K20" s="13">
        <f t="shared" si="12"/>
        <v>1896.3454350000004</v>
      </c>
      <c r="L20" s="13">
        <f t="shared" si="12"/>
        <v>1208.7450949999998</v>
      </c>
      <c r="M20" s="13">
        <f>M17+M18-M19</f>
        <v>1157.9407540000004</v>
      </c>
      <c r="N20" s="13">
        <f t="shared" si="12"/>
        <v>770.29526799999996</v>
      </c>
      <c r="O20" s="13">
        <f t="shared" si="12"/>
        <v>1252.3949200000002</v>
      </c>
      <c r="P20" s="13">
        <f t="shared" si="12"/>
        <v>2498.2924029999999</v>
      </c>
      <c r="Q20" s="13">
        <f>Q17+Q18-Q19</f>
        <v>2409.8903579999992</v>
      </c>
      <c r="R20" s="246">
        <v>3665</v>
      </c>
      <c r="S20" s="245">
        <v>4956</v>
      </c>
      <c r="T20" s="245">
        <v>911</v>
      </c>
      <c r="U20" s="245">
        <v>850</v>
      </c>
      <c r="V20" s="245">
        <v>2415</v>
      </c>
      <c r="W20" s="180">
        <v>907.44156830300847</v>
      </c>
      <c r="X20" s="180">
        <v>926</v>
      </c>
      <c r="Y20" s="180">
        <v>1785</v>
      </c>
      <c r="Z20" s="180">
        <v>2018.3988401792001</v>
      </c>
      <c r="AA20" s="180">
        <v>1098</v>
      </c>
      <c r="AB20" s="180">
        <v>1987.7246687013142</v>
      </c>
      <c r="AC20" s="291">
        <v>2758.8900725325398</v>
      </c>
      <c r="AD20" s="291">
        <v>1123</v>
      </c>
      <c r="AE20" s="291">
        <v>1618.4499087278218</v>
      </c>
      <c r="AF20" s="291">
        <v>1138.8140496468943</v>
      </c>
      <c r="AG20" s="291">
        <v>2015</v>
      </c>
      <c r="AH20" s="291">
        <f>AH11</f>
        <v>1427</v>
      </c>
      <c r="AI20" s="291">
        <f>AI11</f>
        <v>1268.3086096246934</v>
      </c>
      <c r="AJ20" s="291">
        <f>AJ11</f>
        <v>1991</v>
      </c>
    </row>
    <row r="21" spans="1:36" s="6" customFormat="1">
      <c r="A21" s="18" t="s">
        <v>54</v>
      </c>
      <c r="B21" s="188">
        <f t="shared" ref="B21:Q21" si="13">B20/B15</f>
        <v>0.43369366981143764</v>
      </c>
      <c r="C21" s="188">
        <f t="shared" si="13"/>
        <v>0.27747387569613502</v>
      </c>
      <c r="D21" s="188">
        <f t="shared" si="13"/>
        <v>0.38145945327569902</v>
      </c>
      <c r="E21" s="188">
        <f t="shared" si="13"/>
        <v>0.20153172844538306</v>
      </c>
      <c r="F21" s="188">
        <f t="shared" si="13"/>
        <v>0.29682623020739751</v>
      </c>
      <c r="G21" s="188">
        <f t="shared" si="13"/>
        <v>0.32783161786621379</v>
      </c>
      <c r="H21" s="188">
        <f t="shared" si="13"/>
        <v>0.45012155552979499</v>
      </c>
      <c r="I21" s="188">
        <f t="shared" si="13"/>
        <v>0.40958977094198562</v>
      </c>
      <c r="J21" s="188">
        <f t="shared" si="13"/>
        <v>0.56406890264214127</v>
      </c>
      <c r="K21" s="188">
        <f t="shared" si="13"/>
        <v>0.61593378896684714</v>
      </c>
      <c r="L21" s="188">
        <f t="shared" si="13"/>
        <v>0.51961857066958517</v>
      </c>
      <c r="M21" s="188">
        <f t="shared" si="13"/>
        <v>0.460660486884655</v>
      </c>
      <c r="N21" s="188">
        <f t="shared" si="13"/>
        <v>0.47030303616110403</v>
      </c>
      <c r="O21" s="188">
        <f t="shared" si="13"/>
        <v>0.46851952306859412</v>
      </c>
      <c r="P21" s="188">
        <f t="shared" si="13"/>
        <v>0.63565413148730454</v>
      </c>
      <c r="Q21" s="188">
        <f t="shared" si="13"/>
        <v>0.53364577733458041</v>
      </c>
      <c r="R21" s="189">
        <f t="shared" ref="R21:V21" si="14">R20/R15</f>
        <v>0.66952868103763241</v>
      </c>
      <c r="S21" s="189">
        <f t="shared" si="14"/>
        <v>0.67474472430224641</v>
      </c>
      <c r="T21" s="189">
        <f t="shared" si="14"/>
        <v>0.32738141228244499</v>
      </c>
      <c r="U21" s="189">
        <f t="shared" si="14"/>
        <v>0.35701145292740988</v>
      </c>
      <c r="V21" s="189">
        <f t="shared" si="14"/>
        <v>0.62918479535210903</v>
      </c>
      <c r="W21" s="189">
        <f>W20/W15</f>
        <v>0.3506342999625226</v>
      </c>
      <c r="X21" s="189">
        <f>X20/X15</f>
        <v>0.36907134316460743</v>
      </c>
      <c r="Y21" s="189">
        <f t="shared" ref="Y21" si="15">Y20/Y15</f>
        <v>0.50825740318906609</v>
      </c>
      <c r="Z21" s="189">
        <f t="shared" ref="Z21:AG21" si="16">Z20/Z15</f>
        <v>0.49052997560741057</v>
      </c>
      <c r="AA21" s="189">
        <f t="shared" si="16"/>
        <v>0.30407089448906122</v>
      </c>
      <c r="AB21" s="189">
        <f t="shared" si="16"/>
        <v>0.4612292554295489</v>
      </c>
      <c r="AC21" s="189">
        <f t="shared" si="16"/>
        <v>0.5497533827485217</v>
      </c>
      <c r="AD21" s="189">
        <f t="shared" si="16"/>
        <v>0.40035650623885916</v>
      </c>
      <c r="AE21" s="189">
        <f t="shared" si="16"/>
        <v>0.48695106124115228</v>
      </c>
      <c r="AF21" s="189">
        <f t="shared" si="16"/>
        <v>0.38302213437254806</v>
      </c>
      <c r="AG21" s="189">
        <f t="shared" si="16"/>
        <v>0.51569343588446537</v>
      </c>
      <c r="AH21" s="189">
        <f t="shared" ref="AH21:AI21" si="17">AH20/AH15</f>
        <v>0.41820750084342295</v>
      </c>
      <c r="AI21" s="189">
        <f t="shared" si="17"/>
        <v>0.37235186229553646</v>
      </c>
      <c r="AJ21" s="189">
        <f t="shared" ref="AJ21" si="18">AJ20/AJ15</f>
        <v>0.45197867514171591</v>
      </c>
    </row>
    <row r="22" spans="1:36" s="6" customFormat="1">
      <c r="A22" s="190"/>
      <c r="B22" s="36"/>
      <c r="C22" s="36"/>
      <c r="D22" s="3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80"/>
    </row>
    <row r="23" spans="1:36" s="6" customForma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36" s="6" customForma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9"/>
      <c r="Q24" s="16"/>
      <c r="R24" s="16"/>
    </row>
    <row r="25" spans="1:36" s="6" customFormat="1"/>
    <row r="26" spans="1:36" s="6" customFormat="1"/>
    <row r="27" spans="1:36" s="6" customFormat="1"/>
    <row r="28" spans="1:36" s="6" customFormat="1"/>
    <row r="29" spans="1:36" s="6" customFormat="1"/>
    <row r="30" spans="1:36" s="6" customFormat="1"/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F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5D7C-E8E9-4290-A404-61824E2CC53B}">
  <sheetPr>
    <tabColor rgb="FF92D050"/>
  </sheetPr>
  <dimension ref="A1:Y71"/>
  <sheetViews>
    <sheetView zoomScale="70" zoomScaleNormal="70" workbookViewId="0">
      <pane xSplit="1" ySplit="2" topLeftCell="M3" activePane="bottomRight" state="frozen"/>
      <selection activeCell="AS8" sqref="AS8:AS71"/>
      <selection pane="topRight" activeCell="AS8" sqref="AS8:AS71"/>
      <selection pane="bottomLeft" activeCell="AS8" sqref="AS8:AS71"/>
      <selection pane="bottomRight" activeCell="Y2" sqref="Y2"/>
    </sheetView>
  </sheetViews>
  <sheetFormatPr defaultRowHeight="15"/>
  <cols>
    <col min="1" max="1" width="49" style="6" customWidth="1"/>
    <col min="2" max="3" width="11.7109375" style="6" bestFit="1" customWidth="1"/>
    <col min="4" max="5" width="11.5703125" style="6" bestFit="1" customWidth="1"/>
    <col min="6" max="6" width="10.5703125" style="6" bestFit="1" customWidth="1"/>
    <col min="7" max="12" width="11.28515625" style="6" bestFit="1" customWidth="1"/>
    <col min="13" max="19" width="11.28515625" style="6" customWidth="1"/>
    <col min="20" max="23" width="9.5703125" style="6" bestFit="1" customWidth="1"/>
    <col min="24" max="24" width="10" style="6" bestFit="1" customWidth="1"/>
    <col min="25" max="25" width="9.5703125" style="6" bestFit="1" customWidth="1"/>
    <col min="26" max="246" width="8.85546875" style="6"/>
    <col min="247" max="247" width="49" style="6" customWidth="1"/>
    <col min="248" max="257" width="8.28515625" style="6" customWidth="1"/>
    <col min="258" max="502" width="8.85546875" style="6"/>
    <col min="503" max="503" width="49" style="6" customWidth="1"/>
    <col min="504" max="513" width="8.28515625" style="6" customWidth="1"/>
    <col min="514" max="758" width="8.85546875" style="6"/>
    <col min="759" max="759" width="49" style="6" customWidth="1"/>
    <col min="760" max="769" width="8.28515625" style="6" customWidth="1"/>
    <col min="770" max="1014" width="8.85546875" style="6"/>
    <col min="1015" max="1015" width="49" style="6" customWidth="1"/>
    <col min="1016" max="1025" width="8.28515625" style="6" customWidth="1"/>
    <col min="1026" max="1270" width="8.85546875" style="6"/>
    <col min="1271" max="1271" width="49" style="6" customWidth="1"/>
    <col min="1272" max="1281" width="8.28515625" style="6" customWidth="1"/>
    <col min="1282" max="1526" width="8.85546875" style="6"/>
    <col min="1527" max="1527" width="49" style="6" customWidth="1"/>
    <col min="1528" max="1537" width="8.28515625" style="6" customWidth="1"/>
    <col min="1538" max="1782" width="8.85546875" style="6"/>
    <col min="1783" max="1783" width="49" style="6" customWidth="1"/>
    <col min="1784" max="1793" width="8.28515625" style="6" customWidth="1"/>
    <col min="1794" max="2038" width="8.85546875" style="6"/>
    <col min="2039" max="2039" width="49" style="6" customWidth="1"/>
    <col min="2040" max="2049" width="8.28515625" style="6" customWidth="1"/>
    <col min="2050" max="2294" width="8.85546875" style="6"/>
    <col min="2295" max="2295" width="49" style="6" customWidth="1"/>
    <col min="2296" max="2305" width="8.28515625" style="6" customWidth="1"/>
    <col min="2306" max="2550" width="8.85546875" style="6"/>
    <col min="2551" max="2551" width="49" style="6" customWidth="1"/>
    <col min="2552" max="2561" width="8.28515625" style="6" customWidth="1"/>
    <col min="2562" max="2806" width="8.85546875" style="6"/>
    <col min="2807" max="2807" width="49" style="6" customWidth="1"/>
    <col min="2808" max="2817" width="8.28515625" style="6" customWidth="1"/>
    <col min="2818" max="3062" width="8.85546875" style="6"/>
    <col min="3063" max="3063" width="49" style="6" customWidth="1"/>
    <col min="3064" max="3073" width="8.28515625" style="6" customWidth="1"/>
    <col min="3074" max="3318" width="8.85546875" style="6"/>
    <col min="3319" max="3319" width="49" style="6" customWidth="1"/>
    <col min="3320" max="3329" width="8.28515625" style="6" customWidth="1"/>
    <col min="3330" max="3574" width="8.85546875" style="6"/>
    <col min="3575" max="3575" width="49" style="6" customWidth="1"/>
    <col min="3576" max="3585" width="8.28515625" style="6" customWidth="1"/>
    <col min="3586" max="3830" width="8.85546875" style="6"/>
    <col min="3831" max="3831" width="49" style="6" customWidth="1"/>
    <col min="3832" max="3841" width="8.28515625" style="6" customWidth="1"/>
    <col min="3842" max="4086" width="8.85546875" style="6"/>
    <col min="4087" max="4087" width="49" style="6" customWidth="1"/>
    <col min="4088" max="4097" width="8.28515625" style="6" customWidth="1"/>
    <col min="4098" max="4342" width="8.85546875" style="6"/>
    <col min="4343" max="4343" width="49" style="6" customWidth="1"/>
    <col min="4344" max="4353" width="8.28515625" style="6" customWidth="1"/>
    <col min="4354" max="4598" width="8.85546875" style="6"/>
    <col min="4599" max="4599" width="49" style="6" customWidth="1"/>
    <col min="4600" max="4609" width="8.28515625" style="6" customWidth="1"/>
    <col min="4610" max="4854" width="8.85546875" style="6"/>
    <col min="4855" max="4855" width="49" style="6" customWidth="1"/>
    <col min="4856" max="4865" width="8.28515625" style="6" customWidth="1"/>
    <col min="4866" max="5110" width="8.85546875" style="6"/>
    <col min="5111" max="5111" width="49" style="6" customWidth="1"/>
    <col min="5112" max="5121" width="8.28515625" style="6" customWidth="1"/>
    <col min="5122" max="5366" width="8.85546875" style="6"/>
    <col min="5367" max="5367" width="49" style="6" customWidth="1"/>
    <col min="5368" max="5377" width="8.28515625" style="6" customWidth="1"/>
    <col min="5378" max="5622" width="8.85546875" style="6"/>
    <col min="5623" max="5623" width="49" style="6" customWidth="1"/>
    <col min="5624" max="5633" width="8.28515625" style="6" customWidth="1"/>
    <col min="5634" max="5878" width="8.85546875" style="6"/>
    <col min="5879" max="5879" width="49" style="6" customWidth="1"/>
    <col min="5880" max="5889" width="8.28515625" style="6" customWidth="1"/>
    <col min="5890" max="6134" width="8.85546875" style="6"/>
    <col min="6135" max="6135" width="49" style="6" customWidth="1"/>
    <col min="6136" max="6145" width="8.28515625" style="6" customWidth="1"/>
    <col min="6146" max="6390" width="8.85546875" style="6"/>
    <col min="6391" max="6391" width="49" style="6" customWidth="1"/>
    <col min="6392" max="6401" width="8.28515625" style="6" customWidth="1"/>
    <col min="6402" max="6646" width="8.85546875" style="6"/>
    <col min="6647" max="6647" width="49" style="6" customWidth="1"/>
    <col min="6648" max="6657" width="8.28515625" style="6" customWidth="1"/>
    <col min="6658" max="6902" width="8.85546875" style="6"/>
    <col min="6903" max="6903" width="49" style="6" customWidth="1"/>
    <col min="6904" max="6913" width="8.28515625" style="6" customWidth="1"/>
    <col min="6914" max="7158" width="8.85546875" style="6"/>
    <col min="7159" max="7159" width="49" style="6" customWidth="1"/>
    <col min="7160" max="7169" width="8.28515625" style="6" customWidth="1"/>
    <col min="7170" max="7414" width="8.85546875" style="6"/>
    <col min="7415" max="7415" width="49" style="6" customWidth="1"/>
    <col min="7416" max="7425" width="8.28515625" style="6" customWidth="1"/>
    <col min="7426" max="7670" width="8.85546875" style="6"/>
    <col min="7671" max="7671" width="49" style="6" customWidth="1"/>
    <col min="7672" max="7681" width="8.28515625" style="6" customWidth="1"/>
    <col min="7682" max="7926" width="8.85546875" style="6"/>
    <col min="7927" max="7927" width="49" style="6" customWidth="1"/>
    <col min="7928" max="7937" width="8.28515625" style="6" customWidth="1"/>
    <col min="7938" max="8182" width="8.85546875" style="6"/>
    <col min="8183" max="8183" width="49" style="6" customWidth="1"/>
    <col min="8184" max="8193" width="8.28515625" style="6" customWidth="1"/>
    <col min="8194" max="8438" width="8.85546875" style="6"/>
    <col min="8439" max="8439" width="49" style="6" customWidth="1"/>
    <col min="8440" max="8449" width="8.28515625" style="6" customWidth="1"/>
    <col min="8450" max="8694" width="8.85546875" style="6"/>
    <col min="8695" max="8695" width="49" style="6" customWidth="1"/>
    <col min="8696" max="8705" width="8.28515625" style="6" customWidth="1"/>
    <col min="8706" max="8950" width="8.85546875" style="6"/>
    <col min="8951" max="8951" width="49" style="6" customWidth="1"/>
    <col min="8952" max="8961" width="8.28515625" style="6" customWidth="1"/>
    <col min="8962" max="9206" width="8.85546875" style="6"/>
    <col min="9207" max="9207" width="49" style="6" customWidth="1"/>
    <col min="9208" max="9217" width="8.28515625" style="6" customWidth="1"/>
    <col min="9218" max="9462" width="8.85546875" style="6"/>
    <col min="9463" max="9463" width="49" style="6" customWidth="1"/>
    <col min="9464" max="9473" width="8.28515625" style="6" customWidth="1"/>
    <col min="9474" max="9718" width="8.85546875" style="6"/>
    <col min="9719" max="9719" width="49" style="6" customWidth="1"/>
    <col min="9720" max="9729" width="8.28515625" style="6" customWidth="1"/>
    <col min="9730" max="9974" width="8.85546875" style="6"/>
    <col min="9975" max="9975" width="49" style="6" customWidth="1"/>
    <col min="9976" max="9985" width="8.28515625" style="6" customWidth="1"/>
    <col min="9986" max="10230" width="8.85546875" style="6"/>
    <col min="10231" max="10231" width="49" style="6" customWidth="1"/>
    <col min="10232" max="10241" width="8.28515625" style="6" customWidth="1"/>
    <col min="10242" max="10486" width="8.85546875" style="6"/>
    <col min="10487" max="10487" width="49" style="6" customWidth="1"/>
    <col min="10488" max="10497" width="8.28515625" style="6" customWidth="1"/>
    <col min="10498" max="10742" width="8.85546875" style="6"/>
    <col min="10743" max="10743" width="49" style="6" customWidth="1"/>
    <col min="10744" max="10753" width="8.28515625" style="6" customWidth="1"/>
    <col min="10754" max="10998" width="8.85546875" style="6"/>
    <col min="10999" max="10999" width="49" style="6" customWidth="1"/>
    <col min="11000" max="11009" width="8.28515625" style="6" customWidth="1"/>
    <col min="11010" max="11254" width="8.85546875" style="6"/>
    <col min="11255" max="11255" width="49" style="6" customWidth="1"/>
    <col min="11256" max="11265" width="8.28515625" style="6" customWidth="1"/>
    <col min="11266" max="11510" width="8.85546875" style="6"/>
    <col min="11511" max="11511" width="49" style="6" customWidth="1"/>
    <col min="11512" max="11521" width="8.28515625" style="6" customWidth="1"/>
    <col min="11522" max="11766" width="8.85546875" style="6"/>
    <col min="11767" max="11767" width="49" style="6" customWidth="1"/>
    <col min="11768" max="11777" width="8.28515625" style="6" customWidth="1"/>
    <col min="11778" max="12022" width="8.85546875" style="6"/>
    <col min="12023" max="12023" width="49" style="6" customWidth="1"/>
    <col min="12024" max="12033" width="8.28515625" style="6" customWidth="1"/>
    <col min="12034" max="12278" width="8.85546875" style="6"/>
    <col min="12279" max="12279" width="49" style="6" customWidth="1"/>
    <col min="12280" max="12289" width="8.28515625" style="6" customWidth="1"/>
    <col min="12290" max="12534" width="8.85546875" style="6"/>
    <col min="12535" max="12535" width="49" style="6" customWidth="1"/>
    <col min="12536" max="12545" width="8.28515625" style="6" customWidth="1"/>
    <col min="12546" max="12790" width="8.85546875" style="6"/>
    <col min="12791" max="12791" width="49" style="6" customWidth="1"/>
    <col min="12792" max="12801" width="8.28515625" style="6" customWidth="1"/>
    <col min="12802" max="13046" width="8.85546875" style="6"/>
    <col min="13047" max="13047" width="49" style="6" customWidth="1"/>
    <col min="13048" max="13057" width="8.28515625" style="6" customWidth="1"/>
    <col min="13058" max="13302" width="8.85546875" style="6"/>
    <col min="13303" max="13303" width="49" style="6" customWidth="1"/>
    <col min="13304" max="13313" width="8.28515625" style="6" customWidth="1"/>
    <col min="13314" max="13558" width="8.85546875" style="6"/>
    <col min="13559" max="13559" width="49" style="6" customWidth="1"/>
    <col min="13560" max="13569" width="8.28515625" style="6" customWidth="1"/>
    <col min="13570" max="13814" width="8.85546875" style="6"/>
    <col min="13815" max="13815" width="49" style="6" customWidth="1"/>
    <col min="13816" max="13825" width="8.28515625" style="6" customWidth="1"/>
    <col min="13826" max="14070" width="8.85546875" style="6"/>
    <col min="14071" max="14071" width="49" style="6" customWidth="1"/>
    <col min="14072" max="14081" width="8.28515625" style="6" customWidth="1"/>
    <col min="14082" max="14326" width="8.85546875" style="6"/>
    <col min="14327" max="14327" width="49" style="6" customWidth="1"/>
    <col min="14328" max="14337" width="8.28515625" style="6" customWidth="1"/>
    <col min="14338" max="14582" width="8.85546875" style="6"/>
    <col min="14583" max="14583" width="49" style="6" customWidth="1"/>
    <col min="14584" max="14593" width="8.28515625" style="6" customWidth="1"/>
    <col min="14594" max="14838" width="8.85546875" style="6"/>
    <col min="14839" max="14839" width="49" style="6" customWidth="1"/>
    <col min="14840" max="14849" width="8.28515625" style="6" customWidth="1"/>
    <col min="14850" max="15094" width="8.85546875" style="6"/>
    <col min="15095" max="15095" width="49" style="6" customWidth="1"/>
    <col min="15096" max="15105" width="8.28515625" style="6" customWidth="1"/>
    <col min="15106" max="15350" width="8.85546875" style="6"/>
    <col min="15351" max="15351" width="49" style="6" customWidth="1"/>
    <col min="15352" max="15361" width="8.28515625" style="6" customWidth="1"/>
    <col min="15362" max="15606" width="8.85546875" style="6"/>
    <col min="15607" max="15607" width="49" style="6" customWidth="1"/>
    <col min="15608" max="15617" width="8.28515625" style="6" customWidth="1"/>
    <col min="15618" max="15862" width="8.85546875" style="6"/>
    <col min="15863" max="15863" width="49" style="6" customWidth="1"/>
    <col min="15864" max="15873" width="8.28515625" style="6" customWidth="1"/>
    <col min="15874" max="16118" width="8.85546875" style="6"/>
    <col min="16119" max="16119" width="49" style="6" customWidth="1"/>
    <col min="16120" max="16129" width="8.28515625" style="6" customWidth="1"/>
    <col min="16130" max="16384" width="8.85546875" style="6"/>
  </cols>
  <sheetData>
    <row r="1" spans="1:25" ht="15" customHeight="1">
      <c r="A1" s="20"/>
      <c r="B1" s="20"/>
      <c r="C1" s="20"/>
      <c r="D1" s="20"/>
      <c r="E1" s="20"/>
    </row>
    <row r="2" spans="1:25">
      <c r="A2" s="285" t="s">
        <v>55</v>
      </c>
      <c r="B2" s="286" t="s">
        <v>39</v>
      </c>
      <c r="C2" s="286" t="s">
        <v>40</v>
      </c>
      <c r="D2" s="286" t="s">
        <v>41</v>
      </c>
      <c r="E2" s="286" t="s">
        <v>42</v>
      </c>
      <c r="F2" s="286" t="s">
        <v>79</v>
      </c>
      <c r="G2" s="286" t="s">
        <v>306</v>
      </c>
      <c r="H2" s="286" t="s">
        <v>312</v>
      </c>
      <c r="I2" s="286" t="s">
        <v>315</v>
      </c>
      <c r="J2" s="286" t="s">
        <v>319</v>
      </c>
      <c r="K2" s="286" t="s">
        <v>320</v>
      </c>
      <c r="L2" s="286" t="s">
        <v>323</v>
      </c>
      <c r="M2" s="286" t="s">
        <v>326</v>
      </c>
      <c r="N2" s="286" t="s">
        <v>331</v>
      </c>
      <c r="O2" s="286" t="s">
        <v>332</v>
      </c>
      <c r="P2" s="286" t="s">
        <v>333</v>
      </c>
      <c r="Q2" s="286" t="s">
        <v>335</v>
      </c>
      <c r="R2" s="286" t="s">
        <v>338</v>
      </c>
      <c r="S2" s="286" t="s">
        <v>340</v>
      </c>
      <c r="T2" s="286" t="s">
        <v>342</v>
      </c>
      <c r="U2" s="286" t="s">
        <v>345</v>
      </c>
      <c r="V2" s="286" t="s">
        <v>345</v>
      </c>
      <c r="W2" s="286" t="s">
        <v>347</v>
      </c>
      <c r="X2" s="286" t="s">
        <v>349</v>
      </c>
      <c r="Y2" s="286" t="s">
        <v>351</v>
      </c>
    </row>
    <row r="4" spans="1:25">
      <c r="A4" s="10" t="s">
        <v>273</v>
      </c>
      <c r="B4" s="11" t="s">
        <v>39</v>
      </c>
      <c r="C4" s="11" t="s">
        <v>40</v>
      </c>
      <c r="D4" s="11" t="s">
        <v>41</v>
      </c>
      <c r="E4" s="11" t="s">
        <v>42</v>
      </c>
      <c r="F4" s="11" t="s">
        <v>79</v>
      </c>
      <c r="G4" s="11" t="s">
        <v>306</v>
      </c>
      <c r="H4" s="11" t="s">
        <v>312</v>
      </c>
      <c r="I4" s="11" t="s">
        <v>315</v>
      </c>
      <c r="J4" s="11" t="s">
        <v>319</v>
      </c>
      <c r="K4" s="11" t="s">
        <v>320</v>
      </c>
      <c r="L4" s="11" t="s">
        <v>323</v>
      </c>
      <c r="M4" s="11" t="s">
        <v>326</v>
      </c>
      <c r="N4" s="11" t="s">
        <v>331</v>
      </c>
      <c r="O4" s="11" t="s">
        <v>332</v>
      </c>
      <c r="P4" s="11" t="s">
        <v>333</v>
      </c>
      <c r="Q4" s="11" t="s">
        <v>335</v>
      </c>
      <c r="R4" s="11" t="s">
        <v>338</v>
      </c>
      <c r="S4" s="11" t="s">
        <v>340</v>
      </c>
      <c r="T4" s="11" t="s">
        <v>342</v>
      </c>
      <c r="U4" s="11" t="s">
        <v>345</v>
      </c>
      <c r="V4" s="11" t="s">
        <v>345</v>
      </c>
      <c r="W4" s="11" t="str">
        <f>W2</f>
        <v>1T25</v>
      </c>
      <c r="X4" s="11" t="str">
        <f>X2</f>
        <v>2T25</v>
      </c>
      <c r="Y4" s="11" t="str">
        <f>Y2</f>
        <v>3T25</v>
      </c>
    </row>
    <row r="5" spans="1:25">
      <c r="A5" s="22" t="s">
        <v>274</v>
      </c>
      <c r="B5" s="23">
        <v>401.24102825999995</v>
      </c>
      <c r="C5" s="23">
        <v>820.00000926999996</v>
      </c>
      <c r="D5" s="23">
        <v>1467.4805438600013</v>
      </c>
      <c r="E5" s="23">
        <v>1341.9884055099999</v>
      </c>
      <c r="F5" s="23">
        <v>2362.6619943999999</v>
      </c>
      <c r="G5" s="23">
        <v>2500.6386102399974</v>
      </c>
      <c r="H5" s="23">
        <v>804</v>
      </c>
      <c r="I5" s="23">
        <v>704</v>
      </c>
      <c r="J5" s="23">
        <v>739</v>
      </c>
      <c r="K5" s="23">
        <v>825.72169818000066</v>
      </c>
      <c r="L5" s="23">
        <v>514</v>
      </c>
      <c r="M5" s="23">
        <v>871</v>
      </c>
      <c r="N5" s="23">
        <v>515.79700000000003</v>
      </c>
      <c r="O5" s="23">
        <v>494.18072286000023</v>
      </c>
      <c r="P5" s="23">
        <v>1199.9265942100005</v>
      </c>
      <c r="Q5" s="23">
        <v>1359</v>
      </c>
      <c r="R5" s="23">
        <v>557.93799999999999</v>
      </c>
      <c r="S5" s="23">
        <v>1507.4424055400009</v>
      </c>
      <c r="T5" s="23">
        <v>447</v>
      </c>
      <c r="U5" s="23">
        <v>2016</v>
      </c>
      <c r="V5" s="23">
        <v>2016</v>
      </c>
      <c r="W5" s="23">
        <v>-357</v>
      </c>
      <c r="X5" s="23">
        <v>116</v>
      </c>
      <c r="Y5" s="23">
        <v>696</v>
      </c>
    </row>
    <row r="6" spans="1:25">
      <c r="A6" s="14" t="s">
        <v>275</v>
      </c>
      <c r="B6" s="25" t="s">
        <v>10</v>
      </c>
      <c r="C6" s="25" t="s">
        <v>10</v>
      </c>
      <c r="D6" s="25" t="s">
        <v>10</v>
      </c>
      <c r="E6" s="25" t="s">
        <v>10</v>
      </c>
      <c r="F6" s="25" t="s">
        <v>10</v>
      </c>
      <c r="G6" s="25" t="s">
        <v>10</v>
      </c>
      <c r="H6" s="25" t="s">
        <v>10</v>
      </c>
      <c r="I6" s="25" t="s">
        <v>10</v>
      </c>
      <c r="J6" s="25" t="s">
        <v>10</v>
      </c>
      <c r="K6" s="25" t="s">
        <v>10</v>
      </c>
      <c r="L6" s="25" t="s">
        <v>10</v>
      </c>
      <c r="M6" s="25" t="s">
        <v>10</v>
      </c>
      <c r="N6" s="25" t="s">
        <v>10</v>
      </c>
      <c r="O6" s="25" t="s">
        <v>10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</row>
    <row r="7" spans="1:25">
      <c r="A7" s="14" t="s">
        <v>276</v>
      </c>
      <c r="B7" s="25">
        <v>-142.27085663000003</v>
      </c>
      <c r="C7" s="25">
        <v>-138.91939283999997</v>
      </c>
      <c r="D7" s="25">
        <v>-164.40230466999998</v>
      </c>
      <c r="E7" s="25">
        <v>-767.35716547000015</v>
      </c>
      <c r="F7" s="24">
        <v>-147.03206123999999</v>
      </c>
      <c r="G7" s="24">
        <v>172.94935760999996</v>
      </c>
      <c r="H7" s="24">
        <v>188.17138473</v>
      </c>
      <c r="I7" s="24">
        <v>224</v>
      </c>
      <c r="J7" s="24">
        <v>236</v>
      </c>
      <c r="K7" s="25">
        <v>236.95588064999995</v>
      </c>
      <c r="L7" s="25">
        <v>247</v>
      </c>
      <c r="M7" s="25">
        <v>270</v>
      </c>
      <c r="N7" s="289">
        <v>250</v>
      </c>
      <c r="O7" s="289">
        <v>247</v>
      </c>
      <c r="P7" s="289">
        <v>262.51875604988089</v>
      </c>
      <c r="Q7" s="289">
        <v>273</v>
      </c>
      <c r="R7" s="289">
        <v>281.43799999999999</v>
      </c>
      <c r="S7" s="289">
        <v>293.08034495988102</v>
      </c>
      <c r="T7" s="289">
        <v>287</v>
      </c>
      <c r="U7" s="289">
        <v>282</v>
      </c>
      <c r="V7" s="289">
        <v>282</v>
      </c>
      <c r="W7" s="289">
        <v>310</v>
      </c>
      <c r="X7" s="289">
        <v>316</v>
      </c>
      <c r="Y7" s="289">
        <v>318</v>
      </c>
    </row>
    <row r="8" spans="1:25">
      <c r="A8" s="14" t="s">
        <v>56</v>
      </c>
      <c r="B8" s="25">
        <v>-205.90307147871002</v>
      </c>
      <c r="C8" s="25">
        <v>-292.95399685422183</v>
      </c>
      <c r="D8" s="25">
        <v>-744.14818201024616</v>
      </c>
      <c r="E8" s="25">
        <v>-516.28237269289389</v>
      </c>
      <c r="F8" s="24">
        <v>-1122.2762257057107</v>
      </c>
      <c r="G8" s="24">
        <v>1333.9837859496356</v>
      </c>
      <c r="H8" s="24">
        <v>361.60308406009955</v>
      </c>
      <c r="I8" s="24">
        <v>16</v>
      </c>
      <c r="J8" s="24">
        <v>366</v>
      </c>
      <c r="K8" s="24">
        <v>406.19953249822277</v>
      </c>
      <c r="L8" s="24">
        <v>233</v>
      </c>
      <c r="M8" s="24">
        <v>25</v>
      </c>
      <c r="N8" s="24">
        <v>252</v>
      </c>
      <c r="O8" s="24">
        <v>845.14</v>
      </c>
      <c r="P8" s="24">
        <v>573.9614422180465</v>
      </c>
      <c r="Q8" s="24">
        <v>328</v>
      </c>
      <c r="R8" s="24">
        <v>232.62200000000001</v>
      </c>
      <c r="S8" s="24">
        <v>650.64618758925894</v>
      </c>
      <c r="T8" s="24">
        <v>-31</v>
      </c>
      <c r="U8" s="24">
        <v>369</v>
      </c>
      <c r="V8" s="24">
        <v>369</v>
      </c>
      <c r="W8" s="24">
        <v>166</v>
      </c>
      <c r="X8" s="24">
        <v>66</v>
      </c>
      <c r="Y8" s="24">
        <v>361</v>
      </c>
    </row>
    <row r="9" spans="1:25">
      <c r="A9" s="14" t="s">
        <v>277</v>
      </c>
      <c r="B9" s="25">
        <v>33.977548160000026</v>
      </c>
      <c r="C9" s="25">
        <v>-87.227012160000015</v>
      </c>
      <c r="D9" s="25">
        <v>-95.764402840000045</v>
      </c>
      <c r="E9" s="25">
        <v>-363.37795707999999</v>
      </c>
      <c r="F9" s="24">
        <v>76.060420159999978</v>
      </c>
      <c r="G9" s="24">
        <v>638.80250551999995</v>
      </c>
      <c r="H9" s="24">
        <v>-138.27837506999995</v>
      </c>
      <c r="I9" s="24">
        <v>-160</v>
      </c>
      <c r="J9" s="24">
        <v>965</v>
      </c>
      <c r="K9" s="24">
        <v>-568.31636100000014</v>
      </c>
      <c r="L9" s="24">
        <v>-63</v>
      </c>
      <c r="M9" s="24">
        <v>439</v>
      </c>
      <c r="N9" s="16">
        <v>381</v>
      </c>
      <c r="O9" s="16">
        <v>506.31400000000002</v>
      </c>
      <c r="P9" s="16">
        <v>-2.7559249299998072</v>
      </c>
      <c r="Q9" s="16">
        <v>345</v>
      </c>
      <c r="R9" s="16">
        <v>44.09</v>
      </c>
      <c r="S9" s="16">
        <v>-436.41093942999998</v>
      </c>
      <c r="T9" s="16">
        <v>425</v>
      </c>
      <c r="U9" s="16">
        <v>-815</v>
      </c>
      <c r="V9" s="16">
        <v>-815</v>
      </c>
      <c r="W9" s="16">
        <v>1315</v>
      </c>
      <c r="X9" s="16">
        <v>750</v>
      </c>
      <c r="Y9" s="16">
        <v>567</v>
      </c>
    </row>
    <row r="10" spans="1:25">
      <c r="A10" s="22" t="s">
        <v>57</v>
      </c>
      <c r="B10" s="23">
        <f>B5-B7-B8-B9</f>
        <v>715.43740820870994</v>
      </c>
      <c r="C10" s="23">
        <f t="shared" ref="C10:F10" si="0">C5-C7-C8-C9</f>
        <v>1339.1004111242219</v>
      </c>
      <c r="D10" s="23">
        <f t="shared" si="0"/>
        <v>2471.7954333802472</v>
      </c>
      <c r="E10" s="23">
        <f t="shared" si="0"/>
        <v>2989.0059007528935</v>
      </c>
      <c r="F10" s="23">
        <f t="shared" si="0"/>
        <v>3555.9098611857107</v>
      </c>
      <c r="G10" s="23">
        <v>4646.374259319633</v>
      </c>
      <c r="H10" s="23">
        <v>1215.5593233500988</v>
      </c>
      <c r="I10" s="23">
        <v>784</v>
      </c>
      <c r="J10" s="23">
        <v>2306</v>
      </c>
      <c r="K10" s="23">
        <v>900.56075032822309</v>
      </c>
      <c r="L10" s="23">
        <v>931</v>
      </c>
      <c r="M10" s="23">
        <v>1605</v>
      </c>
      <c r="N10" s="23">
        <v>1399</v>
      </c>
      <c r="O10" s="23">
        <v>1332.5026595997942</v>
      </c>
      <c r="P10" s="23">
        <v>2033.6508675479281</v>
      </c>
      <c r="Q10" s="23">
        <v>2305</v>
      </c>
      <c r="R10" s="23">
        <v>1116</v>
      </c>
      <c r="S10" s="23">
        <v>2014.7579986591406</v>
      </c>
      <c r="T10" s="23">
        <v>1128</v>
      </c>
      <c r="U10" s="23">
        <f>SUM(U5:U9)</f>
        <v>1852</v>
      </c>
      <c r="V10" s="23">
        <f>SUM(V5:V9)</f>
        <v>1852</v>
      </c>
      <c r="W10" s="23">
        <f>SUM(W5:W9)</f>
        <v>1434</v>
      </c>
      <c r="X10" s="23">
        <f>SUM(X5:X9)</f>
        <v>1248</v>
      </c>
      <c r="Y10" s="23">
        <v>1941</v>
      </c>
    </row>
    <row r="11" spans="1:25">
      <c r="A11" s="14" t="s">
        <v>311</v>
      </c>
      <c r="B11" s="25">
        <v>-176.54989195999994</v>
      </c>
      <c r="C11" s="25">
        <v>-72.066882059999998</v>
      </c>
      <c r="D11" s="25">
        <v>-209.17573358999996</v>
      </c>
      <c r="E11" s="25">
        <v>-31</v>
      </c>
      <c r="F11" s="24">
        <v>-7</v>
      </c>
      <c r="G11" s="24">
        <v>-27</v>
      </c>
      <c r="H11" s="24">
        <v>-52.153453752746998</v>
      </c>
      <c r="I11" s="24">
        <v>-7</v>
      </c>
      <c r="J11" s="24">
        <v>-11</v>
      </c>
      <c r="K11" s="24">
        <v>-26.596179195214471</v>
      </c>
      <c r="L11" s="24">
        <v>42</v>
      </c>
      <c r="M11" s="24">
        <v>212</v>
      </c>
      <c r="N11" s="24">
        <v>634</v>
      </c>
      <c r="O11" s="24">
        <v>-188.37390161000022</v>
      </c>
      <c r="P11" s="24">
        <v>8.6030370500000615</v>
      </c>
      <c r="Q11" s="24">
        <v>492</v>
      </c>
      <c r="R11" s="24">
        <v>47.13</v>
      </c>
      <c r="S11" s="24">
        <v>-350.12778158000003</v>
      </c>
      <c r="T11" s="24">
        <v>61</v>
      </c>
      <c r="U11" s="24">
        <v>208</v>
      </c>
      <c r="V11" s="24">
        <v>208</v>
      </c>
      <c r="W11" s="24">
        <v>30</v>
      </c>
      <c r="X11" s="24">
        <v>94</v>
      </c>
      <c r="Y11" s="24">
        <v>110</v>
      </c>
    </row>
    <row r="12" spans="1:25">
      <c r="A12" s="14" t="s">
        <v>278</v>
      </c>
      <c r="B12" s="25">
        <v>-20.433923980437086</v>
      </c>
      <c r="C12" s="25">
        <v>19.99151131415768</v>
      </c>
      <c r="D12" s="25">
        <v>18.439955684228018</v>
      </c>
      <c r="E12" s="25">
        <v>218</v>
      </c>
      <c r="F12" s="24">
        <v>115</v>
      </c>
      <c r="G12" s="24">
        <v>336</v>
      </c>
      <c r="H12" s="24">
        <v>-252.57395159000006</v>
      </c>
      <c r="I12" s="24">
        <v>73</v>
      </c>
      <c r="J12" s="24">
        <v>120</v>
      </c>
      <c r="K12" s="24">
        <v>33.47699716999999</v>
      </c>
      <c r="L12" s="24">
        <v>-47</v>
      </c>
      <c r="M12" s="24">
        <v>-32</v>
      </c>
      <c r="N12" s="24">
        <v>-14</v>
      </c>
      <c r="O12" s="24">
        <v>-46.017073740637862</v>
      </c>
      <c r="P12" s="24">
        <v>-54.529235896614118</v>
      </c>
      <c r="Q12" s="24">
        <v>-37</v>
      </c>
      <c r="R12" s="24">
        <v>-40.134</v>
      </c>
      <c r="S12" s="24">
        <v>-46.180308351318992</v>
      </c>
      <c r="T12" s="24">
        <v>-50</v>
      </c>
      <c r="U12" s="24">
        <v>-45</v>
      </c>
      <c r="V12" s="24">
        <v>-45</v>
      </c>
      <c r="W12" s="24">
        <v>-37</v>
      </c>
      <c r="X12" s="24">
        <v>-74</v>
      </c>
      <c r="Y12" s="24">
        <v>-60</v>
      </c>
    </row>
    <row r="13" spans="1:25">
      <c r="A13" s="22" t="s">
        <v>279</v>
      </c>
      <c r="B13" s="23">
        <f t="shared" ref="B13:D13" si="1">B10-B11-B12</f>
        <v>912.42122414914695</v>
      </c>
      <c r="C13" s="23">
        <f t="shared" si="1"/>
        <v>1391.1757818700642</v>
      </c>
      <c r="D13" s="23">
        <f t="shared" si="1"/>
        <v>2662.5312112860192</v>
      </c>
      <c r="E13" s="23">
        <v>3176</v>
      </c>
      <c r="F13" s="23">
        <v>3665</v>
      </c>
      <c r="G13" s="23">
        <v>4955.648967715395</v>
      </c>
      <c r="H13" s="23">
        <v>911</v>
      </c>
      <c r="I13" s="23">
        <v>850</v>
      </c>
      <c r="J13" s="23">
        <v>2415</v>
      </c>
      <c r="K13" s="23">
        <v>907.44156830300858</v>
      </c>
      <c r="L13" s="23">
        <f>SUM(L10:L12)</f>
        <v>926</v>
      </c>
      <c r="M13" s="23">
        <v>1785</v>
      </c>
      <c r="N13" s="23">
        <v>2018</v>
      </c>
      <c r="O13" s="23">
        <v>1098.111684249156</v>
      </c>
      <c r="P13" s="23">
        <v>1987.7246687013139</v>
      </c>
      <c r="Q13" s="23">
        <v>2759</v>
      </c>
      <c r="R13" s="23">
        <v>1123</v>
      </c>
      <c r="S13" s="23">
        <v>1618.4499087278218</v>
      </c>
      <c r="T13" s="23">
        <v>1139</v>
      </c>
      <c r="U13" s="23">
        <f>SUM(U10:U12)</f>
        <v>2015</v>
      </c>
      <c r="V13" s="23">
        <f>SUM(V10:V12)</f>
        <v>2015</v>
      </c>
      <c r="W13" s="23">
        <f>SUM(W10:W12)</f>
        <v>1427</v>
      </c>
      <c r="X13" s="23">
        <f>SUM(X10:X12)</f>
        <v>1268</v>
      </c>
      <c r="Y13" s="23">
        <f>SUM(Y10:Y12)</f>
        <v>1991</v>
      </c>
    </row>
    <row r="14" spans="1:25" ht="15" customHeight="1">
      <c r="A14" s="26" t="s">
        <v>280</v>
      </c>
      <c r="F14" s="7"/>
      <c r="G14" s="7"/>
      <c r="H14" s="7"/>
      <c r="I14" s="7"/>
      <c r="J14" s="7"/>
      <c r="K14" s="7"/>
      <c r="L14" s="7"/>
      <c r="M14" s="7"/>
    </row>
    <row r="15" spans="1:25">
      <c r="A15" s="27"/>
      <c r="F15" s="7"/>
      <c r="G15" s="7"/>
      <c r="H15" s="7"/>
      <c r="I15" s="7"/>
      <c r="J15" s="7"/>
      <c r="K15" s="7"/>
      <c r="L15" s="7"/>
      <c r="M15" s="7"/>
    </row>
    <row r="16" spans="1:25">
      <c r="A16" s="18"/>
      <c r="B16" s="17"/>
      <c r="C16" s="17"/>
      <c r="D16" s="17"/>
      <c r="E16" s="17"/>
      <c r="F16" s="24"/>
      <c r="G16" s="24"/>
      <c r="H16" s="24"/>
      <c r="I16" s="24"/>
      <c r="J16" s="24"/>
      <c r="K16" s="24"/>
      <c r="L16" s="24"/>
      <c r="M16" s="24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>
      <c r="A17" s="10" t="s">
        <v>281</v>
      </c>
      <c r="B17" s="11" t="s">
        <v>39</v>
      </c>
      <c r="C17" s="11" t="s">
        <v>40</v>
      </c>
      <c r="D17" s="11" t="s">
        <v>41</v>
      </c>
      <c r="E17" s="11" t="s">
        <v>42</v>
      </c>
      <c r="F17" s="11" t="s">
        <v>79</v>
      </c>
      <c r="G17" s="11" t="s">
        <v>306</v>
      </c>
      <c r="H17" s="11" t="s">
        <v>312</v>
      </c>
      <c r="I17" s="11" t="s">
        <v>315</v>
      </c>
      <c r="J17" s="11" t="s">
        <v>319</v>
      </c>
      <c r="K17" s="11" t="s">
        <v>320</v>
      </c>
      <c r="L17" s="11" t="s">
        <v>323</v>
      </c>
      <c r="M17" s="11" t="s">
        <v>326</v>
      </c>
      <c r="N17" s="11" t="s">
        <v>331</v>
      </c>
      <c r="O17" s="11" t="s">
        <v>332</v>
      </c>
      <c r="P17" s="11" t="s">
        <v>333</v>
      </c>
      <c r="Q17" s="11" t="s">
        <v>335</v>
      </c>
      <c r="R17" s="11" t="s">
        <v>338</v>
      </c>
      <c r="S17" s="11" t="s">
        <v>340</v>
      </c>
      <c r="T17" s="11" t="s">
        <v>342</v>
      </c>
      <c r="U17" s="11" t="s">
        <v>345</v>
      </c>
      <c r="V17" s="11" t="s">
        <v>345</v>
      </c>
      <c r="W17" s="11" t="str">
        <f>W2</f>
        <v>1T25</v>
      </c>
      <c r="X17" s="11" t="str">
        <f>X2</f>
        <v>2T25</v>
      </c>
      <c r="Y17" s="11" t="str">
        <f>Y2</f>
        <v>3T25</v>
      </c>
    </row>
    <row r="18" spans="1:25">
      <c r="A18" s="22" t="s">
        <v>282</v>
      </c>
      <c r="B18" s="23">
        <v>33.977548160000026</v>
      </c>
      <c r="C18" s="23">
        <v>-87.227012160000015</v>
      </c>
      <c r="D18" s="23">
        <v>-95.764402840000045</v>
      </c>
      <c r="E18" s="23">
        <v>-363.37795707999999</v>
      </c>
      <c r="F18" s="23">
        <v>76</v>
      </c>
      <c r="G18" s="23">
        <v>-638.80250551999995</v>
      </c>
      <c r="H18" s="23">
        <v>138</v>
      </c>
      <c r="I18" s="23">
        <v>159.60875157999999</v>
      </c>
      <c r="J18" s="23">
        <v>-965</v>
      </c>
      <c r="K18" s="23">
        <v>568.31636100000014</v>
      </c>
      <c r="L18" s="23">
        <v>63</v>
      </c>
      <c r="M18" s="23">
        <v>-439</v>
      </c>
      <c r="N18" s="23">
        <v>-381</v>
      </c>
      <c r="O18" s="23">
        <v>-506.31363391999992</v>
      </c>
      <c r="P18" s="23">
        <v>2.7559249299998072</v>
      </c>
      <c r="Q18" s="23">
        <v>-345</v>
      </c>
      <c r="R18" s="23">
        <v>-44</v>
      </c>
      <c r="S18" s="23">
        <f t="shared" ref="S18:X18" si="2">SUM(S19:S20)</f>
        <v>436.4109394300001</v>
      </c>
      <c r="T18" s="23">
        <f t="shared" si="2"/>
        <v>-425</v>
      </c>
      <c r="U18" s="23">
        <f t="shared" si="2"/>
        <v>814.70242140000005</v>
      </c>
      <c r="V18" s="23">
        <f t="shared" si="2"/>
        <v>814.70242140000005</v>
      </c>
      <c r="W18" s="23">
        <f t="shared" si="2"/>
        <v>-1315.3638551286599</v>
      </c>
      <c r="X18" s="23">
        <f t="shared" si="2"/>
        <v>-750.05788226133586</v>
      </c>
      <c r="Y18" s="23">
        <f t="shared" ref="Y18" si="3">SUM(Y19:Y20)</f>
        <v>-566.62777433999975</v>
      </c>
    </row>
    <row r="19" spans="1:25">
      <c r="A19" s="14" t="s">
        <v>283</v>
      </c>
      <c r="B19" s="25">
        <v>10.235829589999998</v>
      </c>
      <c r="C19" s="25">
        <v>7.3926416200000009</v>
      </c>
      <c r="D19" s="25">
        <v>5.3170910399999975</v>
      </c>
      <c r="E19" s="25">
        <v>5.2740707899999979</v>
      </c>
      <c r="F19" s="24">
        <v>9.5349182799999994</v>
      </c>
      <c r="G19" s="24">
        <v>23.864237630000005</v>
      </c>
      <c r="H19" s="24">
        <v>58.148338500000001</v>
      </c>
      <c r="I19" s="24">
        <v>58.000502649999987</v>
      </c>
      <c r="J19" s="24">
        <v>77</v>
      </c>
      <c r="K19" s="24">
        <v>54.967046510000017</v>
      </c>
      <c r="L19" s="24">
        <v>109</v>
      </c>
      <c r="M19" s="24">
        <v>103</v>
      </c>
      <c r="N19" s="24">
        <v>128</v>
      </c>
      <c r="O19" s="24">
        <v>124.16902827999999</v>
      </c>
      <c r="P19" s="24">
        <v>119.65316869999997</v>
      </c>
      <c r="Q19" s="24">
        <v>165</v>
      </c>
      <c r="R19" s="24">
        <v>133</v>
      </c>
      <c r="S19" s="24">
        <v>172.52834252</v>
      </c>
      <c r="T19" s="24">
        <v>166</v>
      </c>
      <c r="U19" s="24">
        <v>248.54576953999998</v>
      </c>
      <c r="V19" s="24">
        <v>248.54576953999998</v>
      </c>
      <c r="W19" s="24">
        <v>302.85847649999999</v>
      </c>
      <c r="X19" s="24">
        <v>96.559280600000093</v>
      </c>
      <c r="Y19" s="24">
        <v>203.32695729</v>
      </c>
    </row>
    <row r="20" spans="1:25">
      <c r="A20" s="14" t="s">
        <v>284</v>
      </c>
      <c r="B20" s="25">
        <v>23.741718570000032</v>
      </c>
      <c r="C20" s="25">
        <v>-94.619653780000021</v>
      </c>
      <c r="D20" s="25">
        <v>-101.08149388000004</v>
      </c>
      <c r="E20" s="25">
        <v>-368.65202786999998</v>
      </c>
      <c r="F20" s="24">
        <v>66.525501879999979</v>
      </c>
      <c r="G20" s="24">
        <v>-662.66674315</v>
      </c>
      <c r="H20" s="24">
        <v>80.130036569999959</v>
      </c>
      <c r="I20" s="24">
        <v>101.60824893</v>
      </c>
      <c r="J20" s="24">
        <v>-1042</v>
      </c>
      <c r="K20" s="24">
        <v>513.3493144900001</v>
      </c>
      <c r="L20" s="24">
        <v>-46</v>
      </c>
      <c r="M20" s="24">
        <v>-541</v>
      </c>
      <c r="N20" s="24">
        <v>-509</v>
      </c>
      <c r="O20" s="24">
        <v>-630.48266219999994</v>
      </c>
      <c r="P20" s="24">
        <v>-116.89724377000016</v>
      </c>
      <c r="Q20" s="24">
        <v>-510</v>
      </c>
      <c r="R20" s="24">
        <v>-177</v>
      </c>
      <c r="S20" s="24">
        <f t="shared" ref="S20:Y20" si="4">SUM(S21:S22)</f>
        <v>263.88259691000007</v>
      </c>
      <c r="T20" s="24">
        <f t="shared" si="4"/>
        <v>-591</v>
      </c>
      <c r="U20" s="24">
        <f t="shared" si="4"/>
        <v>566.15665186000001</v>
      </c>
      <c r="V20" s="24">
        <f t="shared" si="4"/>
        <v>566.15665186000001</v>
      </c>
      <c r="W20" s="24">
        <f t="shared" si="4"/>
        <v>-1618.22233162866</v>
      </c>
      <c r="X20" s="24">
        <f t="shared" si="4"/>
        <v>-846.61716286133594</v>
      </c>
      <c r="Y20" s="24">
        <f t="shared" si="4"/>
        <v>-769.95473162999974</v>
      </c>
    </row>
    <row r="21" spans="1:25">
      <c r="A21" s="28" t="s">
        <v>285</v>
      </c>
      <c r="B21" s="25">
        <v>-70.351512209999996</v>
      </c>
      <c r="C21" s="25">
        <v>-62.064752120000009</v>
      </c>
      <c r="D21" s="25">
        <v>-76.775519910000014</v>
      </c>
      <c r="E21" s="25">
        <v>-194.98976197000002</v>
      </c>
      <c r="F21" s="24">
        <v>-90.594707480000011</v>
      </c>
      <c r="G21" s="24">
        <v>-71.565458019999994</v>
      </c>
      <c r="H21" s="24">
        <v>-187.29282910000001</v>
      </c>
      <c r="I21" s="24">
        <v>-131.45248493999998</v>
      </c>
      <c r="J21" s="24">
        <v>-139</v>
      </c>
      <c r="K21" s="24">
        <v>-148.62382534</v>
      </c>
      <c r="L21" s="24">
        <v>-214</v>
      </c>
      <c r="M21" s="24">
        <v>-199</v>
      </c>
      <c r="N21" s="24">
        <v>-217</v>
      </c>
      <c r="O21" s="24">
        <v>-331.64565190999997</v>
      </c>
      <c r="P21" s="24">
        <v>-288.46494105000011</v>
      </c>
      <c r="Q21" s="24">
        <v>-271</v>
      </c>
      <c r="R21" s="24">
        <v>-335</v>
      </c>
      <c r="S21" s="24">
        <v>-310.88138690000005</v>
      </c>
      <c r="T21" s="24">
        <v>-386</v>
      </c>
      <c r="U21" s="24">
        <v>-560.13409363999995</v>
      </c>
      <c r="V21" s="24">
        <v>-560.13409363999995</v>
      </c>
      <c r="W21" s="24">
        <v>-571.35725381999998</v>
      </c>
      <c r="X21" s="24">
        <v>-324.31663008999999</v>
      </c>
      <c r="Y21" s="24">
        <v>-358.68758428000001</v>
      </c>
    </row>
    <row r="22" spans="1:25">
      <c r="A22" s="28" t="s">
        <v>286</v>
      </c>
      <c r="B22" s="25">
        <v>94.093230780000027</v>
      </c>
      <c r="C22" s="25">
        <v>-32.554901660000013</v>
      </c>
      <c r="D22" s="25">
        <v>-24.305973970000025</v>
      </c>
      <c r="E22" s="25">
        <v>-173.66226589999999</v>
      </c>
      <c r="F22" s="24">
        <v>157.12020935999999</v>
      </c>
      <c r="G22" s="24">
        <v>-591.10128513000006</v>
      </c>
      <c r="H22" s="24">
        <v>267.42286566999996</v>
      </c>
      <c r="I22" s="24">
        <v>233.06073386999998</v>
      </c>
      <c r="J22" s="24">
        <v>-903</v>
      </c>
      <c r="K22" s="24">
        <v>661.97313983000004</v>
      </c>
      <c r="L22" s="24">
        <v>167</v>
      </c>
      <c r="M22" s="24">
        <v>-342</v>
      </c>
      <c r="N22" s="24">
        <v>-292</v>
      </c>
      <c r="O22" s="24">
        <v>-298.83701028999997</v>
      </c>
      <c r="P22" s="24">
        <v>171.56769727999995</v>
      </c>
      <c r="Q22" s="24">
        <v>-239</v>
      </c>
      <c r="R22" s="24">
        <v>158</v>
      </c>
      <c r="S22" s="24">
        <v>574.76398381000013</v>
      </c>
      <c r="T22" s="24">
        <v>-205</v>
      </c>
      <c r="U22" s="24">
        <v>1126.2907455</v>
      </c>
      <c r="V22" s="24">
        <v>1126.2907455</v>
      </c>
      <c r="W22" s="24">
        <v>-1046.8650778086601</v>
      </c>
      <c r="X22" s="24">
        <v>-522.30053277133595</v>
      </c>
      <c r="Y22" s="24">
        <v>-411.26714734999973</v>
      </c>
    </row>
    <row r="23" spans="1:25">
      <c r="A23" s="18"/>
      <c r="B23" s="16"/>
      <c r="C23" s="16"/>
      <c r="D23" s="16"/>
      <c r="E23" s="16"/>
      <c r="F23" s="24"/>
      <c r="G23" s="24"/>
      <c r="H23" s="24"/>
      <c r="I23" s="24"/>
      <c r="J23" s="24"/>
      <c r="K23" s="24"/>
      <c r="L23" s="24"/>
      <c r="M23" s="24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>
      <c r="A24" s="1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>
      <c r="A25" s="10" t="s">
        <v>287</v>
      </c>
      <c r="B25" s="11" t="s">
        <v>39</v>
      </c>
      <c r="C25" s="11" t="s">
        <v>40</v>
      </c>
      <c r="D25" s="11" t="s">
        <v>41</v>
      </c>
      <c r="E25" s="11" t="s">
        <v>42</v>
      </c>
      <c r="F25" s="11" t="s">
        <v>79</v>
      </c>
      <c r="G25" s="11" t="s">
        <v>306</v>
      </c>
      <c r="H25" s="11" t="s">
        <v>312</v>
      </c>
      <c r="I25" s="11" t="s">
        <v>315</v>
      </c>
      <c r="J25" s="11" t="s">
        <v>319</v>
      </c>
      <c r="K25" s="11" t="s">
        <v>320</v>
      </c>
      <c r="L25" s="11" t="s">
        <v>323</v>
      </c>
      <c r="M25" s="11" t="s">
        <v>326</v>
      </c>
      <c r="N25" s="11" t="s">
        <v>331</v>
      </c>
      <c r="O25" s="11" t="s">
        <v>332</v>
      </c>
      <c r="P25" s="11" t="s">
        <v>333</v>
      </c>
      <c r="Q25" s="11" t="s">
        <v>335</v>
      </c>
      <c r="R25" s="11" t="s">
        <v>338</v>
      </c>
      <c r="S25" s="11" t="s">
        <v>340</v>
      </c>
      <c r="T25" s="11" t="s">
        <v>342</v>
      </c>
      <c r="U25" s="11" t="s">
        <v>345</v>
      </c>
      <c r="V25" s="11" t="s">
        <v>345</v>
      </c>
      <c r="W25" s="11" t="str">
        <f>W2</f>
        <v>1T25</v>
      </c>
      <c r="X25" s="11" t="str">
        <f>X2</f>
        <v>2T25</v>
      </c>
      <c r="Y25" s="11" t="str">
        <f>Y2</f>
        <v>3T25</v>
      </c>
    </row>
    <row r="26" spans="1:25">
      <c r="A26" s="222" t="s">
        <v>288</v>
      </c>
      <c r="B26" s="70">
        <v>2272.8268929300002</v>
      </c>
      <c r="C26" s="70">
        <v>2272.8268929300002</v>
      </c>
      <c r="D26" s="70">
        <v>3094.3924414799994</v>
      </c>
      <c r="E26" s="70">
        <v>3660</v>
      </c>
      <c r="F26" s="70">
        <v>3609</v>
      </c>
      <c r="G26" s="70">
        <v>4887</v>
      </c>
      <c r="H26" s="70">
        <v>2473</v>
      </c>
      <c r="I26" s="70">
        <v>1819</v>
      </c>
      <c r="J26" s="70">
        <v>3114</v>
      </c>
      <c r="K26" s="70">
        <v>1902</v>
      </c>
      <c r="L26" s="70">
        <v>1901</v>
      </c>
      <c r="M26" s="70">
        <v>2884</v>
      </c>
      <c r="N26" s="70">
        <v>3258</v>
      </c>
      <c r="O26" s="70">
        <v>2448</v>
      </c>
      <c r="P26" s="70">
        <v>2804</v>
      </c>
      <c r="Q26" s="70">
        <v>3139</v>
      </c>
      <c r="R26" s="70">
        <v>1520</v>
      </c>
      <c r="S26" s="70">
        <v>1906</v>
      </c>
      <c r="T26" s="70">
        <v>1812</v>
      </c>
      <c r="U26" s="70">
        <f>SUM(U27:U32)</f>
        <v>2573.1285489900001</v>
      </c>
      <c r="V26" s="70">
        <f>SUM(V27:V32)</f>
        <v>2573.1285489900001</v>
      </c>
      <c r="W26" s="70">
        <f>SUM(W27:W32)</f>
        <v>2263</v>
      </c>
      <c r="X26" s="70">
        <f>SUM(X27:X32)</f>
        <v>2308.87236158</v>
      </c>
      <c r="Y26" s="70">
        <f>SUM(Y27:Y32)</f>
        <v>2895.3591948600001</v>
      </c>
    </row>
    <row r="27" spans="1:25">
      <c r="A27" s="14" t="s">
        <v>6</v>
      </c>
      <c r="B27" s="71">
        <v>1476.0372878499998</v>
      </c>
      <c r="C27" s="71">
        <v>1476.0372878499998</v>
      </c>
      <c r="D27" s="71">
        <v>2290.6653331399998</v>
      </c>
      <c r="E27" s="71">
        <v>2826</v>
      </c>
      <c r="F27" s="68">
        <v>2693.1701753600005</v>
      </c>
      <c r="G27" s="234">
        <f>ROUND(3629.35497766,0)</f>
        <v>3629</v>
      </c>
      <c r="H27" s="234">
        <v>895</v>
      </c>
      <c r="I27" s="234">
        <v>750</v>
      </c>
      <c r="J27" s="234">
        <v>2069</v>
      </c>
      <c r="K27" s="234">
        <v>791</v>
      </c>
      <c r="L27" s="234">
        <v>657</v>
      </c>
      <c r="M27" s="234">
        <v>1546</v>
      </c>
      <c r="N27" s="16">
        <v>1658</v>
      </c>
      <c r="O27" s="16">
        <v>858</v>
      </c>
      <c r="P27" s="16">
        <v>1398</v>
      </c>
      <c r="Q27" s="16">
        <v>1713</v>
      </c>
      <c r="R27" s="16">
        <v>433</v>
      </c>
      <c r="S27" s="16">
        <v>901</v>
      </c>
      <c r="T27" s="16">
        <v>689</v>
      </c>
      <c r="U27" s="16">
        <v>1516.1285489899999</v>
      </c>
      <c r="V27" s="16">
        <v>1516.1285489899999</v>
      </c>
      <c r="W27" s="16">
        <v>973</v>
      </c>
      <c r="X27" s="16">
        <v>895.87236158000007</v>
      </c>
      <c r="Y27" s="16">
        <v>1545.3591948600001</v>
      </c>
    </row>
    <row r="28" spans="1:25">
      <c r="A28" s="14" t="s">
        <v>7</v>
      </c>
      <c r="B28" s="71">
        <v>642.97557694000011</v>
      </c>
      <c r="C28" s="71">
        <v>642.97557694000011</v>
      </c>
      <c r="D28" s="71">
        <v>704.24286325999992</v>
      </c>
      <c r="E28" s="71">
        <v>660</v>
      </c>
      <c r="F28" s="68">
        <v>728.59502696999994</v>
      </c>
      <c r="G28" s="235">
        <f>ROUND(1080.28348483,0)</f>
        <v>1080</v>
      </c>
      <c r="H28" s="235">
        <v>1404</v>
      </c>
      <c r="I28" s="235">
        <v>956</v>
      </c>
      <c r="J28" s="235">
        <v>925</v>
      </c>
      <c r="K28" s="235">
        <v>992</v>
      </c>
      <c r="L28" s="235">
        <v>949</v>
      </c>
      <c r="M28" s="235">
        <v>1102</v>
      </c>
      <c r="N28" s="16">
        <v>1272</v>
      </c>
      <c r="O28" s="16">
        <v>1209</v>
      </c>
      <c r="P28" s="16">
        <v>1001</v>
      </c>
      <c r="Q28" s="16">
        <v>1019</v>
      </c>
      <c r="R28" s="16">
        <v>809</v>
      </c>
      <c r="S28" s="16">
        <v>813</v>
      </c>
      <c r="T28" s="16">
        <v>903</v>
      </c>
      <c r="U28" s="16">
        <v>939</v>
      </c>
      <c r="V28" s="16">
        <v>939</v>
      </c>
      <c r="W28" s="16">
        <v>1075</v>
      </c>
      <c r="X28" s="16">
        <v>1162</v>
      </c>
      <c r="Y28" s="16">
        <v>1122</v>
      </c>
    </row>
    <row r="29" spans="1:25">
      <c r="A29" s="14" t="s">
        <v>289</v>
      </c>
      <c r="B29" s="71">
        <v>32.475134870000005</v>
      </c>
      <c r="C29" s="71">
        <v>32.475134870000005</v>
      </c>
      <c r="D29" s="71">
        <v>39.154330850000008</v>
      </c>
      <c r="E29" s="71">
        <v>66</v>
      </c>
      <c r="F29" s="68">
        <v>26.839426150000001</v>
      </c>
      <c r="G29" s="235">
        <v>136</v>
      </c>
      <c r="H29" s="235">
        <v>52</v>
      </c>
      <c r="I29" s="235">
        <v>82</v>
      </c>
      <c r="J29" s="235">
        <v>85</v>
      </c>
      <c r="K29" s="235">
        <v>86</v>
      </c>
      <c r="L29" s="235">
        <v>105</v>
      </c>
      <c r="M29" s="235">
        <v>142</v>
      </c>
      <c r="N29" s="16">
        <v>184</v>
      </c>
      <c r="O29" s="16">
        <v>251</v>
      </c>
      <c r="P29" s="16">
        <v>267</v>
      </c>
      <c r="Q29" s="16">
        <v>178</v>
      </c>
      <c r="R29" s="16">
        <v>117</v>
      </c>
      <c r="S29" s="16">
        <v>166</v>
      </c>
      <c r="T29" s="16">
        <v>180</v>
      </c>
      <c r="U29" s="16">
        <v>47</v>
      </c>
      <c r="V29" s="16">
        <v>47</v>
      </c>
      <c r="W29" s="16">
        <v>135</v>
      </c>
      <c r="X29" s="16">
        <v>177</v>
      </c>
      <c r="Y29" s="16">
        <v>157</v>
      </c>
    </row>
    <row r="30" spans="1:25" hidden="1">
      <c r="A30" s="73" t="s">
        <v>58</v>
      </c>
      <c r="B30" s="72"/>
      <c r="C30" s="72"/>
      <c r="D30" s="71"/>
      <c r="F30" s="68"/>
      <c r="G30" s="68"/>
      <c r="H30" s="68"/>
      <c r="I30" s="68"/>
      <c r="J30" s="68"/>
      <c r="K30" s="68">
        <v>20</v>
      </c>
      <c r="L30" s="68"/>
      <c r="M30" s="68"/>
      <c r="N30" s="16"/>
      <c r="P30" s="6">
        <v>117</v>
      </c>
      <c r="S30" s="16">
        <v>1</v>
      </c>
      <c r="T30" s="16">
        <v>1</v>
      </c>
      <c r="U30" s="16">
        <v>1</v>
      </c>
      <c r="V30" s="16">
        <v>1</v>
      </c>
      <c r="W30" s="16"/>
      <c r="X30" s="16"/>
      <c r="Y30" s="16"/>
    </row>
    <row r="31" spans="1:25">
      <c r="A31" s="14" t="s">
        <v>290</v>
      </c>
      <c r="B31" s="71">
        <v>83.936366029999988</v>
      </c>
      <c r="C31" s="71">
        <v>83.936366029999988</v>
      </c>
      <c r="D31" s="220">
        <v>16.32294516</v>
      </c>
      <c r="E31" s="71">
        <v>90.625175689999992</v>
      </c>
      <c r="F31" s="68">
        <v>122.06160109000001</v>
      </c>
      <c r="G31" s="236">
        <f>ROUND(25.92231987,0)</f>
        <v>26</v>
      </c>
      <c r="H31" s="236">
        <v>105</v>
      </c>
      <c r="I31" s="236">
        <v>16</v>
      </c>
      <c r="J31" s="236">
        <v>16</v>
      </c>
      <c r="K31" s="236">
        <v>20</v>
      </c>
      <c r="L31" s="236">
        <v>167</v>
      </c>
      <c r="M31" s="236">
        <v>59</v>
      </c>
      <c r="N31" s="16">
        <v>109</v>
      </c>
      <c r="O31" s="16">
        <v>103</v>
      </c>
      <c r="P31" s="16">
        <v>117</v>
      </c>
      <c r="Q31" s="16">
        <v>100</v>
      </c>
      <c r="R31" s="16">
        <v>27</v>
      </c>
      <c r="S31" s="16">
        <v>1</v>
      </c>
      <c r="T31" s="16">
        <v>17</v>
      </c>
      <c r="U31" s="16">
        <v>40</v>
      </c>
      <c r="V31" s="16">
        <v>40</v>
      </c>
      <c r="W31" s="16">
        <v>53</v>
      </c>
      <c r="X31" s="16">
        <v>44</v>
      </c>
      <c r="Y31" s="16">
        <v>39</v>
      </c>
    </row>
    <row r="32" spans="1:25">
      <c r="A32" s="14" t="s">
        <v>291</v>
      </c>
      <c r="B32" s="71">
        <v>37.402527239999998</v>
      </c>
      <c r="C32" s="71">
        <v>37.402527239999998</v>
      </c>
      <c r="D32" s="71">
        <v>21.42408373</v>
      </c>
      <c r="E32" s="71">
        <v>17</v>
      </c>
      <c r="F32" s="69">
        <v>38.426105249999999</v>
      </c>
      <c r="G32" s="236">
        <v>16</v>
      </c>
      <c r="H32" s="236">
        <v>17</v>
      </c>
      <c r="I32" s="236">
        <v>15</v>
      </c>
      <c r="J32" s="236">
        <v>19</v>
      </c>
      <c r="K32" s="236">
        <v>13</v>
      </c>
      <c r="L32" s="236">
        <v>23</v>
      </c>
      <c r="M32" s="236">
        <v>35</v>
      </c>
      <c r="N32" s="16">
        <v>35</v>
      </c>
      <c r="O32" s="16">
        <v>27</v>
      </c>
      <c r="P32" s="16">
        <v>21</v>
      </c>
      <c r="Q32" s="16">
        <v>129</v>
      </c>
      <c r="R32" s="16">
        <v>134</v>
      </c>
      <c r="S32" s="16">
        <v>25</v>
      </c>
      <c r="T32" s="16">
        <v>23</v>
      </c>
      <c r="U32" s="16">
        <f>31-1</f>
        <v>30</v>
      </c>
      <c r="V32" s="16">
        <f>31-1</f>
        <v>30</v>
      </c>
      <c r="W32" s="16">
        <v>27</v>
      </c>
      <c r="X32" s="16">
        <v>30</v>
      </c>
      <c r="Y32" s="16">
        <v>32</v>
      </c>
    </row>
    <row r="33" spans="1:25">
      <c r="A33" s="222" t="s">
        <v>292</v>
      </c>
      <c r="B33" s="70">
        <v>1203.8317388099997</v>
      </c>
      <c r="C33" s="70">
        <v>1203.8317388099997</v>
      </c>
      <c r="D33" s="70">
        <v>2001.0678585700002</v>
      </c>
      <c r="E33" s="70">
        <v>1450</v>
      </c>
      <c r="F33" s="70">
        <v>2088</v>
      </c>
      <c r="G33" s="70">
        <v>2420</v>
      </c>
      <c r="H33" s="70">
        <v>3650</v>
      </c>
      <c r="I33" s="70">
        <v>2599</v>
      </c>
      <c r="J33" s="70">
        <v>1455</v>
      </c>
      <c r="K33" s="70">
        <v>1505.7961858599999</v>
      </c>
      <c r="L33" s="70">
        <v>2045.04258899</v>
      </c>
      <c r="M33" s="70">
        <v>1897</v>
      </c>
      <c r="N33" s="70">
        <v>1947</v>
      </c>
      <c r="O33" s="70">
        <v>2093</v>
      </c>
      <c r="P33" s="70">
        <v>2207</v>
      </c>
      <c r="Q33" s="70">
        <v>2573</v>
      </c>
      <c r="R33" s="70">
        <v>2056</v>
      </c>
      <c r="S33" s="70">
        <v>2472</v>
      </c>
      <c r="T33" s="70">
        <v>2704</v>
      </c>
      <c r="U33" s="70">
        <f>SUM(U34:U38)</f>
        <v>2767</v>
      </c>
      <c r="V33" s="70">
        <f>SUM(V34:V38)</f>
        <v>2767</v>
      </c>
      <c r="W33" s="70">
        <f>SUM(W34:W38)</f>
        <v>2451</v>
      </c>
      <c r="X33" s="70">
        <f>SUM(X34:X38)</f>
        <v>2759</v>
      </c>
      <c r="Y33" s="70">
        <f>SUM(Y34:Y38)</f>
        <v>2944</v>
      </c>
    </row>
    <row r="34" spans="1:25">
      <c r="A34" s="14" t="s">
        <v>17</v>
      </c>
      <c r="B34" s="71">
        <v>855.21823401999995</v>
      </c>
      <c r="C34" s="71">
        <v>855.21823401999995</v>
      </c>
      <c r="D34" s="71">
        <v>1352.6629441400005</v>
      </c>
      <c r="E34" s="71">
        <v>1043</v>
      </c>
      <c r="F34" s="68">
        <v>1622.4837734299997</v>
      </c>
      <c r="G34" s="68">
        <v>1958</v>
      </c>
      <c r="H34" s="68">
        <v>1497</v>
      </c>
      <c r="I34" s="68">
        <v>1151</v>
      </c>
      <c r="J34" s="68">
        <v>1112</v>
      </c>
      <c r="K34" s="68">
        <v>1135</v>
      </c>
      <c r="L34" s="68">
        <v>1108</v>
      </c>
      <c r="M34" s="68">
        <v>1384</v>
      </c>
      <c r="N34" s="16">
        <v>1486</v>
      </c>
      <c r="O34" s="16">
        <v>1556</v>
      </c>
      <c r="P34" s="16">
        <v>1619</v>
      </c>
      <c r="Q34" s="16">
        <v>1843</v>
      </c>
      <c r="R34" s="16">
        <v>1291</v>
      </c>
      <c r="S34" s="16">
        <v>1892</v>
      </c>
      <c r="T34" s="16">
        <v>2116</v>
      </c>
      <c r="U34" s="16">
        <v>2256</v>
      </c>
      <c r="V34" s="16">
        <v>2256</v>
      </c>
      <c r="W34" s="16">
        <v>1981</v>
      </c>
      <c r="X34" s="16">
        <v>2187</v>
      </c>
      <c r="Y34" s="16">
        <v>2528</v>
      </c>
    </row>
    <row r="35" spans="1:25">
      <c r="A35" s="14" t="s">
        <v>293</v>
      </c>
      <c r="B35" s="71">
        <v>102.18780380999999</v>
      </c>
      <c r="C35" s="71">
        <v>102.18780380999999</v>
      </c>
      <c r="D35" s="71">
        <v>124.37635710000002</v>
      </c>
      <c r="E35" s="71">
        <v>98</v>
      </c>
      <c r="F35" s="68">
        <v>110.32063650999999</v>
      </c>
      <c r="G35" s="68">
        <v>112</v>
      </c>
      <c r="H35" s="68">
        <v>140</v>
      </c>
      <c r="I35" s="68">
        <v>131</v>
      </c>
      <c r="J35" s="68">
        <v>150</v>
      </c>
      <c r="K35" s="68">
        <v>131</v>
      </c>
      <c r="L35" s="68">
        <v>146</v>
      </c>
      <c r="M35" s="68">
        <v>147</v>
      </c>
      <c r="N35" s="16">
        <v>154</v>
      </c>
      <c r="O35" s="16">
        <v>137</v>
      </c>
      <c r="P35" s="16">
        <v>167</v>
      </c>
      <c r="Q35" s="16">
        <v>155</v>
      </c>
      <c r="R35" s="16">
        <v>175</v>
      </c>
      <c r="S35" s="16">
        <v>154</v>
      </c>
      <c r="T35" s="16">
        <v>184</v>
      </c>
      <c r="U35" s="16">
        <v>158</v>
      </c>
      <c r="V35" s="16">
        <v>158</v>
      </c>
      <c r="W35" s="16">
        <v>183</v>
      </c>
      <c r="X35" s="16">
        <v>175</v>
      </c>
      <c r="Y35" s="16">
        <v>201</v>
      </c>
    </row>
    <row r="36" spans="1:25">
      <c r="A36" s="14" t="s">
        <v>294</v>
      </c>
      <c r="B36" s="71">
        <v>121.90565257</v>
      </c>
      <c r="C36" s="71">
        <v>121.90565257</v>
      </c>
      <c r="D36" s="71">
        <v>116.41925535999995</v>
      </c>
      <c r="E36" s="71">
        <v>165</v>
      </c>
      <c r="F36" s="68">
        <v>129.08293546000004</v>
      </c>
      <c r="G36" s="68">
        <v>186</v>
      </c>
      <c r="H36" s="68">
        <v>120</v>
      </c>
      <c r="I36" s="68">
        <v>121</v>
      </c>
      <c r="J36" s="68">
        <v>99</v>
      </c>
      <c r="K36" s="68">
        <v>88.796185859999994</v>
      </c>
      <c r="L36" s="68">
        <v>116.04258899</v>
      </c>
      <c r="M36" s="68">
        <v>101</v>
      </c>
      <c r="N36" s="16">
        <v>92</v>
      </c>
      <c r="O36" s="16">
        <v>110</v>
      </c>
      <c r="P36" s="16">
        <v>120</v>
      </c>
      <c r="Q36" s="16">
        <v>218</v>
      </c>
      <c r="R36" s="16">
        <v>84</v>
      </c>
      <c r="S36" s="16">
        <v>90</v>
      </c>
      <c r="T36" s="16">
        <v>131</v>
      </c>
      <c r="U36" s="16">
        <v>136</v>
      </c>
      <c r="V36" s="16">
        <v>136</v>
      </c>
      <c r="W36" s="16">
        <v>88</v>
      </c>
      <c r="X36" s="16">
        <v>97</v>
      </c>
      <c r="Y36" s="16">
        <v>105</v>
      </c>
    </row>
    <row r="37" spans="1:25">
      <c r="A37" s="14" t="s">
        <v>295</v>
      </c>
      <c r="B37" s="71">
        <v>31.970393720000001</v>
      </c>
      <c r="C37" s="71">
        <v>31.970393720000001</v>
      </c>
      <c r="D37" s="221">
        <v>98.926871030000001</v>
      </c>
      <c r="E37" s="71">
        <v>91.937981969999996</v>
      </c>
      <c r="F37" s="68">
        <v>104.26254449999999</v>
      </c>
      <c r="G37" s="68">
        <v>48.145430130000001</v>
      </c>
      <c r="H37" s="68">
        <v>1775</v>
      </c>
      <c r="I37" s="68">
        <v>1101</v>
      </c>
      <c r="J37" s="68">
        <v>1</v>
      </c>
      <c r="K37" s="68">
        <v>16</v>
      </c>
      <c r="L37" s="68">
        <v>572</v>
      </c>
      <c r="M37" s="68">
        <v>141</v>
      </c>
      <c r="N37" s="16">
        <v>98</v>
      </c>
      <c r="O37" s="16">
        <v>188</v>
      </c>
      <c r="P37" s="16">
        <v>197</v>
      </c>
      <c r="Q37" s="16">
        <v>258</v>
      </c>
      <c r="R37" s="16">
        <v>6</v>
      </c>
      <c r="S37" s="16">
        <v>179</v>
      </c>
      <c r="T37" s="16">
        <v>7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</row>
    <row r="38" spans="1:25">
      <c r="A38" s="14" t="s">
        <v>296</v>
      </c>
      <c r="B38" s="71">
        <v>92.549654689999983</v>
      </c>
      <c r="C38" s="71">
        <v>92.549654689999983</v>
      </c>
      <c r="D38" s="71">
        <v>276.71607026000004</v>
      </c>
      <c r="E38" s="71">
        <v>456.05239232000002</v>
      </c>
      <c r="F38" s="68">
        <v>122.0322839</v>
      </c>
      <c r="G38" s="68">
        <v>116</v>
      </c>
      <c r="H38" s="68">
        <v>118</v>
      </c>
      <c r="I38" s="68">
        <v>95</v>
      </c>
      <c r="J38" s="68">
        <v>93</v>
      </c>
      <c r="K38" s="68">
        <v>135</v>
      </c>
      <c r="L38" s="68">
        <v>103</v>
      </c>
      <c r="M38" s="68">
        <v>124</v>
      </c>
      <c r="N38" s="16">
        <v>117</v>
      </c>
      <c r="O38" s="16">
        <v>102</v>
      </c>
      <c r="P38" s="16">
        <v>104</v>
      </c>
      <c r="Q38" s="16">
        <v>99</v>
      </c>
      <c r="R38" s="16">
        <v>500</v>
      </c>
      <c r="S38" s="16">
        <v>157</v>
      </c>
      <c r="T38" s="16">
        <v>266</v>
      </c>
      <c r="U38" s="16">
        <f>217</f>
        <v>217</v>
      </c>
      <c r="V38" s="16">
        <f>217</f>
        <v>217</v>
      </c>
      <c r="W38" s="16">
        <v>199</v>
      </c>
      <c r="X38" s="16">
        <v>300</v>
      </c>
      <c r="Y38" s="16">
        <v>110</v>
      </c>
    </row>
    <row r="39" spans="1:25">
      <c r="A39" s="222" t="s">
        <v>297</v>
      </c>
      <c r="B39" s="70">
        <v>1068.9951541200005</v>
      </c>
      <c r="C39" s="70">
        <v>1068.9951541200005</v>
      </c>
      <c r="D39" s="70">
        <v>1093.3245829099992</v>
      </c>
      <c r="E39" s="70">
        <v>2210</v>
      </c>
      <c r="F39" s="70">
        <v>1521</v>
      </c>
      <c r="G39" s="70">
        <v>2467</v>
      </c>
      <c r="H39" s="70">
        <v>-1177</v>
      </c>
      <c r="I39" s="70">
        <v>-780</v>
      </c>
      <c r="J39" s="70">
        <v>1659</v>
      </c>
      <c r="K39" s="70">
        <v>396</v>
      </c>
      <c r="L39" s="70">
        <v>-144.04258899000001</v>
      </c>
      <c r="M39" s="70">
        <v>987</v>
      </c>
      <c r="N39" s="70">
        <v>1311</v>
      </c>
      <c r="O39" s="70">
        <v>355</v>
      </c>
      <c r="P39" s="70">
        <v>597</v>
      </c>
      <c r="Q39" s="70">
        <v>566</v>
      </c>
      <c r="R39" s="70">
        <v>-536</v>
      </c>
      <c r="S39" s="70">
        <v>-566</v>
      </c>
      <c r="T39" s="70">
        <v>-892</v>
      </c>
      <c r="U39" s="70">
        <f>U26-U33</f>
        <v>-193.87145100999987</v>
      </c>
      <c r="V39" s="70">
        <f>V26-V33</f>
        <v>-193.87145100999987</v>
      </c>
      <c r="W39" s="70">
        <f>W26-W33</f>
        <v>-188</v>
      </c>
      <c r="X39" s="70">
        <f>X26-X33</f>
        <v>-450.12763842000004</v>
      </c>
      <c r="Y39" s="70">
        <f>Y26-Y33</f>
        <v>-48.640805139999884</v>
      </c>
    </row>
    <row r="40" spans="1:25">
      <c r="A40" s="14" t="s">
        <v>298</v>
      </c>
      <c r="B40" s="71">
        <v>71.912660959722729</v>
      </c>
      <c r="C40" s="71">
        <v>71.912660959722729</v>
      </c>
      <c r="D40" s="71">
        <v>47.492432019225177</v>
      </c>
      <c r="E40" s="71">
        <v>51.205998457694854</v>
      </c>
      <c r="F40" s="68">
        <v>41.908308947220306</v>
      </c>
      <c r="G40" s="68">
        <v>41.527642006353098</v>
      </c>
      <c r="H40" s="68">
        <v>25</v>
      </c>
      <c r="I40" s="68">
        <v>25</v>
      </c>
      <c r="J40" s="68">
        <v>47</v>
      </c>
      <c r="K40" s="68">
        <v>26.102970678964372</v>
      </c>
      <c r="L40" s="68">
        <v>21.347284894397209</v>
      </c>
      <c r="M40" s="68">
        <v>35</v>
      </c>
      <c r="N40" s="16">
        <v>33</v>
      </c>
      <c r="O40" s="16">
        <v>18</v>
      </c>
      <c r="P40" s="16">
        <v>25.83454642823185</v>
      </c>
      <c r="Q40" s="16">
        <v>27.769212860281286</v>
      </c>
      <c r="R40" s="16">
        <v>11</v>
      </c>
      <c r="S40" s="16">
        <v>21</v>
      </c>
      <c r="T40" s="16">
        <v>15.827535567966384</v>
      </c>
      <c r="U40" s="16">
        <v>32.636451128348085</v>
      </c>
      <c r="V40" s="16">
        <v>32.636451128348085</v>
      </c>
      <c r="W40" s="16">
        <v>22.07986958428123</v>
      </c>
      <c r="X40" s="16">
        <v>19.960619978026525</v>
      </c>
      <c r="Y40" s="16">
        <v>31.444301847661489</v>
      </c>
    </row>
    <row r="41" spans="1:25">
      <c r="A41" s="14" t="s">
        <v>300</v>
      </c>
      <c r="B41" s="71">
        <v>100.13429822283774</v>
      </c>
      <c r="C41" s="71">
        <v>100.13429822283774</v>
      </c>
      <c r="D41" s="71">
        <v>97.400327757728746</v>
      </c>
      <c r="E41" s="71">
        <v>75.361627041702135</v>
      </c>
      <c r="F41" s="68">
        <v>89.491045376030982</v>
      </c>
      <c r="G41" s="68">
        <v>71.463475704390234</v>
      </c>
      <c r="H41" s="68">
        <v>68</v>
      </c>
      <c r="I41" s="68">
        <v>65</v>
      </c>
      <c r="J41" s="68">
        <v>40</v>
      </c>
      <c r="K41" s="68">
        <v>53.658751987150076</v>
      </c>
      <c r="L41" s="68">
        <v>58.303730377658766</v>
      </c>
      <c r="M41" s="68">
        <v>36</v>
      </c>
      <c r="N41" s="16">
        <v>38</v>
      </c>
      <c r="O41" s="16">
        <v>32</v>
      </c>
      <c r="P41" s="16">
        <v>25.075485341014613</v>
      </c>
      <c r="Q41" s="16">
        <v>26.971015856556889</v>
      </c>
      <c r="R41" s="16">
        <v>27</v>
      </c>
      <c r="S41" s="16">
        <v>24</v>
      </c>
      <c r="T41" s="16">
        <v>28.187582311174545</v>
      </c>
      <c r="U41" s="16">
        <v>31.815294074024528</v>
      </c>
      <c r="V41" s="16">
        <v>31.815294074024528</v>
      </c>
      <c r="W41" s="16">
        <v>32.842082826423365</v>
      </c>
      <c r="X41" s="16">
        <v>32.920888970268173</v>
      </c>
      <c r="Y41" s="16">
        <v>29.17604945354147</v>
      </c>
    </row>
    <row r="42" spans="1:25">
      <c r="A42" s="14" t="s">
        <v>299</v>
      </c>
      <c r="B42" s="71">
        <v>43.449130118621241</v>
      </c>
      <c r="C42" s="71">
        <v>43.449130118621241</v>
      </c>
      <c r="D42" s="71">
        <v>26.540246802096323</v>
      </c>
      <c r="E42" s="71">
        <v>16.696573244155385</v>
      </c>
      <c r="F42" s="68">
        <v>21.842851338302598</v>
      </c>
      <c r="G42" s="68">
        <v>27.951749289030012</v>
      </c>
      <c r="H42" s="68">
        <v>48</v>
      </c>
      <c r="I42" s="68">
        <v>42</v>
      </c>
      <c r="J42" s="68">
        <v>67</v>
      </c>
      <c r="K42" s="68">
        <v>37.817669334233329</v>
      </c>
      <c r="L42" s="68">
        <v>37.549540463738623</v>
      </c>
      <c r="M42" s="68">
        <v>64</v>
      </c>
      <c r="N42" s="16">
        <v>54</v>
      </c>
      <c r="O42" s="16">
        <v>55</v>
      </c>
      <c r="P42" s="16">
        <v>62.895725948117835</v>
      </c>
      <c r="Q42" s="16">
        <v>67.219109168204625</v>
      </c>
      <c r="R42" s="16">
        <v>68</v>
      </c>
      <c r="S42" s="16">
        <v>94</v>
      </c>
      <c r="T42" s="16">
        <v>110.63439666765504</v>
      </c>
      <c r="U42" s="16">
        <v>103.52731964746046</v>
      </c>
      <c r="V42" s="16">
        <v>103.52731964746046</v>
      </c>
      <c r="W42" s="16">
        <v>76.321236676443746</v>
      </c>
      <c r="X42" s="16">
        <v>82.748953614449206</v>
      </c>
      <c r="Y42" s="16">
        <v>92.660488915900146</v>
      </c>
    </row>
    <row r="43" spans="1:25">
      <c r="A43" s="222" t="s">
        <v>301</v>
      </c>
      <c r="B43" s="70">
        <v>15.227492855506227</v>
      </c>
      <c r="C43" s="70">
        <v>15.227492855506227</v>
      </c>
      <c r="D43" s="70">
        <v>-23.367648936407249</v>
      </c>
      <c r="E43" s="70">
        <v>-7.4590553398519006</v>
      </c>
      <c r="F43" s="70">
        <v>-26</v>
      </c>
      <c r="G43" s="70">
        <v>-1.9840844090071243</v>
      </c>
      <c r="H43" s="70">
        <v>5</v>
      </c>
      <c r="I43" s="70">
        <v>2</v>
      </c>
      <c r="J43" s="70">
        <v>20</v>
      </c>
      <c r="K43" s="70">
        <v>10.261888026047622</v>
      </c>
      <c r="L43" s="70">
        <v>0.59309498047706199</v>
      </c>
      <c r="M43" s="70">
        <v>7</v>
      </c>
      <c r="N43" s="70">
        <v>17</v>
      </c>
      <c r="O43" s="70">
        <v>-5</v>
      </c>
      <c r="P43" s="70">
        <v>-11.985694178871377</v>
      </c>
      <c r="Q43" s="70">
        <v>-12.47888045136645</v>
      </c>
      <c r="R43" s="70">
        <v>-30.154267387481454</v>
      </c>
      <c r="S43" s="70">
        <v>-49</v>
      </c>
      <c r="T43" s="70">
        <v>-65.634396667655039</v>
      </c>
      <c r="U43" s="70">
        <v>-39.075574445087838</v>
      </c>
      <c r="V43" s="70">
        <v>-39.075574445087838</v>
      </c>
      <c r="W43" s="70">
        <v>-21.399284265739155</v>
      </c>
      <c r="X43" s="70">
        <v>-29.867444666154512</v>
      </c>
      <c r="Y43" s="70">
        <v>-32.040137614697187</v>
      </c>
    </row>
    <row r="44" spans="1:25" ht="15" customHeight="1">
      <c r="A44" s="31" t="s">
        <v>302</v>
      </c>
      <c r="B44" s="13"/>
      <c r="C44" s="13"/>
      <c r="D44" s="13"/>
      <c r="E44" s="13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>
      <c r="A45" s="32" t="s">
        <v>303</v>
      </c>
      <c r="B45" s="13"/>
      <c r="C45" s="13"/>
      <c r="D45" s="13"/>
      <c r="E45" s="13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>
      <c r="A46" s="32" t="s">
        <v>59</v>
      </c>
      <c r="B46" s="13"/>
      <c r="C46" s="13"/>
      <c r="D46" s="13"/>
      <c r="E46" s="13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>
      <c r="A47"/>
      <c r="B47" s="13"/>
      <c r="C47" s="13"/>
      <c r="D47" s="13"/>
      <c r="E47" s="13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>
      <c r="A48" s="10" t="s">
        <v>60</v>
      </c>
      <c r="B48" s="11" t="s">
        <v>39</v>
      </c>
      <c r="C48" s="11" t="s">
        <v>40</v>
      </c>
      <c r="D48" s="11" t="s">
        <v>41</v>
      </c>
      <c r="E48" s="11" t="s">
        <v>42</v>
      </c>
      <c r="F48" s="11" t="s">
        <v>79</v>
      </c>
      <c r="G48" s="11" t="s">
        <v>306</v>
      </c>
      <c r="H48" s="11" t="s">
        <v>312</v>
      </c>
      <c r="I48" s="11" t="s">
        <v>315</v>
      </c>
      <c r="J48" s="11" t="s">
        <v>319</v>
      </c>
      <c r="K48" s="11" t="s">
        <v>320</v>
      </c>
      <c r="L48" s="11" t="s">
        <v>323</v>
      </c>
      <c r="M48" s="11" t="s">
        <v>326</v>
      </c>
      <c r="N48" s="11" t="s">
        <v>331</v>
      </c>
      <c r="O48" s="11" t="s">
        <v>332</v>
      </c>
      <c r="P48" s="11" t="s">
        <v>333</v>
      </c>
      <c r="Q48" s="11" t="s">
        <v>335</v>
      </c>
      <c r="R48" s="11" t="s">
        <v>338</v>
      </c>
      <c r="S48" s="11" t="s">
        <v>340</v>
      </c>
      <c r="T48" s="11" t="s">
        <v>342</v>
      </c>
      <c r="U48" s="11" t="s">
        <v>345</v>
      </c>
      <c r="V48" s="11" t="s">
        <v>345</v>
      </c>
      <c r="W48" s="11" t="str">
        <f>W2</f>
        <v>1T25</v>
      </c>
      <c r="X48" s="11" t="str">
        <f>X2</f>
        <v>2T25</v>
      </c>
      <c r="Y48" s="11" t="str">
        <f>Y2</f>
        <v>3T25</v>
      </c>
    </row>
    <row r="49" spans="1:25">
      <c r="A49" s="18" t="s">
        <v>80</v>
      </c>
      <c r="B49" s="15">
        <v>25</v>
      </c>
      <c r="C49" s="15">
        <v>40</v>
      </c>
      <c r="D49" s="15">
        <v>27.501512689999998</v>
      </c>
      <c r="E49" s="15">
        <v>35.17098069</v>
      </c>
      <c r="F49" s="16">
        <v>43.206663890000009</v>
      </c>
      <c r="G49" s="16">
        <v>267</v>
      </c>
      <c r="H49" s="16">
        <v>85</v>
      </c>
      <c r="I49" s="16">
        <v>145</v>
      </c>
      <c r="J49" s="16">
        <v>92</v>
      </c>
      <c r="K49" s="16">
        <v>218</v>
      </c>
      <c r="L49" s="16">
        <v>85</v>
      </c>
      <c r="M49" s="16">
        <v>64</v>
      </c>
      <c r="N49" s="16">
        <v>89</v>
      </c>
      <c r="O49" s="16">
        <v>136</v>
      </c>
      <c r="P49" s="16">
        <v>140</v>
      </c>
      <c r="Q49" s="16">
        <v>113</v>
      </c>
      <c r="R49" s="16">
        <v>42</v>
      </c>
      <c r="S49" s="16">
        <v>106</v>
      </c>
      <c r="T49" s="16">
        <v>140</v>
      </c>
      <c r="U49" s="16">
        <v>242.4</v>
      </c>
      <c r="V49" s="16">
        <v>242.4</v>
      </c>
      <c r="W49" s="16">
        <v>141</v>
      </c>
      <c r="X49" s="16">
        <v>214</v>
      </c>
      <c r="Y49" s="16">
        <v>239.84553697000001</v>
      </c>
    </row>
    <row r="50" spans="1:25">
      <c r="A50" s="18" t="s">
        <v>81</v>
      </c>
      <c r="B50" s="15">
        <v>107</v>
      </c>
      <c r="C50" s="15">
        <v>127</v>
      </c>
      <c r="D50" s="15">
        <v>188.61326308999995</v>
      </c>
      <c r="E50" s="15">
        <v>151.31293223999998</v>
      </c>
      <c r="F50" s="16">
        <v>126.98302993999997</v>
      </c>
      <c r="G50" s="16">
        <v>224</v>
      </c>
      <c r="H50" s="16">
        <v>267</v>
      </c>
      <c r="I50" s="16">
        <v>248</v>
      </c>
      <c r="J50" s="16">
        <v>197</v>
      </c>
      <c r="K50" s="16">
        <v>186</v>
      </c>
      <c r="L50" s="16">
        <v>211</v>
      </c>
      <c r="M50" s="16">
        <v>158</v>
      </c>
      <c r="N50" s="16">
        <v>159</v>
      </c>
      <c r="O50" s="16">
        <v>208</v>
      </c>
      <c r="P50" s="16">
        <v>264</v>
      </c>
      <c r="Q50" s="16">
        <v>377</v>
      </c>
      <c r="R50" s="16">
        <v>211</v>
      </c>
      <c r="S50" s="16">
        <v>301</v>
      </c>
      <c r="T50" s="16">
        <v>335</v>
      </c>
      <c r="U50" s="16">
        <v>416.4</v>
      </c>
      <c r="V50" s="16">
        <v>416.4</v>
      </c>
      <c r="W50" s="16">
        <v>236</v>
      </c>
      <c r="X50" s="16">
        <v>286</v>
      </c>
      <c r="Y50" s="16">
        <v>363.35621913000057</v>
      </c>
    </row>
    <row r="51" spans="1:25">
      <c r="A51" s="22" t="s">
        <v>61</v>
      </c>
      <c r="B51" s="29">
        <f>SUM(B49:B50)</f>
        <v>132</v>
      </c>
      <c r="C51" s="29">
        <f t="shared" ref="C51:F51" si="5">SUM(C49:C50)</f>
        <v>167</v>
      </c>
      <c r="D51" s="29">
        <f t="shared" si="5"/>
        <v>216.11477577999995</v>
      </c>
      <c r="E51" s="29">
        <f t="shared" si="5"/>
        <v>186.48391292999997</v>
      </c>
      <c r="F51" s="29">
        <f t="shared" si="5"/>
        <v>170.18969382999998</v>
      </c>
      <c r="G51" s="29">
        <f t="shared" ref="G51" si="6">SUM(G49:G50)</f>
        <v>491</v>
      </c>
      <c r="H51" s="29">
        <v>352</v>
      </c>
      <c r="I51" s="29">
        <v>392</v>
      </c>
      <c r="J51" s="29">
        <v>289</v>
      </c>
      <c r="K51" s="29">
        <v>404</v>
      </c>
      <c r="L51" s="29">
        <f>SUM(L49:L50)</f>
        <v>296</v>
      </c>
      <c r="M51" s="29">
        <v>222</v>
      </c>
      <c r="N51" s="29">
        <v>248</v>
      </c>
      <c r="O51" s="29">
        <v>344</v>
      </c>
      <c r="P51" s="29">
        <v>404</v>
      </c>
      <c r="Q51" s="29">
        <v>490</v>
      </c>
      <c r="R51" s="29">
        <v>253</v>
      </c>
      <c r="S51" s="29">
        <v>407</v>
      </c>
      <c r="T51" s="29">
        <f t="shared" ref="T51:Y51" si="7">T49+T50</f>
        <v>475</v>
      </c>
      <c r="U51" s="29">
        <f t="shared" si="7"/>
        <v>658.8</v>
      </c>
      <c r="V51" s="29">
        <f t="shared" si="7"/>
        <v>658.8</v>
      </c>
      <c r="W51" s="29">
        <f t="shared" si="7"/>
        <v>377</v>
      </c>
      <c r="X51" s="29">
        <f t="shared" si="7"/>
        <v>500</v>
      </c>
      <c r="Y51" s="29">
        <f t="shared" si="7"/>
        <v>603.20175610000058</v>
      </c>
    </row>
    <row r="52" spans="1:25">
      <c r="A52" s="1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25" hidden="1">
      <c r="A53" s="10" t="s">
        <v>1</v>
      </c>
      <c r="B53" s="11" t="s">
        <v>39</v>
      </c>
      <c r="C53" s="11" t="s">
        <v>40</v>
      </c>
      <c r="D53" s="11" t="s">
        <v>41</v>
      </c>
      <c r="E53" s="11" t="s">
        <v>42</v>
      </c>
      <c r="F53" s="11" t="s">
        <v>79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1:25" hidden="1">
      <c r="A54" s="61" t="s">
        <v>62</v>
      </c>
      <c r="B54" s="62">
        <v>36932</v>
      </c>
      <c r="C54" s="62">
        <v>38297.226448039997</v>
      </c>
      <c r="D54" s="62">
        <v>37477.188000000002</v>
      </c>
      <c r="E54" s="62">
        <v>36.49179265771</v>
      </c>
      <c r="F54" s="6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25" hidden="1">
      <c r="A55" s="61" t="s">
        <v>63</v>
      </c>
      <c r="B55" s="62">
        <f>B54-B56</f>
        <v>4128</v>
      </c>
      <c r="C55" s="62">
        <f>C54-C56</f>
        <v>5177.2296938899963</v>
      </c>
      <c r="D55" s="62">
        <v>6873.752571</v>
      </c>
      <c r="E55" s="62">
        <v>10.872484</v>
      </c>
      <c r="F55" s="63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25" hidden="1">
      <c r="A56" s="64" t="s">
        <v>64</v>
      </c>
      <c r="B56" s="65">
        <v>32804</v>
      </c>
      <c r="C56" s="65">
        <v>33119.996754150001</v>
      </c>
      <c r="D56" s="65">
        <f>D54-D55</f>
        <v>30603.435429000001</v>
      </c>
      <c r="E56" s="65">
        <v>25.61930865771</v>
      </c>
      <c r="F56" s="63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25" hidden="1">
      <c r="A57" s="61" t="s">
        <v>65</v>
      </c>
      <c r="B57" s="62">
        <v>6858</v>
      </c>
      <c r="C57" s="62">
        <f>C56/C58</f>
        <v>6406.1889273017414</v>
      </c>
      <c r="D57" s="62">
        <f>D56/D58</f>
        <v>8342.6656767299864</v>
      </c>
      <c r="E57" s="62"/>
      <c r="F57" s="63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25" hidden="1">
      <c r="A58" s="64" t="s">
        <v>66</v>
      </c>
      <c r="B58" s="66">
        <f>B56/B57</f>
        <v>4.783318751822689</v>
      </c>
      <c r="C58" s="66">
        <v>5.17</v>
      </c>
      <c r="D58" s="66">
        <v>3.6683041865577195</v>
      </c>
      <c r="E58" s="66">
        <v>2.2815268847127306</v>
      </c>
      <c r="F58" s="67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 spans="1:25">
      <c r="B59" s="36"/>
    </row>
    <row r="60" spans="1:25">
      <c r="B60" s="16"/>
      <c r="C60" s="16"/>
      <c r="D60" s="16"/>
      <c r="E60" s="16"/>
    </row>
    <row r="61" spans="1:25">
      <c r="B61" s="16"/>
      <c r="C61" s="16"/>
      <c r="D61" s="16"/>
      <c r="E61" s="16"/>
    </row>
    <row r="62" spans="1:25">
      <c r="B62" s="16"/>
      <c r="C62" s="16"/>
      <c r="D62" s="16"/>
      <c r="E62" s="16"/>
    </row>
    <row r="63" spans="1:25">
      <c r="B63" s="16"/>
      <c r="C63" s="16"/>
      <c r="D63" s="16"/>
      <c r="E63" s="16"/>
    </row>
    <row r="64" spans="1:25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Y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8BBA-4DF5-479B-A0A4-A9E313D54374}">
  <dimension ref="A1:Q22"/>
  <sheetViews>
    <sheetView workbookViewId="0">
      <selection activeCell="K17" sqref="K17"/>
    </sheetView>
  </sheetViews>
  <sheetFormatPr defaultRowHeight="15"/>
  <cols>
    <col min="1" max="1" width="49" style="6" customWidth="1"/>
    <col min="2" max="4" width="11.7109375" style="6" customWidth="1"/>
    <col min="5" max="6" width="13.42578125" style="6" customWidth="1"/>
    <col min="7" max="246" width="9.140625" style="6"/>
    <col min="247" max="247" width="49" style="6" customWidth="1"/>
    <col min="248" max="257" width="8.28515625" style="6" customWidth="1"/>
    <col min="258" max="502" width="9.140625" style="6"/>
    <col min="503" max="503" width="49" style="6" customWidth="1"/>
    <col min="504" max="513" width="8.28515625" style="6" customWidth="1"/>
    <col min="514" max="758" width="9.140625" style="6"/>
    <col min="759" max="759" width="49" style="6" customWidth="1"/>
    <col min="760" max="769" width="8.28515625" style="6" customWidth="1"/>
    <col min="770" max="1014" width="9.140625" style="6"/>
    <col min="1015" max="1015" width="49" style="6" customWidth="1"/>
    <col min="1016" max="1025" width="8.28515625" style="6" customWidth="1"/>
    <col min="1026" max="1270" width="9.140625" style="6"/>
    <col min="1271" max="1271" width="49" style="6" customWidth="1"/>
    <col min="1272" max="1281" width="8.28515625" style="6" customWidth="1"/>
    <col min="1282" max="1526" width="9.140625" style="6"/>
    <col min="1527" max="1527" width="49" style="6" customWidth="1"/>
    <col min="1528" max="1537" width="8.28515625" style="6" customWidth="1"/>
    <col min="1538" max="1782" width="9.140625" style="6"/>
    <col min="1783" max="1783" width="49" style="6" customWidth="1"/>
    <col min="1784" max="1793" width="8.28515625" style="6" customWidth="1"/>
    <col min="1794" max="2038" width="9.140625" style="6"/>
    <col min="2039" max="2039" width="49" style="6" customWidth="1"/>
    <col min="2040" max="2049" width="8.28515625" style="6" customWidth="1"/>
    <col min="2050" max="2294" width="9.140625" style="6"/>
    <col min="2295" max="2295" width="49" style="6" customWidth="1"/>
    <col min="2296" max="2305" width="8.28515625" style="6" customWidth="1"/>
    <col min="2306" max="2550" width="9.140625" style="6"/>
    <col min="2551" max="2551" width="49" style="6" customWidth="1"/>
    <col min="2552" max="2561" width="8.28515625" style="6" customWidth="1"/>
    <col min="2562" max="2806" width="9.140625" style="6"/>
    <col min="2807" max="2807" width="49" style="6" customWidth="1"/>
    <col min="2808" max="2817" width="8.28515625" style="6" customWidth="1"/>
    <col min="2818" max="3062" width="9.140625" style="6"/>
    <col min="3063" max="3063" width="49" style="6" customWidth="1"/>
    <col min="3064" max="3073" width="8.28515625" style="6" customWidth="1"/>
    <col min="3074" max="3318" width="9.140625" style="6"/>
    <col min="3319" max="3319" width="49" style="6" customWidth="1"/>
    <col min="3320" max="3329" width="8.28515625" style="6" customWidth="1"/>
    <col min="3330" max="3574" width="9.140625" style="6"/>
    <col min="3575" max="3575" width="49" style="6" customWidth="1"/>
    <col min="3576" max="3585" width="8.28515625" style="6" customWidth="1"/>
    <col min="3586" max="3830" width="9.140625" style="6"/>
    <col min="3831" max="3831" width="49" style="6" customWidth="1"/>
    <col min="3832" max="3841" width="8.28515625" style="6" customWidth="1"/>
    <col min="3842" max="4086" width="9.140625" style="6"/>
    <col min="4087" max="4087" width="49" style="6" customWidth="1"/>
    <col min="4088" max="4097" width="8.28515625" style="6" customWidth="1"/>
    <col min="4098" max="4342" width="9.140625" style="6"/>
    <col min="4343" max="4343" width="49" style="6" customWidth="1"/>
    <col min="4344" max="4353" width="8.28515625" style="6" customWidth="1"/>
    <col min="4354" max="4598" width="9.140625" style="6"/>
    <col min="4599" max="4599" width="49" style="6" customWidth="1"/>
    <col min="4600" max="4609" width="8.28515625" style="6" customWidth="1"/>
    <col min="4610" max="4854" width="9.140625" style="6"/>
    <col min="4855" max="4855" width="49" style="6" customWidth="1"/>
    <col min="4856" max="4865" width="8.28515625" style="6" customWidth="1"/>
    <col min="4866" max="5110" width="9.140625" style="6"/>
    <col min="5111" max="5111" width="49" style="6" customWidth="1"/>
    <col min="5112" max="5121" width="8.28515625" style="6" customWidth="1"/>
    <col min="5122" max="5366" width="9.140625" style="6"/>
    <col min="5367" max="5367" width="49" style="6" customWidth="1"/>
    <col min="5368" max="5377" width="8.28515625" style="6" customWidth="1"/>
    <col min="5378" max="5622" width="9.140625" style="6"/>
    <col min="5623" max="5623" width="49" style="6" customWidth="1"/>
    <col min="5624" max="5633" width="8.28515625" style="6" customWidth="1"/>
    <col min="5634" max="5878" width="9.140625" style="6"/>
    <col min="5879" max="5879" width="49" style="6" customWidth="1"/>
    <col min="5880" max="5889" width="8.28515625" style="6" customWidth="1"/>
    <col min="5890" max="6134" width="9.140625" style="6"/>
    <col min="6135" max="6135" width="49" style="6" customWidth="1"/>
    <col min="6136" max="6145" width="8.28515625" style="6" customWidth="1"/>
    <col min="6146" max="6390" width="9.140625" style="6"/>
    <col min="6391" max="6391" width="49" style="6" customWidth="1"/>
    <col min="6392" max="6401" width="8.28515625" style="6" customWidth="1"/>
    <col min="6402" max="6646" width="9.140625" style="6"/>
    <col min="6647" max="6647" width="49" style="6" customWidth="1"/>
    <col min="6648" max="6657" width="8.28515625" style="6" customWidth="1"/>
    <col min="6658" max="6902" width="9.140625" style="6"/>
    <col min="6903" max="6903" width="49" style="6" customWidth="1"/>
    <col min="6904" max="6913" width="8.28515625" style="6" customWidth="1"/>
    <col min="6914" max="7158" width="9.140625" style="6"/>
    <col min="7159" max="7159" width="49" style="6" customWidth="1"/>
    <col min="7160" max="7169" width="8.28515625" style="6" customWidth="1"/>
    <col min="7170" max="7414" width="9.140625" style="6"/>
    <col min="7415" max="7415" width="49" style="6" customWidth="1"/>
    <col min="7416" max="7425" width="8.28515625" style="6" customWidth="1"/>
    <col min="7426" max="7670" width="9.140625" style="6"/>
    <col min="7671" max="7671" width="49" style="6" customWidth="1"/>
    <col min="7672" max="7681" width="8.28515625" style="6" customWidth="1"/>
    <col min="7682" max="7926" width="9.140625" style="6"/>
    <col min="7927" max="7927" width="49" style="6" customWidth="1"/>
    <col min="7928" max="7937" width="8.28515625" style="6" customWidth="1"/>
    <col min="7938" max="8182" width="9.140625" style="6"/>
    <col min="8183" max="8183" width="49" style="6" customWidth="1"/>
    <col min="8184" max="8193" width="8.28515625" style="6" customWidth="1"/>
    <col min="8194" max="8438" width="9.140625" style="6"/>
    <col min="8439" max="8439" width="49" style="6" customWidth="1"/>
    <col min="8440" max="8449" width="8.28515625" style="6" customWidth="1"/>
    <col min="8450" max="8694" width="9.140625" style="6"/>
    <col min="8695" max="8695" width="49" style="6" customWidth="1"/>
    <col min="8696" max="8705" width="8.28515625" style="6" customWidth="1"/>
    <col min="8706" max="8950" width="9.140625" style="6"/>
    <col min="8951" max="8951" width="49" style="6" customWidth="1"/>
    <col min="8952" max="8961" width="8.28515625" style="6" customWidth="1"/>
    <col min="8962" max="9206" width="9.140625" style="6"/>
    <col min="9207" max="9207" width="49" style="6" customWidth="1"/>
    <col min="9208" max="9217" width="8.28515625" style="6" customWidth="1"/>
    <col min="9218" max="9462" width="9.140625" style="6"/>
    <col min="9463" max="9463" width="49" style="6" customWidth="1"/>
    <col min="9464" max="9473" width="8.28515625" style="6" customWidth="1"/>
    <col min="9474" max="9718" width="9.140625" style="6"/>
    <col min="9719" max="9719" width="49" style="6" customWidth="1"/>
    <col min="9720" max="9729" width="8.28515625" style="6" customWidth="1"/>
    <col min="9730" max="9974" width="9.140625" style="6"/>
    <col min="9975" max="9975" width="49" style="6" customWidth="1"/>
    <col min="9976" max="9985" width="8.28515625" style="6" customWidth="1"/>
    <col min="9986" max="10230" width="9.140625" style="6"/>
    <col min="10231" max="10231" width="49" style="6" customWidth="1"/>
    <col min="10232" max="10241" width="8.28515625" style="6" customWidth="1"/>
    <col min="10242" max="10486" width="9.140625" style="6"/>
    <col min="10487" max="10487" width="49" style="6" customWidth="1"/>
    <col min="10488" max="10497" width="8.28515625" style="6" customWidth="1"/>
    <col min="10498" max="10742" width="9.140625" style="6"/>
    <col min="10743" max="10743" width="49" style="6" customWidth="1"/>
    <col min="10744" max="10753" width="8.28515625" style="6" customWidth="1"/>
    <col min="10754" max="10998" width="9.140625" style="6"/>
    <col min="10999" max="10999" width="49" style="6" customWidth="1"/>
    <col min="11000" max="11009" width="8.28515625" style="6" customWidth="1"/>
    <col min="11010" max="11254" width="9.140625" style="6"/>
    <col min="11255" max="11255" width="49" style="6" customWidth="1"/>
    <col min="11256" max="11265" width="8.28515625" style="6" customWidth="1"/>
    <col min="11266" max="11510" width="9.140625" style="6"/>
    <col min="11511" max="11511" width="49" style="6" customWidth="1"/>
    <col min="11512" max="11521" width="8.28515625" style="6" customWidth="1"/>
    <col min="11522" max="11766" width="9.140625" style="6"/>
    <col min="11767" max="11767" width="49" style="6" customWidth="1"/>
    <col min="11768" max="11777" width="8.28515625" style="6" customWidth="1"/>
    <col min="11778" max="12022" width="9.140625" style="6"/>
    <col min="12023" max="12023" width="49" style="6" customWidth="1"/>
    <col min="12024" max="12033" width="8.28515625" style="6" customWidth="1"/>
    <col min="12034" max="12278" width="9.140625" style="6"/>
    <col min="12279" max="12279" width="49" style="6" customWidth="1"/>
    <col min="12280" max="12289" width="8.28515625" style="6" customWidth="1"/>
    <col min="12290" max="12534" width="9.140625" style="6"/>
    <col min="12535" max="12535" width="49" style="6" customWidth="1"/>
    <col min="12536" max="12545" width="8.28515625" style="6" customWidth="1"/>
    <col min="12546" max="12790" width="9.140625" style="6"/>
    <col min="12791" max="12791" width="49" style="6" customWidth="1"/>
    <col min="12792" max="12801" width="8.28515625" style="6" customWidth="1"/>
    <col min="12802" max="13046" width="9.140625" style="6"/>
    <col min="13047" max="13047" width="49" style="6" customWidth="1"/>
    <col min="13048" max="13057" width="8.28515625" style="6" customWidth="1"/>
    <col min="13058" max="13302" width="9.140625" style="6"/>
    <col min="13303" max="13303" width="49" style="6" customWidth="1"/>
    <col min="13304" max="13313" width="8.28515625" style="6" customWidth="1"/>
    <col min="13314" max="13558" width="9.140625" style="6"/>
    <col min="13559" max="13559" width="49" style="6" customWidth="1"/>
    <col min="13560" max="13569" width="8.28515625" style="6" customWidth="1"/>
    <col min="13570" max="13814" width="9.140625" style="6"/>
    <col min="13815" max="13815" width="49" style="6" customWidth="1"/>
    <col min="13816" max="13825" width="8.28515625" style="6" customWidth="1"/>
    <col min="13826" max="14070" width="9.140625" style="6"/>
    <col min="14071" max="14071" width="49" style="6" customWidth="1"/>
    <col min="14072" max="14081" width="8.28515625" style="6" customWidth="1"/>
    <col min="14082" max="14326" width="9.140625" style="6"/>
    <col min="14327" max="14327" width="49" style="6" customWidth="1"/>
    <col min="14328" max="14337" width="8.28515625" style="6" customWidth="1"/>
    <col min="14338" max="14582" width="9.140625" style="6"/>
    <col min="14583" max="14583" width="49" style="6" customWidth="1"/>
    <col min="14584" max="14593" width="8.28515625" style="6" customWidth="1"/>
    <col min="14594" max="14838" width="9.140625" style="6"/>
    <col min="14839" max="14839" width="49" style="6" customWidth="1"/>
    <col min="14840" max="14849" width="8.28515625" style="6" customWidth="1"/>
    <col min="14850" max="15094" width="9.140625" style="6"/>
    <col min="15095" max="15095" width="49" style="6" customWidth="1"/>
    <col min="15096" max="15105" width="8.28515625" style="6" customWidth="1"/>
    <col min="15106" max="15350" width="9.140625" style="6"/>
    <col min="15351" max="15351" width="49" style="6" customWidth="1"/>
    <col min="15352" max="15361" width="8.28515625" style="6" customWidth="1"/>
    <col min="15362" max="15606" width="9.140625" style="6"/>
    <col min="15607" max="15607" width="49" style="6" customWidth="1"/>
    <col min="15608" max="15617" width="8.28515625" style="6" customWidth="1"/>
    <col min="15618" max="15862" width="9.140625" style="6"/>
    <col min="15863" max="15863" width="49" style="6" customWidth="1"/>
    <col min="15864" max="15873" width="8.28515625" style="6" customWidth="1"/>
    <col min="15874" max="16118" width="9.140625" style="6"/>
    <col min="16119" max="16119" width="49" style="6" customWidth="1"/>
    <col min="16120" max="16129" width="8.28515625" style="6" customWidth="1"/>
    <col min="16130" max="16384" width="9.140625" style="6"/>
  </cols>
  <sheetData>
    <row r="1" spans="1:17" ht="15" customHeight="1">
      <c r="A1" s="20"/>
      <c r="B1" s="20"/>
      <c r="C1" s="20"/>
      <c r="D1" s="20"/>
      <c r="E1" s="20"/>
      <c r="F1" s="20"/>
      <c r="G1" s="20"/>
    </row>
    <row r="2" spans="1:17">
      <c r="A2" s="285" t="s">
        <v>67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>
      <c r="B3" s="21"/>
      <c r="C3" s="21"/>
      <c r="D3" s="21"/>
    </row>
    <row r="4" spans="1:17" ht="25.5">
      <c r="A4" s="38" t="s">
        <v>70</v>
      </c>
      <c r="B4" s="39">
        <v>2020</v>
      </c>
      <c r="C4" s="39">
        <v>2021</v>
      </c>
      <c r="D4" s="39">
        <v>2022</v>
      </c>
      <c r="E4" s="39">
        <v>2023</v>
      </c>
      <c r="F4" s="39">
        <v>2024</v>
      </c>
      <c r="G4" s="39" t="s">
        <v>353</v>
      </c>
      <c r="H4" s="39" t="s">
        <v>354</v>
      </c>
      <c r="I4" s="39" t="s">
        <v>355</v>
      </c>
      <c r="J4" s="39" t="s">
        <v>356</v>
      </c>
      <c r="K4" s="39" t="s">
        <v>357</v>
      </c>
      <c r="L4" s="39" t="s">
        <v>358</v>
      </c>
      <c r="M4" s="39" t="s">
        <v>359</v>
      </c>
      <c r="N4" s="39" t="s">
        <v>360</v>
      </c>
      <c r="O4" s="39" t="s">
        <v>361</v>
      </c>
      <c r="P4" s="39" t="s">
        <v>362</v>
      </c>
      <c r="Q4" s="39" t="s">
        <v>363</v>
      </c>
    </row>
    <row r="5" spans="1:17">
      <c r="A5" s="40" t="s">
        <v>68</v>
      </c>
      <c r="B5" s="42">
        <v>7650</v>
      </c>
      <c r="C5" s="42" t="s">
        <v>364</v>
      </c>
      <c r="D5" s="42" t="s">
        <v>364</v>
      </c>
      <c r="E5" s="42" t="s">
        <v>364</v>
      </c>
      <c r="F5" s="42" t="s">
        <v>364</v>
      </c>
      <c r="G5" s="42" t="s">
        <v>364</v>
      </c>
      <c r="H5" s="42" t="s">
        <v>364</v>
      </c>
      <c r="I5" s="42" t="s">
        <v>364</v>
      </c>
      <c r="J5" s="42" t="s">
        <v>364</v>
      </c>
      <c r="K5" s="42" t="s">
        <v>364</v>
      </c>
      <c r="L5" s="42" t="s">
        <v>364</v>
      </c>
      <c r="M5" s="42" t="s">
        <v>364</v>
      </c>
      <c r="N5" s="42" t="s">
        <v>364</v>
      </c>
      <c r="O5" s="42" t="s">
        <v>364</v>
      </c>
      <c r="P5" s="42" t="s">
        <v>364</v>
      </c>
      <c r="Q5" s="42" t="s">
        <v>364</v>
      </c>
    </row>
    <row r="6" spans="1:17">
      <c r="A6" s="40" t="s">
        <v>69</v>
      </c>
      <c r="B6" s="43">
        <v>8191</v>
      </c>
      <c r="C6" s="42" t="s">
        <v>364</v>
      </c>
      <c r="D6" s="42" t="s">
        <v>364</v>
      </c>
      <c r="E6" s="42" t="s">
        <v>364</v>
      </c>
      <c r="F6" s="42" t="s">
        <v>364</v>
      </c>
      <c r="G6" s="42" t="s">
        <v>364</v>
      </c>
      <c r="H6" s="42" t="s">
        <v>364</v>
      </c>
      <c r="I6" s="42" t="s">
        <v>364</v>
      </c>
      <c r="J6" s="42" t="s">
        <v>364</v>
      </c>
      <c r="K6" s="42" t="s">
        <v>364</v>
      </c>
      <c r="L6" s="42" t="s">
        <v>364</v>
      </c>
      <c r="M6" s="42" t="s">
        <v>364</v>
      </c>
      <c r="N6" s="42" t="s">
        <v>364</v>
      </c>
      <c r="O6" s="42" t="s">
        <v>364</v>
      </c>
      <c r="P6" s="42" t="s">
        <v>364</v>
      </c>
      <c r="Q6" s="42" t="s">
        <v>364</v>
      </c>
    </row>
    <row r="7" spans="1:17" ht="25.5">
      <c r="A7" s="38" t="s">
        <v>304</v>
      </c>
      <c r="B7" s="39">
        <v>2020</v>
      </c>
      <c r="C7" s="39">
        <v>2021</v>
      </c>
      <c r="D7" s="39">
        <v>2022</v>
      </c>
      <c r="E7" s="39">
        <v>2023</v>
      </c>
      <c r="F7" s="39">
        <v>2024</v>
      </c>
      <c r="G7" s="39" t="s">
        <v>353</v>
      </c>
      <c r="H7" s="39" t="s">
        <v>354</v>
      </c>
      <c r="I7" s="39" t="s">
        <v>355</v>
      </c>
      <c r="J7" s="39" t="s">
        <v>356</v>
      </c>
      <c r="K7" s="39" t="s">
        <v>357</v>
      </c>
      <c r="L7" s="39" t="s">
        <v>358</v>
      </c>
      <c r="M7" s="39" t="s">
        <v>359</v>
      </c>
      <c r="N7" s="39" t="s">
        <v>360</v>
      </c>
      <c r="O7" s="39" t="s">
        <v>361</v>
      </c>
      <c r="P7" s="39" t="s">
        <v>362</v>
      </c>
      <c r="Q7" s="39" t="s">
        <v>363</v>
      </c>
    </row>
    <row r="8" spans="1:17" ht="25.5">
      <c r="A8" s="40" t="s">
        <v>68</v>
      </c>
      <c r="B8" s="223">
        <v>17</v>
      </c>
      <c r="C8" s="223">
        <v>19</v>
      </c>
      <c r="D8" s="223" t="s">
        <v>322</v>
      </c>
      <c r="E8" s="313" t="s">
        <v>334</v>
      </c>
      <c r="F8" s="313" t="s">
        <v>337</v>
      </c>
      <c r="G8" s="313" t="s">
        <v>337</v>
      </c>
      <c r="H8" s="42" t="s">
        <v>364</v>
      </c>
      <c r="I8" s="42" t="s">
        <v>364</v>
      </c>
      <c r="J8" s="42" t="s">
        <v>364</v>
      </c>
      <c r="K8" s="42" t="s">
        <v>364</v>
      </c>
      <c r="L8" s="42" t="s">
        <v>364</v>
      </c>
      <c r="M8" s="42" t="s">
        <v>364</v>
      </c>
      <c r="N8" s="42" t="s">
        <v>364</v>
      </c>
      <c r="O8" s="42" t="s">
        <v>364</v>
      </c>
      <c r="P8" s="42" t="s">
        <v>364</v>
      </c>
      <c r="Q8" s="42" t="s">
        <v>364</v>
      </c>
    </row>
    <row r="9" spans="1:17">
      <c r="A9" s="40" t="s">
        <v>69</v>
      </c>
      <c r="B9" s="223">
        <v>16.5</v>
      </c>
      <c r="C9" s="223">
        <v>21.6</v>
      </c>
      <c r="D9" s="223">
        <v>21.5</v>
      </c>
      <c r="E9" s="41" t="s">
        <v>336</v>
      </c>
      <c r="F9" s="42" t="s">
        <v>365</v>
      </c>
      <c r="G9" s="42" t="s">
        <v>364</v>
      </c>
      <c r="H9" s="42" t="s">
        <v>364</v>
      </c>
      <c r="I9" s="42" t="s">
        <v>364</v>
      </c>
      <c r="J9" s="42" t="s">
        <v>364</v>
      </c>
      <c r="K9" s="42" t="s">
        <v>364</v>
      </c>
      <c r="L9" s="42" t="s">
        <v>364</v>
      </c>
      <c r="M9" s="42" t="s">
        <v>364</v>
      </c>
      <c r="N9" s="42" t="s">
        <v>364</v>
      </c>
      <c r="O9" s="42" t="s">
        <v>364</v>
      </c>
      <c r="P9" s="42" t="s">
        <v>364</v>
      </c>
      <c r="Q9" s="42" t="s">
        <v>364</v>
      </c>
    </row>
    <row r="10" spans="1:17" ht="25.5">
      <c r="A10" s="38" t="s">
        <v>330</v>
      </c>
      <c r="B10" s="39">
        <v>2020</v>
      </c>
      <c r="C10" s="39">
        <v>2021</v>
      </c>
      <c r="D10" s="39">
        <v>2022</v>
      </c>
      <c r="E10" s="39">
        <v>2023</v>
      </c>
      <c r="F10" s="39">
        <v>2024</v>
      </c>
      <c r="G10" s="39" t="s">
        <v>353</v>
      </c>
      <c r="H10" s="39" t="s">
        <v>354</v>
      </c>
      <c r="I10" s="39" t="s">
        <v>355</v>
      </c>
      <c r="J10" s="39" t="s">
        <v>356</v>
      </c>
      <c r="K10" s="39" t="s">
        <v>357</v>
      </c>
      <c r="L10" s="39" t="s">
        <v>358</v>
      </c>
      <c r="M10" s="39" t="s">
        <v>359</v>
      </c>
      <c r="N10" s="39" t="s">
        <v>360</v>
      </c>
      <c r="O10" s="39" t="s">
        <v>361</v>
      </c>
      <c r="P10" s="39" t="s">
        <v>362</v>
      </c>
      <c r="Q10" s="39" t="s">
        <v>363</v>
      </c>
    </row>
    <row r="11" spans="1:17">
      <c r="A11" s="45" t="s">
        <v>68</v>
      </c>
      <c r="B11" s="41" t="s">
        <v>364</v>
      </c>
      <c r="C11" s="191">
        <v>560</v>
      </c>
      <c r="D11" s="239" t="s">
        <v>364</v>
      </c>
      <c r="E11" s="41" t="s">
        <v>364</v>
      </c>
      <c r="F11" s="42" t="s">
        <v>364</v>
      </c>
      <c r="G11" s="42" t="s">
        <v>364</v>
      </c>
      <c r="H11" s="42" t="s">
        <v>364</v>
      </c>
      <c r="I11" s="42" t="s">
        <v>364</v>
      </c>
      <c r="J11" s="42" t="s">
        <v>364</v>
      </c>
      <c r="K11" s="42" t="s">
        <v>364</v>
      </c>
      <c r="L11" s="42" t="s">
        <v>364</v>
      </c>
      <c r="M11" s="42" t="s">
        <v>364</v>
      </c>
      <c r="N11" s="42" t="s">
        <v>364</v>
      </c>
      <c r="O11" s="42" t="s">
        <v>364</v>
      </c>
      <c r="P11" s="314">
        <v>13200</v>
      </c>
      <c r="Q11" s="42" t="s">
        <v>364</v>
      </c>
    </row>
    <row r="12" spans="1:17">
      <c r="A12" s="40" t="s">
        <v>69</v>
      </c>
      <c r="B12" s="41" t="s">
        <v>364</v>
      </c>
      <c r="C12" s="191">
        <v>540</v>
      </c>
      <c r="D12" s="46" t="s">
        <v>364</v>
      </c>
      <c r="E12" s="41" t="s">
        <v>364</v>
      </c>
      <c r="F12" s="42" t="s">
        <v>364</v>
      </c>
      <c r="G12" s="42" t="s">
        <v>364</v>
      </c>
      <c r="H12" s="42" t="s">
        <v>364</v>
      </c>
      <c r="I12" s="42" t="s">
        <v>364</v>
      </c>
      <c r="J12" s="42" t="s">
        <v>364</v>
      </c>
      <c r="K12" s="42" t="s">
        <v>364</v>
      </c>
      <c r="L12" s="42" t="s">
        <v>364</v>
      </c>
      <c r="M12" s="42" t="s">
        <v>364</v>
      </c>
      <c r="N12" s="42" t="s">
        <v>364</v>
      </c>
      <c r="O12" s="42" t="s">
        <v>364</v>
      </c>
      <c r="P12" s="42" t="s">
        <v>364</v>
      </c>
      <c r="Q12" s="42" t="s">
        <v>364</v>
      </c>
    </row>
    <row r="13" spans="1:17" ht="25.5">
      <c r="A13" s="38" t="s">
        <v>71</v>
      </c>
      <c r="B13" s="39">
        <v>2020</v>
      </c>
      <c r="C13" s="39">
        <v>2021</v>
      </c>
      <c r="D13" s="39">
        <v>2022</v>
      </c>
      <c r="E13" s="39">
        <v>2023</v>
      </c>
      <c r="F13" s="39">
        <v>2024</v>
      </c>
      <c r="G13" s="39" t="s">
        <v>353</v>
      </c>
      <c r="H13" s="39" t="s">
        <v>354</v>
      </c>
      <c r="I13" s="39" t="s">
        <v>355</v>
      </c>
      <c r="J13" s="39" t="s">
        <v>356</v>
      </c>
      <c r="K13" s="39" t="s">
        <v>357</v>
      </c>
      <c r="L13" s="39" t="s">
        <v>358</v>
      </c>
      <c r="M13" s="39" t="s">
        <v>359</v>
      </c>
      <c r="N13" s="39" t="s">
        <v>360</v>
      </c>
      <c r="O13" s="39" t="s">
        <v>361</v>
      </c>
      <c r="P13" s="39" t="s">
        <v>362</v>
      </c>
      <c r="Q13" s="39" t="s">
        <v>363</v>
      </c>
    </row>
    <row r="14" spans="1:17">
      <c r="A14" s="38" t="s">
        <v>72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>
      <c r="A15" s="40" t="s">
        <v>68</v>
      </c>
      <c r="B15" s="41" t="s">
        <v>366</v>
      </c>
      <c r="C15" s="41" t="s">
        <v>367</v>
      </c>
      <c r="D15" s="247">
        <v>34</v>
      </c>
      <c r="E15" s="315" t="s">
        <v>368</v>
      </c>
      <c r="F15" s="315" t="s">
        <v>369</v>
      </c>
      <c r="G15" s="315" t="s">
        <v>369</v>
      </c>
      <c r="H15" s="315" t="s">
        <v>370</v>
      </c>
      <c r="I15" s="315" t="s">
        <v>370</v>
      </c>
      <c r="J15" s="315" t="s">
        <v>371</v>
      </c>
      <c r="K15" s="315" t="s">
        <v>372</v>
      </c>
      <c r="L15" s="315" t="s">
        <v>373</v>
      </c>
      <c r="M15" s="42" t="s">
        <v>364</v>
      </c>
      <c r="N15" s="42" t="s">
        <v>364</v>
      </c>
      <c r="O15" s="42" t="s">
        <v>364</v>
      </c>
      <c r="P15" s="42" t="s">
        <v>364</v>
      </c>
      <c r="Q15" s="42" t="s">
        <v>364</v>
      </c>
    </row>
    <row r="16" spans="1:17">
      <c r="A16" s="40" t="s">
        <v>69</v>
      </c>
      <c r="B16" s="316">
        <v>30.666</v>
      </c>
      <c r="C16" s="317">
        <v>36.155999999999999</v>
      </c>
      <c r="D16" s="317">
        <v>33.682000000000002</v>
      </c>
      <c r="E16" s="316">
        <v>42.65</v>
      </c>
      <c r="F16" s="44">
        <v>41.966000000000001</v>
      </c>
      <c r="G16" s="42" t="s">
        <v>364</v>
      </c>
      <c r="H16" s="42" t="s">
        <v>364</v>
      </c>
      <c r="I16" s="42" t="s">
        <v>364</v>
      </c>
      <c r="J16" s="42" t="s">
        <v>364</v>
      </c>
      <c r="K16" s="42" t="s">
        <v>364</v>
      </c>
      <c r="L16" s="42" t="s">
        <v>364</v>
      </c>
      <c r="M16" s="42" t="s">
        <v>364</v>
      </c>
      <c r="N16" s="42" t="s">
        <v>364</v>
      </c>
      <c r="O16" s="42" t="s">
        <v>364</v>
      </c>
      <c r="P16" s="42" t="s">
        <v>364</v>
      </c>
      <c r="Q16" s="42" t="s">
        <v>364</v>
      </c>
    </row>
    <row r="17" spans="1:17" ht="25.5">
      <c r="A17" s="38" t="s">
        <v>376</v>
      </c>
      <c r="B17" s="39">
        <v>2020</v>
      </c>
      <c r="C17" s="39">
        <v>2021</v>
      </c>
      <c r="D17" s="39">
        <v>2022</v>
      </c>
      <c r="E17" s="39">
        <v>2023</v>
      </c>
      <c r="F17" s="39">
        <v>2024</v>
      </c>
      <c r="G17" s="39" t="s">
        <v>353</v>
      </c>
      <c r="H17" s="39" t="s">
        <v>354</v>
      </c>
      <c r="I17" s="39" t="s">
        <v>355</v>
      </c>
      <c r="J17" s="39" t="s">
        <v>356</v>
      </c>
      <c r="K17" s="39" t="s">
        <v>357</v>
      </c>
      <c r="L17" s="39" t="s">
        <v>358</v>
      </c>
      <c r="M17" s="39" t="s">
        <v>359</v>
      </c>
      <c r="N17" s="39" t="s">
        <v>360</v>
      </c>
      <c r="O17" s="39" t="s">
        <v>361</v>
      </c>
      <c r="P17" s="39" t="s">
        <v>362</v>
      </c>
      <c r="Q17" s="39" t="s">
        <v>363</v>
      </c>
    </row>
    <row r="18" spans="1:17">
      <c r="A18" s="40" t="s">
        <v>68</v>
      </c>
      <c r="B18" s="41" t="s">
        <v>364</v>
      </c>
      <c r="C18" s="41" t="s">
        <v>364</v>
      </c>
      <c r="D18" s="41" t="s">
        <v>364</v>
      </c>
      <c r="E18" s="41" t="s">
        <v>364</v>
      </c>
      <c r="F18" s="41" t="s">
        <v>364</v>
      </c>
      <c r="G18" s="41" t="s">
        <v>364</v>
      </c>
      <c r="H18" s="41" t="s">
        <v>364</v>
      </c>
      <c r="I18" s="41" t="s">
        <v>364</v>
      </c>
      <c r="J18" s="318">
        <v>4000</v>
      </c>
      <c r="K18" s="41" t="s">
        <v>364</v>
      </c>
      <c r="L18" s="41" t="s">
        <v>364</v>
      </c>
      <c r="M18" s="41" t="s">
        <v>364</v>
      </c>
      <c r="N18" s="41" t="s">
        <v>364</v>
      </c>
      <c r="O18" s="41" t="s">
        <v>364</v>
      </c>
      <c r="P18" s="41" t="s">
        <v>364</v>
      </c>
      <c r="Q18" s="41" t="s">
        <v>364</v>
      </c>
    </row>
    <row r="19" spans="1:17">
      <c r="A19" s="40" t="s">
        <v>69</v>
      </c>
      <c r="B19" s="41" t="s">
        <v>364</v>
      </c>
      <c r="C19" s="41" t="s">
        <v>364</v>
      </c>
      <c r="D19" s="41" t="s">
        <v>364</v>
      </c>
      <c r="E19" s="41" t="s">
        <v>364</v>
      </c>
      <c r="F19" s="41" t="s">
        <v>364</v>
      </c>
      <c r="G19" s="41" t="s">
        <v>364</v>
      </c>
      <c r="H19" s="41" t="s">
        <v>364</v>
      </c>
      <c r="I19" s="41" t="s">
        <v>364</v>
      </c>
      <c r="J19" s="41" t="s">
        <v>364</v>
      </c>
      <c r="K19" s="41" t="s">
        <v>364</v>
      </c>
      <c r="L19" s="41" t="s">
        <v>364</v>
      </c>
      <c r="M19" s="41" t="s">
        <v>364</v>
      </c>
      <c r="N19" s="41" t="s">
        <v>364</v>
      </c>
      <c r="O19" s="41" t="s">
        <v>364</v>
      </c>
      <c r="P19" s="41" t="s">
        <v>364</v>
      </c>
      <c r="Q19" s="41" t="s">
        <v>364</v>
      </c>
    </row>
    <row r="20" spans="1:17">
      <c r="B20" s="21"/>
      <c r="C20" s="21"/>
      <c r="D20" s="21"/>
    </row>
    <row r="21" spans="1:17">
      <c r="A21" s="47" t="s">
        <v>374</v>
      </c>
    </row>
    <row r="22" spans="1:17">
      <c r="A22" s="47" t="s">
        <v>375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4223-CFC0-4D89-962D-D8FBAA0B0672}">
  <dimension ref="A1:AN36"/>
  <sheetViews>
    <sheetView workbookViewId="0">
      <selection activeCell="AQ7" sqref="AQ7"/>
    </sheetView>
  </sheetViews>
  <sheetFormatPr defaultColWidth="9.140625" defaultRowHeight="15" outlineLevelCol="1"/>
  <cols>
    <col min="1" max="1" width="49.140625" style="6" bestFit="1" customWidth="1"/>
    <col min="2" max="4" width="8.85546875" style="6" hidden="1" customWidth="1" outlineLevel="1"/>
    <col min="5" max="5" width="8.85546875" style="6" customWidth="1" collapsed="1"/>
    <col min="6" max="8" width="8.85546875" style="6" hidden="1" customWidth="1" outlineLevel="1"/>
    <col min="9" max="9" width="8.85546875" style="6" customWidth="1" collapsed="1"/>
    <col min="10" max="12" width="8.85546875" style="6" hidden="1" customWidth="1" outlineLevel="1"/>
    <col min="13" max="13" width="8.85546875" style="6" customWidth="1" collapsed="1"/>
    <col min="14" max="16" width="8.85546875" style="6" hidden="1" customWidth="1" outlineLevel="1"/>
    <col min="17" max="17" width="8.85546875" style="6" customWidth="1" collapsed="1"/>
    <col min="18" max="18" width="9.140625" style="57" hidden="1" customWidth="1" outlineLevel="1"/>
    <col min="19" max="20" width="9.140625" style="6" hidden="1" customWidth="1" outlineLevel="1"/>
    <col min="21" max="21" width="9.140625" style="6" customWidth="1" collapsed="1"/>
    <col min="22" max="22" width="10.5703125" style="6" hidden="1" customWidth="1" outlineLevel="1"/>
    <col min="23" max="24" width="9.140625" style="6" hidden="1" customWidth="1" outlineLevel="1"/>
    <col min="25" max="25" width="9.140625" style="6" customWidth="1" collapsed="1"/>
    <col min="26" max="28" width="9.140625" style="6" hidden="1" customWidth="1" outlineLevel="1"/>
    <col min="29" max="29" width="9.140625" style="6" customWidth="1" collapsed="1"/>
    <col min="30" max="30" width="9.140625" style="6" hidden="1" customWidth="1" outlineLevel="1"/>
    <col min="31" max="32" width="9.5703125" style="6" hidden="1" customWidth="1" outlineLevel="1"/>
    <col min="33" max="33" width="9.5703125" style="6" bestFit="1" customWidth="1" collapsed="1"/>
    <col min="34" max="36" width="9.5703125" style="6" hidden="1" customWidth="1" outlineLevel="1"/>
    <col min="37" max="37" width="9.5703125" style="6" bestFit="1" customWidth="1" collapsed="1"/>
    <col min="38" max="40" width="9.5703125" style="6" bestFit="1" customWidth="1"/>
    <col min="41" max="16384" width="9.140625" style="6"/>
  </cols>
  <sheetData>
    <row r="1" spans="1:40">
      <c r="A1" s="285" t="s">
        <v>2</v>
      </c>
      <c r="B1" s="286" t="s">
        <v>27</v>
      </c>
      <c r="C1" s="286" t="s">
        <v>28</v>
      </c>
      <c r="D1" s="286" t="s">
        <v>29</v>
      </c>
      <c r="E1" s="286" t="s">
        <v>46</v>
      </c>
      <c r="F1" s="286" t="s">
        <v>30</v>
      </c>
      <c r="G1" s="286" t="s">
        <v>47</v>
      </c>
      <c r="H1" s="286" t="s">
        <v>48</v>
      </c>
      <c r="I1" s="286" t="s">
        <v>31</v>
      </c>
      <c r="J1" s="286" t="s">
        <v>43</v>
      </c>
      <c r="K1" s="286" t="s">
        <v>32</v>
      </c>
      <c r="L1" s="286" t="s">
        <v>33</v>
      </c>
      <c r="M1" s="286" t="s">
        <v>34</v>
      </c>
      <c r="N1" s="286" t="s">
        <v>35</v>
      </c>
      <c r="O1" s="286" t="s">
        <v>36</v>
      </c>
      <c r="P1" s="286" t="s">
        <v>37</v>
      </c>
      <c r="Q1" s="286" t="s">
        <v>38</v>
      </c>
      <c r="R1" s="287" t="s">
        <v>39</v>
      </c>
      <c r="S1" s="287" t="s">
        <v>40</v>
      </c>
      <c r="T1" s="287" t="s">
        <v>41</v>
      </c>
      <c r="U1" s="287" t="s">
        <v>42</v>
      </c>
      <c r="V1" s="287" t="s">
        <v>79</v>
      </c>
      <c r="W1" s="287" t="s">
        <v>306</v>
      </c>
      <c r="X1" s="287" t="s">
        <v>312</v>
      </c>
      <c r="Y1" s="287" t="s">
        <v>315</v>
      </c>
      <c r="Z1" s="287" t="s">
        <v>319</v>
      </c>
      <c r="AA1" s="287" t="s">
        <v>320</v>
      </c>
      <c r="AB1" s="287" t="s">
        <v>323</v>
      </c>
      <c r="AC1" s="287" t="s">
        <v>326</v>
      </c>
      <c r="AD1" s="287" t="s">
        <v>331</v>
      </c>
      <c r="AE1" s="287" t="s">
        <v>332</v>
      </c>
      <c r="AF1" s="287" t="s">
        <v>333</v>
      </c>
      <c r="AG1" s="287" t="s">
        <v>335</v>
      </c>
      <c r="AH1" s="287" t="s">
        <v>338</v>
      </c>
      <c r="AI1" s="287" t="s">
        <v>340</v>
      </c>
      <c r="AJ1" s="287" t="s">
        <v>342</v>
      </c>
      <c r="AK1" s="287" t="s">
        <v>345</v>
      </c>
      <c r="AL1" s="287" t="s">
        <v>347</v>
      </c>
      <c r="AM1" s="287" t="s">
        <v>349</v>
      </c>
      <c r="AN1" s="287" t="s">
        <v>351</v>
      </c>
    </row>
    <row r="3" spans="1:40">
      <c r="A3" s="48" t="s">
        <v>73</v>
      </c>
      <c r="B3" s="49" t="s">
        <v>10</v>
      </c>
      <c r="C3" s="49" t="s">
        <v>10</v>
      </c>
      <c r="D3" s="49" t="s">
        <v>10</v>
      </c>
      <c r="E3" s="49" t="s">
        <v>10</v>
      </c>
      <c r="F3" s="49" t="s">
        <v>10</v>
      </c>
      <c r="G3" s="49" t="s">
        <v>10</v>
      </c>
      <c r="H3" s="49" t="s">
        <v>10</v>
      </c>
      <c r="I3" s="49" t="s">
        <v>10</v>
      </c>
      <c r="J3" s="49" t="s">
        <v>10</v>
      </c>
      <c r="K3" s="49" t="s">
        <v>10</v>
      </c>
      <c r="L3" s="49" t="s">
        <v>10</v>
      </c>
      <c r="M3" s="49" t="s">
        <v>10</v>
      </c>
      <c r="N3" s="49" t="s">
        <v>10</v>
      </c>
      <c r="O3" s="49" t="s">
        <v>10</v>
      </c>
      <c r="P3" s="49" t="s">
        <v>10</v>
      </c>
      <c r="Q3" s="49" t="s">
        <v>10</v>
      </c>
      <c r="R3" s="49" t="s">
        <v>10</v>
      </c>
      <c r="S3" s="49" t="s">
        <v>10</v>
      </c>
      <c r="T3" s="49" t="s">
        <v>10</v>
      </c>
      <c r="U3" s="49" t="s">
        <v>10</v>
      </c>
      <c r="V3" s="49" t="s">
        <v>10</v>
      </c>
      <c r="W3" s="49" t="s">
        <v>10</v>
      </c>
      <c r="X3" s="49" t="s">
        <v>10</v>
      </c>
      <c r="Y3" s="49" t="s">
        <v>10</v>
      </c>
      <c r="Z3" s="49" t="s">
        <v>10</v>
      </c>
      <c r="AA3" s="49" t="s">
        <v>10</v>
      </c>
      <c r="AB3" s="49" t="s">
        <v>10</v>
      </c>
      <c r="AC3" s="49" t="s">
        <v>10</v>
      </c>
      <c r="AD3" s="49" t="s">
        <v>10</v>
      </c>
      <c r="AE3" s="49" t="s">
        <v>10</v>
      </c>
      <c r="AF3" s="49" t="s">
        <v>10</v>
      </c>
      <c r="AG3" s="49" t="s">
        <v>10</v>
      </c>
      <c r="AH3" s="49" t="s">
        <v>10</v>
      </c>
      <c r="AI3" s="49" t="s">
        <v>10</v>
      </c>
      <c r="AJ3" s="49"/>
      <c r="AK3" s="49"/>
      <c r="AL3" s="49"/>
      <c r="AM3" s="49"/>
      <c r="AN3" s="49"/>
    </row>
    <row r="5" spans="1:40">
      <c r="A5" s="50" t="s">
        <v>74</v>
      </c>
      <c r="B5" s="51" t="s">
        <v>10</v>
      </c>
      <c r="C5" s="51" t="s">
        <v>10</v>
      </c>
      <c r="D5" s="51" t="s">
        <v>10</v>
      </c>
      <c r="E5" s="51" t="s">
        <v>10</v>
      </c>
      <c r="F5" s="51" t="s">
        <v>10</v>
      </c>
      <c r="G5" s="51" t="s">
        <v>10</v>
      </c>
      <c r="H5" s="51" t="s">
        <v>10</v>
      </c>
      <c r="I5" s="51" t="s">
        <v>10</v>
      </c>
      <c r="J5" s="51" t="s">
        <v>10</v>
      </c>
      <c r="K5" s="51" t="s">
        <v>10</v>
      </c>
      <c r="L5" s="51" t="s">
        <v>10</v>
      </c>
      <c r="M5" s="51" t="s">
        <v>10</v>
      </c>
      <c r="N5" s="51" t="s">
        <v>10</v>
      </c>
      <c r="O5" s="51" t="s">
        <v>10</v>
      </c>
      <c r="P5" s="51" t="s">
        <v>10</v>
      </c>
      <c r="Q5" s="51" t="s">
        <v>10</v>
      </c>
      <c r="R5" s="51" t="s">
        <v>10</v>
      </c>
      <c r="S5" s="51" t="s">
        <v>10</v>
      </c>
      <c r="T5" s="51" t="s">
        <v>10</v>
      </c>
      <c r="U5" s="51" t="s">
        <v>10</v>
      </c>
      <c r="V5" s="51" t="s">
        <v>10</v>
      </c>
      <c r="W5" s="51" t="s">
        <v>10</v>
      </c>
      <c r="X5" s="51" t="s">
        <v>10</v>
      </c>
      <c r="Y5" s="51" t="s">
        <v>10</v>
      </c>
      <c r="Z5" s="51" t="s">
        <v>10</v>
      </c>
      <c r="AA5" s="51" t="s">
        <v>10</v>
      </c>
      <c r="AB5" s="51" t="s">
        <v>10</v>
      </c>
      <c r="AC5" s="51" t="s">
        <v>10</v>
      </c>
      <c r="AD5" s="51" t="s">
        <v>10</v>
      </c>
      <c r="AE5" s="51" t="s">
        <v>10</v>
      </c>
      <c r="AF5" s="51" t="s">
        <v>10</v>
      </c>
      <c r="AG5" s="51" t="s">
        <v>10</v>
      </c>
      <c r="AH5" s="51" t="s">
        <v>10</v>
      </c>
      <c r="AI5" s="51" t="s">
        <v>10</v>
      </c>
      <c r="AJ5" s="51"/>
      <c r="AK5" s="51"/>
      <c r="AL5" s="51"/>
      <c r="AM5" s="51"/>
      <c r="AN5" s="51"/>
    </row>
    <row r="6" spans="1:40">
      <c r="A6" s="12" t="s">
        <v>75</v>
      </c>
      <c r="B6" s="52">
        <v>7943</v>
      </c>
      <c r="C6" s="52">
        <v>9913</v>
      </c>
      <c r="D6" s="52">
        <v>9350</v>
      </c>
      <c r="E6" s="53">
        <f>SUM(E8:E9)</f>
        <v>9191</v>
      </c>
      <c r="F6" s="53">
        <v>7994.558622999999</v>
      </c>
      <c r="G6" s="53">
        <v>8114.4063690000012</v>
      </c>
      <c r="H6" s="53">
        <v>9157.0150159999994</v>
      </c>
      <c r="I6" s="53">
        <v>8205.923041</v>
      </c>
      <c r="J6" s="53">
        <v>7681.0576880000008</v>
      </c>
      <c r="K6" s="53">
        <v>8651.5999539999993</v>
      </c>
      <c r="L6" s="53">
        <v>9156.9909399999997</v>
      </c>
      <c r="M6" s="53">
        <v>9851.0285999999996</v>
      </c>
      <c r="N6" s="53">
        <v>9742.4050970000008</v>
      </c>
      <c r="O6" s="53">
        <v>10059.27727</v>
      </c>
      <c r="P6" s="53">
        <v>9750.4643699999997</v>
      </c>
      <c r="Q6" s="53">
        <v>8801.2481499999994</v>
      </c>
      <c r="R6" s="53">
        <v>5899</v>
      </c>
      <c r="S6" s="53">
        <v>7432</v>
      </c>
      <c r="T6" s="53">
        <v>9488</v>
      </c>
      <c r="U6" s="54">
        <v>7695</v>
      </c>
      <c r="V6" s="54">
        <v>8276</v>
      </c>
      <c r="W6" s="54">
        <v>10571</v>
      </c>
      <c r="X6" s="54">
        <v>10309</v>
      </c>
      <c r="Y6" s="54">
        <v>6919</v>
      </c>
      <c r="Z6" s="54">
        <v>6468</v>
      </c>
      <c r="AA6" s="54">
        <v>8299</v>
      </c>
      <c r="AB6" s="54">
        <v>9611.15625</v>
      </c>
      <c r="AC6" s="54">
        <v>9342</v>
      </c>
      <c r="AD6" s="54">
        <v>8941.2103299999999</v>
      </c>
      <c r="AE6" s="54">
        <v>11145.092289999999</v>
      </c>
      <c r="AF6" s="54">
        <v>11577.16424</v>
      </c>
      <c r="AG6" s="54">
        <v>10920</v>
      </c>
      <c r="AH6" s="54">
        <v>9150.0805</v>
      </c>
      <c r="AI6" s="54">
        <v>10412.882010000001</v>
      </c>
      <c r="AJ6" s="54">
        <v>11436.553832000001</v>
      </c>
      <c r="AK6" s="54">
        <v>11010.08052</v>
      </c>
      <c r="AL6" s="54">
        <v>10206.341156999999</v>
      </c>
      <c r="AM6" s="54">
        <v>11591</v>
      </c>
      <c r="AN6" s="54">
        <v>11911</v>
      </c>
    </row>
    <row r="7" spans="1:40">
      <c r="A7" s="12" t="s">
        <v>76</v>
      </c>
      <c r="B7" s="52">
        <v>8295</v>
      </c>
      <c r="C7" s="52">
        <v>9267</v>
      </c>
      <c r="D7" s="52">
        <v>10230</v>
      </c>
      <c r="E7" s="54">
        <f t="shared" ref="E7:V7" si="0">SUM(E8:E9)</f>
        <v>9191</v>
      </c>
      <c r="F7" s="54">
        <f t="shared" si="0"/>
        <v>7244</v>
      </c>
      <c r="G7" s="54">
        <f t="shared" si="0"/>
        <v>7818</v>
      </c>
      <c r="H7" s="54">
        <f t="shared" si="0"/>
        <v>7953</v>
      </c>
      <c r="I7" s="54">
        <f t="shared" si="0"/>
        <v>9561</v>
      </c>
      <c r="J7" s="54">
        <f t="shared" si="0"/>
        <v>7474</v>
      </c>
      <c r="K7" s="54">
        <f t="shared" si="0"/>
        <v>8130</v>
      </c>
      <c r="L7" s="54">
        <f t="shared" si="0"/>
        <v>9288</v>
      </c>
      <c r="M7" s="54">
        <f t="shared" si="0"/>
        <v>9889.14</v>
      </c>
      <c r="N7" s="54">
        <f t="shared" si="0"/>
        <v>8858.880000000001</v>
      </c>
      <c r="O7" s="54">
        <f t="shared" si="0"/>
        <v>10142.88977</v>
      </c>
      <c r="P7" s="54">
        <f t="shared" si="0"/>
        <v>9209.1617900000001</v>
      </c>
      <c r="Q7" s="54">
        <f t="shared" si="0"/>
        <v>10335</v>
      </c>
      <c r="R7" s="54">
        <f t="shared" si="0"/>
        <v>5610</v>
      </c>
      <c r="S7" s="54">
        <f t="shared" si="0"/>
        <v>7743</v>
      </c>
      <c r="T7" s="54">
        <f t="shared" si="0"/>
        <v>9165</v>
      </c>
      <c r="U7" s="54">
        <f t="shared" si="0"/>
        <v>8638.2719799999995</v>
      </c>
      <c r="V7" s="54">
        <f t="shared" si="0"/>
        <v>8225.0246999999999</v>
      </c>
      <c r="W7" s="54">
        <v>9109.982399999999</v>
      </c>
      <c r="X7" s="54">
        <v>8183</v>
      </c>
      <c r="Y7" s="54">
        <v>7719</v>
      </c>
      <c r="Z7" s="54">
        <v>6931</v>
      </c>
      <c r="AA7" s="54">
        <v>7574</v>
      </c>
      <c r="AB7" s="54">
        <v>9094.8512499999997</v>
      </c>
      <c r="AC7" s="54">
        <v>9729</v>
      </c>
      <c r="AD7" s="54">
        <v>8617.7149700000009</v>
      </c>
      <c r="AE7" s="54">
        <v>11258.011059999999</v>
      </c>
      <c r="AF7" s="54">
        <v>11641.415909999998</v>
      </c>
      <c r="AG7" s="54">
        <v>11144.006151999998</v>
      </c>
      <c r="AH7" s="54">
        <v>9145.3084799999997</v>
      </c>
      <c r="AI7" s="54">
        <v>10792.229714000001</v>
      </c>
      <c r="AJ7" s="54">
        <v>11883.984218000001</v>
      </c>
      <c r="AK7" s="54">
        <v>10730.83337</v>
      </c>
      <c r="AL7" s="54">
        <v>9639.7669999999998</v>
      </c>
      <c r="AM7" s="54">
        <v>11833</v>
      </c>
      <c r="AN7" s="54">
        <v>12396</v>
      </c>
    </row>
    <row r="8" spans="1:40">
      <c r="A8" s="18" t="s">
        <v>308</v>
      </c>
      <c r="B8" s="33">
        <v>1047</v>
      </c>
      <c r="C8" s="33">
        <v>695</v>
      </c>
      <c r="D8" s="33">
        <v>1114</v>
      </c>
      <c r="E8" s="34">
        <v>1264</v>
      </c>
      <c r="F8" s="34">
        <v>1347</v>
      </c>
      <c r="G8" s="34">
        <v>1307</v>
      </c>
      <c r="H8" s="34">
        <v>1321</v>
      </c>
      <c r="I8" s="34">
        <v>1236</v>
      </c>
      <c r="J8" s="34">
        <v>1309</v>
      </c>
      <c r="K8" s="34">
        <v>1376</v>
      </c>
      <c r="L8" s="34">
        <v>1138</v>
      </c>
      <c r="M8" s="34">
        <v>1366</v>
      </c>
      <c r="N8" s="34">
        <v>1168.99</v>
      </c>
      <c r="O8" s="34">
        <v>1139.21777</v>
      </c>
      <c r="P8" s="34">
        <v>387.91879</v>
      </c>
      <c r="Q8" s="34">
        <v>953</v>
      </c>
      <c r="R8" s="56">
        <v>1086</v>
      </c>
      <c r="S8" s="56">
        <v>1084</v>
      </c>
      <c r="T8" s="56">
        <v>1050</v>
      </c>
      <c r="U8" s="55">
        <v>998.04898000000003</v>
      </c>
      <c r="V8" s="55">
        <v>1286.0246999999999</v>
      </c>
      <c r="W8" s="55">
        <v>1174.3583999999998</v>
      </c>
      <c r="X8" s="55">
        <v>1269</v>
      </c>
      <c r="Y8" s="55">
        <v>1190</v>
      </c>
      <c r="Z8" s="55">
        <v>1111</v>
      </c>
      <c r="AA8" s="55">
        <v>867</v>
      </c>
      <c r="AB8" s="55">
        <v>1121.8012499999998</v>
      </c>
      <c r="AC8" s="55">
        <v>1038</v>
      </c>
      <c r="AD8" s="55">
        <v>665.90597000000002</v>
      </c>
      <c r="AE8" s="55">
        <v>1003.1650599999999</v>
      </c>
      <c r="AF8" s="55">
        <v>1765.4379099999999</v>
      </c>
      <c r="AG8" s="55">
        <v>1558</v>
      </c>
      <c r="AH8" s="55">
        <v>1021.8334800000001</v>
      </c>
      <c r="AI8" s="55">
        <v>859.04771400000004</v>
      </c>
      <c r="AJ8" s="55">
        <v>1105.7402180000001</v>
      </c>
      <c r="AK8" s="55">
        <v>1053.6083699999999</v>
      </c>
      <c r="AL8" s="55">
        <v>1039.835</v>
      </c>
      <c r="AM8" s="55">
        <v>1067</v>
      </c>
      <c r="AN8" s="55">
        <v>977</v>
      </c>
    </row>
    <row r="9" spans="1:40">
      <c r="A9" s="18" t="s">
        <v>309</v>
      </c>
      <c r="B9" s="33">
        <v>7248</v>
      </c>
      <c r="C9" s="33">
        <v>8572</v>
      </c>
      <c r="D9" s="33">
        <v>9116</v>
      </c>
      <c r="E9" s="34">
        <v>7927</v>
      </c>
      <c r="F9" s="34">
        <v>5897</v>
      </c>
      <c r="G9" s="34">
        <v>6511</v>
      </c>
      <c r="H9" s="34">
        <v>6632</v>
      </c>
      <c r="I9" s="34">
        <v>8325</v>
      </c>
      <c r="J9" s="34">
        <v>6165</v>
      </c>
      <c r="K9" s="34">
        <v>6754</v>
      </c>
      <c r="L9" s="34">
        <v>8150</v>
      </c>
      <c r="M9" s="34">
        <v>8523.14</v>
      </c>
      <c r="N9" s="34">
        <v>7689.89</v>
      </c>
      <c r="O9" s="34">
        <v>9003.6720000000005</v>
      </c>
      <c r="P9" s="34">
        <v>8821.2430000000004</v>
      </c>
      <c r="Q9" s="34">
        <v>9382</v>
      </c>
      <c r="R9" s="56">
        <v>4524</v>
      </c>
      <c r="S9" s="56">
        <v>6659</v>
      </c>
      <c r="T9" s="56">
        <v>8115</v>
      </c>
      <c r="U9" s="55">
        <v>7640.223</v>
      </c>
      <c r="V9" s="55">
        <v>6939</v>
      </c>
      <c r="W9" s="55">
        <v>7935.6239999999998</v>
      </c>
      <c r="X9" s="55">
        <v>6914</v>
      </c>
      <c r="Y9" s="55">
        <v>6529</v>
      </c>
      <c r="Z9" s="55">
        <v>5821</v>
      </c>
      <c r="AA9" s="55">
        <v>6707</v>
      </c>
      <c r="AB9" s="55">
        <v>7973.05</v>
      </c>
      <c r="AC9" s="55">
        <v>8691</v>
      </c>
      <c r="AD9" s="55">
        <v>7951.8090000000002</v>
      </c>
      <c r="AE9" s="55">
        <v>10254.846</v>
      </c>
      <c r="AF9" s="55">
        <v>9875.9779999999992</v>
      </c>
      <c r="AG9" s="55">
        <v>9585.8869999999988</v>
      </c>
      <c r="AH9" s="55">
        <v>8123.4749999999995</v>
      </c>
      <c r="AI9" s="55">
        <v>9933.1820000000007</v>
      </c>
      <c r="AJ9" s="55">
        <v>10778.244000000001</v>
      </c>
      <c r="AK9" s="55">
        <v>9677.2250000000004</v>
      </c>
      <c r="AL9" s="55">
        <v>8599.9320000000007</v>
      </c>
      <c r="AM9" s="55">
        <v>10765</v>
      </c>
      <c r="AN9" s="55">
        <v>11416</v>
      </c>
    </row>
    <row r="10" spans="1:40">
      <c r="S10" s="53"/>
      <c r="T10" s="53"/>
    </row>
    <row r="11" spans="1:40">
      <c r="A11" s="50" t="s">
        <v>77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</row>
    <row r="12" spans="1:40">
      <c r="A12" s="6" t="s">
        <v>78</v>
      </c>
      <c r="B12" s="60" t="s">
        <v>10</v>
      </c>
      <c r="C12" s="60" t="s">
        <v>10</v>
      </c>
      <c r="D12" s="60" t="s">
        <v>10</v>
      </c>
      <c r="E12" s="60" t="s">
        <v>10</v>
      </c>
      <c r="F12" s="60" t="s">
        <v>10</v>
      </c>
      <c r="G12" s="60" t="s">
        <v>10</v>
      </c>
      <c r="H12" s="60" t="s">
        <v>10</v>
      </c>
      <c r="I12" s="60" t="s">
        <v>10</v>
      </c>
      <c r="J12" s="241">
        <v>46.960431954887746</v>
      </c>
      <c r="K12" s="241">
        <v>45.301485881233432</v>
      </c>
      <c r="L12" s="241">
        <v>44.80514277103093</v>
      </c>
      <c r="M12" s="241">
        <v>48.627784271830357</v>
      </c>
      <c r="N12" s="241">
        <v>62.074193774197624</v>
      </c>
      <c r="O12" s="241">
        <v>78.157346946134325</v>
      </c>
      <c r="P12" s="241">
        <v>64.089458211492669</v>
      </c>
      <c r="Q12" s="241">
        <v>58.915694977280594</v>
      </c>
      <c r="R12" s="241">
        <v>66.545390003524929</v>
      </c>
      <c r="S12" s="241">
        <v>64.455062567054711</v>
      </c>
      <c r="T12" s="241">
        <v>79.727267237707309</v>
      </c>
      <c r="U12" s="241">
        <v>97.316346218802551</v>
      </c>
      <c r="V12" s="242">
        <v>121.67</v>
      </c>
      <c r="W12" s="35">
        <v>153.10450210597338</v>
      </c>
      <c r="X12" s="35">
        <v>65.03</v>
      </c>
      <c r="Y12" s="35">
        <v>55.38</v>
      </c>
      <c r="Z12" s="35">
        <v>106.97</v>
      </c>
      <c r="AA12" s="35">
        <v>71.180000000000007</v>
      </c>
      <c r="AB12" s="35">
        <v>52.780667738793412</v>
      </c>
      <c r="AC12" s="35">
        <v>68.811000923690131</v>
      </c>
      <c r="AD12" s="37">
        <v>91.890903211607906</v>
      </c>
      <c r="AE12" s="230">
        <v>65.7</v>
      </c>
      <c r="AF12" s="37">
        <v>75.19</v>
      </c>
      <c r="AG12" s="37">
        <v>91.37</v>
      </c>
      <c r="AH12" s="37">
        <v>61.76</v>
      </c>
      <c r="AI12" s="37">
        <v>58.64</v>
      </c>
      <c r="AJ12" s="37">
        <v>45.897758498113461</v>
      </c>
      <c r="AK12" s="37">
        <v>61.70986145579969</v>
      </c>
      <c r="AL12" s="37">
        <v>61.960013614289437</v>
      </c>
      <c r="AM12" s="37">
        <v>51.9</v>
      </c>
      <c r="AN12" s="37">
        <v>65.7</v>
      </c>
    </row>
    <row r="13" spans="1:40">
      <c r="A13" s="14"/>
      <c r="B13" s="15"/>
      <c r="C13" s="15"/>
      <c r="D13" s="15"/>
      <c r="E13" s="15"/>
    </row>
    <row r="14" spans="1:40">
      <c r="A14" s="50" t="s">
        <v>310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</row>
    <row r="15" spans="1:40">
      <c r="A15" s="6" t="s">
        <v>310</v>
      </c>
      <c r="B15" s="60" t="s">
        <v>10</v>
      </c>
      <c r="C15" s="60" t="s">
        <v>10</v>
      </c>
      <c r="D15" s="60" t="s">
        <v>10</v>
      </c>
      <c r="E15" s="60" t="s">
        <v>10</v>
      </c>
      <c r="F15" s="60" t="s">
        <v>10</v>
      </c>
      <c r="G15" s="60" t="s">
        <v>10</v>
      </c>
      <c r="H15" s="60" t="s">
        <v>10</v>
      </c>
      <c r="I15" s="60" t="s">
        <v>10</v>
      </c>
      <c r="J15" s="60" t="s">
        <v>10</v>
      </c>
      <c r="K15" s="60" t="s">
        <v>10</v>
      </c>
      <c r="L15" s="60" t="s">
        <v>10</v>
      </c>
      <c r="M15" s="60" t="s">
        <v>10</v>
      </c>
      <c r="N15" s="60">
        <v>17.901917065883119</v>
      </c>
      <c r="O15" s="60">
        <v>18.75360633832199</v>
      </c>
      <c r="P15" s="60">
        <v>19.271036499385392</v>
      </c>
      <c r="Q15" s="60">
        <v>21.323089957147154</v>
      </c>
      <c r="R15" s="37">
        <v>14.861718457434131</v>
      </c>
      <c r="S15" s="37">
        <v>14.861718457434131</v>
      </c>
      <c r="T15" s="37">
        <v>14.144922265333948</v>
      </c>
      <c r="U15" s="230">
        <v>15.581674845095515</v>
      </c>
      <c r="V15" s="37">
        <v>18.2</v>
      </c>
      <c r="W15" s="37">
        <v>19.899999999999999</v>
      </c>
      <c r="X15" s="37">
        <v>18.8</v>
      </c>
      <c r="Y15" s="37">
        <v>21.6</v>
      </c>
      <c r="Z15" s="37">
        <v>22.9</v>
      </c>
      <c r="AA15" s="37">
        <v>24.3</v>
      </c>
      <c r="AB15" s="37">
        <v>19.399999999999999</v>
      </c>
      <c r="AC15" s="37">
        <v>21.273700991524009</v>
      </c>
      <c r="AD15" s="37">
        <v>22.9</v>
      </c>
      <c r="AE15" s="37">
        <v>21.772323750932671</v>
      </c>
      <c r="AF15" s="37">
        <v>21.34</v>
      </c>
      <c r="AG15" s="37">
        <v>22.5</v>
      </c>
      <c r="AH15" s="37">
        <v>23.5</v>
      </c>
      <c r="AI15" s="37">
        <v>21.2</v>
      </c>
      <c r="AJ15" s="37">
        <v>19.2</v>
      </c>
      <c r="AK15" s="6">
        <v>20.399999999999999</v>
      </c>
      <c r="AL15" s="37">
        <v>21</v>
      </c>
      <c r="AM15" s="37">
        <v>20.8</v>
      </c>
      <c r="AN15" s="37">
        <v>21.1</v>
      </c>
    </row>
    <row r="16" spans="1:40">
      <c r="A16" s="18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0"/>
    </row>
    <row r="17" spans="1:40">
      <c r="A17" s="50" t="s">
        <v>305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</row>
    <row r="18" spans="1:40">
      <c r="A18" s="297" t="s">
        <v>272</v>
      </c>
      <c r="B18" s="15"/>
      <c r="C18" s="15"/>
      <c r="D18" s="15"/>
      <c r="E18" s="60" t="s">
        <v>10</v>
      </c>
      <c r="F18" s="60" t="s">
        <v>10</v>
      </c>
      <c r="G18" s="60" t="s">
        <v>10</v>
      </c>
      <c r="H18" s="60" t="s">
        <v>10</v>
      </c>
      <c r="I18" s="60" t="s">
        <v>10</v>
      </c>
      <c r="J18" s="60" t="s">
        <v>10</v>
      </c>
      <c r="K18" s="60" t="s">
        <v>10</v>
      </c>
      <c r="L18" s="60" t="s">
        <v>10</v>
      </c>
      <c r="M18" s="60" t="s">
        <v>10</v>
      </c>
      <c r="N18" s="60" t="s">
        <v>10</v>
      </c>
      <c r="O18" s="60" t="s">
        <v>10</v>
      </c>
      <c r="P18" s="60" t="s">
        <v>10</v>
      </c>
      <c r="Q18" s="60" t="s">
        <v>10</v>
      </c>
      <c r="R18" s="192">
        <v>88.91953309868012</v>
      </c>
      <c r="S18" s="192">
        <v>95.293930683749153</v>
      </c>
      <c r="T18" s="192">
        <v>121.22653227754694</v>
      </c>
      <c r="U18" s="192">
        <v>139.37721121214605</v>
      </c>
      <c r="V18" s="6">
        <v>166.9</v>
      </c>
      <c r="W18" s="6">
        <v>200.01</v>
      </c>
      <c r="X18" s="6">
        <v>162.94</v>
      </c>
      <c r="Y18" s="192">
        <v>109.61</v>
      </c>
      <c r="Z18" s="6">
        <v>141.6</v>
      </c>
      <c r="AA18" s="6">
        <v>137.9</v>
      </c>
      <c r="AB18" s="6">
        <v>103.31</v>
      </c>
      <c r="AC18" s="192">
        <v>98.99</v>
      </c>
      <c r="AD18" s="192">
        <v>125.51</v>
      </c>
      <c r="AE18" s="192">
        <v>110.9</v>
      </c>
      <c r="AF18" s="192">
        <v>114</v>
      </c>
      <c r="AG18" s="192">
        <v>128.30000000000001</v>
      </c>
      <c r="AH18" s="192">
        <v>123.56</v>
      </c>
      <c r="AI18" s="192">
        <v>111.8</v>
      </c>
      <c r="AJ18" s="192">
        <v>99.7</v>
      </c>
      <c r="AK18" s="192">
        <v>103.4</v>
      </c>
      <c r="AL18" s="192">
        <v>103.6</v>
      </c>
      <c r="AM18" s="192">
        <v>97.8</v>
      </c>
      <c r="AN18" s="192">
        <v>102.3</v>
      </c>
    </row>
    <row r="19" spans="1:40">
      <c r="V19" s="37"/>
      <c r="W19" s="37"/>
    </row>
    <row r="21" spans="1:40">
      <c r="U21" s="55"/>
      <c r="V21" s="55"/>
    </row>
    <row r="28" spans="1:40">
      <c r="S28" s="55"/>
      <c r="T28" s="55"/>
      <c r="U28" s="55"/>
    </row>
    <row r="29" spans="1:40">
      <c r="S29" s="55"/>
      <c r="T29" s="55"/>
      <c r="U29" s="55"/>
    </row>
    <row r="30" spans="1:40">
      <c r="S30" s="55"/>
      <c r="T30" s="55"/>
      <c r="U30" s="55"/>
    </row>
    <row r="34" spans="19:20">
      <c r="S34" s="55"/>
      <c r="T34" s="55"/>
    </row>
    <row r="35" spans="19:20">
      <c r="S35" s="55"/>
      <c r="T35" s="55"/>
    </row>
    <row r="36" spans="19:20">
      <c r="S36" s="55"/>
      <c r="T36" s="55"/>
    </row>
  </sheetData>
  <phoneticPr fontId="20" type="noConversion"/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ea4d6a05-509a-47be-b294-2e1b750e57c1}" enabled="1" method="Standard" siteId="{72b256b0-66c6-4cd3-8b5c-a7bb0e1a9d4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1. BP</vt:lpstr>
      <vt:lpstr>2. DRE</vt:lpstr>
      <vt:lpstr>3. DFC</vt:lpstr>
      <vt:lpstr>4. Resultado Simplificado</vt:lpstr>
      <vt:lpstr>5. Indicadores</vt:lpstr>
      <vt:lpstr>6. Guidance</vt:lpstr>
      <vt:lpstr>7. Mineração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DALAPRIA NASCIMENTO DIAS</dc:creator>
  <cp:lastModifiedBy>MAYRA FAVERO CELLEGUIN</cp:lastModifiedBy>
  <dcterms:created xsi:type="dcterms:W3CDTF">2021-06-17T16:18:06Z</dcterms:created>
  <dcterms:modified xsi:type="dcterms:W3CDTF">2025-11-05T20:41:51Z</dcterms:modified>
</cp:coreProperties>
</file>