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ttps://rbrasset1.sharepoint.com/sites/ri-sharepoint/Documentos Compartilhados/APRESENTAÇÕES E MATERIAIS/01. CRÉDITO BR/RBRY11/Planilha de Fundamentos/"/>
    </mc:Choice>
  </mc:AlternateContent>
  <xr:revisionPtr revIDLastSave="119" documentId="13_ncr:1_{AD43EDC6-E60D-4EA8-BA5B-2AE2AA663F0D}" xr6:coauthVersionLast="47" xr6:coauthVersionMax="47" xr10:uidLastSave="{D7C00F75-0ED5-450A-A49C-53B32868C485}"/>
  <workbookProtection workbookAlgorithmName="SHA-512" workbookHashValue="bQjJ9gPIjpSn2PhMF60tIPqQbDmOdMznygxV68Mtl5/SSxIc6OaBPHnynuVPEwxRD+Vj/oPCHytu5KWEXmgM6g==" workbookSaltValue="IFQBgHjaAA7/bCY6YMgHLA==" workbookSpinCount="100000" lockStructure="1"/>
  <bookViews>
    <workbookView xWindow="-108" yWindow="-108" windowWidth="23256" windowHeight="12456" xr2:uid="{1D24BC7B-CD6F-4A26-B7F2-4B34EA7193E5}"/>
  </bookViews>
  <sheets>
    <sheet name="Carteira de CRIs" sheetId="2" r:id="rId1"/>
    <sheet name="Resumo CRIs por CETIP" sheetId="11" r:id="rId2"/>
    <sheet name="Resultado" sheetId="7" r:id="rId3"/>
    <sheet name="Sensibilidade" sheetId="8" r:id="rId4"/>
    <sheet name="aux" sheetId="9" state="hidden" r:id="rId5"/>
  </sheets>
  <definedNames>
    <definedName name="_xlnm._FilterDatabase" localSheetId="0" hidden="1">'Carteira de CRIs'!$B$6:$AA$55</definedName>
  </definedNames>
  <calcPr calcId="191029" calcOnSave="0" concurrentManualCount="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8" l="1"/>
  <c r="H20" i="8"/>
  <c r="B4" i="11"/>
  <c r="C59" i="9" l="1" a="1"/>
  <c r="C59" i="9" s="1"/>
  <c r="B4" i="8"/>
  <c r="B4" i="7"/>
  <c r="B42" i="8" l="1" a="1"/>
  <c r="B42" i="8" s="1"/>
  <c r="D137" i="9"/>
  <c r="C137" i="9" s="1"/>
  <c r="B137" i="9" s="1"/>
  <c r="B140" i="9" s="1" a="1"/>
  <c r="B140" i="9" s="1"/>
  <c r="B143" i="9" s="1" a="1"/>
  <c r="B143" i="9" s="1"/>
  <c r="C23" i="8" l="1" a="1"/>
  <c r="C23" i="8" s="1"/>
  <c r="D67" i="9"/>
  <c r="D79" i="9"/>
  <c r="D78" i="9" s="1"/>
  <c r="C78" i="9" s="1"/>
  <c r="E67" i="9"/>
  <c r="E66" i="9"/>
  <c r="E65" i="9"/>
  <c r="D65" i="9" l="1"/>
  <c r="D66" i="9"/>
  <c r="C79" i="9"/>
  <c r="B79" i="9" s="1"/>
  <c r="B78" i="9"/>
  <c r="D77" i="9"/>
  <c r="C77" i="9" s="1"/>
  <c r="C67" i="9"/>
  <c r="C66" i="9"/>
  <c r="D80" i="9"/>
  <c r="C80" i="9" s="1"/>
  <c r="D70" i="9" l="1"/>
  <c r="F137" i="9" s="1"/>
  <c r="E143" i="9" s="1"/>
  <c r="C65" i="9"/>
  <c r="C70" i="9" s="1"/>
  <c r="B77" i="9"/>
  <c r="D76" i="9"/>
  <c r="C76" i="9" s="1"/>
  <c r="D81" i="9"/>
  <c r="C81" i="9" s="1"/>
  <c r="B80" i="9"/>
  <c r="F77" i="9" l="1"/>
  <c r="F109" i="9" s="1"/>
  <c r="F125" i="9" s="1"/>
  <c r="F79" i="9"/>
  <c r="F111" i="9" s="1"/>
  <c r="F127" i="9" s="1"/>
  <c r="F78" i="9"/>
  <c r="E110" i="9" s="1"/>
  <c r="E126" i="9" s="1"/>
  <c r="F80" i="9"/>
  <c r="F112" i="9" s="1"/>
  <c r="F128" i="9" s="1"/>
  <c r="E140" i="9"/>
  <c r="F143" i="9"/>
  <c r="N29" i="8" s="1" a="1"/>
  <c r="N29" i="8" s="1"/>
  <c r="E79" i="9"/>
  <c r="F95" i="9" s="1"/>
  <c r="E137" i="9"/>
  <c r="E78" i="9"/>
  <c r="F94" i="9" s="1"/>
  <c r="E77" i="9"/>
  <c r="F93" i="9" s="1"/>
  <c r="D82" i="9"/>
  <c r="C82" i="9" s="1"/>
  <c r="B81" i="9"/>
  <c r="E80" i="9"/>
  <c r="D75" i="9"/>
  <c r="C75" i="9" s="1"/>
  <c r="B76" i="9"/>
  <c r="E111" i="9" l="1"/>
  <c r="E127" i="9" s="1"/>
  <c r="E112" i="9"/>
  <c r="E128" i="9" s="1"/>
  <c r="E109" i="9"/>
  <c r="E125" i="9" s="1"/>
  <c r="F110" i="9"/>
  <c r="F126" i="9" s="1"/>
  <c r="E95" i="9"/>
  <c r="F140" i="9"/>
  <c r="K29" i="8" s="1" a="1"/>
  <c r="K29" i="8" s="1"/>
  <c r="E94" i="9"/>
  <c r="E93" i="9"/>
  <c r="D83" i="9"/>
  <c r="C83" i="9" s="1"/>
  <c r="B82" i="9"/>
  <c r="F81" i="9"/>
  <c r="E81" i="9"/>
  <c r="F96" i="9"/>
  <c r="E96" i="9"/>
  <c r="F76" i="9"/>
  <c r="E76" i="9"/>
  <c r="D74" i="9"/>
  <c r="C74" i="9" s="1"/>
  <c r="B75" i="9"/>
  <c r="D73" i="9" l="1"/>
  <c r="B74" i="9"/>
  <c r="F75" i="9"/>
  <c r="E75" i="9"/>
  <c r="F82" i="9"/>
  <c r="E82" i="9"/>
  <c r="F97" i="9"/>
  <c r="E97" i="9"/>
  <c r="F113" i="9"/>
  <c r="F129" i="9" s="1"/>
  <c r="E113" i="9"/>
  <c r="E129" i="9" s="1"/>
  <c r="F92" i="9"/>
  <c r="E92" i="9"/>
  <c r="F108" i="9"/>
  <c r="F124" i="9" s="1"/>
  <c r="E108" i="9"/>
  <c r="E124" i="9" s="1"/>
  <c r="D84" i="9"/>
  <c r="C84" i="9" s="1"/>
  <c r="B83" i="9"/>
  <c r="C73" i="9" l="1"/>
  <c r="B73" i="9" s="1"/>
  <c r="F73" i="9" s="1"/>
  <c r="F98" i="9"/>
  <c r="E98" i="9"/>
  <c r="F114" i="9"/>
  <c r="F130" i="9" s="1"/>
  <c r="E114" i="9"/>
  <c r="E130" i="9" s="1"/>
  <c r="E91" i="9"/>
  <c r="F91" i="9"/>
  <c r="E107" i="9"/>
  <c r="E123" i="9" s="1"/>
  <c r="F107" i="9"/>
  <c r="F123" i="9" s="1"/>
  <c r="D85" i="9"/>
  <c r="C85" i="9" s="1"/>
  <c r="B84" i="9"/>
  <c r="F74" i="9"/>
  <c r="E74" i="9"/>
  <c r="F83" i="9"/>
  <c r="E83" i="9"/>
  <c r="E73" i="9" l="1"/>
  <c r="F89" i="9" s="1"/>
  <c r="F105" i="9"/>
  <c r="F90" i="9"/>
  <c r="E90" i="9"/>
  <c r="E105" i="9"/>
  <c r="E121" i="9" s="1"/>
  <c r="D86" i="9"/>
  <c r="C86" i="9" s="1"/>
  <c r="B85" i="9"/>
  <c r="F106" i="9"/>
  <c r="F122" i="9" s="1"/>
  <c r="E106" i="9"/>
  <c r="E122" i="9" s="1"/>
  <c r="F84" i="9"/>
  <c r="E84" i="9"/>
  <c r="F99" i="9"/>
  <c r="E99" i="9"/>
  <c r="F115" i="9"/>
  <c r="F131" i="9" s="1"/>
  <c r="E115" i="9"/>
  <c r="E131" i="9" s="1"/>
  <c r="E89" i="9" l="1"/>
  <c r="B86" i="9"/>
  <c r="F121" i="9"/>
  <c r="F85" i="9"/>
  <c r="E85" i="9"/>
  <c r="F100" i="9"/>
  <c r="E100" i="9"/>
  <c r="F116" i="9"/>
  <c r="F132" i="9" s="1"/>
  <c r="E116" i="9"/>
  <c r="E132" i="9" s="1"/>
  <c r="B104" i="9" l="1" a="1"/>
  <c r="B104" i="9" s="1"/>
  <c r="F86" i="9"/>
  <c r="F118" i="9" s="1"/>
  <c r="B88" i="9" a="1"/>
  <c r="B88" i="9" s="1"/>
  <c r="E86" i="9"/>
  <c r="F102" i="9" s="1"/>
  <c r="B120" i="9" a="1"/>
  <c r="B120" i="9" s="1"/>
  <c r="F101" i="9"/>
  <c r="E101" i="9"/>
  <c r="F117" i="9"/>
  <c r="F133" i="9" s="1"/>
  <c r="E117" i="9"/>
  <c r="E133" i="9" s="1"/>
  <c r="E118" i="9" l="1"/>
  <c r="E134" i="9" s="1"/>
  <c r="E102" i="9"/>
  <c r="F134" i="9"/>
  <c r="L14" i="8" s="1" a="1"/>
  <c r="L14" i="8" s="1"/>
  <c r="K14" i="8" a="1"/>
  <c r="K14" i="8" s="1"/>
  <c r="D36" i="8"/>
  <c r="D33" i="8"/>
  <c r="D30" i="8"/>
  <c r="B30" i="8"/>
  <c r="D29" i="8"/>
  <c r="B29" i="8"/>
  <c r="D27" i="8"/>
  <c r="B22" i="8"/>
  <c r="D20" i="8"/>
  <c r="D18" i="8"/>
  <c r="D17" i="8"/>
  <c r="D16" i="8"/>
  <c r="O14" i="8" a="1"/>
  <c r="O14" i="8" s="1"/>
  <c r="N14" i="8" a="1"/>
  <c r="N14" i="8" s="1"/>
  <c r="I14" i="8" a="1"/>
  <c r="I14" i="8" s="1"/>
  <c r="C14" i="8"/>
  <c r="B14" i="8"/>
  <c r="D3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<sst xmlns="http://schemas.openxmlformats.org/spreadsheetml/2006/main" count="1111" uniqueCount="407">
  <si>
    <t>Planilha de Fundamentos</t>
  </si>
  <si>
    <t>Ativo</t>
  </si>
  <si>
    <t>Descrição da Operação</t>
  </si>
  <si>
    <t>Rating RBR</t>
  </si>
  <si>
    <t>Setor Imobiliário</t>
  </si>
  <si>
    <t>% PL</t>
  </si>
  <si>
    <t>Indexador</t>
  </si>
  <si>
    <t>Vencimento</t>
  </si>
  <si>
    <t>LTV</t>
  </si>
  <si>
    <t>Cód. CETIP</t>
  </si>
  <si>
    <t>Tipo de Oferta</t>
  </si>
  <si>
    <t>Emissor</t>
  </si>
  <si>
    <t>Tipo de Risco</t>
  </si>
  <si>
    <t>Estratégia</t>
  </si>
  <si>
    <t>% da Garantia no Estado de SP</t>
  </si>
  <si>
    <t>% da Garantia em São Paulo Capital</t>
  </si>
  <si>
    <t>% da Garantia em Localização Prime</t>
  </si>
  <si>
    <t>CRI Exto</t>
  </si>
  <si>
    <t>CRI Wimo</t>
  </si>
  <si>
    <t>CRI Mauá 2</t>
  </si>
  <si>
    <t>CRI Pontte</t>
  </si>
  <si>
    <t>CRI Creditas V</t>
  </si>
  <si>
    <t>A+</t>
  </si>
  <si>
    <t>ICVM 476</t>
  </si>
  <si>
    <t>Corporativo</t>
  </si>
  <si>
    <t>AA-</t>
  </si>
  <si>
    <t>IPCA+</t>
  </si>
  <si>
    <t>Residencial</t>
  </si>
  <si>
    <t>CDI+</t>
  </si>
  <si>
    <t>Estoque</t>
  </si>
  <si>
    <t>AA</t>
  </si>
  <si>
    <t>Vert</t>
  </si>
  <si>
    <t>A</t>
  </si>
  <si>
    <t>True Sec</t>
  </si>
  <si>
    <t>A-</t>
  </si>
  <si>
    <t>BBB+</t>
  </si>
  <si>
    <t>Operação sênior lastreada em recebíveis de contratos de financiamento imobiliário e Home Equity originados pela Wimo, responsável pela cobrança dos crédito. Possui como garantia a alienação fiduciária de todos os imóveis envolvidos no CRI (sendo grande parte casas em São Paulo), além de possuir sobrecolateral em volume de carteira.</t>
  </si>
  <si>
    <t>21D0779652</t>
  </si>
  <si>
    <t>Operação sênior lastreada em recebíveis de contratos de financiamento imobiliário e Home Equity originados pela Mauá, responsável também pela cobrança dos créditos. Possui como garantia a alienação fiduciária de todos os imóveis envolvidos no CRI (sendo grande parte residencial em São Paulo), além de possuir sobrecolateral em volume de carteira.</t>
  </si>
  <si>
    <t>21C0776201</t>
  </si>
  <si>
    <t>Operação sênior lastreada em recebíveis de contratos de financiamento imobiliário e Home Equity originados pela Pontte, responsável também pela cobrança dos créditos. Possui como garantia a alienação fiduciária de todos os imóveis envolvidos no CRI (sendo grande parte residencial em São Paulo), além de possuir sobrecolateral em volume de carteira.</t>
  </si>
  <si>
    <t>21D0402879</t>
  </si>
  <si>
    <t>20J0837185</t>
  </si>
  <si>
    <t>RBRY11 - FII RBR Crédito Imobiliário Estruturado</t>
  </si>
  <si>
    <t>Cotas Emitidas (Início Mês)</t>
  </si>
  <si>
    <t>Cotas Emitidas (Fim Mês)</t>
  </si>
  <si>
    <t>Cota a Mercado</t>
  </si>
  <si>
    <t>PL / cota</t>
  </si>
  <si>
    <t>DRE Gerencial</t>
  </si>
  <si>
    <t>Resultado RBRY11 (R$)</t>
  </si>
  <si>
    <t>12M</t>
  </si>
  <si>
    <t>Início</t>
  </si>
  <si>
    <t>(+) Receitas</t>
  </si>
  <si>
    <t>Juros (CRI)</t>
  </si>
  <si>
    <t>Correção Monetária (CRI)</t>
  </si>
  <si>
    <t>Dividendos de FIIs/FIDC</t>
  </si>
  <si>
    <t>Liquidez</t>
  </si>
  <si>
    <t>(-) Despesas</t>
  </si>
  <si>
    <t>Despesas do Fundo</t>
  </si>
  <si>
    <t>(=) FFO | Funds from Operations</t>
  </si>
  <si>
    <t>Receitas Não-Recorrentes CRIs</t>
  </si>
  <si>
    <t>Receitas Não-Recorrentes FIIs (Líquido IR)</t>
  </si>
  <si>
    <t>Despesas Não-Recorrentes</t>
  </si>
  <si>
    <t>(=) Resultado Final</t>
  </si>
  <si>
    <t>Reservas</t>
  </si>
  <si>
    <t>Rendimento Novos Cotistas</t>
  </si>
  <si>
    <t>(=) Rendimento Distribuído</t>
  </si>
  <si>
    <t>Rendimento / Cota (R$ / cota)</t>
  </si>
  <si>
    <t>Dividend Yield (Anualizado)</t>
  </si>
  <si>
    <t>Abertura da Distribuição</t>
  </si>
  <si>
    <t>Receita CRIs</t>
  </si>
  <si>
    <t>Receita FIIs/FIDC + Liquidez</t>
  </si>
  <si>
    <t>Receitas Não-Recorrentes</t>
  </si>
  <si>
    <t>Total Distribuído</t>
  </si>
  <si>
    <t>Loteamento</t>
  </si>
  <si>
    <t>CRI Tarjab Origem</t>
  </si>
  <si>
    <t>Opea</t>
  </si>
  <si>
    <t>Virgo</t>
  </si>
  <si>
    <t>Taxa MTM
(% a.a.)</t>
  </si>
  <si>
    <t>Montante MTM (R$)</t>
  </si>
  <si>
    <t>Carteira Pulv.</t>
  </si>
  <si>
    <t>CRI Lindenberg</t>
  </si>
  <si>
    <t>22C0951176</t>
  </si>
  <si>
    <t>CRI Cabreúva</t>
  </si>
  <si>
    <t>Galpão Logístico</t>
  </si>
  <si>
    <t>Core</t>
  </si>
  <si>
    <t>Taxa Investida (% a.a.)</t>
  </si>
  <si>
    <t>Montante
Curva (R$)</t>
  </si>
  <si>
    <t>Participação da
RBR no CRI*</t>
  </si>
  <si>
    <t>Participação do Fundo no CRI</t>
  </si>
  <si>
    <t>Quantidade Emitida</t>
  </si>
  <si>
    <t>Quantidade Integralizada</t>
  </si>
  <si>
    <t>Posição do Fundo</t>
  </si>
  <si>
    <t>Duration
(anos)</t>
  </si>
  <si>
    <t>Financ. Obra</t>
  </si>
  <si>
    <t>CRI Tourmalet Mez 1</t>
  </si>
  <si>
    <t>BBB-</t>
  </si>
  <si>
    <t>IGPM+</t>
  </si>
  <si>
    <t>21H1029266</t>
  </si>
  <si>
    <t>CRI Tourmalet Mez 2</t>
  </si>
  <si>
    <t>21H1011071</t>
  </si>
  <si>
    <t>CRI Setin Perdizes</t>
  </si>
  <si>
    <t>Operação de crédito com a incorporadora Setin, que tem como lastro unidades residenciais prontas de médio-alto padrão localizadas no bairro de Perdizes em São Paulo. A operação conta com garantia corporativa, aval do sócio, fundo de reserva e alienação fiduciária das matrículas das unidades, com LTV máximo de 70%.</t>
  </si>
  <si>
    <t>22G0663573</t>
  </si>
  <si>
    <t>CRI Landsol</t>
  </si>
  <si>
    <t>Operação de financiamento e desenvolvimento de obras em lotes residenciais. A emissão é lastreada em uma debênture emitida pela loteadora Cemara, companhia que atua majoritariamente no interior de São Paulo. A operação conta com a alienação fiduciária das matriculas dos lotes, alienação fiduciária de quotas, cessão fiduciária de futuros recebíveis e fundos de reserva e despesas.</t>
  </si>
  <si>
    <t>BBB</t>
  </si>
  <si>
    <t>22H1582777</t>
  </si>
  <si>
    <t>CRI Creditu</t>
  </si>
  <si>
    <t xml:space="preserve">Operação sênior lastreada em recebíveis de contrato de financiamento imobiliário e Home Equity originados pela Creditu, responsável também pela cobrança dos créditos. A operação conta com uma estrutura robusta, pois além de possuir alienação fiduciária de todos os imóveis como garantia, os recebíveis são cobertos pela seguradora AVLA. </t>
  </si>
  <si>
    <t>CRI Pulverizado</t>
  </si>
  <si>
    <t>Operação lastreada em recebíveis de contrato de financiamento imobiliário e Home Equity originados por empresas parceiras da RBR. A operação conta com alienação fiduciária de todos os imóveis, e é acompanhada por um servicer que faz a cobrança e controle dos recebíveis.</t>
  </si>
  <si>
    <t>Operação de cessão de fluxo de recebíveis de carteira da MRV. O CRI conta com robusta estrutura de garantias para suportar eventuais inadimplências na carteira, que inclui relevante fundo de reserva e cobertura adicional segurada.</t>
  </si>
  <si>
    <t>22L1198359</t>
  </si>
  <si>
    <t>22L1198360</t>
  </si>
  <si>
    <t>Operação de financiamento ao desenvolvimento de seis empreendimentos, sendo casas de alto padrão localizado em regiões privilegiadas na cidade de São Paulo/SP. A emissão é lastreada em notas comerciais emitidas pela SPE de cada projeto. A operação conta com fiança, alienação de quotas das SPEs, cessão fiduciária dos recebíveis, alienação fiduciária dos imóveis e fundo de reserva.</t>
  </si>
  <si>
    <t>22L1369863, 22L1379419</t>
  </si>
  <si>
    <t>Tabelas de Sensibilidade do Retorno da Carteira de CRI</t>
  </si>
  <si>
    <t>Preço Mercado</t>
  </si>
  <si>
    <t>Carteira CRI
(IPCA+)</t>
  </si>
  <si>
    <t>Carteira CRI (IPCA+)
(-) Tx Adm.</t>
  </si>
  <si>
    <t>Carteira CRI
(CDI+)</t>
  </si>
  <si>
    <t>Carteira CRI (CDI+)
(-) Tx Adm.</t>
  </si>
  <si>
    <t/>
  </si>
  <si>
    <t>Alocação em CRI (%PL)</t>
  </si>
  <si>
    <t>Alocação CRIs CDI (% PL)</t>
  </si>
  <si>
    <t>Alocação CRIs IPCA (%PL)</t>
  </si>
  <si>
    <t>Alocação CRIs IGPM (%PL)</t>
  </si>
  <si>
    <t>Alocação em Caixa</t>
  </si>
  <si>
    <t>Aquisição</t>
  </si>
  <si>
    <t>MTM</t>
  </si>
  <si>
    <t>CRIs CDI+</t>
  </si>
  <si>
    <t>CRIs IPCA+</t>
  </si>
  <si>
    <t>CRIs IGPM+</t>
  </si>
  <si>
    <t>Duration (Carteira)</t>
  </si>
  <si>
    <t>¹ Tx. Adm considera taxa de administração e taxa de gestão</t>
  </si>
  <si>
    <t>Ágio / Deságio sobre PL</t>
  </si>
  <si>
    <t>DY Últimos 12 meses</t>
  </si>
  <si>
    <t>(sobre cota a mercado)</t>
  </si>
  <si>
    <t>Último DY Anualizado</t>
  </si>
  <si>
    <t>CDI +</t>
  </si>
  <si>
    <t>CDI</t>
  </si>
  <si>
    <t>IPCA +</t>
  </si>
  <si>
    <t>IPCA</t>
  </si>
  <si>
    <t>IGPM +</t>
  </si>
  <si>
    <t>IGPM</t>
  </si>
  <si>
    <t>Dados Cota</t>
  </si>
  <si>
    <t>Data Ref</t>
  </si>
  <si>
    <t>input manual todo mês</t>
  </si>
  <si>
    <t>Cota PL</t>
  </si>
  <si>
    <t>Cota Mercado</t>
  </si>
  <si>
    <t>DY Últimos 12 meses (sobre cota a mercado)</t>
  </si>
  <si>
    <t>Último DY Anualizado (sobre cota a mercado)</t>
  </si>
  <si>
    <t>Taxa Adm</t>
  </si>
  <si>
    <t>Taxa Gest</t>
  </si>
  <si>
    <t>Taxa Adm + Gest</t>
  </si>
  <si>
    <t>PL</t>
  </si>
  <si>
    <t>Alocação</t>
  </si>
  <si>
    <t>Nominal</t>
  </si>
  <si>
    <t>Percentual</t>
  </si>
  <si>
    <t>CRI</t>
  </si>
  <si>
    <t>Compromissadas</t>
  </si>
  <si>
    <t>Cx.</t>
  </si>
  <si>
    <t>FII</t>
  </si>
  <si>
    <t>LCI</t>
  </si>
  <si>
    <t>CRIs CDI</t>
  </si>
  <si>
    <t>CRIs IPCA</t>
  </si>
  <si>
    <t>CRIs IGPM</t>
  </si>
  <si>
    <t>Duration</t>
  </si>
  <si>
    <t>Step tabela</t>
  </si>
  <si>
    <t>Data base cálculos</t>
  </si>
  <si>
    <t>Categoria</t>
  </si>
  <si>
    <t>Nominal Aquis</t>
  </si>
  <si>
    <t>Nominal MTM</t>
  </si>
  <si>
    <t>Alocação da carteira</t>
  </si>
  <si>
    <t>Taxa carteira</t>
  </si>
  <si>
    <t>Carteira total</t>
  </si>
  <si>
    <t>Variação ajustada pela Duration</t>
  </si>
  <si>
    <t>Variação vs PL</t>
  </si>
  <si>
    <t>Carteira Aquis Nominal</t>
  </si>
  <si>
    <t>Carteira MTM Nominal</t>
  </si>
  <si>
    <t>Carteira Aquis CDI+</t>
  </si>
  <si>
    <t>Carteira Aquis IPCA+</t>
  </si>
  <si>
    <t>Carteira MTM CDI+</t>
  </si>
  <si>
    <t>Carteira MTM IPCA+</t>
  </si>
  <si>
    <t>Carteira CDI+ (-) Tx Adm.</t>
  </si>
  <si>
    <t>Carteira IPCA+ (-) Tx Adm.</t>
  </si>
  <si>
    <t>CRI MOS Jardins e Pinheiros</t>
  </si>
  <si>
    <t>Operação de desenvolvimento imobiliário de dois projeto residenciais localizados em regiões premium  – Bairro do Jardins e Pinheiros, SP. Os empreendimentos serão desenvolvidos pela Incorporadora MOS que é focada em produtos de alto padrão. A operação conta com alienação fiduciária do terreno, alienação fiduciária de quotas da SPE, cessão fiduciária de futuros direitos creditórios, aval dos sócios altamente capitalizados e fundos de reserva.</t>
  </si>
  <si>
    <t>22L1575688</t>
  </si>
  <si>
    <t>ICVM 160</t>
  </si>
  <si>
    <t>Operação de antecipação de resultado de três empreendimentos do grupo, localizados no Itaim Bibi (São Paulo), Vila Mariana (São Paulo) e Cambui (Campinas). Todos empreendimentos já foram lançados, possuem um alto percentual de vendas e também já iniciaram obras. A Lindenberg é um incorporadora tradicional, com atuação desde 1954, com foco de produtos para o público média e alta renda. A operação conta com Alienação Fiduciária de participação da Lindenberg nas SPEs, cessão fiduciária do resultado dos projetos, fiança da holding e de sua controladora e fundos de reserva e despesas.</t>
  </si>
  <si>
    <t>Carteira completa de CRI*</t>
  </si>
  <si>
    <t>Taxa equivalente em IPCA+</t>
  </si>
  <si>
    <t>Taxa equivalente em CDI+</t>
  </si>
  <si>
    <t xml:space="preserve">Disclaimer
* As tabelas apresentadas a seguir, são referentes apenas à rentabilidade da carteira de CRI e não consideram a alocação em caixa, FIIs e outros.
  Obs.: As informações apresentadas abaixo não representam promessa, garantia de rentabilidade ou isenção de riscos para o cotista. </t>
  </si>
  <si>
    <t>CRI Yuny II CDI</t>
  </si>
  <si>
    <t>CRI Patriani</t>
  </si>
  <si>
    <t>Operação de crédito de reembolso de terreno e posterior desenvolvimento imobiliário de um projeto residencial localizado em bairro nobre de São Bernardo do Campo. O empreendimento está 100% vendido e em fase de obra. A devedora é a incorporadora Patriani, uma das principais empresas que atuam na região do ABC paulista.  A operação conta com alienação fiduciária do terreno, alienação fiduciária de quotas da SPE, cessão fiduciária de futuros direitos creditórios, aval e fundos de reserva e despesas.</t>
  </si>
  <si>
    <t>22G1225383</t>
  </si>
  <si>
    <t>CRI Tael</t>
  </si>
  <si>
    <t>Operação de cessão de fluxo de recebíveis da carteira da MRV, são créditos em que a própria MRV financia a aquisição dos imóveis pelos mutuários, o que permite a utilização formal dos apartamentos como garantia direta do CRI. Os empreendimentos possuem alta diversificação regional, com carteira de recebíveis bastante pulverizada (os 10 maiores créditos representam menos de 3% da carteira total). O CRI conta com robusta estrutura de garantias, incluindo a alienação fiduciária dos imóveis objetos das aquisições , fundo de reserva e cobertura adicional de saldo.</t>
  </si>
  <si>
    <t>Preço Input</t>
  </si>
  <si>
    <t>Input manual</t>
  </si>
  <si>
    <t>As células marcada em amarelo permitem a alteração dos dados para simulação.
Note que é necessário recalcular a planilha para observar os resultados (tecla F9).
As nossas premissas seguem a metodologia explicada abaixo.</t>
  </si>
  <si>
    <t>Operação de crédito para desenvolvimento imobiliário de três projetos residenciais de alto padrão localizado nos bairros nobres da cidade de São Paulo. A devedora é a Tael, empresa tradicional do mercado de incorporação. A companhia realizou a aquisição de três terremos a serem desenvolvidas as obras, sendo que seu pagamento foi realizado com recursos próprios. A dívida conta com garantia da Alienação Fiduciária do Imóvel, Alienação Fiduciária das Quotas da SPE, Cessão Fiduciária dos Recebíveis, Aval da Holding e de sócios.</t>
  </si>
  <si>
    <t>Vertices</t>
  </si>
  <si>
    <t>Premissas* (a.a.) - Input</t>
  </si>
  <si>
    <t>*indicadores projetados até a Duration com taxa expressa ao ano</t>
  </si>
  <si>
    <t>Metodologia
(i) como projeção do CDI até a Duration, a curva Pré divulgada pela ANBIMA no último dia útil do mês; 
(ii) como projeção do IPCA até a Duration, a curva da inflação implícita divulgada pela ANBIMA no último dia útil do mês;
(iii) como projeção do IGPM até a Duration, o último Relatório Focus divulgado no mês.</t>
  </si>
  <si>
    <t>Operação de cessão de fluxo de recebíveis de carteira da MRV, são créditos pulverizados em diversas regiões do Brasil. O CRI conta com robusta estrutura de garantias, incluindo os imóveis, fundo de reserva e cobertura adicional de saldo</t>
  </si>
  <si>
    <t>23I1230915</t>
  </si>
  <si>
    <t>23C2831403</t>
  </si>
  <si>
    <t>CRI JFL Parque da Cidade</t>
  </si>
  <si>
    <t>Locação Mult.</t>
  </si>
  <si>
    <t>CRI Emergent Cold</t>
  </si>
  <si>
    <t>Operação de Crédito para antecipação de aproximadamente 50% do fluxo de recebíveis remanescente da venda de uma galpão refrigerado localizado no complexo Cone Multimodal em Cabo de Santo Agostinho, PE. A operação conta com Alienação Fiduciária do imóvel, Fundo de Reserva e Fundo de Despesas.</t>
  </si>
  <si>
    <t>23J2233201</t>
  </si>
  <si>
    <t>CRI Pernambuco</t>
  </si>
  <si>
    <t xml:space="preserve">O CRI financia um projeto de desenvolvimento imobiliário residencial localizado na Praia de Muro Alto, próximo a cidade de Porto de Galinhas, PE. No momento do investimento, o ativo apresentava 88% de vendas e estágio inicial de obra. onta com Alienação Fiduciária do imóvel alvo, Cessão Fiduciária dos recebíveis e Fundo de Reserva e Despesa em garantia. Essa é a segunda operação que construímos com a empresa. A primeira operação foi encerrada em ago/21 com performance acima do previsto, trazendo conforto adicional para o investimento nesta segunda operação. </t>
  </si>
  <si>
    <t>23J1952372</t>
  </si>
  <si>
    <t>CRI Tarjab Lauto</t>
  </si>
  <si>
    <t>Operação de crédito para financiamento à obra e antecipação de resultado de um projeto residencial, com obras já avançadas, localizado no bairro da Vila Mariana em São Paulo. A devedora é a incorporadora Tarjab, especializada em empreendimentos de médio na região.  A operação conta com alienação fiduciária do terreno, alienação fiduciária de quotas da SPE, cessão fiduciária de futuros direitos creditórios, aval da Holding e Sócios, bem como fundos de reserva e despesas.</t>
  </si>
  <si>
    <t>23K1697617</t>
  </si>
  <si>
    <t>CRI FGR</t>
  </si>
  <si>
    <t>Operação com a incorporadora FGR para financiamento de um projeto residencial horizontal localizado em Goiânia. A FGR é tradicional no mercado imobiliário do centro-oeste com mais de 30 anos de atuação. A operação conta com Cessão Fiduciaria dos Recebíveis do projeto, AF dos lotes, AF de Quotas da SPE dententora do projeto, aval dos sócios e da holding e Fundo de Feserva de 3 PMTs.</t>
  </si>
  <si>
    <t>23L1279637</t>
  </si>
  <si>
    <t>CRI Moura Dubeux</t>
  </si>
  <si>
    <t>Operação de crédito com a incorporadora Moura Dubeux para antecipação de estoque de 8 projetos residenciais prontos em Fortaleza, CE. A empresa é tradicional no mercado imobiliário da região Nordeste com mais de 40 anos de experiência e capital aberto desde 2020. A operação conta com Alienação Fiduciárias das unidades alvo, Cessão Fiduciária de recebíveis, Fundo de Reserva e Aval.</t>
  </si>
  <si>
    <t>ICVM 400</t>
  </si>
  <si>
    <t>CRI Yuny</t>
  </si>
  <si>
    <t xml:space="preserve"> - </t>
  </si>
  <si>
    <t>CRI Share Butantã</t>
  </si>
  <si>
    <t>Operação de antecipação de locação com a Share Student Living do empreendimento Share Butantã. O empreendimento que fica próximo à USP e à estação de metrô do Butantã, é o maior complexo estudantil privado do país, com 672 camas em 19 andares. A operação contará com garantia de Alienação Fiduciária de 298 unidades prontas localizadas no empreendimento já entregue, Cessão Fiduciária e Fundo de Reserva.</t>
  </si>
  <si>
    <t>24A0013413</t>
  </si>
  <si>
    <t>CRI Verticale</t>
  </si>
  <si>
    <t>Operação com a incorporadora Verticale para financiamento de um projeto residencial, localizado em Caieiras, SP. O projeto foi lançado em agosto/2023, conta com 25 unidades de 160 m2 cada, e com 12 unidades já vendidas. A Verticale tem mais de 10 anos de atuação no mercado imobiliário e vasta experiência na região norte metropolitana de São Paulo. A dívida conta com garantia da Alienação Fiduciária do Imóvel, Alienação Fiduciária das Quotas da SPE, Cessão Fiduciária dos Recebíveis e Aval dos sócios.</t>
  </si>
  <si>
    <t>23L2409740, 23L2409752</t>
  </si>
  <si>
    <t>N/A</t>
  </si>
  <si>
    <t>Acum. 2024</t>
  </si>
  <si>
    <t>CRIs Pré</t>
  </si>
  <si>
    <t>Pré</t>
  </si>
  <si>
    <t>CRIs Carrego</t>
  </si>
  <si>
    <t>CRI Alphaville</t>
  </si>
  <si>
    <t>Operação de financiamento de término de obra do empreendimento residencial horizontal de alto padrão localizado Campinas a ser realizado pela Alphaville, empresa com mais de 20 anos de experiência no setor habitacional com foco em São Paulo e de capital aberto. A operação conta com Aval, Alienação Fiduciária do Imóvel, Alienação Fiduciária de quotas da SPE devedora e Cessão Fiduciária de recebíveis.</t>
  </si>
  <si>
    <t>24C1980305</t>
  </si>
  <si>
    <t>CRI HM Maxi Campinas</t>
  </si>
  <si>
    <t>Operação com a HM Engenharia para financiamento a obra de um empreendimento de médio padrão, com boa performance de vendas, localizado Campinas . A empresa possui mais de 47 anos de experiência no setor habitacional com foco em São Paulo e é integrante do grupo Mover desde 2008. A operação conta com Aval, Alienação Fiduciária de Imóvel, Alienação Fiduciária de quotas da SPE e Cessão Fiduciária de Recebíveis</t>
  </si>
  <si>
    <t>24C1796102</t>
  </si>
  <si>
    <t>CRI Tarjab Altino CDI</t>
  </si>
  <si>
    <t>Operação de crédito com a Incorporadora Tarjab de financiamento à aquisição de terreno e obra para um empreendimento localizado na Vila Mariana. A operação conta com Alienação Fiduciária do Imóvel alvo, Alienação Fiduciária de Cotas da SPE detentora do projeto, Aval da Holding e dos sócios, bem como Fundo de Reserva de 2 PMTs.</t>
  </si>
  <si>
    <t>24D3057166</t>
  </si>
  <si>
    <t>CRI Brookfield JK CDI</t>
  </si>
  <si>
    <t>Operação de crédito para financiamento à aquisição de 20% da Torre B do Complexo do JK Iguatemi. O CRI conta com o fluxo de recebíveis dos aluguéis da Johnson &amp; Johnson e outros quatro players. A operação possui como garantia a alienação fiduciária, cessão fiduciária dos contratos de locação e fundos de reserva e despesas.</t>
  </si>
  <si>
    <t>Laje Corporativa</t>
  </si>
  <si>
    <t>22L1086421</t>
  </si>
  <si>
    <t>CRI Arqos</t>
  </si>
  <si>
    <t>Operação de crédito com a Incorporadora Arqos para antecipação de resultado de um empreendimento residencial horizontal de alto padrão localizado em Alphaville, Barueri-SP. O projeto é um condomínio de casas, que já foi lançado e possui boa performance de vendas. A operação possui robusta estrutura de garantias, que inclui Alienação Fiduciária de Quotas da SPE detentora do projeto, Cessão Fiduciária de recebíveis do empreendimento, bem como Fiança da holding e dos sócios da companhia. Por fim, a dívida conta com colateral superior a 300%.</t>
  </si>
  <si>
    <t>23L1349378</t>
  </si>
  <si>
    <t>CRI Carteira MRV III (Série II)</t>
  </si>
  <si>
    <t>CRI Cond. Residencial AA SP</t>
  </si>
  <si>
    <t>CRI Carteira MRV III (Série I)</t>
  </si>
  <si>
    <t>CRI Carteira MRV V (Série III)</t>
  </si>
  <si>
    <t>CRI Carteira MRV IV (Série II)</t>
  </si>
  <si>
    <t>CRI One Perdizes</t>
  </si>
  <si>
    <t>Operação de financiamento à obra no valor de R$85 milhões, de empreendimento localizado em Perdizes pela One Innovation, sendo R$59,5 milhões da série sênior e R$25,5 milhões da série subordinada. Os fundadores da One possuem um longo histórico de atuação no setor de construção e incorporação imobiliária, com mais 60 anos de experiência. Em 2014, o GIC, fundo soberano de Singapura, ingressou como acionista da empresa. A operação conta com Alienação Fiduciária de quotas da SPE do projeto, Alienação Fiduciária do Imóvel, Aval da SPE e da holding, Cessão Fiduciária de Recebíveis do empreendimento, Fundo de Reserva e Fundo de Despesa.</t>
  </si>
  <si>
    <t>24E1752053</t>
  </si>
  <si>
    <t>RBRY11</t>
  </si>
  <si>
    <t>CRI Yuny Jardim Paulista Série I</t>
  </si>
  <si>
    <t>CRI Yuny Brigadeiro Série I</t>
  </si>
  <si>
    <t>CRI Cury</t>
  </si>
  <si>
    <t>24I1189880</t>
  </si>
  <si>
    <t>CRI Setin Terreno</t>
  </si>
  <si>
    <t>CRI Conx</t>
  </si>
  <si>
    <t>24D3160353</t>
  </si>
  <si>
    <t>CRI Lux Vila Nova Conceição</t>
  </si>
  <si>
    <t>24H1938840</t>
  </si>
  <si>
    <t>CRI Lux Vila Nova Senior</t>
  </si>
  <si>
    <t>CRI Yuny Brigadeiro Série II</t>
  </si>
  <si>
    <t>CRI Creditas II Meza</t>
  </si>
  <si>
    <t>CRI Creditas II Sênior I</t>
  </si>
  <si>
    <t>CRIs únicos</t>
  </si>
  <si>
    <t>Montante participação MTM</t>
  </si>
  <si>
    <t>ativo agregado ordenado (ordem utilizada na planilha de fundamentos)</t>
  </si>
  <si>
    <t>Operação exclusiva RBR para financiamento à aquisição de terreno e posterior desenvolvimento de empreendimento residencial de alto padrão no Jardim Paulista pela Yuny Incorporadora. A empresa tem sólida experiência no mercado residencial há 25 anos e mais de 84 empreendimentos entregues. O CRI conta com sólidas garantias atreladas ao projeto incluindo o imóvel, SPE e recebíveis, bem como fiança corporativa da incorporadora e pessoal dos sócios.</t>
  </si>
  <si>
    <t>Operação de carteira pulverizada de créditos Home Equity originados pela Creditas. Conta com alienação fiduciária dos imóveis, sobrecolaterização de taxa e seguros MIP e DFI.</t>
  </si>
  <si>
    <t>Operação exclusiva RBR para antecipação de um fluxo de pagamento parcelado, em função da venda de um terreno localizado na zona oeste de São Paulo, devido pela Cury Construtora e Incorporadora. A Cury é uma das principais players do mercado imobiliário brasileiro, com atuação preponderante na região sudeste, capital aberto desde 2020 e sólida performance financeira nos últimos anos. O CRI conta com Fundo de Reserva e o Contrato Lastro é garantido por fiança da Holding compradora.</t>
  </si>
  <si>
    <t>CVM 160</t>
  </si>
  <si>
    <t>Operação de antecipação de resultado de empreendimentos localizados em São Paulo com a incorporadora e construtora Conx, empresa com mais de 33 anos de experiência voltados para o mercado imobiliário em São Paulo tanto em alto e médio padrão quanto MCMV. O CRI conta com sólidas garantias atreladas aos projetos incluindo os imóveis, SPEs e recebíveis, bem como fiança corporativa da incorporadora e pessoal do sócios.</t>
  </si>
  <si>
    <t>Operação exclusiva RBR com a Incorporadora Lux para financiamento à aquisição de um terreno de grande potencial construtivo no coração da Vila Nova Conceição, um dos bairros mais nobres da Capital de São Paulo. O CRI conta com garantias reais imobiliárias sólidas atreladas ao projeto, incluindo a alienação fiduciária do imóvel, alienação fiduciária das cotas da SPE e cessão fiduciária de recebíveis das unidades vendidas, bem como aval da incorporadora e dos sócios da empresa.</t>
  </si>
  <si>
    <t>CRI Pernambuco My Beach</t>
  </si>
  <si>
    <t>O CRI financia a obra de um empreendimento localizado na praia de Muro Alto em Porto Galinhas PE, executado pela Incorporadora Pernambuco, empresa tradicional com mais de 50 anos de experiência no mercado imobiliário da região. A operação conta com Fiança dos sócios PJ e PF, Alienação Fiduciária do Imóvel alvo, Alienação Fiduciária das quotas da SPE detentora do projeto, Cessão Fiduciária dos recebíveis, Fundo de Reserva, Fundo de Obras e Fundo de Despesas.</t>
  </si>
  <si>
    <t>24J4849357</t>
  </si>
  <si>
    <t>Habitasec</t>
  </si>
  <si>
    <t>CRI CB II</t>
  </si>
  <si>
    <t>Operação de carteira pulverizada lastreada em contratos nas modalidades de Home Equity originados pela CB. Operação conta com sobrecolaterização de taxa, fundo de reserva e alienação fiduciária.</t>
  </si>
  <si>
    <t>24E1296964</t>
  </si>
  <si>
    <t>CRI Paes &amp; Gregori Itaim</t>
  </si>
  <si>
    <t>Operação de aquisição de terreno e desenvolvimento imobiliário de um projeto residencial localizado no Itaim Bibi, bairro nobre de São Paulo – SP. O empreendimento será desenvolvido pela Incorporadora Paes &amp; Gregori, com perfil de produto alto padrão. A operação conta com alienação fiduciária do terreno, alienação fiduciária de quotas da SPE, cessão fiduciária de futuros direitos creditórios, aval e fundos de reserva, de liquidez e despesas.</t>
  </si>
  <si>
    <t>23B0430541</t>
  </si>
  <si>
    <t>Grupo</t>
  </si>
  <si>
    <t>Taxa Investida
(% a.a.)</t>
  </si>
  <si>
    <t>22G1401749</t>
  </si>
  <si>
    <t>CRI Tael - Série II</t>
  </si>
  <si>
    <t>22H2625804</t>
  </si>
  <si>
    <t>CRI Tael - Série III</t>
  </si>
  <si>
    <t>22H2625803</t>
  </si>
  <si>
    <t>CRI Tael - Série IV</t>
  </si>
  <si>
    <t>24D3680472</t>
  </si>
  <si>
    <t>CRI Tael - Série V</t>
  </si>
  <si>
    <t>24D3680473</t>
  </si>
  <si>
    <t>CRI Tael - Série VI</t>
  </si>
  <si>
    <t>24D3680474</t>
  </si>
  <si>
    <t>24J2921730</t>
  </si>
  <si>
    <t>24J2922844</t>
  </si>
  <si>
    <t>24F1532998</t>
  </si>
  <si>
    <t>CRI Yuny Jardim Paulista Série III</t>
  </si>
  <si>
    <t>24F2830801</t>
  </si>
  <si>
    <t>22L1369863</t>
  </si>
  <si>
    <t>CRI Cond. Residencial AA SP II</t>
  </si>
  <si>
    <t>22L1379419</t>
  </si>
  <si>
    <t>22D1376213</t>
  </si>
  <si>
    <t>CRI Creditu II</t>
  </si>
  <si>
    <t>22J1381882</t>
  </si>
  <si>
    <t>CRI Creditu III</t>
  </si>
  <si>
    <t>22K1363626</t>
  </si>
  <si>
    <t>CRI Creditu IV</t>
  </si>
  <si>
    <t>22L1442125</t>
  </si>
  <si>
    <t>CRI Creditu IX</t>
  </si>
  <si>
    <t>23J1831763</t>
  </si>
  <si>
    <t>CRI Creditu V</t>
  </si>
  <si>
    <t>23B0588579</t>
  </si>
  <si>
    <t>CRI Creditu VI</t>
  </si>
  <si>
    <t>23C1756501</t>
  </si>
  <si>
    <t>CRI Creditu VII</t>
  </si>
  <si>
    <t>23E1687402</t>
  </si>
  <si>
    <t>CRI Creditu VIII</t>
  </si>
  <si>
    <t>23G1676017</t>
  </si>
  <si>
    <t>CRI Creditu X</t>
  </si>
  <si>
    <t>23L2052619</t>
  </si>
  <si>
    <t>23L2409740</t>
  </si>
  <si>
    <t>CRI Verticale Série II</t>
  </si>
  <si>
    <t>23L2409752</t>
  </si>
  <si>
    <t>22G1541288</t>
  </si>
  <si>
    <t>CRI Pulverizado II</t>
  </si>
  <si>
    <t>22L1566114</t>
  </si>
  <si>
    <t>CRI Pulverizado III</t>
  </si>
  <si>
    <t>23C0248434</t>
  </si>
  <si>
    <t>CRI Pulverizado IV</t>
  </si>
  <si>
    <t>23I1554112</t>
  </si>
  <si>
    <t>CRI Pulverizado V</t>
  </si>
  <si>
    <t>24C2247803</t>
  </si>
  <si>
    <t>23L1606321</t>
  </si>
  <si>
    <t>CRI Moura Dubeux II</t>
  </si>
  <si>
    <t>23L1606337</t>
  </si>
  <si>
    <t>24J2921734</t>
  </si>
  <si>
    <t>22H2625804, 24D3680472, 22G1401749, 24D3680474, 22H2625803, 24D3680473</t>
  </si>
  <si>
    <t>Tático</t>
  </si>
  <si>
    <t>CRI Global Realty</t>
  </si>
  <si>
    <t>A operação financia a obra de um empreendimento residencial de médio/alto padrão em São Paulo desenvolvido pela incorporadora Global Realty. A operação conta com Aval corporativo, Alienação Fiduciária do Imóvel, Alienação Fiduciária de Quotas da SPE devedora e Cessão Fiduciária de recebíveis</t>
  </si>
  <si>
    <t>24K2407994</t>
  </si>
  <si>
    <t>22L1566114, 23C0248434, 23I1554112, 24C2247803, 24D5106491, 22G1541288</t>
  </si>
  <si>
    <t>24D3057166, 24D3057217</t>
  </si>
  <si>
    <t>22J1381882, 23E1687402, 23G1676017, 23L2052619, 22K1363626, 22L1442125, 23J1831763, 23B0588579, 23C1756501, 22D1376213</t>
  </si>
  <si>
    <t>23L1606337, 23L1606321</t>
  </si>
  <si>
    <t>A operação financia, de forma pulverizada, obras de projetos de menor porte e utiliza uma robusta estrutura de monitoramento e de garantias para mitigar riscos. Assim, o CRI conta com Alienação Fiduciária de Imóveis, Cessão Fiduciária de Recebíveis, Alienação Fiduciária de Cotas bem como liberação de recursos conforme reembolso por meio do Fundo de Obras individualizado para cada empreendimento. Além disso, também temos Fundo de Reserva e Fundo de Revolvência na operação.</t>
  </si>
  <si>
    <t>24J4816258</t>
  </si>
  <si>
    <t>leverage</t>
  </si>
  <si>
    <t>CRI ZiliCred Sênior</t>
  </si>
  <si>
    <t>Trata-se de uma operação de carteira pulverizada de créditos Home Equity originados pela ZiliCred. A estrutura conta com alienação fiduciária dos imóveis, sobrecolaterização de taxa e seguros de Morte e Invalidez Permanente, bem como de Danos Físicos ao Imóvel</t>
  </si>
  <si>
    <t>24L2283675</t>
  </si>
  <si>
    <t>Operação da série mezanino 2 lastreada em recebíveis de contratos de financiamento imobiliário de unidades da Helbor Incorporadora. A operação possui como garantia a alienação fiduciária de todos os imóveis envolvidos no CRI (sendo grande parte residencial em São Paulo), além de possuir cessão fiduciária dos recebíveis com sobrecolateral em volume de carteira. Ainda, as SPEs assumiram as obrigações de recompra compulsória durante o período de enquadramento e coobrigação da Helbor.</t>
  </si>
  <si>
    <t>Operação da série mezanino lastreada em recebíveis de contratos de financiamento imobiliário de unidades da Helbor Incorporadora. A operação possui como garantia a alienação fiduciária de todos os imóveis envolvidos no CRI (sendo grande parte residencial em São Paulo), além de possuir cessão fiduciária dos recebíveis com sobrecolateral em volume de carteira. Ainda, as SPEs assumiram as obrigações de recompra compulsória durante o período de enquadramento e coobrigação da Helbor.</t>
  </si>
  <si>
    <t>Operação lastreada em contratos de financiamento na modalidade Home Equity originados pela Creditas, responsável também pela cobrança dos créditos. Possui como garantia a alienação fiduciária de todos os imóveis envolvidos no CRI.</t>
  </si>
  <si>
    <t>y</t>
  </si>
  <si>
    <t>CRI Pulverizado VI</t>
  </si>
  <si>
    <t>24D5106491</t>
  </si>
  <si>
    <t>CRI Tarjab Altino CDI II</t>
  </si>
  <si>
    <t>24D3057217</t>
  </si>
  <si>
    <t>24F1532998, 24F2830801</t>
  </si>
  <si>
    <t>CRI Creditas II Senior</t>
  </si>
  <si>
    <t>CRI Pulverizado MK CDI</t>
  </si>
  <si>
    <t>CRI Setin Joaquim I</t>
  </si>
  <si>
    <t>Operação de crédito para financiamento a aquisição de terreno e posterior desenvolvimento de empreendimento residencial de alto padrão no bairro Itaim Bibi na capital de São Paulo pela Setin. </t>
  </si>
  <si>
    <t>25B3323668</t>
  </si>
  <si>
    <t>CRI Setin Joaquim II</t>
  </si>
  <si>
    <t>25B3323728</t>
  </si>
  <si>
    <t>CRI Creditas II Carteira IV Senior A</t>
  </si>
  <si>
    <t>CRI Creditas II Carteira IV Senior B</t>
  </si>
  <si>
    <t>CRI Creditas II Carteira IV Meza A</t>
  </si>
  <si>
    <t>Taxa Aquisição</t>
  </si>
  <si>
    <t>Taxa MTM</t>
  </si>
  <si>
    <t xml:space="preserve"> (31/03)</t>
  </si>
  <si>
    <t>CRI Tarjab Carinás</t>
  </si>
  <si>
    <t>Operação de crédito para desenvolvimento de empreendimento residencial de alto padrão no bairro Indianápolis na capital de São Paulo pela Tarjab. A dívida conta com AFI do projeto Carinás, AF da SPE, CF dos Recebíveis atuais e futuros do projeto Carinás, Aval da holding e dos sócios PF e Fundo de Reserva (3 PMTs)</t>
  </si>
  <si>
    <t>25C3605700, 25C3606646</t>
  </si>
  <si>
    <t>CRI Baroneza e Jardim Europa</t>
  </si>
  <si>
    <t>Operação de home equity a ser realizada com duas pessoas físicas. A operação tem como garantia dois imóveis bem localizados, sendo um na Quinta da Baroneza – Bragança Paulista e o outro no Jardim Europa. Cada imóvel pertence a uma PF, e tiveram seus valores definidos pela RBR; A operação contará com seguros típicos de um home equity (MIP e DFI), além de AF de quotas de uma SPE da incorporadora na qual os devedores são sócios e da Holding, AFI dos imóveis e fiança solidária entre os contratos.</t>
  </si>
  <si>
    <t>25C2992007</t>
  </si>
  <si>
    <t>Canal</t>
  </si>
  <si>
    <t>24J2921730, 24J2922844</t>
  </si>
  <si>
    <t>CRI Pernambuco Aurora</t>
  </si>
  <si>
    <t>O CRI financia a obra de um empreendimento localizado em Recife, executado pela Incorporadora Pernambuco, empresa tradicional com mais de 50 anos de experiência no mercado imobiliário da região. A operação conta com Fiança dos sócios PJ e PF, Alienação Fiduciária do Imóvel alvo, Alienação Fiduciária das quotas da SPE detentora do projeto, Cessão Fiduciária dos recebíveis, Fundo de Reserva, Fundo de Obras e Fundo de Despesas.</t>
  </si>
  <si>
    <t>24D3062404</t>
  </si>
  <si>
    <t>25C3606646</t>
  </si>
  <si>
    <t>CRI Tarjab Carinás II</t>
  </si>
  <si>
    <t>25C3605700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</si>
</sst>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_);_(* \(#,##0\);_(* &quot;-&quot;_);_(@_)"/>
    <numFmt numFmtId="165" formatCode="_(* #,##0.00_);_(* \(#,##0.00\);_(* &quot;-&quot;??_);_(@_)"/>
    <numFmt numFmtId="166" formatCode="_-* #,##0_-;\-* #,##0_-;_-* &quot;-&quot;??_-;_-@_-"/>
    <numFmt numFmtId="167" formatCode="0.0%"/>
    <numFmt numFmtId="168" formatCode="_(* #,##0.00_);_(* \(#,##0.00\);_(* &quot;-&quot;_);_(@_)"/>
    <numFmt numFmtId="169" formatCode="_-* #,##0.0_-;\-* #,##0.0_-;_-* &quot;-&quot;??_-;_-@_-"/>
    <numFmt numFmtId="170" formatCode="0.0"/>
    <numFmt numFmtId="171" formatCode="[$-416]mmm\-yy;@"/>
    <numFmt numFmtId="172" formatCode="#,#00;\(#,#00\);\-"/>
    <numFmt numFmtId="173" formatCode="_(* #,##0_);_(* \(#,##0\);_(* &quot;-&quot;??_);_(@_)"/>
    <numFmt numFmtId="174" formatCode="[$-416]mmm/yy;@"/>
  </numFmts>
  <fonts count="29" x14ac:knownFonts="1">
    <font>
      <sz val="11"/>
      <color theme="1"/>
      <name val="Calibri"/>
      <family val="2"/>
      <scheme val="minor"/>
    </font>
    <font>
      <sz val="11"/>
      <color theme="1"/>
      <name val="Calibri"/>
      <family val="2"/>
      <scheme val="minor"/>
    </font>
    <font>
      <sz val="10"/>
      <name val="Open Sans"/>
      <family val="2"/>
    </font>
    <font>
      <b/>
      <sz val="10"/>
      <color theme="0"/>
      <name val="Open Sans"/>
      <family val="2"/>
    </font>
    <font>
      <b/>
      <i/>
      <sz val="10"/>
      <color theme="0"/>
      <name val="Open Sans"/>
      <family val="2"/>
    </font>
    <font>
      <sz val="10"/>
      <color theme="1"/>
      <name val="Open Sans"/>
      <family val="2"/>
    </font>
    <font>
      <sz val="10"/>
      <color theme="0"/>
      <name val="Open Sans"/>
      <family val="2"/>
    </font>
    <font>
      <b/>
      <sz val="10"/>
      <color rgb="FF585856"/>
      <name val="Open Sans"/>
      <family val="2"/>
    </font>
    <font>
      <sz val="10"/>
      <color rgb="FF005192"/>
      <name val="Open Sans"/>
      <family val="2"/>
    </font>
    <font>
      <sz val="10"/>
      <color rgb="FF585856"/>
      <name val="Open Sans"/>
      <family val="2"/>
    </font>
    <font>
      <b/>
      <sz val="10"/>
      <color rgb="FF1A2C4C"/>
      <name val="Open Sans"/>
      <family val="2"/>
    </font>
    <font>
      <sz val="10"/>
      <color rgb="FFFFFFFF"/>
      <name val="Open Sans"/>
      <family val="2"/>
    </font>
    <font>
      <i/>
      <sz val="9"/>
      <color theme="1"/>
      <name val="Open Sans"/>
      <family val="2"/>
    </font>
    <font>
      <b/>
      <sz val="10"/>
      <color theme="1"/>
      <name val="Open Sans"/>
      <family val="2"/>
    </font>
    <font>
      <b/>
      <sz val="10"/>
      <color rgb="FFFFFFFF"/>
      <name val="Open Sans"/>
      <family val="2"/>
    </font>
    <font>
      <sz val="11"/>
      <color rgb="FFFF0000"/>
      <name val="Open Sans"/>
      <family val="2"/>
    </font>
    <font>
      <sz val="11"/>
      <color theme="1"/>
      <name val="Open Sans"/>
      <family val="2"/>
    </font>
    <font>
      <sz val="11"/>
      <color rgb="FF000000"/>
      <name val="Open Sans"/>
      <family val="2"/>
    </font>
    <font>
      <sz val="11"/>
      <color theme="1"/>
      <name val="Calibri"/>
      <family val="2"/>
    </font>
    <font>
      <sz val="9"/>
      <name val="Open Sans"/>
      <family val="2"/>
    </font>
    <font>
      <sz val="11"/>
      <name val="Open Sans"/>
      <family val="2"/>
    </font>
    <font>
      <b/>
      <sz val="11"/>
      <color theme="1"/>
      <name val="Open Sans"/>
      <family val="2"/>
    </font>
    <font>
      <sz val="11"/>
      <color rgb="FF0000FF"/>
      <name val="Open Sans"/>
      <family val="2"/>
    </font>
    <font>
      <i/>
      <sz val="10"/>
      <color theme="1"/>
      <name val="Open Sans"/>
      <family val="2"/>
    </font>
    <font>
      <sz val="11"/>
      <color theme="0" tint="-0.249977111117893"/>
      <name val="Calibri"/>
      <family val="2"/>
      <scheme val="minor"/>
    </font>
    <font>
      <sz val="11"/>
      <name val="Calibri"/>
      <family val="2"/>
      <scheme val="minor"/>
    </font>
    <font>
      <sz val="11"/>
      <color rgb="FFA6A6A6"/>
      <name val="Calibri"/>
      <family val="2"/>
    </font>
    <font>
      <b/>
      <sz val="11"/>
      <color rgb="FF000000"/>
      <name val="Calibri"/>
      <family val="2"/>
    </font>
    <font>
      <sz val="11"/>
      <color rgb="FF1A2C4C"/>
      <name val="Calibri"/>
      <family val="2"/>
      <scheme val="minor"/>
    </font>
  </fonts>
  <fills count="32">
    <fill>
      <patternFill patternType="none"/>
    </fill>
    <fill>
      <patternFill patternType="gray125"/>
    </fill>
    <fill>
      <patternFill patternType="solid">
        <fgColor rgb="FF005192"/>
        <bgColor indexed="64"/>
      </patternFill>
    </fill>
    <fill>
      <patternFill patternType="solid">
        <fgColor rgb="FFE3E3E3"/>
        <bgColor indexed="64"/>
      </patternFill>
    </fill>
    <fill>
      <patternFill patternType="solid">
        <fgColor rgb="FF1A2C4C"/>
        <bgColor indexed="64"/>
      </patternFill>
    </fill>
    <fill>
      <patternFill patternType="solid">
        <fgColor theme="0"/>
        <bgColor indexed="64"/>
      </patternFill>
    </fill>
    <fill>
      <patternFill patternType="solid">
        <fgColor rgb="FFD1F0F7"/>
        <bgColor indexed="64"/>
      </patternFill>
    </fill>
    <fill>
      <patternFill patternType="solid">
        <fgColor rgb="FF005192"/>
        <bgColor rgb="FF000000"/>
      </patternFill>
    </fill>
    <fill>
      <patternFill patternType="solid">
        <fgColor rgb="FF1A2C4C"/>
        <bgColor rgb="FF000000"/>
      </patternFill>
    </fill>
    <fill>
      <patternFill patternType="solid">
        <fgColor rgb="FFE3E3E3"/>
        <bgColor rgb="FF000000"/>
      </patternFill>
    </fill>
    <fill>
      <patternFill patternType="solid">
        <fgColor rgb="FFD1F0F7"/>
        <bgColor rgb="FF00000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D9D9"/>
        <bgColor rgb="FF000000"/>
      </patternFill>
    </fill>
    <fill>
      <patternFill patternType="solid">
        <fgColor theme="0" tint="-0.34998626667073579"/>
        <bgColor indexed="64"/>
      </patternFill>
    </fill>
    <fill>
      <patternFill patternType="solid">
        <fgColor rgb="FFFF9999"/>
        <bgColor indexed="64"/>
      </patternFill>
    </fill>
    <fill>
      <patternFill patternType="solid">
        <fgColor theme="9" tint="0.59999389629810485"/>
        <bgColor indexed="64"/>
      </patternFill>
    </fill>
    <fill>
      <patternFill patternType="solid">
        <fgColor rgb="FFFFE699"/>
        <bgColor rgb="FF000000"/>
      </patternFill>
    </fill>
    <fill>
      <patternFill patternType="solid">
        <fgColor rgb="FFF4B084"/>
        <bgColor rgb="FF000000"/>
      </patternFill>
    </fill>
    <fill>
      <patternFill patternType="solid">
        <fgColor rgb="FFF8CBAD"/>
        <bgColor rgb="FF000000"/>
      </patternFill>
    </fill>
    <fill>
      <patternFill patternType="solid">
        <fgColor theme="8" tint="0.79998168889431442"/>
        <bgColor indexed="64"/>
      </patternFill>
    </fill>
    <fill>
      <patternFill patternType="solid">
        <fgColor rgb="FF808080"/>
        <bgColor rgb="FF000000"/>
      </patternFill>
    </fill>
    <fill>
      <patternFill patternType="solid">
        <fgColor rgb="FF585856"/>
        <bgColor rgb="FF000000"/>
      </patternFill>
    </fill>
    <fill>
      <patternFill patternType="solid">
        <fgColor theme="1"/>
        <bgColor indexed="64"/>
      </patternFill>
    </fill>
    <fill>
      <patternFill patternType="solid">
        <fgColor rgb="FF585856"/>
        <bgColor indexed="64"/>
      </patternFill>
    </fill>
    <fill>
      <patternFill patternType="solid">
        <fgColor rgb="FFFFF099"/>
        <bgColor rgb="FF000000"/>
      </patternFill>
    </fill>
    <fill>
      <patternFill patternType="solid">
        <fgColor rgb="FFFFF099"/>
        <bgColor indexed="64"/>
      </patternFill>
    </fill>
    <fill>
      <patternFill patternType="solid">
        <fgColor rgb="FF1A2C4C"/>
        <bgColor auto="1"/>
      </patternFill>
    </fill>
    <fill>
      <patternFill patternType="solid">
        <fgColor indexed="65"/>
        <bgColor indexed="64"/>
      </patternFill>
    </fill>
    <fill>
      <patternFill patternType="solid">
        <fgColor rgb="FF1A2C4C"/>
        <bgColor theme="1"/>
      </patternFill>
    </fill>
    <fill>
      <patternFill patternType="solid">
        <fgColor rgb="FFFFFFFF"/>
        <bgColor rgb="FF000000"/>
      </patternFill>
    </fill>
    <fill>
      <patternFill patternType="solid">
        <fgColor rgb="FFF2F2F2"/>
        <bgColor rgb="FF000000"/>
      </patternFill>
    </fill>
  </fills>
  <borders count="15">
    <border>
      <left/>
      <right/>
      <top/>
      <bottom/>
      <diagonal/>
    </border>
    <border>
      <left style="medium">
        <color theme="0"/>
      </left>
      <right/>
      <top/>
      <bottom/>
      <diagonal/>
    </border>
    <border>
      <left style="thin">
        <color rgb="FF1A2C4C"/>
      </left>
      <right/>
      <top style="thin">
        <color rgb="FF1A2C4C"/>
      </top>
      <bottom/>
      <diagonal/>
    </border>
    <border>
      <left/>
      <right/>
      <top style="thin">
        <color rgb="FF1A2C4C"/>
      </top>
      <bottom/>
      <diagonal/>
    </border>
    <border>
      <left style="thin">
        <color rgb="FF1A2C4C"/>
      </left>
      <right/>
      <top/>
      <bottom style="dotted">
        <color rgb="FF585856"/>
      </bottom>
      <diagonal/>
    </border>
    <border>
      <left/>
      <right/>
      <top/>
      <bottom style="dotted">
        <color rgb="FF585856"/>
      </bottom>
      <diagonal/>
    </border>
    <border>
      <left/>
      <right/>
      <top style="medium">
        <color rgb="FF808080"/>
      </top>
      <bottom style="medium">
        <color rgb="FF80808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cellStyleXfs>
  <cellXfs count="192">
    <xf numFmtId="0" fontId="0" fillId="0" borderId="0" xfId="0"/>
    <xf numFmtId="0" fontId="2" fillId="0" borderId="0" xfId="0" applyFont="1" applyAlignment="1">
      <alignment vertical="center"/>
    </xf>
    <xf numFmtId="0" fontId="2" fillId="0" borderId="4" xfId="0" applyFont="1" applyBorder="1" applyAlignment="1">
      <alignment horizontal="left" vertical="center" inden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167" fontId="2" fillId="0" borderId="5" xfId="2" applyNumberFormat="1" applyFont="1" applyFill="1" applyBorder="1" applyAlignment="1">
      <alignment horizontal="center" vertical="center"/>
    </xf>
    <xf numFmtId="9" fontId="2" fillId="0" borderId="5" xfId="2" applyFont="1" applyFill="1" applyBorder="1" applyAlignment="1">
      <alignment horizontal="center" vertical="center"/>
    </xf>
    <xf numFmtId="0" fontId="5" fillId="0" borderId="0" xfId="0" applyFont="1" applyAlignment="1">
      <alignment vertical="center"/>
    </xf>
    <xf numFmtId="0" fontId="5" fillId="4" borderId="0" xfId="0" applyFont="1" applyFill="1" applyAlignment="1">
      <alignment vertical="center"/>
    </xf>
    <xf numFmtId="17" fontId="6" fillId="4" borderId="0" xfId="0" applyNumberFormat="1" applyFont="1" applyFill="1" applyAlignment="1">
      <alignment horizontal="center" vertical="center"/>
    </xf>
    <xf numFmtId="17" fontId="6" fillId="5" borderId="0" xfId="0" applyNumberFormat="1" applyFont="1" applyFill="1" applyAlignment="1">
      <alignment horizontal="center" vertical="center"/>
    </xf>
    <xf numFmtId="0" fontId="7" fillId="0" borderId="0" xfId="0" applyFont="1" applyAlignment="1">
      <alignment vertical="center"/>
    </xf>
    <xf numFmtId="166" fontId="8" fillId="0" borderId="0" xfId="1" applyNumberFormat="1" applyFont="1" applyAlignment="1">
      <alignment horizontal="center" vertical="center"/>
    </xf>
    <xf numFmtId="43" fontId="8" fillId="0" borderId="0" xfId="1" applyFont="1" applyAlignment="1">
      <alignment horizontal="center" vertical="center"/>
    </xf>
    <xf numFmtId="43" fontId="9" fillId="0" borderId="0" xfId="1" applyFont="1" applyAlignment="1">
      <alignment horizontal="center" vertical="center"/>
    </xf>
    <xf numFmtId="0" fontId="5" fillId="5" borderId="0" xfId="0" applyFont="1" applyFill="1" applyAlignment="1">
      <alignment vertical="center"/>
    </xf>
    <xf numFmtId="0" fontId="10" fillId="0" borderId="0" xfId="0" applyFont="1" applyAlignment="1">
      <alignment vertical="center"/>
    </xf>
    <xf numFmtId="0" fontId="6" fillId="4" borderId="0" xfId="0" applyFont="1" applyFill="1" applyAlignment="1">
      <alignment horizontal="left" vertical="center" indent="1"/>
    </xf>
    <xf numFmtId="0" fontId="7" fillId="3" borderId="0" xfId="0" applyFont="1" applyFill="1" applyAlignment="1">
      <alignment horizontal="left" vertical="center" indent="2"/>
    </xf>
    <xf numFmtId="164" fontId="7" fillId="3" borderId="0" xfId="0" applyNumberFormat="1" applyFont="1" applyFill="1" applyAlignment="1">
      <alignment vertical="center"/>
    </xf>
    <xf numFmtId="164" fontId="7" fillId="5" borderId="0" xfId="0" applyNumberFormat="1" applyFont="1" applyFill="1" applyAlignment="1">
      <alignment vertical="center"/>
    </xf>
    <xf numFmtId="0" fontId="9" fillId="0" borderId="0" xfId="0" applyFont="1" applyAlignment="1">
      <alignment horizontal="left" vertical="center" indent="3"/>
    </xf>
    <xf numFmtId="2" fontId="5" fillId="0" borderId="0" xfId="0" applyNumberFormat="1" applyFont="1" applyAlignment="1">
      <alignment vertical="center"/>
    </xf>
    <xf numFmtId="0" fontId="6" fillId="2" borderId="0" xfId="0" applyFont="1" applyFill="1" applyAlignment="1">
      <alignment horizontal="left" vertical="center" indent="2"/>
    </xf>
    <xf numFmtId="4" fontId="6" fillId="2" borderId="0" xfId="0" applyNumberFormat="1" applyFont="1" applyFill="1" applyAlignment="1">
      <alignment vertical="center"/>
    </xf>
    <xf numFmtId="4" fontId="5" fillId="0" borderId="0" xfId="0" applyNumberFormat="1" applyFont="1" applyAlignment="1">
      <alignment vertical="center"/>
    </xf>
    <xf numFmtId="0" fontId="9" fillId="6" borderId="0" xfId="0" applyFont="1" applyFill="1" applyAlignment="1">
      <alignment horizontal="left" vertical="center" indent="2"/>
    </xf>
    <xf numFmtId="10" fontId="9" fillId="6" borderId="0" xfId="2" applyNumberFormat="1" applyFont="1" applyFill="1" applyAlignment="1">
      <alignment vertical="center"/>
    </xf>
    <xf numFmtId="10" fontId="5" fillId="5" borderId="0" xfId="0" applyNumberFormat="1" applyFont="1" applyFill="1" applyAlignment="1">
      <alignment vertical="center"/>
    </xf>
    <xf numFmtId="0" fontId="9" fillId="0" borderId="0" xfId="0" applyFont="1" applyAlignment="1">
      <alignment vertical="center"/>
    </xf>
    <xf numFmtId="168" fontId="9" fillId="0" borderId="0" xfId="0" applyNumberFormat="1" applyFont="1" applyAlignment="1">
      <alignment vertical="center"/>
    </xf>
    <xf numFmtId="0" fontId="9" fillId="3" borderId="0" xfId="0" applyFont="1" applyFill="1" applyAlignment="1">
      <alignment vertical="center"/>
    </xf>
    <xf numFmtId="168" fontId="9" fillId="3" borderId="0" xfId="0" applyNumberFormat="1" applyFont="1" applyFill="1" applyAlignment="1">
      <alignment vertical="center"/>
    </xf>
    <xf numFmtId="166" fontId="2" fillId="0" borderId="5" xfId="1" applyNumberFormat="1" applyFont="1" applyFill="1" applyBorder="1" applyAlignment="1">
      <alignment horizontal="center" vertical="center"/>
    </xf>
    <xf numFmtId="166" fontId="2" fillId="0" borderId="0" xfId="1" applyNumberFormat="1" applyFont="1" applyAlignment="1">
      <alignment vertical="center"/>
    </xf>
    <xf numFmtId="9" fontId="2" fillId="0" borderId="0" xfId="2" applyFont="1" applyAlignment="1">
      <alignment vertical="center"/>
    </xf>
    <xf numFmtId="14" fontId="2" fillId="0" borderId="0" xfId="0" applyNumberFormat="1" applyFont="1" applyAlignment="1">
      <alignment vertical="center"/>
    </xf>
    <xf numFmtId="169" fontId="2" fillId="0" borderId="0" xfId="1" applyNumberFormat="1" applyFont="1" applyAlignment="1">
      <alignment horizontal="left" vertical="center"/>
    </xf>
    <xf numFmtId="17" fontId="6" fillId="4" borderId="0" xfId="0" applyNumberFormat="1" applyFont="1" applyFill="1" applyAlignment="1">
      <alignment vertical="center"/>
    </xf>
    <xf numFmtId="0" fontId="2" fillId="0" borderId="0" xfId="0" applyFont="1" applyAlignment="1">
      <alignment horizontal="center" vertical="center"/>
    </xf>
    <xf numFmtId="10" fontId="2" fillId="0" borderId="5" xfId="2" applyNumberFormat="1" applyFont="1" applyFill="1" applyBorder="1" applyAlignment="1">
      <alignment horizontal="center" vertical="center"/>
    </xf>
    <xf numFmtId="166" fontId="2" fillId="0" borderId="5" xfId="1" applyNumberFormat="1" applyFont="1" applyFill="1" applyBorder="1" applyAlignment="1">
      <alignment horizontal="left" vertical="center" indent="1"/>
    </xf>
    <xf numFmtId="170" fontId="2" fillId="0" borderId="5" xfId="2" applyNumberFormat="1" applyFont="1" applyFill="1" applyBorder="1" applyAlignment="1">
      <alignment horizontal="center" vertical="center"/>
    </xf>
    <xf numFmtId="171" fontId="2" fillId="0" borderId="5" xfId="0" applyNumberFormat="1" applyFont="1" applyBorder="1" applyAlignment="1">
      <alignment horizontal="center" vertical="center"/>
    </xf>
    <xf numFmtId="166" fontId="8" fillId="0" borderId="0" xfId="1" applyNumberFormat="1" applyFont="1" applyFill="1" applyBorder="1" applyAlignment="1">
      <alignment horizontal="center" vertical="center"/>
    </xf>
    <xf numFmtId="165" fontId="8" fillId="0" borderId="0" xfId="1" applyNumberFormat="1" applyFont="1" applyFill="1" applyBorder="1" applyAlignment="1">
      <alignment horizontal="center" vertical="center"/>
    </xf>
    <xf numFmtId="165" fontId="9" fillId="0" borderId="0" xfId="1" applyNumberFormat="1" applyFont="1" applyFill="1" applyBorder="1" applyAlignment="1">
      <alignment horizontal="center" vertical="center"/>
    </xf>
    <xf numFmtId="10" fontId="9" fillId="0" borderId="0" xfId="2" applyNumberFormat="1" applyFont="1" applyFill="1" applyBorder="1" applyAlignment="1">
      <alignment horizontal="right" vertical="center"/>
    </xf>
    <xf numFmtId="17" fontId="11" fillId="8" borderId="0" xfId="0" applyNumberFormat="1" applyFont="1" applyFill="1" applyAlignment="1">
      <alignment horizontal="center" vertical="center"/>
    </xf>
    <xf numFmtId="172" fontId="7" fillId="9" borderId="0" xfId="0" applyNumberFormat="1" applyFont="1" applyFill="1" applyAlignment="1">
      <alignment vertical="center"/>
    </xf>
    <xf numFmtId="4" fontId="11" fillId="7" borderId="0" xfId="0" applyNumberFormat="1" applyFont="1" applyFill="1" applyAlignment="1">
      <alignment vertical="center"/>
    </xf>
    <xf numFmtId="10" fontId="9" fillId="10" borderId="0" xfId="2" applyNumberFormat="1" applyFont="1" applyFill="1" applyBorder="1" applyAlignment="1">
      <alignment vertical="center"/>
    </xf>
    <xf numFmtId="168" fontId="9" fillId="9" borderId="0" xfId="0" applyNumberFormat="1" applyFont="1" applyFill="1" applyAlignment="1">
      <alignment vertical="center"/>
    </xf>
    <xf numFmtId="172" fontId="9" fillId="0" borderId="0" xfId="0" applyNumberFormat="1" applyFont="1" applyAlignment="1">
      <alignment vertical="center"/>
    </xf>
    <xf numFmtId="172" fontId="7" fillId="3" borderId="0" xfId="0" applyNumberFormat="1" applyFont="1" applyFill="1" applyAlignment="1">
      <alignment vertical="center"/>
    </xf>
    <xf numFmtId="4" fontId="5" fillId="5" borderId="0" xfId="0" applyNumberFormat="1" applyFont="1" applyFill="1" applyAlignment="1">
      <alignment vertical="center"/>
    </xf>
    <xf numFmtId="10" fontId="5" fillId="5" borderId="0" xfId="2" applyNumberFormat="1" applyFont="1" applyFill="1" applyAlignment="1">
      <alignment vertical="center"/>
    </xf>
    <xf numFmtId="0" fontId="0" fillId="11" borderId="0" xfId="0" applyFill="1"/>
    <xf numFmtId="0" fontId="12" fillId="0" borderId="0" xfId="0" applyFont="1" applyAlignment="1">
      <alignment horizontal="left" wrapText="1"/>
    </xf>
    <xf numFmtId="0" fontId="14" fillId="8" borderId="0" xfId="0" applyFont="1" applyFill="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0" fontId="14" fillId="8" borderId="0" xfId="0" applyFont="1" applyFill="1" applyAlignment="1">
      <alignment horizontal="center" vertical="center" wrapText="1"/>
    </xf>
    <xf numFmtId="0" fontId="16" fillId="11" borderId="0" xfId="0" applyFont="1" applyFill="1" applyAlignment="1">
      <alignment vertical="center" wrapText="1"/>
    </xf>
    <xf numFmtId="0" fontId="17" fillId="0" borderId="0" xfId="0" applyFont="1" applyAlignment="1">
      <alignment vertical="center"/>
    </xf>
    <xf numFmtId="2" fontId="17" fillId="0" borderId="0" xfId="1" applyNumberFormat="1" applyFont="1" applyFill="1" applyBorder="1" applyAlignment="1">
      <alignment horizontal="center" vertical="center"/>
    </xf>
    <xf numFmtId="2" fontId="17" fillId="13" borderId="0" xfId="1" applyNumberFormat="1" applyFont="1" applyFill="1" applyBorder="1" applyAlignment="1">
      <alignment horizontal="center" vertical="center"/>
    </xf>
    <xf numFmtId="2" fontId="17" fillId="0" borderId="6" xfId="1" applyNumberFormat="1" applyFont="1" applyFill="1" applyBorder="1" applyAlignment="1">
      <alignment horizontal="center" vertical="center"/>
    </xf>
    <xf numFmtId="10" fontId="17" fillId="0" borderId="0" xfId="2" applyNumberFormat="1" applyFont="1" applyFill="1" applyBorder="1" applyAlignment="1">
      <alignment horizontal="center" vertical="center"/>
    </xf>
    <xf numFmtId="10" fontId="17" fillId="13" borderId="0" xfId="2" applyNumberFormat="1" applyFont="1" applyFill="1" applyBorder="1" applyAlignment="1">
      <alignment horizontal="center" vertical="center"/>
    </xf>
    <xf numFmtId="10" fontId="17" fillId="0" borderId="6" xfId="2" applyNumberFormat="1" applyFont="1" applyFill="1" applyBorder="1" applyAlignment="1">
      <alignment horizontal="center" vertical="center"/>
    </xf>
    <xf numFmtId="0" fontId="18" fillId="0" borderId="0" xfId="0" applyFont="1"/>
    <xf numFmtId="0" fontId="16" fillId="11" borderId="0" xfId="0" applyFont="1" applyFill="1" applyAlignment="1">
      <alignment vertical="center"/>
    </xf>
    <xf numFmtId="0" fontId="16" fillId="12" borderId="0" xfId="0" applyFont="1" applyFill="1" applyAlignment="1">
      <alignment vertical="center"/>
    </xf>
    <xf numFmtId="10" fontId="16" fillId="12" borderId="0" xfId="0" applyNumberFormat="1" applyFont="1" applyFill="1" applyAlignment="1">
      <alignment horizontal="center" vertical="center"/>
    </xf>
    <xf numFmtId="0" fontId="17" fillId="0" borderId="6" xfId="0" applyFont="1" applyBorder="1" applyAlignment="1">
      <alignment vertical="center"/>
    </xf>
    <xf numFmtId="0" fontId="16" fillId="14" borderId="0" xfId="0" applyFont="1" applyFill="1" applyAlignment="1">
      <alignment horizontal="left" vertical="center"/>
    </xf>
    <xf numFmtId="0" fontId="16" fillId="14" borderId="0" xfId="0" applyFont="1" applyFill="1" applyAlignment="1">
      <alignment horizontal="center" vertical="center"/>
    </xf>
    <xf numFmtId="10" fontId="16" fillId="12" borderId="0" xfId="2" applyNumberFormat="1" applyFont="1" applyFill="1" applyAlignment="1">
      <alignment horizontal="center" vertical="center"/>
    </xf>
    <xf numFmtId="0" fontId="16" fillId="14" borderId="0" xfId="0" applyFont="1" applyFill="1" applyAlignment="1">
      <alignment vertical="center"/>
    </xf>
    <xf numFmtId="2" fontId="16" fillId="12" borderId="0" xfId="0" applyNumberFormat="1" applyFont="1" applyFill="1" applyAlignment="1">
      <alignment horizontal="center" vertical="center"/>
    </xf>
    <xf numFmtId="0" fontId="16" fillId="0" borderId="0" xfId="0" applyFont="1" applyAlignment="1">
      <alignment vertical="center"/>
    </xf>
    <xf numFmtId="0" fontId="16" fillId="0" borderId="0" xfId="0" applyFont="1" applyAlignment="1">
      <alignment horizontal="center" vertical="center"/>
    </xf>
    <xf numFmtId="0" fontId="19" fillId="0" borderId="0" xfId="0" applyFont="1" applyAlignment="1">
      <alignment horizontal="left" vertical="center" readingOrder="1"/>
    </xf>
    <xf numFmtId="10" fontId="20" fillId="12" borderId="0" xfId="2" applyNumberFormat="1" applyFont="1" applyFill="1" applyAlignment="1">
      <alignment horizontal="center" vertical="center"/>
    </xf>
    <xf numFmtId="0" fontId="0" fillId="0" borderId="0" xfId="0" applyAlignment="1">
      <alignment wrapText="1"/>
    </xf>
    <xf numFmtId="0" fontId="21" fillId="14" borderId="0" xfId="0" applyFont="1" applyFill="1" applyAlignment="1">
      <alignment horizontal="left" vertical="center"/>
    </xf>
    <xf numFmtId="0" fontId="24" fillId="0" borderId="0" xfId="0" applyFont="1"/>
    <xf numFmtId="10" fontId="0" fillId="0" borderId="0" xfId="2" applyNumberFormat="1" applyFont="1" applyBorder="1"/>
    <xf numFmtId="10" fontId="0" fillId="11" borderId="0" xfId="2" applyNumberFormat="1" applyFont="1" applyFill="1"/>
    <xf numFmtId="10" fontId="0" fillId="0" borderId="0" xfId="2" applyNumberFormat="1" applyFont="1"/>
    <xf numFmtId="0" fontId="25" fillId="0" borderId="0" xfId="0" applyFont="1" applyAlignment="1">
      <alignment wrapText="1"/>
    </xf>
    <xf numFmtId="43" fontId="0" fillId="0" borderId="0" xfId="1" applyFont="1"/>
    <xf numFmtId="10" fontId="25" fillId="0" borderId="0" xfId="2" applyNumberFormat="1" applyFont="1"/>
    <xf numFmtId="2" fontId="0" fillId="0" borderId="0" xfId="1" applyNumberFormat="1" applyFont="1" applyAlignment="1">
      <alignment horizontal="center"/>
    </xf>
    <xf numFmtId="2" fontId="0" fillId="16" borderId="0" xfId="1" applyNumberFormat="1" applyFont="1" applyFill="1" applyAlignment="1">
      <alignment horizontal="center"/>
    </xf>
    <xf numFmtId="2" fontId="0" fillId="0" borderId="0" xfId="0" applyNumberFormat="1"/>
    <xf numFmtId="2" fontId="0" fillId="16" borderId="0" xfId="0" applyNumberFormat="1" applyFill="1"/>
    <xf numFmtId="10" fontId="0" fillId="0" borderId="0" xfId="0" applyNumberFormat="1"/>
    <xf numFmtId="0" fontId="18" fillId="0" borderId="10" xfId="0" applyFont="1" applyBorder="1"/>
    <xf numFmtId="10" fontId="18" fillId="17" borderId="0" xfId="2" applyNumberFormat="1" applyFont="1" applyFill="1" applyBorder="1"/>
    <xf numFmtId="0" fontId="18" fillId="0" borderId="11" xfId="0" applyFont="1" applyBorder="1"/>
    <xf numFmtId="10" fontId="18" fillId="19" borderId="0" xfId="2" applyNumberFormat="1" applyFont="1" applyFill="1" applyBorder="1"/>
    <xf numFmtId="165" fontId="18" fillId="17" borderId="0" xfId="1" applyNumberFormat="1" applyFont="1" applyFill="1" applyBorder="1"/>
    <xf numFmtId="10" fontId="18" fillId="0" borderId="0" xfId="2" applyNumberFormat="1" applyFont="1" applyFill="1" applyBorder="1"/>
    <xf numFmtId="0" fontId="18" fillId="0" borderId="10" xfId="0" applyFont="1" applyBorder="1" applyAlignment="1">
      <alignment wrapText="1"/>
    </xf>
    <xf numFmtId="10" fontId="18" fillId="17" borderId="13" xfId="2" applyNumberFormat="1" applyFont="1" applyFill="1" applyBorder="1"/>
    <xf numFmtId="0" fontId="18" fillId="0" borderId="13" xfId="0" applyFont="1" applyBorder="1"/>
    <xf numFmtId="0" fontId="18" fillId="0" borderId="14" xfId="0" applyFont="1" applyBorder="1"/>
    <xf numFmtId="4" fontId="6" fillId="2" borderId="0" xfId="0" applyNumberFormat="1" applyFont="1" applyFill="1" applyAlignment="1">
      <alignment horizontal="center" vertical="center"/>
    </xf>
    <xf numFmtId="10" fontId="9" fillId="6" borderId="0" xfId="2" applyNumberFormat="1" applyFont="1" applyFill="1" applyAlignment="1">
      <alignment horizontal="center" vertical="center"/>
    </xf>
    <xf numFmtId="2" fontId="17" fillId="11" borderId="0" xfId="1" applyNumberFormat="1" applyFont="1" applyFill="1" applyBorder="1" applyAlignment="1">
      <alignment horizontal="center" vertical="center"/>
    </xf>
    <xf numFmtId="10" fontId="17" fillId="11" borderId="0" xfId="2" applyNumberFormat="1" applyFont="1" applyFill="1" applyBorder="1" applyAlignment="1">
      <alignment horizontal="center" vertical="center"/>
    </xf>
    <xf numFmtId="0" fontId="19" fillId="0" borderId="6" xfId="0" applyFont="1" applyBorder="1" applyAlignment="1">
      <alignment horizontal="left" vertical="center" readingOrder="1"/>
    </xf>
    <xf numFmtId="10" fontId="17" fillId="13" borderId="6" xfId="2" applyNumberFormat="1" applyFont="1" applyFill="1" applyBorder="1" applyAlignment="1">
      <alignment horizontal="center" vertical="center"/>
    </xf>
    <xf numFmtId="0" fontId="27" fillId="21" borderId="7" xfId="0" applyFont="1" applyFill="1" applyBorder="1" applyAlignment="1">
      <alignment vertical="center"/>
    </xf>
    <xf numFmtId="0" fontId="27" fillId="13" borderId="8" xfId="0" applyFont="1" applyFill="1" applyBorder="1" applyAlignment="1">
      <alignment vertical="center"/>
    </xf>
    <xf numFmtId="0" fontId="27" fillId="0" borderId="9" xfId="0" applyFont="1" applyBorder="1"/>
    <xf numFmtId="0" fontId="27" fillId="13" borderId="10" xfId="0" applyFont="1" applyFill="1" applyBorder="1"/>
    <xf numFmtId="10" fontId="18" fillId="17" borderId="0" xfId="2" applyNumberFormat="1" applyFont="1" applyFill="1" applyBorder="1" applyAlignment="1">
      <alignment horizontal="center"/>
    </xf>
    <xf numFmtId="1" fontId="18" fillId="0" borderId="0" xfId="1" applyNumberFormat="1" applyFont="1" applyFill="1" applyBorder="1"/>
    <xf numFmtId="10" fontId="5" fillId="0" borderId="0" xfId="0" applyNumberFormat="1" applyFont="1" applyAlignment="1">
      <alignment vertical="center"/>
    </xf>
    <xf numFmtId="14" fontId="18" fillId="0" borderId="11" xfId="0" applyNumberFormat="1" applyFont="1" applyBorder="1" applyAlignment="1">
      <alignment horizontal="center"/>
    </xf>
    <xf numFmtId="0" fontId="18" fillId="0" borderId="11" xfId="0" applyFont="1" applyBorder="1" applyAlignment="1">
      <alignment horizontal="center"/>
    </xf>
    <xf numFmtId="0" fontId="14" fillId="22" borderId="2" xfId="0" applyFont="1" applyFill="1" applyBorder="1" applyAlignment="1">
      <alignment horizontal="left" vertical="center" indent="1"/>
    </xf>
    <xf numFmtId="0" fontId="14" fillId="22" borderId="3" xfId="0" applyFont="1" applyFill="1" applyBorder="1" applyAlignment="1">
      <alignment horizontal="left" vertical="center" indent="1"/>
    </xf>
    <xf numFmtId="0" fontId="14" fillId="22" borderId="3" xfId="0" applyFont="1" applyFill="1" applyBorder="1" applyAlignment="1">
      <alignment horizontal="center" vertical="center"/>
    </xf>
    <xf numFmtId="0" fontId="14" fillId="22" borderId="3" xfId="0" applyFont="1" applyFill="1" applyBorder="1" applyAlignment="1">
      <alignment horizontal="center" vertical="center" wrapText="1"/>
    </xf>
    <xf numFmtId="0" fontId="26" fillId="0" borderId="0" xfId="0" applyFont="1"/>
    <xf numFmtId="16" fontId="18" fillId="18" borderId="0" xfId="0" applyNumberFormat="1" applyFont="1" applyFill="1"/>
    <xf numFmtId="2" fontId="18" fillId="18" borderId="0" xfId="0" applyNumberFormat="1" applyFont="1" applyFill="1"/>
    <xf numFmtId="10" fontId="18" fillId="18" borderId="0" xfId="0" applyNumberFormat="1" applyFont="1" applyFill="1"/>
    <xf numFmtId="4" fontId="18" fillId="17" borderId="0" xfId="0" applyNumberFormat="1" applyFont="1" applyFill="1"/>
    <xf numFmtId="2" fontId="18" fillId="17" borderId="0" xfId="0" applyNumberFormat="1" applyFont="1" applyFill="1"/>
    <xf numFmtId="0" fontId="18" fillId="19" borderId="0" xfId="0" applyFont="1" applyFill="1"/>
    <xf numFmtId="0" fontId="0" fillId="0" borderId="10" xfId="0" applyBorder="1"/>
    <xf numFmtId="0" fontId="18" fillId="0" borderId="12" xfId="0" applyFont="1" applyBorder="1"/>
    <xf numFmtId="165" fontId="18" fillId="0" borderId="0" xfId="0" applyNumberFormat="1" applyFont="1"/>
    <xf numFmtId="0" fontId="3" fillId="23" borderId="0" xfId="0" applyFont="1" applyFill="1"/>
    <xf numFmtId="4" fontId="2" fillId="0" borderId="0" xfId="0" applyNumberFormat="1" applyFont="1" applyAlignment="1">
      <alignment vertical="center"/>
    </xf>
    <xf numFmtId="11" fontId="2" fillId="0" borderId="5" xfId="0" applyNumberFormat="1" applyFont="1" applyBorder="1" applyAlignment="1">
      <alignment horizontal="center" vertical="center" wrapText="1"/>
    </xf>
    <xf numFmtId="2" fontId="22" fillId="25" borderId="6" xfId="1" applyNumberFormat="1" applyFont="1" applyFill="1" applyBorder="1" applyAlignment="1">
      <alignment horizontal="center" vertical="center"/>
    </xf>
    <xf numFmtId="10" fontId="22" fillId="26" borderId="0" xfId="2" applyNumberFormat="1" applyFont="1" applyFill="1" applyAlignment="1">
      <alignment vertical="center"/>
    </xf>
    <xf numFmtId="174" fontId="3" fillId="23" borderId="0" xfId="0" applyNumberFormat="1" applyFont="1" applyFill="1" applyAlignment="1">
      <alignment horizontal="left"/>
    </xf>
    <xf numFmtId="0" fontId="3" fillId="24" borderId="2" xfId="0" applyFont="1" applyFill="1" applyBorder="1" applyAlignment="1">
      <alignment horizontal="center" vertical="center" wrapText="1"/>
    </xf>
    <xf numFmtId="0" fontId="3" fillId="24" borderId="3" xfId="0" applyFont="1" applyFill="1" applyBorder="1" applyAlignment="1">
      <alignment horizontal="center" vertical="center" wrapText="1"/>
    </xf>
    <xf numFmtId="0" fontId="2" fillId="27" borderId="0" xfId="0" applyFont="1" applyFill="1" applyAlignment="1">
      <alignment vertical="center"/>
    </xf>
    <xf numFmtId="0" fontId="2" fillId="28" borderId="0" xfId="0" applyFont="1" applyFill="1" applyAlignment="1">
      <alignment vertical="center"/>
    </xf>
    <xf numFmtId="0" fontId="2" fillId="27" borderId="0" xfId="0" applyFont="1" applyFill="1" applyAlignment="1">
      <alignment horizontal="center" vertical="center"/>
    </xf>
    <xf numFmtId="0" fontId="2" fillId="27" borderId="0" xfId="0" applyFont="1" applyFill="1" applyAlignment="1">
      <alignment vertical="center" wrapText="1"/>
    </xf>
    <xf numFmtId="0" fontId="3" fillId="27" borderId="1" xfId="0" applyFont="1" applyFill="1" applyBorder="1" applyAlignment="1">
      <alignment horizontal="left" vertical="center" indent="1"/>
    </xf>
    <xf numFmtId="0" fontId="3" fillId="27" borderId="0" xfId="0" applyFont="1" applyFill="1" applyAlignment="1">
      <alignment horizontal="left" vertical="center" indent="1"/>
    </xf>
    <xf numFmtId="0" fontId="3" fillId="27" borderId="0" xfId="0" applyFont="1" applyFill="1" applyAlignment="1">
      <alignment horizontal="center" vertical="center"/>
    </xf>
    <xf numFmtId="0" fontId="2" fillId="27" borderId="1" xfId="0" applyFont="1" applyFill="1" applyBorder="1" applyAlignment="1">
      <alignment vertical="center"/>
    </xf>
    <xf numFmtId="17" fontId="4" fillId="29" borderId="1" xfId="0" quotePrefix="1" applyNumberFormat="1" applyFont="1" applyFill="1" applyBorder="1" applyAlignment="1">
      <alignment horizontal="left" vertical="center" indent="1"/>
    </xf>
    <xf numFmtId="17" fontId="4" fillId="29" borderId="0" xfId="0" quotePrefix="1" applyNumberFormat="1" applyFont="1" applyFill="1" applyAlignment="1">
      <alignment horizontal="left" vertical="center" indent="1"/>
    </xf>
    <xf numFmtId="17" fontId="4" fillId="29" borderId="0" xfId="0" quotePrefix="1" applyNumberFormat="1" applyFont="1" applyFill="1" applyAlignment="1">
      <alignment horizontal="center" vertical="center"/>
    </xf>
    <xf numFmtId="0" fontId="6" fillId="27" borderId="0" xfId="0" applyFont="1" applyFill="1" applyAlignment="1">
      <alignment vertical="center"/>
    </xf>
    <xf numFmtId="0" fontId="16" fillId="11" borderId="0" xfId="0" applyFont="1" applyFill="1"/>
    <xf numFmtId="0" fontId="16" fillId="0" borderId="0" xfId="0" applyFont="1"/>
    <xf numFmtId="0" fontId="5" fillId="0" borderId="0" xfId="0" applyFont="1"/>
    <xf numFmtId="0" fontId="16" fillId="0" borderId="0" xfId="0" applyFont="1" applyAlignment="1">
      <alignment wrapText="1"/>
    </xf>
    <xf numFmtId="0" fontId="16" fillId="28" borderId="0" xfId="0" applyFont="1" applyFill="1"/>
    <xf numFmtId="164" fontId="9" fillId="0" borderId="0" xfId="0" applyNumberFormat="1" applyFont="1" applyAlignment="1">
      <alignment vertical="center"/>
    </xf>
    <xf numFmtId="164" fontId="9" fillId="5" borderId="0" xfId="0" applyNumberFormat="1" applyFont="1" applyFill="1" applyAlignment="1">
      <alignment vertical="center"/>
    </xf>
    <xf numFmtId="0" fontId="16" fillId="23" borderId="0" xfId="0" applyFont="1" applyFill="1"/>
    <xf numFmtId="0" fontId="28" fillId="30" borderId="0" xfId="0" applyFont="1" applyFill="1" applyAlignment="1">
      <alignment horizontal="left" indent="1"/>
    </xf>
    <xf numFmtId="0" fontId="28" fillId="30" borderId="0" xfId="0" applyFont="1" applyFill="1" applyAlignment="1">
      <alignment horizontal="center"/>
    </xf>
    <xf numFmtId="10" fontId="28" fillId="30" borderId="0" xfId="0" applyNumberFormat="1" applyFont="1" applyFill="1" applyAlignment="1">
      <alignment horizontal="center"/>
    </xf>
    <xf numFmtId="4" fontId="28" fillId="30" borderId="0" xfId="0" applyNumberFormat="1" applyFont="1" applyFill="1" applyAlignment="1">
      <alignment horizontal="center"/>
    </xf>
    <xf numFmtId="3" fontId="28" fillId="30" borderId="0" xfId="0" applyNumberFormat="1" applyFont="1" applyFill="1" applyAlignment="1">
      <alignment horizontal="center"/>
    </xf>
    <xf numFmtId="2" fontId="28" fillId="30" borderId="0" xfId="0" applyNumberFormat="1" applyFont="1" applyFill="1" applyAlignment="1">
      <alignment horizontal="center"/>
    </xf>
    <xf numFmtId="14" fontId="28" fillId="30" borderId="0" xfId="0" applyNumberFormat="1" applyFont="1" applyFill="1" applyAlignment="1">
      <alignment horizontal="center"/>
    </xf>
    <xf numFmtId="0" fontId="28" fillId="31" borderId="0" xfId="0" applyFont="1" applyFill="1" applyAlignment="1">
      <alignment horizontal="left" indent="1"/>
    </xf>
    <xf numFmtId="0" fontId="28" fillId="31" borderId="0" xfId="0" applyFont="1" applyFill="1" applyAlignment="1">
      <alignment horizontal="center"/>
    </xf>
    <xf numFmtId="10" fontId="28" fillId="31" borderId="0" xfId="0" applyNumberFormat="1" applyFont="1" applyFill="1" applyAlignment="1">
      <alignment horizontal="center"/>
    </xf>
    <xf numFmtId="4" fontId="28" fillId="31" borderId="0" xfId="0" applyNumberFormat="1" applyFont="1" applyFill="1" applyAlignment="1">
      <alignment horizontal="center"/>
    </xf>
    <xf numFmtId="3" fontId="28" fillId="31" borderId="0" xfId="0" applyNumberFormat="1" applyFont="1" applyFill="1" applyAlignment="1">
      <alignment horizontal="center"/>
    </xf>
    <xf numFmtId="2" fontId="28" fillId="31" borderId="0" xfId="0" applyNumberFormat="1" applyFont="1" applyFill="1" applyAlignment="1">
      <alignment horizontal="center"/>
    </xf>
    <xf numFmtId="14" fontId="28" fillId="31" borderId="0" xfId="0" applyNumberFormat="1" applyFont="1" applyFill="1" applyAlignment="1">
      <alignment horizontal="center"/>
    </xf>
    <xf numFmtId="0" fontId="28" fillId="30" borderId="0" xfId="0" applyFont="1" applyFill="1"/>
    <xf numFmtId="0" fontId="28" fillId="31" borderId="0" xfId="0" applyFont="1" applyFill="1"/>
    <xf numFmtId="167" fontId="16" fillId="12" borderId="0" xfId="0" applyNumberFormat="1" applyFont="1" applyFill="1" applyAlignment="1">
      <alignment horizontal="center" vertical="center"/>
    </xf>
    <xf numFmtId="0" fontId="13" fillId="11" borderId="0" xfId="0" applyFont="1" applyFill="1" applyAlignment="1">
      <alignment horizontal="center" vertical="center" wrapText="1"/>
    </xf>
    <xf numFmtId="0" fontId="13" fillId="20" borderId="0" xfId="0" applyFont="1" applyFill="1" applyAlignment="1">
      <alignment horizontal="center" vertical="center"/>
    </xf>
    <xf numFmtId="0" fontId="12" fillId="11" borderId="0" xfId="0" applyFont="1" applyFill="1" applyAlignment="1">
      <alignment horizontal="left" vertical="center" wrapText="1"/>
    </xf>
    <xf numFmtId="0" fontId="23" fillId="0" borderId="0" xfId="0" applyFont="1" applyAlignment="1">
      <alignment horizontal="left" vertical="top" wrapText="1"/>
    </xf>
    <xf numFmtId="173" fontId="16" fillId="12" borderId="0" xfId="1" applyNumberFormat="1" applyFont="1" applyFill="1" applyAlignment="1">
      <alignment horizontal="right" vertical="center"/>
    </xf>
    <xf numFmtId="10" fontId="16" fillId="12" borderId="0" xfId="0" applyNumberFormat="1" applyFont="1" applyFill="1" applyAlignment="1">
      <alignment horizontal="center" vertical="center"/>
    </xf>
    <xf numFmtId="0" fontId="21" fillId="15" borderId="0" xfId="0" applyFont="1" applyFill="1" applyAlignment="1">
      <alignment horizontal="left" vertical="center" wrapText="1"/>
    </xf>
    <xf numFmtId="0" fontId="23" fillId="11" borderId="0" xfId="0" applyFont="1" applyFill="1" applyAlignment="1">
      <alignment horizontal="left"/>
    </xf>
  </cellXfs>
  <cellStyles count="4">
    <cellStyle name="Normal" xfId="0" builtinId="0"/>
    <cellStyle name="Porcentagem" xfId="2" builtinId="5"/>
    <cellStyle name="Vírgula" xfId="1" builtinId="3"/>
    <cellStyle name="Vírgula 2" xfId="3" xr:uid="{3BE33EB3-E3F4-4CC3-A66C-30C7B14761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59531</xdr:colOff>
      <xdr:row>1</xdr:row>
      <xdr:rowOff>238124</xdr:rowOff>
    </xdr:from>
    <xdr:to>
      <xdr:col>26</xdr:col>
      <xdr:colOff>1177998</xdr:colOff>
      <xdr:row>3</xdr:row>
      <xdr:rowOff>40451</xdr:rowOff>
    </xdr:to>
    <xdr:pic>
      <xdr:nvPicPr>
        <xdr:cNvPr id="2" name="Picture 1">
          <a:extLst>
            <a:ext uri="{FF2B5EF4-FFF2-40B4-BE49-F238E27FC236}">
              <a16:creationId xmlns:a16="http://schemas.microsoft.com/office/drawing/2014/main" id="{7D4852CC-CF04-4539-9831-87B43A76AD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9881" y="476249"/>
          <a:ext cx="1115292" cy="27857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3" name="Picture 2">
          <a:extLst>
            <a:ext uri="{FF2B5EF4-FFF2-40B4-BE49-F238E27FC236}">
              <a16:creationId xmlns:a16="http://schemas.microsoft.com/office/drawing/2014/main" id="{870671D5-5F1A-4E6A-9FE0-C7D5F288C6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9881" y="476249"/>
          <a:ext cx="1115292" cy="27857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4" name="Picture 3">
          <a:extLst>
            <a:ext uri="{FF2B5EF4-FFF2-40B4-BE49-F238E27FC236}">
              <a16:creationId xmlns:a16="http://schemas.microsoft.com/office/drawing/2014/main" id="{0D537E8F-1DD3-47DC-8A8E-1E9B85CE6E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9881" y="476249"/>
          <a:ext cx="1115292" cy="27857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5" name="Picture 4">
          <a:extLst>
            <a:ext uri="{FF2B5EF4-FFF2-40B4-BE49-F238E27FC236}">
              <a16:creationId xmlns:a16="http://schemas.microsoft.com/office/drawing/2014/main" id="{8C20289D-D9A1-4242-BC53-6B1B6ACC25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66611" y="474344"/>
          <a:ext cx="1117197" cy="27476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6" name="Picture 5">
          <a:extLst>
            <a:ext uri="{FF2B5EF4-FFF2-40B4-BE49-F238E27FC236}">
              <a16:creationId xmlns:a16="http://schemas.microsoft.com/office/drawing/2014/main" id="{2E6DD153-EA46-4FDE-88CD-11A351987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66611" y="474344"/>
          <a:ext cx="1117197" cy="274767"/>
        </a:xfrm>
        <a:prstGeom prst="rect">
          <a:avLst/>
        </a:prstGeom>
      </xdr:spPr>
    </xdr:pic>
    <xdr:clientData/>
  </xdr:twoCellAnchor>
  <xdr:twoCellAnchor editAs="oneCell">
    <xdr:from>
      <xdr:col>26</xdr:col>
      <xdr:colOff>59531</xdr:colOff>
      <xdr:row>1</xdr:row>
      <xdr:rowOff>238124</xdr:rowOff>
    </xdr:from>
    <xdr:to>
      <xdr:col>26</xdr:col>
      <xdr:colOff>1177363</xdr:colOff>
      <xdr:row>3</xdr:row>
      <xdr:rowOff>40451</xdr:rowOff>
    </xdr:to>
    <xdr:pic>
      <xdr:nvPicPr>
        <xdr:cNvPr id="7" name="Picture 6">
          <a:extLst>
            <a:ext uri="{FF2B5EF4-FFF2-40B4-BE49-F238E27FC236}">
              <a16:creationId xmlns:a16="http://schemas.microsoft.com/office/drawing/2014/main" id="{AAAE8C92-EF84-41FE-AB63-921F938071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023631" y="473074"/>
          <a:ext cx="1117197" cy="2722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974911</xdr:colOff>
      <xdr:row>1</xdr:row>
      <xdr:rowOff>164726</xdr:rowOff>
    </xdr:from>
    <xdr:to>
      <xdr:col>15</xdr:col>
      <xdr:colOff>415440</xdr:colOff>
      <xdr:row>3</xdr:row>
      <xdr:rowOff>72996</xdr:rowOff>
    </xdr:to>
    <xdr:pic>
      <xdr:nvPicPr>
        <xdr:cNvPr id="3" name="Picture 2">
          <a:extLst>
            <a:ext uri="{FF2B5EF4-FFF2-40B4-BE49-F238E27FC236}">
              <a16:creationId xmlns:a16="http://schemas.microsoft.com/office/drawing/2014/main" id="{9A592B3C-9CD3-4970-910F-A670B3A8BA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92411" y="377638"/>
          <a:ext cx="1117601" cy="3340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87</xdr:col>
      <xdr:colOff>0</xdr:colOff>
      <xdr:row>1</xdr:row>
      <xdr:rowOff>207168</xdr:rowOff>
    </xdr:from>
    <xdr:ext cx="1117673" cy="278577"/>
    <xdr:pic>
      <xdr:nvPicPr>
        <xdr:cNvPr id="2" name="Picture 1">
          <a:extLst>
            <a:ext uri="{FF2B5EF4-FFF2-40B4-BE49-F238E27FC236}">
              <a16:creationId xmlns:a16="http://schemas.microsoft.com/office/drawing/2014/main" id="{773F8AEA-C4C4-4072-894D-E13E490D1F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56094" y="611981"/>
          <a:ext cx="1117673" cy="27857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30</xdr:col>
      <xdr:colOff>277244</xdr:colOff>
      <xdr:row>1</xdr:row>
      <xdr:rowOff>197302</xdr:rowOff>
    </xdr:from>
    <xdr:to>
      <xdr:col>32</xdr:col>
      <xdr:colOff>155374</xdr:colOff>
      <xdr:row>3</xdr:row>
      <xdr:rowOff>46619</xdr:rowOff>
    </xdr:to>
    <xdr:pic>
      <xdr:nvPicPr>
        <xdr:cNvPr id="2" name="Picture 1">
          <a:extLst>
            <a:ext uri="{FF2B5EF4-FFF2-40B4-BE49-F238E27FC236}">
              <a16:creationId xmlns:a16="http://schemas.microsoft.com/office/drawing/2014/main" id="{EDFC5983-4546-4B72-993C-1125BB4781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708619" y="435427"/>
          <a:ext cx="1103680" cy="326202"/>
        </a:xfrm>
        <a:prstGeom prst="rect">
          <a:avLst/>
        </a:prstGeom>
      </xdr:spPr>
    </xdr:pic>
    <xdr:clientData/>
  </xdr:twoCellAnchor>
</xdr:wsDr>
</file>

<file path=xl/theme/theme1.xml><?xml version="1.0" encoding="utf-8"?>
<a:theme xmlns:a="http://schemas.openxmlformats.org/drawingml/2006/main" name="Tema do Office 2013 - 2022">
  <a:themeElements>
    <a:clrScheme name="RBR">
      <a:dk1>
        <a:srgbClr val="1A2C4C"/>
      </a:dk1>
      <a:lt1>
        <a:sysClr val="window" lastClr="FFFFFF"/>
      </a:lt1>
      <a:dk2>
        <a:srgbClr val="585856"/>
      </a:dk2>
      <a:lt2>
        <a:srgbClr val="E7E6E6"/>
      </a:lt2>
      <a:accent1>
        <a:srgbClr val="005192"/>
      </a:accent1>
      <a:accent2>
        <a:srgbClr val="23AECF"/>
      </a:accent2>
      <a:accent3>
        <a:srgbClr val="E3E3E3"/>
      </a:accent3>
      <a:accent4>
        <a:srgbClr val="1A2C4C"/>
      </a:accent4>
      <a:accent5>
        <a:srgbClr val="1A2C4C"/>
      </a:accent5>
      <a:accent6>
        <a:srgbClr val="1A2C4C"/>
      </a:accent6>
      <a:hlink>
        <a:srgbClr val="034A90"/>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8C325-0E35-42AA-B7E3-605F37A4E35B}">
  <sheetPr codeName="Sheet1">
    <tabColor theme="4" tint="0.79998168889431442"/>
  </sheetPr>
  <dimension ref="A1:AF58"/>
  <sheetViews>
    <sheetView showGridLines="0" tabSelected="1" zoomScale="66" zoomScaleNormal="85" workbookViewId="0">
      <selection activeCell="I9" sqref="I9"/>
    </sheetView>
  </sheetViews>
  <sheetFormatPr defaultColWidth="0" defaultRowHeight="18.75" customHeight="1" zeroHeight="1" x14ac:dyDescent="0.3"/>
  <cols>
    <col min="1" max="1" width="3.5546875" style="148" customWidth="1"/>
    <col min="2" max="2" width="43.5546875" style="1" customWidth="1"/>
    <col min="3" max="3" width="111.44140625" style="1" customWidth="1"/>
    <col min="4" max="4" width="19.44140625" style="1" customWidth="1"/>
    <col min="5" max="5" width="30.88671875" style="1" customWidth="1"/>
    <col min="6" max="6" width="17" style="40" bestFit="1" customWidth="1"/>
    <col min="7" max="8" width="16.109375" style="1" customWidth="1"/>
    <col min="9" max="9" width="16.109375" style="35" customWidth="1"/>
    <col min="10" max="10" width="14.5546875" style="35" customWidth="1"/>
    <col min="11" max="11" width="12.88671875" style="36" customWidth="1"/>
    <col min="12" max="13" width="20.5546875" style="36" customWidth="1"/>
    <col min="14" max="14" width="17.5546875" style="36" customWidth="1"/>
    <col min="15" max="15" width="20.5546875" style="36" customWidth="1"/>
    <col min="16" max="16" width="15.5546875" style="36" customWidth="1"/>
    <col min="17" max="17" width="14.5546875" style="38" bestFit="1" customWidth="1"/>
    <col min="18" max="18" width="19.5546875" style="37" customWidth="1"/>
    <col min="19" max="19" width="12.44140625" style="36" customWidth="1"/>
    <col min="20" max="20" width="17.5546875" style="1" customWidth="1"/>
    <col min="21" max="21" width="21.44140625" style="1" customWidth="1"/>
    <col min="22" max="22" width="17.5546875" style="1" customWidth="1"/>
    <col min="23" max="23" width="28.44140625" style="1" customWidth="1"/>
    <col min="24" max="24" width="18.44140625" style="1" customWidth="1"/>
    <col min="25" max="27" width="24.88671875" style="1" customWidth="1"/>
    <col min="28" max="28" width="3.5546875" style="148" customWidth="1"/>
    <col min="29" max="16384" width="9.109375" style="1" hidden="1"/>
  </cols>
  <sheetData>
    <row r="1" spans="1:32" s="148" customFormat="1" ht="18.75" customHeight="1" x14ac:dyDescent="0.3">
      <c r="A1" s="147"/>
      <c r="B1" s="147"/>
      <c r="C1" s="147"/>
      <c r="D1" s="147"/>
      <c r="E1" s="147"/>
      <c r="F1" s="147"/>
      <c r="G1" s="147"/>
      <c r="H1" s="147"/>
      <c r="I1" s="147"/>
      <c r="J1" s="147"/>
      <c r="K1" s="147"/>
      <c r="L1" s="147"/>
      <c r="M1" s="147"/>
      <c r="N1" s="147"/>
      <c r="O1" s="147"/>
      <c r="P1" s="149"/>
      <c r="Q1" s="147"/>
      <c r="R1" s="147"/>
      <c r="S1" s="147"/>
      <c r="T1" s="150"/>
      <c r="U1" s="147"/>
      <c r="V1" s="147"/>
      <c r="W1" s="147"/>
      <c r="X1" s="147"/>
      <c r="Y1" s="147"/>
      <c r="Z1" s="147"/>
      <c r="AA1" s="147"/>
      <c r="AB1" s="147"/>
    </row>
    <row r="2" spans="1:32" s="148" customFormat="1" ht="18.75" customHeight="1" x14ac:dyDescent="0.3">
      <c r="A2" s="147"/>
      <c r="B2" s="151" t="s">
        <v>267</v>
      </c>
      <c r="C2" s="152"/>
      <c r="D2" s="152"/>
      <c r="E2" s="152"/>
      <c r="F2" s="152"/>
      <c r="G2" s="152"/>
      <c r="H2" s="152"/>
      <c r="I2" s="152"/>
      <c r="J2" s="152"/>
      <c r="K2" s="152"/>
      <c r="L2" s="152"/>
      <c r="M2" s="152"/>
      <c r="N2" s="152"/>
      <c r="O2" s="152"/>
      <c r="P2" s="153"/>
      <c r="Q2" s="152"/>
      <c r="R2" s="152"/>
      <c r="S2" s="152"/>
      <c r="T2" s="150"/>
      <c r="U2" s="147"/>
      <c r="V2" s="147"/>
      <c r="W2" s="147"/>
      <c r="X2" s="147"/>
      <c r="Y2" s="147"/>
      <c r="Z2" s="147"/>
      <c r="AA2" s="147"/>
      <c r="AB2" s="154"/>
    </row>
    <row r="3" spans="1:32" s="148" customFormat="1" ht="18.75" customHeight="1" x14ac:dyDescent="0.3">
      <c r="A3" s="147"/>
      <c r="B3" s="151" t="s">
        <v>0</v>
      </c>
      <c r="C3" s="152"/>
      <c r="D3" s="152"/>
      <c r="E3" s="152"/>
      <c r="F3" s="152"/>
      <c r="G3" s="152"/>
      <c r="H3" s="152"/>
      <c r="I3" s="152"/>
      <c r="J3" s="152"/>
      <c r="K3" s="152"/>
      <c r="L3" s="152"/>
      <c r="M3" s="152"/>
      <c r="N3" s="152"/>
      <c r="O3" s="152"/>
      <c r="P3" s="153"/>
      <c r="Q3" s="152"/>
      <c r="R3" s="152"/>
      <c r="S3" s="152"/>
      <c r="T3" s="150"/>
      <c r="U3" s="147"/>
      <c r="V3" s="147"/>
      <c r="W3" s="147"/>
      <c r="X3" s="147"/>
      <c r="Y3" s="147"/>
      <c r="Z3" s="147"/>
      <c r="AA3" s="147"/>
      <c r="AB3" s="154"/>
    </row>
    <row r="4" spans="1:32" s="148" customFormat="1" ht="18.75" customHeight="1" x14ac:dyDescent="0.3">
      <c r="A4" s="147"/>
      <c r="B4" s="155">
        <v>45717</v>
      </c>
      <c r="C4" s="156"/>
      <c r="D4" s="156"/>
      <c r="E4" s="156"/>
      <c r="F4" s="156"/>
      <c r="G4" s="156"/>
      <c r="H4" s="156"/>
      <c r="I4" s="156"/>
      <c r="J4" s="156"/>
      <c r="K4" s="156"/>
      <c r="L4" s="156"/>
      <c r="M4" s="156"/>
      <c r="N4" s="156"/>
      <c r="O4" s="156"/>
      <c r="P4" s="157"/>
      <c r="Q4" s="156"/>
      <c r="R4" s="156"/>
      <c r="S4" s="152"/>
      <c r="T4" s="150"/>
      <c r="U4" s="147"/>
      <c r="V4" s="147"/>
      <c r="W4" s="147"/>
      <c r="X4" s="147"/>
      <c r="Y4" s="147"/>
      <c r="Z4" s="147"/>
      <c r="AA4" s="147"/>
      <c r="AB4" s="154"/>
    </row>
    <row r="5" spans="1:32" s="148" customFormat="1" ht="18.75" customHeight="1" x14ac:dyDescent="0.3">
      <c r="A5" s="147"/>
      <c r="B5" s="147"/>
      <c r="C5" s="147"/>
      <c r="D5" s="147"/>
      <c r="E5" s="147"/>
      <c r="F5" s="147"/>
      <c r="G5" s="147"/>
      <c r="H5" s="147"/>
      <c r="I5" s="147"/>
      <c r="J5" s="147"/>
      <c r="K5" s="147"/>
      <c r="L5" s="147"/>
      <c r="M5" s="147"/>
      <c r="N5" s="147"/>
      <c r="O5" s="147"/>
      <c r="P5" s="149"/>
      <c r="Q5" s="147"/>
      <c r="R5" s="147"/>
      <c r="S5" s="147"/>
      <c r="T5" s="150"/>
      <c r="U5" s="147"/>
      <c r="V5" s="147"/>
      <c r="W5" s="147"/>
      <c r="X5" s="147"/>
      <c r="Y5" s="147"/>
      <c r="Z5" s="147"/>
      <c r="AA5" s="147"/>
      <c r="AB5" s="147"/>
    </row>
    <row r="6" spans="1:32" ht="37.5" customHeight="1" x14ac:dyDescent="0.3">
      <c r="A6" s="147"/>
      <c r="B6" s="125" t="s">
        <v>1</v>
      </c>
      <c r="C6" s="126" t="s">
        <v>2</v>
      </c>
      <c r="D6" s="127" t="s">
        <v>3</v>
      </c>
      <c r="E6" s="127" t="s">
        <v>4</v>
      </c>
      <c r="F6" s="128" t="s">
        <v>6</v>
      </c>
      <c r="G6" s="128" t="s">
        <v>86</v>
      </c>
      <c r="H6" s="128" t="s">
        <v>78</v>
      </c>
      <c r="I6" s="128" t="s">
        <v>87</v>
      </c>
      <c r="J6" s="128" t="s">
        <v>79</v>
      </c>
      <c r="K6" s="128" t="s">
        <v>5</v>
      </c>
      <c r="L6" s="128" t="s">
        <v>88</v>
      </c>
      <c r="M6" s="128" t="s">
        <v>89</v>
      </c>
      <c r="N6" s="128" t="s">
        <v>90</v>
      </c>
      <c r="O6" s="128" t="s">
        <v>91</v>
      </c>
      <c r="P6" s="128" t="s">
        <v>92</v>
      </c>
      <c r="Q6" s="128" t="s">
        <v>93</v>
      </c>
      <c r="R6" s="128" t="s">
        <v>7</v>
      </c>
      <c r="S6" s="128" t="s">
        <v>8</v>
      </c>
      <c r="T6" s="128" t="s">
        <v>9</v>
      </c>
      <c r="U6" s="127" t="s">
        <v>10</v>
      </c>
      <c r="V6" s="127" t="s">
        <v>11</v>
      </c>
      <c r="W6" s="127" t="s">
        <v>12</v>
      </c>
      <c r="X6" s="127" t="s">
        <v>13</v>
      </c>
      <c r="Y6" s="128" t="s">
        <v>14</v>
      </c>
      <c r="Z6" s="128" t="s">
        <v>15</v>
      </c>
      <c r="AA6" s="128" t="s">
        <v>16</v>
      </c>
      <c r="AB6" s="147"/>
      <c r="AD6" s="1" t="s">
        <v>281</v>
      </c>
      <c r="AE6" s="1" t="s">
        <v>282</v>
      </c>
      <c r="AF6" s="1" t="s">
        <v>283</v>
      </c>
    </row>
    <row r="7" spans="1:32" ht="107.25" customHeight="1" x14ac:dyDescent="0.3">
      <c r="A7" s="147"/>
      <c r="B7" s="2" t="s">
        <v>200</v>
      </c>
      <c r="C7" s="3" t="s">
        <v>205</v>
      </c>
      <c r="D7" s="4" t="s">
        <v>22</v>
      </c>
      <c r="E7" s="5" t="s">
        <v>27</v>
      </c>
      <c r="F7" s="5" t="s">
        <v>28</v>
      </c>
      <c r="G7" s="41">
        <v>4.3709228382306897E-2</v>
      </c>
      <c r="H7" s="41">
        <v>4.0070087629321516E-2</v>
      </c>
      <c r="I7" s="34">
        <v>135911410.05389822</v>
      </c>
      <c r="J7" s="42">
        <v>135866539.85864481</v>
      </c>
      <c r="K7" s="6">
        <v>0.11029925622360179</v>
      </c>
      <c r="L7" s="6">
        <v>0.98794117647058821</v>
      </c>
      <c r="M7" s="6">
        <v>0.81748823529411763</v>
      </c>
      <c r="N7" s="34">
        <v>170000</v>
      </c>
      <c r="O7" s="34">
        <v>170000</v>
      </c>
      <c r="P7" s="34">
        <v>138973</v>
      </c>
      <c r="Q7" s="43">
        <v>2.5529270889140716</v>
      </c>
      <c r="R7" s="44">
        <v>47337</v>
      </c>
      <c r="S7" s="7">
        <v>0.71</v>
      </c>
      <c r="T7" s="4" t="s">
        <v>356</v>
      </c>
      <c r="U7" s="5" t="s">
        <v>23</v>
      </c>
      <c r="V7" s="5" t="s">
        <v>33</v>
      </c>
      <c r="W7" s="5" t="s">
        <v>94</v>
      </c>
      <c r="X7" s="5" t="s">
        <v>85</v>
      </c>
      <c r="Y7" s="7">
        <v>1</v>
      </c>
      <c r="Z7" s="7">
        <v>1</v>
      </c>
      <c r="AA7" s="7">
        <v>0.41798941798941791</v>
      </c>
      <c r="AB7" s="147"/>
      <c r="AD7" s="1" t="s">
        <v>21</v>
      </c>
      <c r="AE7" s="140">
        <v>1069132.25</v>
      </c>
      <c r="AF7" s="1" t="s">
        <v>200</v>
      </c>
    </row>
    <row r="8" spans="1:32" ht="107.25" customHeight="1" x14ac:dyDescent="0.3">
      <c r="A8" s="147"/>
      <c r="B8" s="2" t="s">
        <v>187</v>
      </c>
      <c r="C8" s="3" t="s">
        <v>188</v>
      </c>
      <c r="D8" s="4" t="s">
        <v>32</v>
      </c>
      <c r="E8" s="5" t="s">
        <v>27</v>
      </c>
      <c r="F8" s="5" t="s">
        <v>26</v>
      </c>
      <c r="G8" s="41">
        <v>0.1021</v>
      </c>
      <c r="H8" s="41">
        <v>0.14410000000000001</v>
      </c>
      <c r="I8" s="34">
        <v>73802457.476696253</v>
      </c>
      <c r="J8" s="42">
        <v>72424776.780681744</v>
      </c>
      <c r="K8" s="6">
        <v>5.8795925909209797E-2</v>
      </c>
      <c r="L8" s="6">
        <v>0.99906884795003292</v>
      </c>
      <c r="M8" s="6">
        <v>0.52699624674096779</v>
      </c>
      <c r="N8" s="34">
        <v>150000</v>
      </c>
      <c r="O8" s="34">
        <v>139612</v>
      </c>
      <c r="P8" s="34">
        <v>73575</v>
      </c>
      <c r="Q8" s="43">
        <v>0.47159714181205253</v>
      </c>
      <c r="R8" s="44">
        <v>46017</v>
      </c>
      <c r="S8" s="7">
        <v>0.57400518795013322</v>
      </c>
      <c r="T8" s="4" t="s">
        <v>189</v>
      </c>
      <c r="U8" s="5" t="s">
        <v>190</v>
      </c>
      <c r="V8" s="5" t="s">
        <v>76</v>
      </c>
      <c r="W8" s="5" t="s">
        <v>94</v>
      </c>
      <c r="X8" s="5" t="s">
        <v>85</v>
      </c>
      <c r="Y8" s="7">
        <v>1</v>
      </c>
      <c r="Z8" s="7">
        <v>1</v>
      </c>
      <c r="AA8" s="7">
        <v>1</v>
      </c>
      <c r="AB8" s="147"/>
      <c r="AD8" s="1" t="s">
        <v>17</v>
      </c>
      <c r="AE8" s="140">
        <v>8522533.2799999993</v>
      </c>
      <c r="AF8" s="1" t="s">
        <v>187</v>
      </c>
    </row>
    <row r="9" spans="1:32" ht="107.25" customHeight="1" x14ac:dyDescent="0.3">
      <c r="A9" s="147"/>
      <c r="B9" s="2" t="s">
        <v>268</v>
      </c>
      <c r="C9" s="3" t="s">
        <v>284</v>
      </c>
      <c r="D9" s="4" t="s">
        <v>32</v>
      </c>
      <c r="E9" s="5" t="s">
        <v>27</v>
      </c>
      <c r="F9" s="5" t="s">
        <v>28</v>
      </c>
      <c r="G9" s="41">
        <v>3.6999999999999991E-2</v>
      </c>
      <c r="H9" s="41">
        <v>4.5042355245636864E-2</v>
      </c>
      <c r="I9" s="34">
        <v>63765216.581355751</v>
      </c>
      <c r="J9" s="42">
        <v>62064421.521121874</v>
      </c>
      <c r="K9" s="6">
        <v>5.0385176062112506E-2</v>
      </c>
      <c r="L9" s="6">
        <v>0.81748062015503875</v>
      </c>
      <c r="M9" s="6">
        <v>0.55863372093023256</v>
      </c>
      <c r="N9" s="34">
        <v>126000</v>
      </c>
      <c r="O9" s="34">
        <v>103200</v>
      </c>
      <c r="P9" s="34">
        <v>57651</v>
      </c>
      <c r="Q9" s="43">
        <v>5.1984126984126986</v>
      </c>
      <c r="R9" s="44">
        <v>47661</v>
      </c>
      <c r="S9" s="7">
        <v>0.8</v>
      </c>
      <c r="T9" s="4" t="s">
        <v>379</v>
      </c>
      <c r="U9" s="5" t="s">
        <v>190</v>
      </c>
      <c r="V9" s="5" t="s">
        <v>76</v>
      </c>
      <c r="W9" s="5" t="s">
        <v>94</v>
      </c>
      <c r="X9" s="5" t="s">
        <v>85</v>
      </c>
      <c r="Y9" s="7">
        <v>1</v>
      </c>
      <c r="Z9" s="7">
        <v>1</v>
      </c>
      <c r="AA9" s="7">
        <v>1</v>
      </c>
      <c r="AB9" s="147"/>
      <c r="AD9" s="1" t="s">
        <v>19</v>
      </c>
      <c r="AE9" s="140">
        <v>1760769.89</v>
      </c>
      <c r="AF9" s="1" t="s">
        <v>269</v>
      </c>
    </row>
    <row r="10" spans="1:32" ht="107.25" customHeight="1" x14ac:dyDescent="0.3">
      <c r="A10" s="147"/>
      <c r="B10" s="2" t="s">
        <v>246</v>
      </c>
      <c r="C10" s="3" t="s">
        <v>247</v>
      </c>
      <c r="D10" s="4" t="s">
        <v>32</v>
      </c>
      <c r="E10" s="5" t="s">
        <v>27</v>
      </c>
      <c r="F10" s="5" t="s">
        <v>28</v>
      </c>
      <c r="G10" s="41">
        <v>0.05</v>
      </c>
      <c r="H10" s="41">
        <v>5.0300000000000004E-2</v>
      </c>
      <c r="I10" s="34">
        <v>36641000</v>
      </c>
      <c r="J10" s="42">
        <v>36626215.128959388</v>
      </c>
      <c r="K10" s="6">
        <v>2.973391602680759E-2</v>
      </c>
      <c r="L10" s="6">
        <v>0.72211966343444556</v>
      </c>
      <c r="M10" s="6">
        <v>0.71201492392297083</v>
      </c>
      <c r="N10" s="34">
        <v>68000</v>
      </c>
      <c r="O10" s="34">
        <v>51461</v>
      </c>
      <c r="P10" s="34">
        <v>36641</v>
      </c>
      <c r="Q10" s="43">
        <v>1.7148713220211709</v>
      </c>
      <c r="R10" s="44">
        <v>46477</v>
      </c>
      <c r="S10" s="7">
        <v>0.57120984712008716</v>
      </c>
      <c r="T10" s="141" t="s">
        <v>248</v>
      </c>
      <c r="U10" s="5" t="s">
        <v>190</v>
      </c>
      <c r="V10" s="5" t="s">
        <v>33</v>
      </c>
      <c r="W10" s="5" t="s">
        <v>94</v>
      </c>
      <c r="X10" s="5" t="s">
        <v>85</v>
      </c>
      <c r="Y10" s="7">
        <v>1</v>
      </c>
      <c r="Z10" s="7">
        <v>0</v>
      </c>
      <c r="AA10" s="7">
        <v>0</v>
      </c>
      <c r="AB10" s="147"/>
      <c r="AD10" s="1" t="s">
        <v>83</v>
      </c>
      <c r="AE10" s="140">
        <v>22567080.449999999</v>
      </c>
      <c r="AF10" s="1" t="s">
        <v>280</v>
      </c>
    </row>
    <row r="11" spans="1:32" ht="107.25" customHeight="1" x14ac:dyDescent="0.3">
      <c r="A11" s="147"/>
      <c r="B11" s="2" t="s">
        <v>275</v>
      </c>
      <c r="C11" s="3" t="s">
        <v>289</v>
      </c>
      <c r="D11" s="4" t="s">
        <v>34</v>
      </c>
      <c r="E11" s="5" t="s">
        <v>27</v>
      </c>
      <c r="F11" s="5" t="s">
        <v>28</v>
      </c>
      <c r="G11" s="41">
        <v>3.5000000000000003E-2</v>
      </c>
      <c r="H11" s="41">
        <v>3.5000000000000003E-2</v>
      </c>
      <c r="I11" s="34">
        <v>33575302.404239997</v>
      </c>
      <c r="J11" s="42">
        <v>33575302.407634377</v>
      </c>
      <c r="K11" s="6">
        <v>2.7257122223746284E-2</v>
      </c>
      <c r="L11" s="6">
        <v>0.95257741850368205</v>
      </c>
      <c r="M11" s="6">
        <v>0.74019525534313613</v>
      </c>
      <c r="N11" s="34">
        <v>41689</v>
      </c>
      <c r="O11" s="34">
        <v>41689</v>
      </c>
      <c r="P11" s="34">
        <v>30858</v>
      </c>
      <c r="Q11" s="43">
        <v>4.3267197711191319</v>
      </c>
      <c r="R11" s="44">
        <v>47354</v>
      </c>
      <c r="S11" s="7">
        <v>0.4432009070649216</v>
      </c>
      <c r="T11" s="4" t="s">
        <v>276</v>
      </c>
      <c r="U11" s="5" t="s">
        <v>190</v>
      </c>
      <c r="V11" s="5" t="s">
        <v>76</v>
      </c>
      <c r="W11" s="5" t="s">
        <v>94</v>
      </c>
      <c r="X11" s="5" t="s">
        <v>85</v>
      </c>
      <c r="Y11" s="7">
        <v>1</v>
      </c>
      <c r="Z11" s="7">
        <v>1</v>
      </c>
      <c r="AA11" s="7">
        <v>1</v>
      </c>
      <c r="AB11" s="147"/>
      <c r="AD11" s="1" t="s">
        <v>20</v>
      </c>
      <c r="AE11" s="140">
        <v>2730936.83</v>
      </c>
      <c r="AF11" s="1" t="s">
        <v>224</v>
      </c>
    </row>
    <row r="12" spans="1:32" ht="107.25" customHeight="1" x14ac:dyDescent="0.3">
      <c r="A12" s="147"/>
      <c r="B12" s="2" t="s">
        <v>197</v>
      </c>
      <c r="C12" s="3" t="s">
        <v>198</v>
      </c>
      <c r="D12" s="4" t="s">
        <v>34</v>
      </c>
      <c r="E12" s="5" t="s">
        <v>27</v>
      </c>
      <c r="F12" s="5" t="s">
        <v>28</v>
      </c>
      <c r="G12" s="41">
        <v>0.05</v>
      </c>
      <c r="H12" s="41">
        <v>5.0799999999999998E-2</v>
      </c>
      <c r="I12" s="34">
        <v>32708055.953600775</v>
      </c>
      <c r="J12" s="42">
        <v>32686250.451030321</v>
      </c>
      <c r="K12" s="6">
        <v>2.653537152883944E-2</v>
      </c>
      <c r="L12" s="6">
        <v>0.96699999999999997</v>
      </c>
      <c r="M12" s="6">
        <v>0.56612857142857143</v>
      </c>
      <c r="N12" s="34">
        <v>70000</v>
      </c>
      <c r="O12" s="34">
        <v>70000</v>
      </c>
      <c r="P12" s="34">
        <v>39629</v>
      </c>
      <c r="Q12" s="43">
        <v>0.88539408427514943</v>
      </c>
      <c r="R12" s="44">
        <v>46260</v>
      </c>
      <c r="S12" s="7">
        <v>0.36667778693268777</v>
      </c>
      <c r="T12" s="4" t="s">
        <v>199</v>
      </c>
      <c r="U12" s="5" t="s">
        <v>23</v>
      </c>
      <c r="V12" s="5" t="s">
        <v>76</v>
      </c>
      <c r="W12" s="5" t="s">
        <v>94</v>
      </c>
      <c r="X12" s="5" t="s">
        <v>85</v>
      </c>
      <c r="Y12" s="7">
        <v>1</v>
      </c>
      <c r="Z12" s="7">
        <v>1</v>
      </c>
      <c r="AA12" s="7">
        <v>0</v>
      </c>
      <c r="AB12" s="147"/>
      <c r="AD12" s="1" t="s">
        <v>18</v>
      </c>
      <c r="AE12" s="140">
        <v>1427144.29</v>
      </c>
      <c r="AF12" s="1" t="s">
        <v>213</v>
      </c>
    </row>
    <row r="13" spans="1:32" ht="107.25" customHeight="1" x14ac:dyDescent="0.3">
      <c r="A13" s="147"/>
      <c r="B13" s="2" t="s">
        <v>393</v>
      </c>
      <c r="C13" s="3" t="s">
        <v>394</v>
      </c>
      <c r="D13" s="4" t="s">
        <v>34</v>
      </c>
      <c r="E13" s="5" t="s">
        <v>27</v>
      </c>
      <c r="F13" s="5" t="s">
        <v>28</v>
      </c>
      <c r="G13" s="41">
        <v>4.7501775851374967E-2</v>
      </c>
      <c r="H13" s="41">
        <v>4.7501775851374967E-2</v>
      </c>
      <c r="I13" s="34">
        <v>32090886.752</v>
      </c>
      <c r="J13" s="42">
        <v>32068140.83808</v>
      </c>
      <c r="K13" s="6">
        <v>2.6033577410552407E-2</v>
      </c>
      <c r="L13" s="6">
        <v>1</v>
      </c>
      <c r="M13" s="6">
        <v>1</v>
      </c>
      <c r="N13" s="34">
        <v>75000</v>
      </c>
      <c r="O13" s="34">
        <v>32000</v>
      </c>
      <c r="P13" s="34">
        <v>32000</v>
      </c>
      <c r="Q13" s="43">
        <v>1.9835616438356165</v>
      </c>
      <c r="R13" s="44">
        <v>47204</v>
      </c>
      <c r="S13" s="7">
        <v>0.69999999999999984</v>
      </c>
      <c r="T13" s="4" t="s">
        <v>395</v>
      </c>
      <c r="U13" s="5" t="s">
        <v>287</v>
      </c>
      <c r="V13" s="5" t="s">
        <v>31</v>
      </c>
      <c r="W13" s="5" t="s">
        <v>94</v>
      </c>
      <c r="X13" s="5" t="s">
        <v>85</v>
      </c>
      <c r="Y13" s="7" t="s">
        <v>238</v>
      </c>
      <c r="Z13" s="7" t="s">
        <v>238</v>
      </c>
      <c r="AA13" s="7" t="s">
        <v>238</v>
      </c>
      <c r="AB13" s="147"/>
      <c r="AD13" s="1" t="s">
        <v>75</v>
      </c>
      <c r="AE13" s="140">
        <v>673360.92</v>
      </c>
      <c r="AF13" s="1" t="s">
        <v>270</v>
      </c>
    </row>
    <row r="14" spans="1:32" ht="107.25" customHeight="1" x14ac:dyDescent="0.3">
      <c r="A14" s="147"/>
      <c r="B14" s="2" t="s">
        <v>232</v>
      </c>
      <c r="C14" s="3" t="s">
        <v>233</v>
      </c>
      <c r="D14" s="4" t="s">
        <v>25</v>
      </c>
      <c r="E14" s="5" t="s">
        <v>27</v>
      </c>
      <c r="F14" s="5" t="s">
        <v>28</v>
      </c>
      <c r="G14" s="41">
        <v>3.6999999999999998E-2</v>
      </c>
      <c r="H14" s="41">
        <v>3.8199999999999998E-2</v>
      </c>
      <c r="I14" s="34">
        <v>28871196.051738001</v>
      </c>
      <c r="J14" s="42">
        <v>28782511.688392978</v>
      </c>
      <c r="K14" s="6">
        <v>2.3366235975243125E-2</v>
      </c>
      <c r="L14" s="6">
        <v>1</v>
      </c>
      <c r="M14" s="6">
        <v>0.95344370860927152</v>
      </c>
      <c r="N14" s="34">
        <v>30200</v>
      </c>
      <c r="O14" s="34">
        <v>30200</v>
      </c>
      <c r="P14" s="34">
        <v>28794</v>
      </c>
      <c r="Q14" s="43">
        <v>2.9520417656881719</v>
      </c>
      <c r="R14" s="44">
        <v>47113</v>
      </c>
      <c r="S14" s="7">
        <v>0.41893772657990724</v>
      </c>
      <c r="T14" s="4" t="s">
        <v>234</v>
      </c>
      <c r="U14" s="5" t="s">
        <v>190</v>
      </c>
      <c r="V14" s="5" t="s">
        <v>33</v>
      </c>
      <c r="W14" s="5" t="s">
        <v>214</v>
      </c>
      <c r="X14" s="5" t="s">
        <v>85</v>
      </c>
      <c r="Y14" s="7">
        <v>1</v>
      </c>
      <c r="Z14" s="7">
        <v>1</v>
      </c>
      <c r="AA14" s="7">
        <v>0</v>
      </c>
      <c r="AB14" s="147"/>
      <c r="AD14" s="1" t="s">
        <v>81</v>
      </c>
      <c r="AE14" s="140">
        <v>3162090.98</v>
      </c>
      <c r="AF14" s="1" t="s">
        <v>197</v>
      </c>
    </row>
    <row r="15" spans="1:32" ht="107.25" customHeight="1" x14ac:dyDescent="0.3">
      <c r="A15" s="147"/>
      <c r="B15" s="2" t="s">
        <v>358</v>
      </c>
      <c r="C15" s="3" t="s">
        <v>359</v>
      </c>
      <c r="D15" s="4" t="s">
        <v>25</v>
      </c>
      <c r="E15" s="5" t="s">
        <v>27</v>
      </c>
      <c r="F15" s="5" t="s">
        <v>28</v>
      </c>
      <c r="G15" s="41">
        <v>0.05</v>
      </c>
      <c r="H15" s="41">
        <v>5.1200000000000002E-2</v>
      </c>
      <c r="I15" s="34">
        <v>26494231.896138001</v>
      </c>
      <c r="J15" s="42">
        <v>26401534.729975019</v>
      </c>
      <c r="K15" s="6">
        <v>2.1433309826742811E-2</v>
      </c>
      <c r="L15" s="6">
        <v>1</v>
      </c>
      <c r="M15" s="6">
        <v>0.60780694873806118</v>
      </c>
      <c r="N15" s="34">
        <v>100000</v>
      </c>
      <c r="O15" s="34">
        <v>43346</v>
      </c>
      <c r="P15" s="34">
        <v>26346</v>
      </c>
      <c r="Q15" s="43">
        <v>3.4460542739124875</v>
      </c>
      <c r="R15" s="44">
        <v>47443</v>
      </c>
      <c r="S15" s="7">
        <v>0.7</v>
      </c>
      <c r="T15" s="4" t="s">
        <v>360</v>
      </c>
      <c r="U15" s="5" t="s">
        <v>287</v>
      </c>
      <c r="V15" s="5" t="s">
        <v>77</v>
      </c>
      <c r="W15" s="5" t="s">
        <v>24</v>
      </c>
      <c r="X15" s="5" t="s">
        <v>85</v>
      </c>
      <c r="Y15" s="7">
        <v>1</v>
      </c>
      <c r="Z15" s="7">
        <v>1</v>
      </c>
      <c r="AA15" s="7">
        <v>0.17475728155339806</v>
      </c>
      <c r="AB15" s="147"/>
      <c r="AD15" s="1" t="s">
        <v>95</v>
      </c>
      <c r="AE15" s="140">
        <v>1019565.99</v>
      </c>
      <c r="AF15" s="1" t="s">
        <v>260</v>
      </c>
    </row>
    <row r="16" spans="1:32" ht="107.25" customHeight="1" x14ac:dyDescent="0.3">
      <c r="A16" s="147"/>
      <c r="B16" s="2" t="s">
        <v>396</v>
      </c>
      <c r="C16" s="3" t="s">
        <v>397</v>
      </c>
      <c r="D16" s="4" t="s">
        <v>22</v>
      </c>
      <c r="E16" s="5" t="s">
        <v>27</v>
      </c>
      <c r="F16" s="5" t="s">
        <v>28</v>
      </c>
      <c r="G16" s="41">
        <v>3.6999999999999998E-2</v>
      </c>
      <c r="H16" s="41">
        <v>3.73E-2</v>
      </c>
      <c r="I16" s="34">
        <v>22595993.375716999</v>
      </c>
      <c r="J16" s="42">
        <v>22596208.83725363</v>
      </c>
      <c r="K16" s="6">
        <v>1.834406786847801E-2</v>
      </c>
      <c r="L16" s="6">
        <v>1</v>
      </c>
      <c r="M16" s="6">
        <v>0.53588095238095235</v>
      </c>
      <c r="N16" s="34">
        <v>60000</v>
      </c>
      <c r="O16" s="34">
        <v>42000</v>
      </c>
      <c r="P16" s="34">
        <v>22507</v>
      </c>
      <c r="Q16" s="43">
        <v>2.4821917808219176</v>
      </c>
      <c r="R16" s="44">
        <v>47568</v>
      </c>
      <c r="S16" s="7">
        <v>0.65</v>
      </c>
      <c r="T16" s="4" t="s">
        <v>398</v>
      </c>
      <c r="U16" s="5" t="s">
        <v>287</v>
      </c>
      <c r="V16" s="5" t="s">
        <v>399</v>
      </c>
      <c r="W16" s="5" t="s">
        <v>24</v>
      </c>
      <c r="X16" s="5" t="s">
        <v>85</v>
      </c>
      <c r="Y16" s="7">
        <v>1</v>
      </c>
      <c r="Z16" s="7">
        <v>0.58823529411764708</v>
      </c>
      <c r="AA16" s="7">
        <v>1</v>
      </c>
      <c r="AB16" s="147"/>
      <c r="AD16" s="1" t="s">
        <v>99</v>
      </c>
      <c r="AE16" s="140">
        <v>885326.49</v>
      </c>
      <c r="AF16" s="1" t="s">
        <v>232</v>
      </c>
    </row>
    <row r="17" spans="1:32" ht="107.25" customHeight="1" x14ac:dyDescent="0.3">
      <c r="A17" s="147"/>
      <c r="B17" s="2" t="s">
        <v>215</v>
      </c>
      <c r="C17" s="3" t="s">
        <v>216</v>
      </c>
      <c r="D17" s="4" t="s">
        <v>25</v>
      </c>
      <c r="E17" s="5" t="s">
        <v>84</v>
      </c>
      <c r="F17" s="5" t="s">
        <v>28</v>
      </c>
      <c r="G17" s="41">
        <v>3.5000000000000003E-2</v>
      </c>
      <c r="H17" s="41">
        <v>3.5400000000000001E-2</v>
      </c>
      <c r="I17" s="34">
        <v>22529245.529856402</v>
      </c>
      <c r="J17" s="42">
        <v>22444572.487561762</v>
      </c>
      <c r="K17" s="6">
        <v>1.822096635573708E-2</v>
      </c>
      <c r="L17" s="6">
        <v>0.95314629893802505</v>
      </c>
      <c r="M17" s="6">
        <v>0.90511967031225238</v>
      </c>
      <c r="N17" s="34">
        <v>31545</v>
      </c>
      <c r="O17" s="34">
        <v>31545</v>
      </c>
      <c r="P17" s="34">
        <v>28552</v>
      </c>
      <c r="Q17" s="43">
        <v>0.50853058885318758</v>
      </c>
      <c r="R17" s="44">
        <v>46028</v>
      </c>
      <c r="S17" s="7">
        <v>0.40994944453761167</v>
      </c>
      <c r="T17" s="4" t="s">
        <v>217</v>
      </c>
      <c r="U17" s="5" t="s">
        <v>190</v>
      </c>
      <c r="V17" s="5" t="s">
        <v>76</v>
      </c>
      <c r="W17" s="5" t="s">
        <v>24</v>
      </c>
      <c r="X17" s="5" t="s">
        <v>85</v>
      </c>
      <c r="Y17" s="7">
        <v>0</v>
      </c>
      <c r="Z17" s="7">
        <v>0</v>
      </c>
      <c r="AA17" s="7">
        <v>0</v>
      </c>
      <c r="AB17" s="147"/>
      <c r="AD17" s="1" t="s">
        <v>101</v>
      </c>
      <c r="AE17" s="140">
        <v>3746953.09</v>
      </c>
      <c r="AF17" s="1" t="s">
        <v>215</v>
      </c>
    </row>
    <row r="18" spans="1:32" ht="107.25" customHeight="1" x14ac:dyDescent="0.3">
      <c r="A18" s="147"/>
      <c r="B18" s="2" t="s">
        <v>110</v>
      </c>
      <c r="C18" s="3" t="s">
        <v>111</v>
      </c>
      <c r="D18" s="4" t="s">
        <v>34</v>
      </c>
      <c r="E18" s="5" t="s">
        <v>27</v>
      </c>
      <c r="F18" s="5" t="s">
        <v>26</v>
      </c>
      <c r="G18" s="41">
        <v>7.2999999999999995E-2</v>
      </c>
      <c r="H18" s="41">
        <v>0.10353196075061681</v>
      </c>
      <c r="I18" s="34">
        <v>23618023.281587239</v>
      </c>
      <c r="J18" s="42">
        <v>20153086.539991621</v>
      </c>
      <c r="K18" s="6">
        <v>1.6360690853565743E-2</v>
      </c>
      <c r="L18" s="6">
        <v>1</v>
      </c>
      <c r="M18" s="6">
        <v>1</v>
      </c>
      <c r="N18" s="34">
        <v>9225628</v>
      </c>
      <c r="O18" s="34">
        <v>9225628</v>
      </c>
      <c r="P18" s="34">
        <v>9225628</v>
      </c>
      <c r="Q18" s="43">
        <v>4.5313640535804565</v>
      </c>
      <c r="R18" s="44">
        <v>48472</v>
      </c>
      <c r="S18" s="7">
        <v>0.56823894560254828</v>
      </c>
      <c r="T18" s="4" t="s">
        <v>361</v>
      </c>
      <c r="U18" s="5" t="s">
        <v>23</v>
      </c>
      <c r="V18" s="5" t="s">
        <v>33</v>
      </c>
      <c r="W18" s="5" t="s">
        <v>80</v>
      </c>
      <c r="X18" s="5" t="s">
        <v>85</v>
      </c>
      <c r="Y18" s="7">
        <v>0.33935565453011685</v>
      </c>
      <c r="Z18" s="7">
        <v>0.27754667780719944</v>
      </c>
      <c r="AA18" s="7">
        <v>0</v>
      </c>
      <c r="AB18" s="147"/>
      <c r="AD18" s="1" t="s">
        <v>108</v>
      </c>
      <c r="AE18" s="140">
        <v>21924091.629999999</v>
      </c>
      <c r="AF18" s="1" t="s">
        <v>83</v>
      </c>
    </row>
    <row r="19" spans="1:32" ht="107.25" customHeight="1" x14ac:dyDescent="0.3">
      <c r="A19" s="147"/>
      <c r="B19" s="2" t="s">
        <v>249</v>
      </c>
      <c r="C19" s="3" t="s">
        <v>250</v>
      </c>
      <c r="D19" s="4" t="s">
        <v>22</v>
      </c>
      <c r="E19" s="5" t="s">
        <v>27</v>
      </c>
      <c r="F19" s="5" t="s">
        <v>28</v>
      </c>
      <c r="G19" s="41">
        <v>5.2315098911249004E-2</v>
      </c>
      <c r="H19" s="41">
        <v>5.0169105773671438E-2</v>
      </c>
      <c r="I19" s="34">
        <v>20078203.630336002</v>
      </c>
      <c r="J19" s="42">
        <v>19816000.00049952</v>
      </c>
      <c r="K19" s="6">
        <v>1.6087037056040258E-2</v>
      </c>
      <c r="L19" s="6">
        <v>1</v>
      </c>
      <c r="M19" s="6">
        <v>0.93251764705882356</v>
      </c>
      <c r="N19" s="34">
        <v>55000</v>
      </c>
      <c r="O19" s="34">
        <v>21250</v>
      </c>
      <c r="P19" s="34">
        <v>19816</v>
      </c>
      <c r="Q19" s="43">
        <v>2.506058891574543</v>
      </c>
      <c r="R19" s="44">
        <v>46871</v>
      </c>
      <c r="S19" s="7">
        <v>0.57281477673576053</v>
      </c>
      <c r="T19" s="4" t="s">
        <v>362</v>
      </c>
      <c r="U19" s="5" t="s">
        <v>190</v>
      </c>
      <c r="V19" s="5" t="s">
        <v>76</v>
      </c>
      <c r="W19" s="5" t="s">
        <v>94</v>
      </c>
      <c r="X19" s="5" t="s">
        <v>85</v>
      </c>
      <c r="Y19" s="7">
        <v>1</v>
      </c>
      <c r="Z19" s="7">
        <v>1</v>
      </c>
      <c r="AA19" s="7">
        <v>0</v>
      </c>
      <c r="AB19" s="147"/>
      <c r="AD19" s="1" t="s">
        <v>104</v>
      </c>
      <c r="AE19" s="140">
        <v>5584109.8399999999</v>
      </c>
      <c r="AF19" s="1" t="s">
        <v>246</v>
      </c>
    </row>
    <row r="20" spans="1:32" ht="107.25" customHeight="1" x14ac:dyDescent="0.3">
      <c r="A20" s="147"/>
      <c r="B20" s="2" t="s">
        <v>273</v>
      </c>
      <c r="C20" s="3" t="s">
        <v>288</v>
      </c>
      <c r="D20" s="4" t="s">
        <v>32</v>
      </c>
      <c r="E20" s="5" t="s">
        <v>27</v>
      </c>
      <c r="F20" s="5" t="s">
        <v>28</v>
      </c>
      <c r="G20" s="41">
        <v>6.1450000000000005E-2</v>
      </c>
      <c r="H20" s="41">
        <v>5.1299999999999998E-2</v>
      </c>
      <c r="I20" s="34">
        <v>19564584.438360799</v>
      </c>
      <c r="J20" s="42">
        <v>19400737.275595918</v>
      </c>
      <c r="K20" s="6">
        <v>1.5749918220586679E-2</v>
      </c>
      <c r="L20" s="6">
        <v>1</v>
      </c>
      <c r="M20" s="6">
        <v>0.32493333333333335</v>
      </c>
      <c r="N20" s="34">
        <v>70000</v>
      </c>
      <c r="O20" s="34">
        <v>60000</v>
      </c>
      <c r="P20" s="34">
        <v>19496</v>
      </c>
      <c r="Q20" s="43">
        <v>2.4749613707672826</v>
      </c>
      <c r="R20" s="44">
        <v>52519</v>
      </c>
      <c r="S20" s="7">
        <v>0.50711491663388431</v>
      </c>
      <c r="T20" s="4" t="s">
        <v>274</v>
      </c>
      <c r="U20" s="5" t="s">
        <v>190</v>
      </c>
      <c r="V20" s="5" t="s">
        <v>33</v>
      </c>
      <c r="W20" s="5" t="s">
        <v>24</v>
      </c>
      <c r="X20" s="5" t="s">
        <v>85</v>
      </c>
      <c r="Y20" s="7">
        <v>1</v>
      </c>
      <c r="Z20" s="7">
        <v>1</v>
      </c>
      <c r="AA20" s="7">
        <v>0</v>
      </c>
      <c r="AB20" s="147"/>
      <c r="AD20" s="1" t="s">
        <v>110</v>
      </c>
      <c r="AE20" s="140">
        <v>20148355.260000002</v>
      </c>
      <c r="AF20" s="1" t="s">
        <v>108</v>
      </c>
    </row>
    <row r="21" spans="1:32" ht="107.25" customHeight="1" x14ac:dyDescent="0.3">
      <c r="A21" s="147"/>
      <c r="B21" s="2" t="s">
        <v>235</v>
      </c>
      <c r="C21" s="3" t="s">
        <v>236</v>
      </c>
      <c r="D21" s="4" t="s">
        <v>35</v>
      </c>
      <c r="E21" s="5" t="s">
        <v>27</v>
      </c>
      <c r="F21" s="5" t="s">
        <v>28</v>
      </c>
      <c r="G21" s="41">
        <v>5.8299999999999991E-2</v>
      </c>
      <c r="H21" s="41">
        <v>6.1050946532788967E-2</v>
      </c>
      <c r="I21" s="34">
        <v>19297065.96701758</v>
      </c>
      <c r="J21" s="42">
        <v>19269386.93225392</v>
      </c>
      <c r="K21" s="6">
        <v>1.564328530573943E-2</v>
      </c>
      <c r="L21" s="6">
        <v>0.77239057239057241</v>
      </c>
      <c r="M21" s="6">
        <v>0.77239057239057241</v>
      </c>
      <c r="N21" s="34">
        <v>30000</v>
      </c>
      <c r="O21" s="34">
        <v>25245</v>
      </c>
      <c r="P21" s="34">
        <v>19499</v>
      </c>
      <c r="Q21" s="43">
        <v>1.74552401247439</v>
      </c>
      <c r="R21" s="44">
        <v>46382</v>
      </c>
      <c r="S21" s="7">
        <v>0.53122867151098185</v>
      </c>
      <c r="T21" s="4" t="s">
        <v>237</v>
      </c>
      <c r="U21" s="5" t="s">
        <v>190</v>
      </c>
      <c r="V21" s="5" t="s">
        <v>76</v>
      </c>
      <c r="W21" s="5" t="s">
        <v>94</v>
      </c>
      <c r="X21" s="5" t="s">
        <v>85</v>
      </c>
      <c r="Y21" s="7">
        <v>1</v>
      </c>
      <c r="Z21" s="7">
        <v>0</v>
      </c>
      <c r="AA21" s="7">
        <v>0</v>
      </c>
      <c r="AB21" s="147"/>
      <c r="AD21" s="1" t="s">
        <v>260</v>
      </c>
      <c r="AE21" s="140">
        <v>32978364.039999999</v>
      </c>
      <c r="AF21" s="1" t="s">
        <v>259</v>
      </c>
    </row>
    <row r="22" spans="1:32" ht="107.25" customHeight="1" x14ac:dyDescent="0.3">
      <c r="A22" s="147"/>
      <c r="B22" s="2" t="s">
        <v>108</v>
      </c>
      <c r="C22" s="3" t="s">
        <v>109</v>
      </c>
      <c r="D22" s="4" t="s">
        <v>25</v>
      </c>
      <c r="E22" s="5" t="s">
        <v>27</v>
      </c>
      <c r="F22" s="5" t="s">
        <v>26</v>
      </c>
      <c r="G22" s="41">
        <v>7.2999999999999982E-2</v>
      </c>
      <c r="H22" s="41">
        <v>0.10344559763591579</v>
      </c>
      <c r="I22" s="34">
        <v>25086310.860740237</v>
      </c>
      <c r="J22" s="42">
        <v>18445931.027413145</v>
      </c>
      <c r="K22" s="6">
        <v>1.4974786837085067E-2</v>
      </c>
      <c r="L22" s="6">
        <v>1</v>
      </c>
      <c r="M22" s="6">
        <v>1</v>
      </c>
      <c r="N22" s="34">
        <v>28145</v>
      </c>
      <c r="O22" s="34">
        <v>28145</v>
      </c>
      <c r="P22" s="34">
        <v>28145</v>
      </c>
      <c r="Q22" s="43">
        <v>12.164478411548805</v>
      </c>
      <c r="R22" s="44">
        <v>55565</v>
      </c>
      <c r="S22" s="7">
        <v>0.7739999999999998</v>
      </c>
      <c r="T22" s="4" t="s">
        <v>363</v>
      </c>
      <c r="U22" s="5" t="s">
        <v>23</v>
      </c>
      <c r="V22" s="5" t="s">
        <v>76</v>
      </c>
      <c r="W22" s="5" t="s">
        <v>80</v>
      </c>
      <c r="X22" s="5" t="s">
        <v>85</v>
      </c>
      <c r="Y22" s="7">
        <v>0.79865924758341733</v>
      </c>
      <c r="Z22" s="7">
        <v>0.79865924758341733</v>
      </c>
      <c r="AA22" s="7">
        <v>0</v>
      </c>
      <c r="AB22" s="147"/>
      <c r="AD22" s="1" t="s">
        <v>261</v>
      </c>
      <c r="AE22" s="140">
        <v>9862172.6099999994</v>
      </c>
      <c r="AF22" s="1" t="s">
        <v>227</v>
      </c>
    </row>
    <row r="23" spans="1:32" ht="107.25" customHeight="1" x14ac:dyDescent="0.3">
      <c r="A23" s="147"/>
      <c r="B23" s="2" t="s">
        <v>243</v>
      </c>
      <c r="C23" s="3" t="s">
        <v>244</v>
      </c>
      <c r="D23" s="4" t="s">
        <v>34</v>
      </c>
      <c r="E23" s="5" t="s">
        <v>27</v>
      </c>
      <c r="F23" s="5" t="s">
        <v>28</v>
      </c>
      <c r="G23" s="41">
        <v>4.8190999999999998E-2</v>
      </c>
      <c r="H23" s="41">
        <v>4.4999999999999998E-2</v>
      </c>
      <c r="I23" s="34">
        <v>18411615.158781998</v>
      </c>
      <c r="J23" s="42">
        <v>18411615.16172168</v>
      </c>
      <c r="K23" s="6">
        <v>1.4946928510330188E-2</v>
      </c>
      <c r="L23" s="6">
        <v>1</v>
      </c>
      <c r="M23" s="6">
        <v>0.49798075620002713</v>
      </c>
      <c r="N23" s="34">
        <v>40000</v>
      </c>
      <c r="O23" s="34">
        <v>36895</v>
      </c>
      <c r="P23" s="34">
        <v>18373</v>
      </c>
      <c r="Q23" s="43">
        <v>1.7063821101286039</v>
      </c>
      <c r="R23" s="44">
        <v>46470</v>
      </c>
      <c r="S23" s="7">
        <v>0.55191751984598125</v>
      </c>
      <c r="T23" s="4" t="s">
        <v>245</v>
      </c>
      <c r="U23" s="5" t="s">
        <v>190</v>
      </c>
      <c r="V23" s="5" t="s">
        <v>76</v>
      </c>
      <c r="W23" s="5" t="s">
        <v>94</v>
      </c>
      <c r="X23" s="5" t="s">
        <v>85</v>
      </c>
      <c r="Y23" s="7">
        <v>1</v>
      </c>
      <c r="Z23" s="7">
        <v>0</v>
      </c>
      <c r="AA23" s="7">
        <v>0</v>
      </c>
      <c r="AB23" s="147"/>
      <c r="AD23" s="1" t="s">
        <v>272</v>
      </c>
      <c r="AE23" s="140">
        <v>713608.85</v>
      </c>
      <c r="AF23" s="1" t="s">
        <v>110</v>
      </c>
    </row>
    <row r="24" spans="1:32" ht="107.25" customHeight="1" x14ac:dyDescent="0.3">
      <c r="A24" s="147"/>
      <c r="B24" s="2" t="s">
        <v>259</v>
      </c>
      <c r="C24" s="3" t="s">
        <v>112</v>
      </c>
      <c r="D24" s="4" t="s">
        <v>22</v>
      </c>
      <c r="E24" s="5" t="s">
        <v>27</v>
      </c>
      <c r="F24" s="5" t="s">
        <v>28</v>
      </c>
      <c r="G24" s="41">
        <v>0.04</v>
      </c>
      <c r="H24" s="41">
        <v>0.03</v>
      </c>
      <c r="I24" s="34">
        <v>16917529.491573602</v>
      </c>
      <c r="J24" s="42">
        <v>16917529.454973239</v>
      </c>
      <c r="K24" s="6">
        <v>1.3733998951955319E-2</v>
      </c>
      <c r="L24" s="6">
        <v>0.35525882352941174</v>
      </c>
      <c r="M24" s="6">
        <v>0.24190588235294117</v>
      </c>
      <c r="N24" s="34">
        <v>170000</v>
      </c>
      <c r="O24" s="34">
        <v>170000</v>
      </c>
      <c r="P24" s="34">
        <v>41124</v>
      </c>
      <c r="Q24" s="43">
        <v>2.2631797894738779</v>
      </c>
      <c r="R24" s="44">
        <v>46741</v>
      </c>
      <c r="S24" s="7">
        <v>0.8634763443438036</v>
      </c>
      <c r="T24" s="4" t="s">
        <v>114</v>
      </c>
      <c r="U24" s="5" t="s">
        <v>23</v>
      </c>
      <c r="V24" s="5" t="s">
        <v>33</v>
      </c>
      <c r="W24" s="5" t="s">
        <v>24</v>
      </c>
      <c r="X24" s="5" t="s">
        <v>85</v>
      </c>
      <c r="Y24" s="7" t="s">
        <v>238</v>
      </c>
      <c r="Z24" s="7" t="s">
        <v>238</v>
      </c>
      <c r="AA24" s="7" t="s">
        <v>238</v>
      </c>
      <c r="AB24" s="147"/>
      <c r="AD24" s="1" t="s">
        <v>187</v>
      </c>
      <c r="AE24" s="140">
        <v>65153504</v>
      </c>
      <c r="AF24" s="1" t="s">
        <v>235</v>
      </c>
    </row>
    <row r="25" spans="1:32" ht="107.25" customHeight="1" x14ac:dyDescent="0.3">
      <c r="A25" s="147"/>
      <c r="B25" s="2" t="s">
        <v>380</v>
      </c>
      <c r="C25" s="3" t="s">
        <v>285</v>
      </c>
      <c r="D25" s="4" t="s">
        <v>25</v>
      </c>
      <c r="E25" s="5" t="s">
        <v>27</v>
      </c>
      <c r="F25" s="5" t="s">
        <v>26</v>
      </c>
      <c r="G25" s="41">
        <v>8.2662772626258194E-2</v>
      </c>
      <c r="H25" s="41">
        <v>9.1321470445248104E-2</v>
      </c>
      <c r="I25" s="34">
        <v>16851812.953652911</v>
      </c>
      <c r="J25" s="42">
        <v>15780268.51787826</v>
      </c>
      <c r="K25" s="6">
        <v>1.2810747093004331E-2</v>
      </c>
      <c r="L25" s="6">
        <v>1</v>
      </c>
      <c r="M25" s="6">
        <v>7.6051364650076114E-2</v>
      </c>
      <c r="N25" s="34">
        <v>225992</v>
      </c>
      <c r="O25" s="34">
        <v>225992</v>
      </c>
      <c r="P25" s="34">
        <v>17187</v>
      </c>
      <c r="Q25" s="43">
        <v>4</v>
      </c>
      <c r="R25" s="44">
        <v>52489</v>
      </c>
      <c r="S25" s="7">
        <v>0.39354118851614284</v>
      </c>
      <c r="T25" s="4" t="s">
        <v>400</v>
      </c>
      <c r="U25" s="5" t="s">
        <v>190</v>
      </c>
      <c r="V25" s="5" t="s">
        <v>31</v>
      </c>
      <c r="W25" s="5" t="s">
        <v>80</v>
      </c>
      <c r="X25" s="5" t="s">
        <v>85</v>
      </c>
      <c r="Y25" s="7">
        <v>0.52813886698158774</v>
      </c>
      <c r="Z25" s="7">
        <v>0.19215402889488525</v>
      </c>
      <c r="AA25" s="7">
        <v>1.0281180931720197E-2</v>
      </c>
      <c r="AB25" s="147"/>
      <c r="AD25" s="1" t="s">
        <v>196</v>
      </c>
      <c r="AE25" s="140">
        <v>11601734.460000001</v>
      </c>
      <c r="AF25" s="1" t="s">
        <v>273</v>
      </c>
    </row>
    <row r="26" spans="1:32" ht="107.25" customHeight="1" x14ac:dyDescent="0.3">
      <c r="A26" s="147"/>
      <c r="B26" s="2" t="s">
        <v>256</v>
      </c>
      <c r="C26" s="3" t="s">
        <v>257</v>
      </c>
      <c r="D26" s="4" t="s">
        <v>34</v>
      </c>
      <c r="E26" s="5" t="s">
        <v>27</v>
      </c>
      <c r="F26" s="5" t="s">
        <v>28</v>
      </c>
      <c r="G26" s="41">
        <v>7.4999999999999997E-2</v>
      </c>
      <c r="H26" s="41">
        <v>7.7699999999999991E-2</v>
      </c>
      <c r="I26" s="34">
        <v>15060509.835000001</v>
      </c>
      <c r="J26" s="42">
        <v>15007218.700949999</v>
      </c>
      <c r="K26" s="6">
        <v>1.2183169324999859E-2</v>
      </c>
      <c r="L26" s="6">
        <v>0.92666666666666664</v>
      </c>
      <c r="M26" s="6">
        <v>0.5</v>
      </c>
      <c r="N26" s="34">
        <v>30000</v>
      </c>
      <c r="O26" s="34">
        <v>30000</v>
      </c>
      <c r="P26" s="34">
        <v>15000</v>
      </c>
      <c r="Q26" s="43">
        <v>1.422700285973189</v>
      </c>
      <c r="R26" s="44">
        <v>46349</v>
      </c>
      <c r="S26" s="7">
        <v>0.28469772844990548</v>
      </c>
      <c r="T26" s="4" t="s">
        <v>258</v>
      </c>
      <c r="U26" s="5" t="s">
        <v>190</v>
      </c>
      <c r="V26" s="5" t="s">
        <v>76</v>
      </c>
      <c r="W26" s="5" t="s">
        <v>24</v>
      </c>
      <c r="X26" s="5" t="s">
        <v>85</v>
      </c>
      <c r="Y26" s="7">
        <v>1</v>
      </c>
      <c r="Z26" s="7">
        <v>0</v>
      </c>
      <c r="AA26" s="7">
        <v>0</v>
      </c>
      <c r="AB26" s="147"/>
      <c r="AD26" s="1" t="s">
        <v>197</v>
      </c>
      <c r="AE26" s="140">
        <v>39637011.090000004</v>
      </c>
      <c r="AF26" s="1" t="s">
        <v>277</v>
      </c>
    </row>
    <row r="27" spans="1:32" ht="107.25" customHeight="1" x14ac:dyDescent="0.3">
      <c r="A27" s="147"/>
      <c r="B27" s="2" t="s">
        <v>218</v>
      </c>
      <c r="C27" s="3" t="s">
        <v>219</v>
      </c>
      <c r="D27" s="4" t="s">
        <v>32</v>
      </c>
      <c r="E27" s="5" t="s">
        <v>27</v>
      </c>
      <c r="F27" s="5" t="s">
        <v>28</v>
      </c>
      <c r="G27" s="41">
        <v>5.5E-2</v>
      </c>
      <c r="H27" s="41">
        <v>0.05</v>
      </c>
      <c r="I27" s="34">
        <v>13436736.310481999</v>
      </c>
      <c r="J27" s="42">
        <v>13436736.35305902</v>
      </c>
      <c r="K27" s="6">
        <v>1.0908219399397194E-2</v>
      </c>
      <c r="L27" s="6">
        <v>1</v>
      </c>
      <c r="M27" s="6">
        <v>0.47841778031873078</v>
      </c>
      <c r="N27" s="34">
        <v>40000</v>
      </c>
      <c r="O27" s="34">
        <v>27986</v>
      </c>
      <c r="P27" s="34">
        <v>13389</v>
      </c>
      <c r="Q27" s="43">
        <v>2.1233795456538571</v>
      </c>
      <c r="R27" s="44">
        <v>46687</v>
      </c>
      <c r="S27" s="7">
        <v>0.535245047177211</v>
      </c>
      <c r="T27" s="4" t="s">
        <v>220</v>
      </c>
      <c r="U27" s="5" t="s">
        <v>190</v>
      </c>
      <c r="V27" s="5" t="s">
        <v>76</v>
      </c>
      <c r="W27" s="5" t="s">
        <v>94</v>
      </c>
      <c r="X27" s="5" t="s">
        <v>85</v>
      </c>
      <c r="Y27" s="7">
        <v>0</v>
      </c>
      <c r="Z27" s="7">
        <v>0</v>
      </c>
      <c r="AA27" s="7">
        <v>0</v>
      </c>
      <c r="AB27" s="147"/>
      <c r="AD27" s="1" t="s">
        <v>200</v>
      </c>
      <c r="AE27" s="140">
        <v>111016445.56</v>
      </c>
      <c r="AF27" s="1" t="s">
        <v>243</v>
      </c>
    </row>
    <row r="28" spans="1:32" ht="107.25" customHeight="1" x14ac:dyDescent="0.3">
      <c r="A28" s="147"/>
      <c r="B28" s="2" t="s">
        <v>294</v>
      </c>
      <c r="C28" s="3" t="s">
        <v>295</v>
      </c>
      <c r="D28" s="4" t="s">
        <v>32</v>
      </c>
      <c r="E28" s="5" t="s">
        <v>27</v>
      </c>
      <c r="F28" s="5" t="s">
        <v>26</v>
      </c>
      <c r="G28" s="41">
        <v>0.105</v>
      </c>
      <c r="H28" s="41">
        <v>0.1143</v>
      </c>
      <c r="I28" s="34">
        <v>13844277.569965919</v>
      </c>
      <c r="J28" s="42">
        <v>12993755.15649288</v>
      </c>
      <c r="K28" s="6">
        <v>1.0548598137583057E-2</v>
      </c>
      <c r="L28" s="6">
        <v>1</v>
      </c>
      <c r="M28" s="6">
        <v>0.29033126851602475</v>
      </c>
      <c r="N28" s="34">
        <v>100000</v>
      </c>
      <c r="O28" s="34">
        <v>44556</v>
      </c>
      <c r="P28" s="34">
        <v>12936</v>
      </c>
      <c r="Q28" s="43">
        <v>7.6648704800761145</v>
      </c>
      <c r="R28" s="44">
        <v>50910</v>
      </c>
      <c r="S28" s="7">
        <v>0.39748152691078592</v>
      </c>
      <c r="T28" s="4" t="s">
        <v>296</v>
      </c>
      <c r="U28" s="5" t="s">
        <v>190</v>
      </c>
      <c r="V28" s="5" t="s">
        <v>31</v>
      </c>
      <c r="W28" s="5" t="s">
        <v>80</v>
      </c>
      <c r="X28" s="5" t="s">
        <v>85</v>
      </c>
      <c r="Y28" s="7">
        <v>0.15176752620939091</v>
      </c>
      <c r="Z28" s="7">
        <v>8.2639822861531362E-2</v>
      </c>
      <c r="AA28" s="7">
        <v>0</v>
      </c>
      <c r="AB28" s="147"/>
      <c r="AD28" s="1" t="s">
        <v>262</v>
      </c>
      <c r="AE28" s="140">
        <v>4462599.79</v>
      </c>
      <c r="AF28" s="1" t="s">
        <v>196</v>
      </c>
    </row>
    <row r="29" spans="1:32" ht="107.25" customHeight="1" x14ac:dyDescent="0.3">
      <c r="A29" s="147"/>
      <c r="B29" s="2" t="s">
        <v>227</v>
      </c>
      <c r="C29" s="3" t="s">
        <v>228</v>
      </c>
      <c r="D29" s="4" t="s">
        <v>22</v>
      </c>
      <c r="E29" s="5" t="s">
        <v>27</v>
      </c>
      <c r="F29" s="5" t="s">
        <v>28</v>
      </c>
      <c r="G29" s="41">
        <v>3.0000767557653945E-2</v>
      </c>
      <c r="H29" s="41">
        <v>3.0000767557653945E-2</v>
      </c>
      <c r="I29" s="34">
        <v>11292821.714304</v>
      </c>
      <c r="J29" s="42">
        <v>11292818.2406784</v>
      </c>
      <c r="K29" s="6">
        <v>9.1677425060729366E-3</v>
      </c>
      <c r="L29" s="6">
        <v>0.50002666666666662</v>
      </c>
      <c r="M29" s="6">
        <v>0.47104000000000001</v>
      </c>
      <c r="N29" s="34">
        <v>75000</v>
      </c>
      <c r="O29" s="34">
        <v>75000</v>
      </c>
      <c r="P29" s="34">
        <v>35328</v>
      </c>
      <c r="Q29" s="43">
        <v>2.9286784315360119</v>
      </c>
      <c r="R29" s="44">
        <v>47084</v>
      </c>
      <c r="S29" s="7">
        <v>0.26957408313648085</v>
      </c>
      <c r="T29" s="4" t="s">
        <v>364</v>
      </c>
      <c r="U29" s="5" t="s">
        <v>229</v>
      </c>
      <c r="V29" s="5" t="s">
        <v>76</v>
      </c>
      <c r="W29" s="5" t="s">
        <v>29</v>
      </c>
      <c r="X29" s="5" t="s">
        <v>85</v>
      </c>
      <c r="Y29" s="7">
        <v>0</v>
      </c>
      <c r="Z29" s="7">
        <v>0</v>
      </c>
      <c r="AA29" s="7">
        <v>0</v>
      </c>
      <c r="AB29" s="147"/>
      <c r="AD29" s="1" t="s">
        <v>263</v>
      </c>
      <c r="AE29" s="140">
        <v>4190218</v>
      </c>
      <c r="AF29" s="1" t="s">
        <v>261</v>
      </c>
    </row>
    <row r="30" spans="1:32" ht="107.25" customHeight="1" x14ac:dyDescent="0.3">
      <c r="A30" s="147"/>
      <c r="B30" s="2" t="s">
        <v>270</v>
      </c>
      <c r="C30" s="3" t="s">
        <v>286</v>
      </c>
      <c r="D30" s="4" t="s">
        <v>32</v>
      </c>
      <c r="E30" s="5" t="s">
        <v>27</v>
      </c>
      <c r="F30" s="5" t="s">
        <v>26</v>
      </c>
      <c r="G30" s="41">
        <v>8.2500000000000004E-2</v>
      </c>
      <c r="H30" s="41">
        <v>0.1018</v>
      </c>
      <c r="I30" s="34">
        <v>11857888.09295208</v>
      </c>
      <c r="J30" s="42">
        <v>11229785.38601782</v>
      </c>
      <c r="K30" s="6">
        <v>9.1165711360362382E-3</v>
      </c>
      <c r="L30" s="6">
        <v>0.82278602620087338</v>
      </c>
      <c r="M30" s="6">
        <v>0.10153711790393014</v>
      </c>
      <c r="N30" s="34">
        <v>140000</v>
      </c>
      <c r="O30" s="34">
        <v>114500</v>
      </c>
      <c r="P30" s="34">
        <v>11626</v>
      </c>
      <c r="Q30" s="43">
        <v>2.2434846226129848</v>
      </c>
      <c r="R30" s="44">
        <v>47576</v>
      </c>
      <c r="S30" s="7" t="s">
        <v>238</v>
      </c>
      <c r="T30" s="4" t="s">
        <v>271</v>
      </c>
      <c r="U30" s="5" t="s">
        <v>287</v>
      </c>
      <c r="V30" s="5" t="s">
        <v>77</v>
      </c>
      <c r="W30" s="5" t="s">
        <v>24</v>
      </c>
      <c r="X30" s="5" t="s">
        <v>357</v>
      </c>
      <c r="Y30" s="7" t="s">
        <v>238</v>
      </c>
      <c r="Z30" s="7" t="s">
        <v>238</v>
      </c>
      <c r="AA30" s="7" t="s">
        <v>238</v>
      </c>
      <c r="AB30" s="147"/>
      <c r="AD30" s="1" t="s">
        <v>218</v>
      </c>
      <c r="AE30" s="140">
        <v>9423409</v>
      </c>
      <c r="AF30" s="1" t="s">
        <v>249</v>
      </c>
    </row>
    <row r="31" spans="1:32" ht="107.25" customHeight="1" x14ac:dyDescent="0.3">
      <c r="A31" s="147"/>
      <c r="B31" s="2" t="s">
        <v>381</v>
      </c>
      <c r="C31" s="3" t="s">
        <v>365</v>
      </c>
      <c r="D31" s="4" t="s">
        <v>32</v>
      </c>
      <c r="E31" s="5" t="s">
        <v>27</v>
      </c>
      <c r="F31" s="5" t="s">
        <v>28</v>
      </c>
      <c r="G31" s="41">
        <v>4.4999999999999998E-2</v>
      </c>
      <c r="H31" s="41">
        <v>4.7100000000000003E-2</v>
      </c>
      <c r="I31" s="34">
        <v>10984805.005733399</v>
      </c>
      <c r="J31" s="42">
        <v>11049185.306769</v>
      </c>
      <c r="K31" s="6">
        <v>8.9699562709208598E-3</v>
      </c>
      <c r="L31" s="6">
        <v>1</v>
      </c>
      <c r="M31" s="6">
        <v>0.56979995697999575</v>
      </c>
      <c r="N31" s="34">
        <v>102000</v>
      </c>
      <c r="O31" s="34">
        <v>18596</v>
      </c>
      <c r="P31" s="34">
        <v>10596</v>
      </c>
      <c r="Q31" s="43">
        <v>3.4439173412850987</v>
      </c>
      <c r="R31" s="44">
        <v>47478</v>
      </c>
      <c r="S31" s="7" t="s">
        <v>238</v>
      </c>
      <c r="T31" s="4" t="s">
        <v>366</v>
      </c>
      <c r="U31" s="5" t="s">
        <v>287</v>
      </c>
      <c r="V31" s="5" t="s">
        <v>367</v>
      </c>
      <c r="W31" s="5" t="s">
        <v>80</v>
      </c>
      <c r="X31" s="5" t="s">
        <v>85</v>
      </c>
      <c r="Y31" s="7" t="s">
        <v>238</v>
      </c>
      <c r="Z31" s="7" t="s">
        <v>238</v>
      </c>
      <c r="AA31" s="7" t="s">
        <v>238</v>
      </c>
      <c r="AB31" s="147"/>
      <c r="AD31" s="1" t="s">
        <v>213</v>
      </c>
      <c r="AE31" s="140">
        <v>44282527.899999999</v>
      </c>
      <c r="AF31" s="1" t="s">
        <v>218</v>
      </c>
    </row>
    <row r="32" spans="1:32" ht="107.25" customHeight="1" x14ac:dyDescent="0.3">
      <c r="A32" s="147"/>
      <c r="B32" s="2" t="s">
        <v>290</v>
      </c>
      <c r="C32" s="3" t="s">
        <v>291</v>
      </c>
      <c r="D32" s="4" t="s">
        <v>34</v>
      </c>
      <c r="E32" s="5" t="s">
        <v>27</v>
      </c>
      <c r="F32" s="5" t="s">
        <v>28</v>
      </c>
      <c r="G32" s="41">
        <v>4.9999999999999996E-2</v>
      </c>
      <c r="H32" s="41">
        <v>4.9999999999999996E-2</v>
      </c>
      <c r="I32" s="34">
        <v>10830717.8892</v>
      </c>
      <c r="J32" s="42">
        <v>10830717.892115999</v>
      </c>
      <c r="K32" s="6">
        <v>8.792599922769288E-3</v>
      </c>
      <c r="L32" s="6">
        <v>0.72</v>
      </c>
      <c r="M32" s="6">
        <v>0.72</v>
      </c>
      <c r="N32" s="34">
        <v>90000</v>
      </c>
      <c r="O32" s="34">
        <v>15000</v>
      </c>
      <c r="P32" s="34">
        <v>10800</v>
      </c>
      <c r="Q32" s="43">
        <v>2.8015484070013756</v>
      </c>
      <c r="R32" s="44">
        <v>47051</v>
      </c>
      <c r="S32" s="7">
        <v>0.522934408452294</v>
      </c>
      <c r="T32" s="4" t="s">
        <v>292</v>
      </c>
      <c r="U32" s="5" t="s">
        <v>190</v>
      </c>
      <c r="V32" s="5" t="s">
        <v>293</v>
      </c>
      <c r="W32" s="5" t="s">
        <v>94</v>
      </c>
      <c r="X32" s="5" t="s">
        <v>85</v>
      </c>
      <c r="Y32" s="7">
        <v>0</v>
      </c>
      <c r="Z32" s="7">
        <v>0</v>
      </c>
      <c r="AA32" s="7">
        <v>0</v>
      </c>
      <c r="AB32" s="147"/>
      <c r="AD32" s="1" t="s">
        <v>215</v>
      </c>
      <c r="AE32" s="140">
        <v>26390515.039999999</v>
      </c>
      <c r="AF32" s="1" t="s">
        <v>17</v>
      </c>
    </row>
    <row r="33" spans="1:32" ht="107.25" customHeight="1" x14ac:dyDescent="0.3">
      <c r="A33" s="147"/>
      <c r="B33" s="2" t="s">
        <v>401</v>
      </c>
      <c r="C33" s="3" t="s">
        <v>402</v>
      </c>
      <c r="D33" s="4" t="s">
        <v>34</v>
      </c>
      <c r="E33" s="5" t="s">
        <v>27</v>
      </c>
      <c r="F33" s="5" t="s">
        <v>28</v>
      </c>
      <c r="G33" s="41">
        <v>5.1799999999999992E-2</v>
      </c>
      <c r="H33" s="41">
        <v>4.9699999999999994E-2</v>
      </c>
      <c r="I33" s="34">
        <v>10209605.532816</v>
      </c>
      <c r="J33" s="42">
        <v>10216456.5293028</v>
      </c>
      <c r="K33" s="6">
        <v>8.2939298932264635E-3</v>
      </c>
      <c r="L33" s="6">
        <v>0.90439770554493304</v>
      </c>
      <c r="M33" s="6">
        <v>0.40248565965583172</v>
      </c>
      <c r="N33" s="34">
        <v>120000</v>
      </c>
      <c r="O33" s="34">
        <v>25104</v>
      </c>
      <c r="P33" s="34">
        <v>10104</v>
      </c>
      <c r="Q33" s="43">
        <v>3.062350386247461</v>
      </c>
      <c r="R33" s="44">
        <v>47217</v>
      </c>
      <c r="S33" s="7">
        <v>0.32581515679088918</v>
      </c>
      <c r="T33" s="4" t="s">
        <v>403</v>
      </c>
      <c r="U33" s="5" t="s">
        <v>190</v>
      </c>
      <c r="V33" s="5" t="s">
        <v>293</v>
      </c>
      <c r="W33" s="5" t="s">
        <v>94</v>
      </c>
      <c r="X33" s="5" t="s">
        <v>85</v>
      </c>
      <c r="Y33" s="7">
        <v>0</v>
      </c>
      <c r="Z33" s="7">
        <v>0</v>
      </c>
      <c r="AA33" s="7">
        <v>0</v>
      </c>
      <c r="AB33" s="147"/>
      <c r="AD33" s="1" t="s">
        <v>221</v>
      </c>
      <c r="AE33" s="140">
        <v>6430897.0099999998</v>
      </c>
      <c r="AF33" s="1" t="s">
        <v>221</v>
      </c>
    </row>
    <row r="34" spans="1:32" ht="107.25" customHeight="1" x14ac:dyDescent="0.3">
      <c r="A34" s="147"/>
      <c r="B34" s="2" t="s">
        <v>385</v>
      </c>
      <c r="C34" s="3" t="s">
        <v>383</v>
      </c>
      <c r="D34" s="4" t="s">
        <v>22</v>
      </c>
      <c r="E34" s="5" t="s">
        <v>27</v>
      </c>
      <c r="F34" s="5" t="s">
        <v>28</v>
      </c>
      <c r="G34" s="41">
        <v>4.4499999999999998E-2</v>
      </c>
      <c r="H34" s="41">
        <v>4.4500000000000005E-2</v>
      </c>
      <c r="I34" s="34">
        <v>8768340.2100000009</v>
      </c>
      <c r="J34" s="42">
        <v>8768340.2197124995</v>
      </c>
      <c r="K34" s="6">
        <v>7.1183192385409462E-3</v>
      </c>
      <c r="L34" s="6">
        <v>1</v>
      </c>
      <c r="M34" s="6">
        <v>0.5</v>
      </c>
      <c r="N34" s="34">
        <v>27500</v>
      </c>
      <c r="O34" s="34">
        <v>17500</v>
      </c>
      <c r="P34" s="34">
        <v>8750</v>
      </c>
      <c r="Q34" s="43">
        <v>2.4452054794520546</v>
      </c>
      <c r="R34" s="44">
        <v>47541</v>
      </c>
      <c r="S34" s="7">
        <v>0.62587833926309056</v>
      </c>
      <c r="T34" s="4" t="s">
        <v>386</v>
      </c>
      <c r="U34" s="5" t="s">
        <v>287</v>
      </c>
      <c r="V34" s="5" t="s">
        <v>31</v>
      </c>
      <c r="W34" s="5" t="s">
        <v>94</v>
      </c>
      <c r="X34" s="5" t="s">
        <v>85</v>
      </c>
      <c r="Y34" s="7">
        <v>1</v>
      </c>
      <c r="Z34" s="7">
        <v>1</v>
      </c>
      <c r="AA34" s="7">
        <v>1</v>
      </c>
      <c r="AB34" s="147"/>
      <c r="AD34" s="1" t="s">
        <v>230</v>
      </c>
      <c r="AE34" s="140">
        <v>1213253.3799999999</v>
      </c>
      <c r="AF34" s="1" t="s">
        <v>252</v>
      </c>
    </row>
    <row r="35" spans="1:32" ht="107.25" customHeight="1" x14ac:dyDescent="0.3">
      <c r="A35" s="147"/>
      <c r="B35" s="2" t="s">
        <v>382</v>
      </c>
      <c r="C35" s="3" t="s">
        <v>383</v>
      </c>
      <c r="D35" s="4" t="s">
        <v>22</v>
      </c>
      <c r="E35" s="5" t="s">
        <v>27</v>
      </c>
      <c r="F35" s="5" t="s">
        <v>28</v>
      </c>
      <c r="G35" s="41">
        <v>2.2499999999999999E-2</v>
      </c>
      <c r="H35" s="41">
        <v>2.2499999999999999E-2</v>
      </c>
      <c r="I35" s="34">
        <v>8766118.3837499991</v>
      </c>
      <c r="J35" s="42">
        <v>8766118.3890875001</v>
      </c>
      <c r="K35" s="6">
        <v>7.1165155106646992E-3</v>
      </c>
      <c r="L35" s="6">
        <v>1</v>
      </c>
      <c r="M35" s="6">
        <v>0.5</v>
      </c>
      <c r="N35" s="34">
        <v>27500</v>
      </c>
      <c r="O35" s="34">
        <v>17500</v>
      </c>
      <c r="P35" s="34">
        <v>8750</v>
      </c>
      <c r="Q35" s="43">
        <v>2.4452054794520546</v>
      </c>
      <c r="R35" s="44">
        <v>47508</v>
      </c>
      <c r="S35" s="7">
        <v>0.31289951648468456</v>
      </c>
      <c r="T35" s="4" t="s">
        <v>384</v>
      </c>
      <c r="U35" s="5" t="s">
        <v>287</v>
      </c>
      <c r="V35" s="5" t="s">
        <v>31</v>
      </c>
      <c r="W35" s="5" t="s">
        <v>94</v>
      </c>
      <c r="X35" s="5" t="s">
        <v>85</v>
      </c>
      <c r="Y35" s="7">
        <v>1</v>
      </c>
      <c r="Z35" s="7">
        <v>1</v>
      </c>
      <c r="AA35" s="7">
        <v>1</v>
      </c>
      <c r="AB35" s="147"/>
      <c r="AD35" s="1" t="s">
        <v>227</v>
      </c>
      <c r="AE35" s="140">
        <v>20314996.59</v>
      </c>
      <c r="AF35" s="1" t="s">
        <v>104</v>
      </c>
    </row>
    <row r="36" spans="1:32" ht="107.25" customHeight="1" x14ac:dyDescent="0.3">
      <c r="A36" s="147"/>
      <c r="B36" s="2" t="s">
        <v>224</v>
      </c>
      <c r="C36" s="3" t="s">
        <v>225</v>
      </c>
      <c r="D36" s="4" t="s">
        <v>22</v>
      </c>
      <c r="E36" s="5" t="s">
        <v>27</v>
      </c>
      <c r="F36" s="5" t="s">
        <v>26</v>
      </c>
      <c r="G36" s="41">
        <v>9.5000000000000001E-2</v>
      </c>
      <c r="H36" s="41">
        <v>0.11320000000000001</v>
      </c>
      <c r="I36" s="34">
        <v>8815921.5692687295</v>
      </c>
      <c r="J36" s="42">
        <v>8294648.7452686904</v>
      </c>
      <c r="K36" s="6">
        <v>6.733766740442652E-3</v>
      </c>
      <c r="L36" s="6">
        <v>0.48322500000000002</v>
      </c>
      <c r="M36" s="6">
        <v>6.1731250000000001E-2</v>
      </c>
      <c r="N36" s="34">
        <v>160000</v>
      </c>
      <c r="O36" s="34">
        <v>160000</v>
      </c>
      <c r="P36" s="34">
        <v>9877</v>
      </c>
      <c r="Q36" s="43">
        <v>3.7647371523056234</v>
      </c>
      <c r="R36" s="44">
        <v>48928</v>
      </c>
      <c r="S36" s="7">
        <v>0.40978123382335357</v>
      </c>
      <c r="T36" s="4" t="s">
        <v>226</v>
      </c>
      <c r="U36" s="5" t="s">
        <v>190</v>
      </c>
      <c r="V36" s="5" t="s">
        <v>76</v>
      </c>
      <c r="W36" s="5" t="s">
        <v>94</v>
      </c>
      <c r="X36" s="5" t="s">
        <v>85</v>
      </c>
      <c r="Y36" s="7">
        <v>0</v>
      </c>
      <c r="Z36" s="7">
        <v>0</v>
      </c>
      <c r="AA36" s="7">
        <v>0</v>
      </c>
      <c r="AB36" s="147"/>
      <c r="AD36" s="1" t="s">
        <v>224</v>
      </c>
      <c r="AE36" s="140">
        <v>47454352.829999998</v>
      </c>
      <c r="AF36" s="1" t="s">
        <v>256</v>
      </c>
    </row>
    <row r="37" spans="1:32" ht="107.25" customHeight="1" x14ac:dyDescent="0.3">
      <c r="A37" s="147"/>
      <c r="B37" s="2" t="s">
        <v>261</v>
      </c>
      <c r="C37" s="3" t="s">
        <v>112</v>
      </c>
      <c r="D37" s="4" t="s">
        <v>22</v>
      </c>
      <c r="E37" s="5" t="s">
        <v>27</v>
      </c>
      <c r="F37" s="5" t="s">
        <v>28</v>
      </c>
      <c r="G37" s="41">
        <v>0.04</v>
      </c>
      <c r="H37" s="41">
        <v>3.6000000000000004E-2</v>
      </c>
      <c r="I37" s="34">
        <v>8045740.7303812001</v>
      </c>
      <c r="J37" s="42">
        <v>7944650.0632360391</v>
      </c>
      <c r="K37" s="6">
        <v>6.4496305995826106E-3</v>
      </c>
      <c r="L37" s="6">
        <v>0.51445882352941175</v>
      </c>
      <c r="M37" s="6">
        <v>0.11504705882352941</v>
      </c>
      <c r="N37" s="34">
        <v>170000</v>
      </c>
      <c r="O37" s="34">
        <v>170000</v>
      </c>
      <c r="P37" s="34">
        <v>19558</v>
      </c>
      <c r="Q37" s="43">
        <v>2.2631797894738779</v>
      </c>
      <c r="R37" s="44">
        <v>46741</v>
      </c>
      <c r="S37" s="7">
        <v>0.8634763443438036</v>
      </c>
      <c r="T37" s="4" t="s">
        <v>113</v>
      </c>
      <c r="U37" s="5" t="s">
        <v>23</v>
      </c>
      <c r="V37" s="5" t="s">
        <v>33</v>
      </c>
      <c r="W37" s="5" t="s">
        <v>24</v>
      </c>
      <c r="X37" s="5" t="s">
        <v>85</v>
      </c>
      <c r="Y37" s="7" t="s">
        <v>238</v>
      </c>
      <c r="Z37" s="7" t="s">
        <v>238</v>
      </c>
      <c r="AA37" s="7" t="s">
        <v>238</v>
      </c>
      <c r="AB37" s="147"/>
      <c r="AD37" s="1" t="s">
        <v>235</v>
      </c>
      <c r="AE37" s="140">
        <v>19550215.98</v>
      </c>
      <c r="AF37" s="1" t="s">
        <v>278</v>
      </c>
    </row>
    <row r="38" spans="1:32" ht="107.25" customHeight="1" x14ac:dyDescent="0.3">
      <c r="A38" s="147"/>
      <c r="B38" s="2" t="s">
        <v>252</v>
      </c>
      <c r="C38" s="3" t="s">
        <v>253</v>
      </c>
      <c r="D38" s="4" t="s">
        <v>25</v>
      </c>
      <c r="E38" s="5" t="s">
        <v>254</v>
      </c>
      <c r="F38" s="5" t="s">
        <v>28</v>
      </c>
      <c r="G38" s="41">
        <v>2.1499999999999998E-2</v>
      </c>
      <c r="H38" s="41">
        <v>2.0499999999999997E-2</v>
      </c>
      <c r="I38" s="34">
        <v>6275465.8197213598</v>
      </c>
      <c r="J38" s="42">
        <v>6289109.2460671198</v>
      </c>
      <c r="K38" s="6">
        <v>5.1056284562180452E-3</v>
      </c>
      <c r="L38" s="6">
        <v>0.41894366197183097</v>
      </c>
      <c r="M38" s="6">
        <v>8.8225352112676056E-2</v>
      </c>
      <c r="N38" s="34">
        <v>71000</v>
      </c>
      <c r="O38" s="34">
        <v>71000</v>
      </c>
      <c r="P38" s="34">
        <v>6264</v>
      </c>
      <c r="Q38" s="43">
        <v>2.3103176020164922</v>
      </c>
      <c r="R38" s="44">
        <v>46745</v>
      </c>
      <c r="S38" s="7">
        <v>0.77462488042220179</v>
      </c>
      <c r="T38" s="141" t="s">
        <v>255</v>
      </c>
      <c r="U38" s="5" t="s">
        <v>23</v>
      </c>
      <c r="V38" s="5" t="s">
        <v>76</v>
      </c>
      <c r="W38" s="5" t="s">
        <v>24</v>
      </c>
      <c r="X38" s="5" t="s">
        <v>85</v>
      </c>
      <c r="Y38" s="7">
        <v>1</v>
      </c>
      <c r="Z38" s="7">
        <v>1</v>
      </c>
      <c r="AA38" s="7">
        <v>1</v>
      </c>
      <c r="AB38" s="147"/>
      <c r="AD38" s="1" t="s">
        <v>232</v>
      </c>
      <c r="AE38" s="140">
        <v>28740614.449999999</v>
      </c>
      <c r="AF38" s="1" t="s">
        <v>264</v>
      </c>
    </row>
    <row r="39" spans="1:32" ht="107.25" customHeight="1" x14ac:dyDescent="0.3">
      <c r="A39" s="147"/>
      <c r="B39" s="2" t="s">
        <v>297</v>
      </c>
      <c r="C39" s="3" t="s">
        <v>298</v>
      </c>
      <c r="D39" s="4" t="s">
        <v>30</v>
      </c>
      <c r="E39" s="5" t="s">
        <v>27</v>
      </c>
      <c r="F39" s="5" t="s">
        <v>26</v>
      </c>
      <c r="G39" s="41">
        <v>9.8000000000000004E-2</v>
      </c>
      <c r="H39" s="41">
        <v>0.1434</v>
      </c>
      <c r="I39" s="34">
        <v>6002324.8455751995</v>
      </c>
      <c r="J39" s="42">
        <v>5767899.9676746009</v>
      </c>
      <c r="K39" s="6">
        <v>4.682500025897038E-3</v>
      </c>
      <c r="L39" s="6">
        <v>1</v>
      </c>
      <c r="M39" s="6">
        <v>0.21049999999999999</v>
      </c>
      <c r="N39" s="34">
        <v>40000</v>
      </c>
      <c r="O39" s="34">
        <v>40000</v>
      </c>
      <c r="P39" s="34">
        <v>8420</v>
      </c>
      <c r="Q39" s="43">
        <v>0.94979739140870667</v>
      </c>
      <c r="R39" s="44">
        <v>46197</v>
      </c>
      <c r="S39" s="7">
        <v>0.61446896280024998</v>
      </c>
      <c r="T39" s="4" t="s">
        <v>299</v>
      </c>
      <c r="U39" s="5" t="s">
        <v>287</v>
      </c>
      <c r="V39" s="5" t="s">
        <v>76</v>
      </c>
      <c r="W39" s="5" t="s">
        <v>94</v>
      </c>
      <c r="X39" s="5" t="s">
        <v>85</v>
      </c>
      <c r="Y39" s="7">
        <v>1</v>
      </c>
      <c r="Z39" s="7">
        <v>1</v>
      </c>
      <c r="AA39" s="7">
        <v>1</v>
      </c>
      <c r="AB39" s="147"/>
      <c r="AD39" s="1" t="s">
        <v>246</v>
      </c>
      <c r="AE39" s="140">
        <v>22122038.829999998</v>
      </c>
      <c r="AF39" s="1" t="s">
        <v>262</v>
      </c>
    </row>
    <row r="40" spans="1:32" ht="107.25" customHeight="1" x14ac:dyDescent="0.3">
      <c r="A40" s="147"/>
      <c r="B40" s="2" t="s">
        <v>104</v>
      </c>
      <c r="C40" s="3" t="s">
        <v>105</v>
      </c>
      <c r="D40" s="4" t="s">
        <v>106</v>
      </c>
      <c r="E40" s="5" t="s">
        <v>74</v>
      </c>
      <c r="F40" s="5" t="s">
        <v>26</v>
      </c>
      <c r="G40" s="41">
        <v>9.5000000000000001E-2</v>
      </c>
      <c r="H40" s="41">
        <v>0.1176</v>
      </c>
      <c r="I40" s="34">
        <v>5838944.9136504009</v>
      </c>
      <c r="J40" s="42">
        <v>5465169.9851123998</v>
      </c>
      <c r="K40" s="6">
        <v>4.4367375891121268E-3</v>
      </c>
      <c r="L40" s="6">
        <v>0.18628749999999999</v>
      </c>
      <c r="M40" s="6">
        <v>3.5249999999999997E-2</v>
      </c>
      <c r="N40" s="34">
        <v>160000</v>
      </c>
      <c r="O40" s="34">
        <v>160000</v>
      </c>
      <c r="P40" s="34">
        <v>5640</v>
      </c>
      <c r="Q40" s="43">
        <v>3.325323489613079</v>
      </c>
      <c r="R40" s="44">
        <v>48442</v>
      </c>
      <c r="S40" s="7">
        <v>0.72822263399408915</v>
      </c>
      <c r="T40" s="4" t="s">
        <v>107</v>
      </c>
      <c r="U40" s="5" t="s">
        <v>23</v>
      </c>
      <c r="V40" s="5" t="s">
        <v>33</v>
      </c>
      <c r="W40" s="5" t="s">
        <v>80</v>
      </c>
      <c r="X40" s="5" t="s">
        <v>85</v>
      </c>
      <c r="Y40" s="7">
        <v>1</v>
      </c>
      <c r="Z40" s="7">
        <v>0</v>
      </c>
      <c r="AA40" s="7">
        <v>0</v>
      </c>
      <c r="AB40" s="147"/>
      <c r="AD40" s="1" t="s">
        <v>243</v>
      </c>
      <c r="AE40" s="140">
        <v>14322739.800000001</v>
      </c>
      <c r="AF40" s="1" t="s">
        <v>263</v>
      </c>
    </row>
    <row r="41" spans="1:32" ht="107.25" customHeight="1" x14ac:dyDescent="0.3">
      <c r="A41" s="147"/>
      <c r="B41" s="2" t="s">
        <v>260</v>
      </c>
      <c r="C41" s="3" t="s">
        <v>115</v>
      </c>
      <c r="D41" s="4" t="s">
        <v>106</v>
      </c>
      <c r="E41" s="5" t="s">
        <v>27</v>
      </c>
      <c r="F41" s="5" t="s">
        <v>26</v>
      </c>
      <c r="G41" s="41">
        <v>0.11002815914305109</v>
      </c>
      <c r="H41" s="41">
        <v>0.14202834687067142</v>
      </c>
      <c r="I41" s="34">
        <v>5390317.7565313596</v>
      </c>
      <c r="J41" s="42">
        <v>5283025.7026200593</v>
      </c>
      <c r="K41" s="6">
        <v>4.2888691079894844E-3</v>
      </c>
      <c r="L41" s="6">
        <v>7.1367262445723514E-2</v>
      </c>
      <c r="M41" s="6">
        <v>6.7807735029788957E-2</v>
      </c>
      <c r="N41" s="34">
        <v>105000</v>
      </c>
      <c r="O41" s="34">
        <v>79224</v>
      </c>
      <c r="P41" s="34">
        <v>5372</v>
      </c>
      <c r="Q41" s="43">
        <v>1.1898383800016006</v>
      </c>
      <c r="R41" s="44">
        <v>46198</v>
      </c>
      <c r="S41" s="7">
        <v>0.96</v>
      </c>
      <c r="T41" s="4" t="s">
        <v>116</v>
      </c>
      <c r="U41" s="5" t="s">
        <v>23</v>
      </c>
      <c r="V41" s="5" t="s">
        <v>76</v>
      </c>
      <c r="W41" s="5" t="s">
        <v>94</v>
      </c>
      <c r="X41" s="5" t="s">
        <v>85</v>
      </c>
      <c r="Y41" s="7">
        <v>1</v>
      </c>
      <c r="Z41" s="7">
        <v>1</v>
      </c>
      <c r="AA41" s="7">
        <v>1</v>
      </c>
      <c r="AB41" s="147"/>
      <c r="AD41" s="1" t="s">
        <v>249</v>
      </c>
      <c r="AE41" s="140">
        <v>9450000</v>
      </c>
      <c r="AF41" s="1" t="s">
        <v>279</v>
      </c>
    </row>
    <row r="42" spans="1:32" ht="107.25" customHeight="1" x14ac:dyDescent="0.3">
      <c r="A42" s="147"/>
      <c r="B42" s="2" t="s">
        <v>368</v>
      </c>
      <c r="C42" s="3" t="s">
        <v>369</v>
      </c>
      <c r="D42" s="4" t="s">
        <v>32</v>
      </c>
      <c r="E42" s="5" t="s">
        <v>27</v>
      </c>
      <c r="F42" s="5" t="s">
        <v>28</v>
      </c>
      <c r="G42" s="41">
        <v>4.4999999999999998E-2</v>
      </c>
      <c r="H42" s="41">
        <v>4.4999999999999998E-2</v>
      </c>
      <c r="I42" s="34">
        <v>4995348.9196865214</v>
      </c>
      <c r="J42" s="42">
        <v>5019980.9236812005</v>
      </c>
      <c r="K42" s="6">
        <v>4.0753239371133908E-3</v>
      </c>
      <c r="L42" s="6">
        <v>1</v>
      </c>
      <c r="M42" s="6">
        <v>1</v>
      </c>
      <c r="N42" s="34">
        <v>90000</v>
      </c>
      <c r="O42" s="34">
        <v>4804</v>
      </c>
      <c r="P42" s="34">
        <v>4804</v>
      </c>
      <c r="Q42" s="43">
        <v>3.5356973913510319</v>
      </c>
      <c r="R42" s="44">
        <v>47464</v>
      </c>
      <c r="S42" s="7">
        <v>0.3382778438197685</v>
      </c>
      <c r="T42" s="4" t="s">
        <v>370</v>
      </c>
      <c r="U42" s="5" t="s">
        <v>190</v>
      </c>
      <c r="V42" s="5" t="s">
        <v>367</v>
      </c>
      <c r="W42" s="5" t="s">
        <v>80</v>
      </c>
      <c r="X42" s="5" t="s">
        <v>85</v>
      </c>
      <c r="Y42" s="7">
        <v>0.58048351053023639</v>
      </c>
      <c r="Z42" s="7">
        <v>0.24974605539378344</v>
      </c>
      <c r="AA42" s="7">
        <v>0</v>
      </c>
      <c r="AB42" s="147"/>
      <c r="AD42" s="1" t="s">
        <v>256</v>
      </c>
      <c r="AE42" s="140">
        <v>4994697.87</v>
      </c>
      <c r="AF42" s="1" t="s">
        <v>101</v>
      </c>
    </row>
    <row r="43" spans="1:32" ht="107.25" customHeight="1" x14ac:dyDescent="0.3">
      <c r="A43" s="147"/>
      <c r="B43" s="2" t="s">
        <v>264</v>
      </c>
      <c r="C43" s="3" t="s">
        <v>265</v>
      </c>
      <c r="D43" s="4" t="s">
        <v>32</v>
      </c>
      <c r="E43" s="5" t="s">
        <v>27</v>
      </c>
      <c r="F43" s="5" t="s">
        <v>28</v>
      </c>
      <c r="G43" s="41">
        <v>5.5E-2</v>
      </c>
      <c r="H43" s="41">
        <v>5.6100000000000004E-2</v>
      </c>
      <c r="I43" s="34">
        <v>4506643.6379549997</v>
      </c>
      <c r="J43" s="42">
        <v>4498581.2286149999</v>
      </c>
      <c r="K43" s="6">
        <v>3.6520409226136626E-3</v>
      </c>
      <c r="L43" s="6">
        <v>1</v>
      </c>
      <c r="M43" s="6">
        <v>1</v>
      </c>
      <c r="N43" s="34">
        <v>25500</v>
      </c>
      <c r="O43" s="34">
        <v>4500</v>
      </c>
      <c r="P43" s="34">
        <v>4500</v>
      </c>
      <c r="Q43" s="43">
        <v>1.8258821321385474</v>
      </c>
      <c r="R43" s="44">
        <v>46535</v>
      </c>
      <c r="S43" s="7">
        <v>6.9870443999302312E-2</v>
      </c>
      <c r="T43" s="4" t="s">
        <v>266</v>
      </c>
      <c r="U43" s="5" t="s">
        <v>190</v>
      </c>
      <c r="V43" s="5" t="s">
        <v>76</v>
      </c>
      <c r="W43" s="5" t="s">
        <v>94</v>
      </c>
      <c r="X43" s="5" t="s">
        <v>85</v>
      </c>
      <c r="Y43" s="7">
        <v>1</v>
      </c>
      <c r="Z43" s="7">
        <v>1</v>
      </c>
      <c r="AA43" s="7">
        <v>1</v>
      </c>
      <c r="AB43" s="147"/>
      <c r="AD43" s="1" t="s">
        <v>252</v>
      </c>
      <c r="AE43" s="140">
        <v>6289197.1699999999</v>
      </c>
      <c r="AF43" s="1" t="s">
        <v>81</v>
      </c>
    </row>
    <row r="44" spans="1:32" ht="107.25" customHeight="1" x14ac:dyDescent="0.3">
      <c r="A44" s="147"/>
      <c r="B44" s="2" t="s">
        <v>262</v>
      </c>
      <c r="C44" s="3" t="s">
        <v>210</v>
      </c>
      <c r="D44" s="4" t="s">
        <v>22</v>
      </c>
      <c r="E44" s="5" t="s">
        <v>27</v>
      </c>
      <c r="F44" s="5" t="s">
        <v>26</v>
      </c>
      <c r="G44" s="41">
        <v>0.1125</v>
      </c>
      <c r="H44" s="41">
        <v>0.1148</v>
      </c>
      <c r="I44" s="34">
        <v>4491610.54502392</v>
      </c>
      <c r="J44" s="42">
        <v>4438348.8264678996</v>
      </c>
      <c r="K44" s="6">
        <v>3.6031430176232358E-3</v>
      </c>
      <c r="L44" s="6">
        <v>0.95014955134596213</v>
      </c>
      <c r="M44" s="6">
        <v>0.12497507477567298</v>
      </c>
      <c r="N44" s="34">
        <v>40120</v>
      </c>
      <c r="O44" s="34">
        <v>40120</v>
      </c>
      <c r="P44" s="34">
        <v>5014</v>
      </c>
      <c r="Q44" s="43">
        <v>5.8720384700886097</v>
      </c>
      <c r="R44" s="44">
        <v>49629</v>
      </c>
      <c r="S44" s="7">
        <v>0.58165152560647093</v>
      </c>
      <c r="T44" s="4" t="s">
        <v>211</v>
      </c>
      <c r="U44" s="5" t="s">
        <v>23</v>
      </c>
      <c r="V44" s="5" t="s">
        <v>33</v>
      </c>
      <c r="W44" s="5" t="s">
        <v>80</v>
      </c>
      <c r="X44" s="5" t="s">
        <v>85</v>
      </c>
      <c r="Y44" s="7">
        <v>0.10901180822716162</v>
      </c>
      <c r="Z44" s="7">
        <v>1.4541495175037306E-2</v>
      </c>
      <c r="AA44" s="7">
        <v>0</v>
      </c>
      <c r="AB44" s="147"/>
      <c r="AD44" s="1" t="s">
        <v>264</v>
      </c>
      <c r="AE44" s="140">
        <v>4493010.83</v>
      </c>
      <c r="AF44" s="1" t="s">
        <v>20</v>
      </c>
    </row>
    <row r="45" spans="1:32" ht="107.25" customHeight="1" x14ac:dyDescent="0.3">
      <c r="A45" s="147"/>
      <c r="B45" s="2" t="s">
        <v>263</v>
      </c>
      <c r="C45" s="3" t="s">
        <v>201</v>
      </c>
      <c r="D45" s="4" t="s">
        <v>22</v>
      </c>
      <c r="E45" s="5" t="s">
        <v>27</v>
      </c>
      <c r="F45" s="5" t="s">
        <v>26</v>
      </c>
      <c r="G45" s="41">
        <v>9.5000000000000001E-2</v>
      </c>
      <c r="H45" s="41">
        <v>0.10619999999999999</v>
      </c>
      <c r="I45" s="34">
        <v>3961094</v>
      </c>
      <c r="J45" s="42">
        <v>3766090.9199060001</v>
      </c>
      <c r="K45" s="6">
        <v>3.057390199001682E-3</v>
      </c>
      <c r="L45" s="6">
        <v>0.14959876543209877</v>
      </c>
      <c r="M45" s="6">
        <v>0.14413580246913579</v>
      </c>
      <c r="N45" s="34">
        <v>32400</v>
      </c>
      <c r="O45" s="34">
        <v>32400</v>
      </c>
      <c r="P45" s="34">
        <v>4670</v>
      </c>
      <c r="Q45" s="43">
        <v>4.9804862709573143</v>
      </c>
      <c r="R45" s="44">
        <v>49536</v>
      </c>
      <c r="S45" s="7">
        <v>0.58843007991419471</v>
      </c>
      <c r="T45" s="4" t="s">
        <v>212</v>
      </c>
      <c r="U45" s="5" t="s">
        <v>190</v>
      </c>
      <c r="V45" s="5" t="s">
        <v>33</v>
      </c>
      <c r="W45" s="5" t="s">
        <v>80</v>
      </c>
      <c r="X45" s="5" t="s">
        <v>85</v>
      </c>
      <c r="Y45" s="7">
        <v>8.330387928076953E-2</v>
      </c>
      <c r="Z45" s="7">
        <v>5.7813459162171323E-2</v>
      </c>
      <c r="AA45" s="7">
        <v>0</v>
      </c>
      <c r="AB45" s="147"/>
      <c r="AD45" s="1" t="s">
        <v>269</v>
      </c>
      <c r="AE45" s="1">
        <v>61769326.350000001</v>
      </c>
      <c r="AF45" s="1" t="s">
        <v>19</v>
      </c>
    </row>
    <row r="46" spans="1:32" ht="107.25" customHeight="1" x14ac:dyDescent="0.3">
      <c r="A46" s="147"/>
      <c r="B46" s="2" t="s">
        <v>81</v>
      </c>
      <c r="C46" s="3" t="s">
        <v>191</v>
      </c>
      <c r="D46" s="4" t="s">
        <v>34</v>
      </c>
      <c r="E46" s="5" t="s">
        <v>27</v>
      </c>
      <c r="F46" s="5" t="s">
        <v>26</v>
      </c>
      <c r="G46" s="41">
        <v>8.1500000000000003E-2</v>
      </c>
      <c r="H46" s="41">
        <v>0.13869999999999999</v>
      </c>
      <c r="I46" s="34">
        <v>3286977.9595828005</v>
      </c>
      <c r="J46" s="42">
        <v>3134598.3216136</v>
      </c>
      <c r="K46" s="6">
        <v>2.5447314974933605E-3</v>
      </c>
      <c r="L46" s="6">
        <v>1</v>
      </c>
      <c r="M46" s="6">
        <v>0.43719999999999998</v>
      </c>
      <c r="N46" s="34">
        <v>50000</v>
      </c>
      <c r="O46" s="34">
        <v>50000</v>
      </c>
      <c r="P46" s="34">
        <v>21860</v>
      </c>
      <c r="Q46" s="43">
        <v>0.89412471204073041</v>
      </c>
      <c r="R46" s="44">
        <v>46097</v>
      </c>
      <c r="S46" s="7">
        <v>0.15099591844514515</v>
      </c>
      <c r="T46" s="4" t="s">
        <v>82</v>
      </c>
      <c r="U46" s="5" t="s">
        <v>23</v>
      </c>
      <c r="V46" s="5" t="s">
        <v>76</v>
      </c>
      <c r="W46" s="5" t="s">
        <v>24</v>
      </c>
      <c r="X46" s="5" t="s">
        <v>85</v>
      </c>
      <c r="Y46" s="7">
        <v>1</v>
      </c>
      <c r="Z46" s="7">
        <v>0.64290481642876585</v>
      </c>
      <c r="AA46" s="7">
        <v>0.64290481642876585</v>
      </c>
      <c r="AB46" s="147"/>
      <c r="AD46" s="1" t="s">
        <v>278</v>
      </c>
      <c r="AE46" s="1">
        <v>4595159.1550000003</v>
      </c>
      <c r="AF46" s="1" t="s">
        <v>18</v>
      </c>
    </row>
    <row r="47" spans="1:32" ht="107.25" customHeight="1" x14ac:dyDescent="0.3">
      <c r="A47" s="147"/>
      <c r="B47" s="2" t="s">
        <v>221</v>
      </c>
      <c r="C47" s="3" t="s">
        <v>222</v>
      </c>
      <c r="D47" s="4" t="s">
        <v>22</v>
      </c>
      <c r="E47" s="5" t="s">
        <v>27</v>
      </c>
      <c r="F47" s="5" t="s">
        <v>28</v>
      </c>
      <c r="G47" s="41">
        <v>0.05</v>
      </c>
      <c r="H47" s="41">
        <v>5.5599999999999997E-2</v>
      </c>
      <c r="I47" s="34">
        <v>2937581.844795601</v>
      </c>
      <c r="J47" s="42">
        <v>2935327.4471355602</v>
      </c>
      <c r="K47" s="6">
        <v>2.3829592961491456E-3</v>
      </c>
      <c r="L47" s="6">
        <v>0.81333333333333335</v>
      </c>
      <c r="M47" s="6">
        <v>0.31669999999999998</v>
      </c>
      <c r="N47" s="34">
        <v>30000</v>
      </c>
      <c r="O47" s="34">
        <v>30000</v>
      </c>
      <c r="P47" s="34">
        <v>9501</v>
      </c>
      <c r="Q47" s="43">
        <v>1.3928824478502697</v>
      </c>
      <c r="R47" s="44">
        <v>46323</v>
      </c>
      <c r="S47" s="7">
        <v>0.22557830519679711</v>
      </c>
      <c r="T47" s="4" t="s">
        <v>223</v>
      </c>
      <c r="U47" s="5" t="s">
        <v>190</v>
      </c>
      <c r="V47" s="5" t="s">
        <v>76</v>
      </c>
      <c r="W47" s="5" t="s">
        <v>94</v>
      </c>
      <c r="X47" s="5" t="s">
        <v>85</v>
      </c>
      <c r="Y47" s="7">
        <v>1</v>
      </c>
      <c r="Z47" s="7">
        <v>1</v>
      </c>
      <c r="AA47" s="7">
        <v>0</v>
      </c>
      <c r="AB47" s="147"/>
      <c r="AD47" s="1" t="s">
        <v>273</v>
      </c>
      <c r="AE47" s="1">
        <v>18156636.5</v>
      </c>
      <c r="AF47" s="1" t="s">
        <v>230</v>
      </c>
    </row>
    <row r="48" spans="1:32" ht="107.25" customHeight="1" x14ac:dyDescent="0.3">
      <c r="A48" s="147"/>
      <c r="B48" s="2" t="s">
        <v>279</v>
      </c>
      <c r="C48" s="3" t="s">
        <v>285</v>
      </c>
      <c r="D48" s="4" t="s">
        <v>25</v>
      </c>
      <c r="E48" s="5" t="s">
        <v>27</v>
      </c>
      <c r="F48" s="5" t="s">
        <v>26</v>
      </c>
      <c r="G48" s="41">
        <v>0.11499999999999999</v>
      </c>
      <c r="H48" s="41">
        <v>0.12399999999999999</v>
      </c>
      <c r="I48" s="34">
        <v>2925272.1790098003</v>
      </c>
      <c r="J48" s="42">
        <v>2763333.5349862799</v>
      </c>
      <c r="K48" s="6">
        <v>2.2433310947922087E-3</v>
      </c>
      <c r="L48" s="6">
        <v>1</v>
      </c>
      <c r="M48" s="6">
        <v>0.56979147097501404</v>
      </c>
      <c r="N48" s="34">
        <v>39880</v>
      </c>
      <c r="O48" s="34">
        <v>5323</v>
      </c>
      <c r="P48" s="34">
        <v>3033</v>
      </c>
      <c r="Q48" s="43">
        <v>3.6</v>
      </c>
      <c r="R48" s="44">
        <v>53220</v>
      </c>
      <c r="S48" s="7">
        <v>0.46553807516319928</v>
      </c>
      <c r="T48" s="4" t="s">
        <v>355</v>
      </c>
      <c r="U48" s="5" t="s">
        <v>190</v>
      </c>
      <c r="V48" s="5" t="s">
        <v>31</v>
      </c>
      <c r="W48" s="5" t="s">
        <v>80</v>
      </c>
      <c r="X48" s="5" t="s">
        <v>85</v>
      </c>
      <c r="Y48" s="7">
        <v>0.52813886698158763</v>
      </c>
      <c r="Z48" s="7">
        <v>0.19215402889488523</v>
      </c>
      <c r="AA48" s="7">
        <v>1.0281180931720197E-2</v>
      </c>
      <c r="AB48" s="147"/>
      <c r="AD48" s="1" t="s">
        <v>259</v>
      </c>
      <c r="AE48" s="1">
        <v>20736884.469999999</v>
      </c>
      <c r="AF48" s="1" t="s">
        <v>21</v>
      </c>
    </row>
    <row r="49" spans="1:32" ht="107.25" customHeight="1" x14ac:dyDescent="0.3">
      <c r="A49" s="147"/>
      <c r="B49" s="2" t="s">
        <v>20</v>
      </c>
      <c r="C49" s="3" t="s">
        <v>40</v>
      </c>
      <c r="D49" s="4" t="s">
        <v>34</v>
      </c>
      <c r="E49" s="5" t="s">
        <v>27</v>
      </c>
      <c r="F49" s="5" t="s">
        <v>26</v>
      </c>
      <c r="G49" s="41">
        <v>6.5000000000000002E-2</v>
      </c>
      <c r="H49" s="41">
        <v>8.9600000000000013E-2</v>
      </c>
      <c r="I49" s="34">
        <v>2706050.4918860998</v>
      </c>
      <c r="J49" s="42">
        <v>2468495.0689924504</v>
      </c>
      <c r="K49" s="6">
        <v>2.0039751537410766E-3</v>
      </c>
      <c r="L49" s="6">
        <v>0.1366</v>
      </c>
      <c r="M49" s="6">
        <v>0.1366</v>
      </c>
      <c r="N49" s="34">
        <v>25000</v>
      </c>
      <c r="O49" s="34">
        <v>25000</v>
      </c>
      <c r="P49" s="34">
        <v>3415</v>
      </c>
      <c r="Q49" s="43">
        <v>4.1917458435423027</v>
      </c>
      <c r="R49" s="44">
        <v>49779</v>
      </c>
      <c r="S49" s="7">
        <v>0.26304617304126704</v>
      </c>
      <c r="T49" s="4" t="s">
        <v>41</v>
      </c>
      <c r="U49" s="5" t="s">
        <v>23</v>
      </c>
      <c r="V49" s="5" t="s">
        <v>33</v>
      </c>
      <c r="W49" s="5" t="s">
        <v>80</v>
      </c>
      <c r="X49" s="5" t="s">
        <v>85</v>
      </c>
      <c r="Y49" s="7">
        <v>1</v>
      </c>
      <c r="Z49" s="7">
        <v>0.84653694370496269</v>
      </c>
      <c r="AA49" s="7">
        <v>0</v>
      </c>
      <c r="AB49" s="147"/>
    </row>
    <row r="50" spans="1:32" ht="107.25" customHeight="1" x14ac:dyDescent="0.3">
      <c r="A50" s="147"/>
      <c r="B50" s="2" t="s">
        <v>101</v>
      </c>
      <c r="C50" s="3" t="s">
        <v>102</v>
      </c>
      <c r="D50" s="4" t="s">
        <v>25</v>
      </c>
      <c r="E50" s="5" t="s">
        <v>27</v>
      </c>
      <c r="F50" s="5" t="s">
        <v>28</v>
      </c>
      <c r="G50" s="41">
        <v>0.04</v>
      </c>
      <c r="H50" s="41">
        <v>0.04</v>
      </c>
      <c r="I50" s="34">
        <v>2352098.29583062</v>
      </c>
      <c r="J50" s="42">
        <v>2352098.29742757</v>
      </c>
      <c r="K50" s="6">
        <v>1.9094818565408098E-3</v>
      </c>
      <c r="L50" s="6">
        <v>1</v>
      </c>
      <c r="M50" s="6">
        <v>0.48627456951020842</v>
      </c>
      <c r="N50" s="34">
        <v>70000</v>
      </c>
      <c r="O50" s="34">
        <v>65681</v>
      </c>
      <c r="P50" s="34">
        <v>31939</v>
      </c>
      <c r="Q50" s="43">
        <v>0.31456418033521727</v>
      </c>
      <c r="R50" s="44">
        <v>45866</v>
      </c>
      <c r="S50" s="7">
        <v>6.5057211160895329E-2</v>
      </c>
      <c r="T50" s="4" t="s">
        <v>103</v>
      </c>
      <c r="U50" s="5" t="s">
        <v>23</v>
      </c>
      <c r="V50" s="5" t="s">
        <v>76</v>
      </c>
      <c r="W50" s="5" t="s">
        <v>29</v>
      </c>
      <c r="X50" s="5" t="s">
        <v>85</v>
      </c>
      <c r="Y50" s="7">
        <v>1</v>
      </c>
      <c r="Z50" s="7">
        <v>1</v>
      </c>
      <c r="AA50" s="7">
        <v>0</v>
      </c>
      <c r="AB50" s="147"/>
      <c r="AD50" s="1" t="s">
        <v>270</v>
      </c>
      <c r="AE50" s="1">
        <v>41405901.369999997</v>
      </c>
      <c r="AF50" s="1" t="s">
        <v>99</v>
      </c>
    </row>
    <row r="51" spans="1:32" ht="107.25" customHeight="1" x14ac:dyDescent="0.3">
      <c r="A51" s="147"/>
      <c r="B51" s="2" t="s">
        <v>19</v>
      </c>
      <c r="C51" s="3" t="s">
        <v>38</v>
      </c>
      <c r="D51" s="4" t="s">
        <v>35</v>
      </c>
      <c r="E51" s="5" t="s">
        <v>27</v>
      </c>
      <c r="F51" s="5" t="s">
        <v>26</v>
      </c>
      <c r="G51" s="41">
        <v>6.7500000000000004E-2</v>
      </c>
      <c r="H51" s="41">
        <v>8.9999999999999983E-2</v>
      </c>
      <c r="I51" s="34">
        <v>1657717.1033999999</v>
      </c>
      <c r="J51" s="42">
        <v>1533416.0180000002</v>
      </c>
      <c r="K51" s="6">
        <v>1.2448587153446641E-3</v>
      </c>
      <c r="L51" s="6">
        <v>0.16</v>
      </c>
      <c r="M51" s="6">
        <v>0.16</v>
      </c>
      <c r="N51" s="34">
        <v>62500</v>
      </c>
      <c r="O51" s="34">
        <v>62500</v>
      </c>
      <c r="P51" s="34">
        <v>10000</v>
      </c>
      <c r="Q51" s="43">
        <v>3.8715660622083408</v>
      </c>
      <c r="R51" s="44">
        <v>49746</v>
      </c>
      <c r="S51" s="7">
        <v>0.18940393710322626</v>
      </c>
      <c r="T51" s="4" t="s">
        <v>39</v>
      </c>
      <c r="U51" s="5" t="s">
        <v>23</v>
      </c>
      <c r="V51" s="5" t="s">
        <v>33</v>
      </c>
      <c r="W51" s="5" t="s">
        <v>80</v>
      </c>
      <c r="X51" s="5" t="s">
        <v>85</v>
      </c>
      <c r="Y51" s="7">
        <v>0.94166143779020306</v>
      </c>
      <c r="Z51" s="7">
        <v>0.76923674359724403</v>
      </c>
      <c r="AA51" s="7">
        <v>0</v>
      </c>
      <c r="AB51" s="147"/>
    </row>
    <row r="52" spans="1:32" ht="107.25" customHeight="1" x14ac:dyDescent="0.3">
      <c r="A52" s="147"/>
      <c r="B52" s="2" t="s">
        <v>18</v>
      </c>
      <c r="C52" s="3" t="s">
        <v>36</v>
      </c>
      <c r="D52" s="4" t="s">
        <v>34</v>
      </c>
      <c r="E52" s="5" t="s">
        <v>27</v>
      </c>
      <c r="F52" s="5" t="s">
        <v>26</v>
      </c>
      <c r="G52" s="41">
        <v>7.4999999999999997E-2</v>
      </c>
      <c r="H52" s="41">
        <v>0.1075</v>
      </c>
      <c r="I52" s="34">
        <v>1321874.0610411002</v>
      </c>
      <c r="J52" s="42">
        <v>1164804.21444597</v>
      </c>
      <c r="K52" s="6">
        <v>9.4561205896002368E-4</v>
      </c>
      <c r="L52" s="6">
        <v>0.12796354139996927</v>
      </c>
      <c r="M52" s="6">
        <v>0.12796354139996927</v>
      </c>
      <c r="N52" s="34">
        <v>19529</v>
      </c>
      <c r="O52" s="34">
        <v>19529</v>
      </c>
      <c r="P52" s="34">
        <v>2499</v>
      </c>
      <c r="Q52" s="43">
        <v>4.3821702291801383</v>
      </c>
      <c r="R52" s="44">
        <v>49699</v>
      </c>
      <c r="S52" s="7">
        <v>0.17589535806516196</v>
      </c>
      <c r="T52" s="4" t="s">
        <v>37</v>
      </c>
      <c r="U52" s="5" t="s">
        <v>23</v>
      </c>
      <c r="V52" s="5" t="s">
        <v>77</v>
      </c>
      <c r="W52" s="5" t="s">
        <v>80</v>
      </c>
      <c r="X52" s="5" t="s">
        <v>85</v>
      </c>
      <c r="Y52" s="7">
        <v>0.16395368729253793</v>
      </c>
      <c r="Z52" s="7">
        <v>0.16395368729253793</v>
      </c>
      <c r="AA52" s="7">
        <v>0</v>
      </c>
      <c r="AB52" s="147"/>
    </row>
    <row r="53" spans="1:32" ht="107.25" customHeight="1" x14ac:dyDescent="0.3">
      <c r="A53" s="147"/>
      <c r="B53" s="2" t="s">
        <v>99</v>
      </c>
      <c r="C53" s="3" t="s">
        <v>371</v>
      </c>
      <c r="D53" s="4" t="s">
        <v>96</v>
      </c>
      <c r="E53" s="5" t="s">
        <v>27</v>
      </c>
      <c r="F53" s="5" t="s">
        <v>97</v>
      </c>
      <c r="G53" s="41">
        <v>0.06</v>
      </c>
      <c r="H53" s="41">
        <v>9.6099999999999991E-2</v>
      </c>
      <c r="I53" s="34">
        <v>1047455.2198231501</v>
      </c>
      <c r="J53" s="42">
        <v>986282.74743365997</v>
      </c>
      <c r="K53" s="6">
        <v>8.0068465408248497E-4</v>
      </c>
      <c r="L53" s="6">
        <v>8.3142999999999995E-2</v>
      </c>
      <c r="M53" s="6">
        <v>6.4478999999999995E-2</v>
      </c>
      <c r="N53" s="34">
        <v>1000000</v>
      </c>
      <c r="O53" s="34">
        <v>1000000</v>
      </c>
      <c r="P53" s="34">
        <v>64479</v>
      </c>
      <c r="Q53" s="43">
        <v>10</v>
      </c>
      <c r="R53" s="44">
        <v>56089</v>
      </c>
      <c r="S53" s="7">
        <v>1</v>
      </c>
      <c r="T53" s="4" t="s">
        <v>100</v>
      </c>
      <c r="U53" s="5" t="s">
        <v>23</v>
      </c>
      <c r="V53" s="5" t="s">
        <v>33</v>
      </c>
      <c r="W53" s="5" t="s">
        <v>80</v>
      </c>
      <c r="X53" s="5" t="s">
        <v>85</v>
      </c>
      <c r="Y53" s="7">
        <v>1</v>
      </c>
      <c r="Z53" s="7">
        <v>0</v>
      </c>
      <c r="AA53" s="7">
        <v>0</v>
      </c>
      <c r="AB53" s="147"/>
    </row>
    <row r="54" spans="1:32" ht="107.25" customHeight="1" x14ac:dyDescent="0.3">
      <c r="A54" s="147"/>
      <c r="B54" s="2" t="s">
        <v>21</v>
      </c>
      <c r="C54" s="3" t="s">
        <v>373</v>
      </c>
      <c r="D54" s="4" t="s">
        <v>25</v>
      </c>
      <c r="E54" s="5" t="s">
        <v>27</v>
      </c>
      <c r="F54" s="5" t="s">
        <v>26</v>
      </c>
      <c r="G54" s="41">
        <v>6.5000000000000002E-2</v>
      </c>
      <c r="H54" s="41">
        <v>0.1168</v>
      </c>
      <c r="I54" s="34">
        <v>1198681.8550519999</v>
      </c>
      <c r="J54" s="42">
        <v>918181.89020799997</v>
      </c>
      <c r="K54" s="6">
        <v>7.4539897515082964E-4</v>
      </c>
      <c r="L54" s="6">
        <v>4.3787911960539362E-2</v>
      </c>
      <c r="M54" s="6">
        <v>4.3787911960539362E-2</v>
      </c>
      <c r="N54" s="34">
        <v>77647</v>
      </c>
      <c r="O54" s="34">
        <v>77647</v>
      </c>
      <c r="P54" s="34">
        <v>3400</v>
      </c>
      <c r="Q54" s="43">
        <v>6.0284460636346386</v>
      </c>
      <c r="R54" s="44">
        <v>51424</v>
      </c>
      <c r="S54" s="7">
        <v>0.3088185139396139</v>
      </c>
      <c r="T54" s="4" t="s">
        <v>42</v>
      </c>
      <c r="U54" s="5" t="s">
        <v>23</v>
      </c>
      <c r="V54" s="5" t="s">
        <v>31</v>
      </c>
      <c r="W54" s="5" t="s">
        <v>80</v>
      </c>
      <c r="X54" s="5" t="s">
        <v>85</v>
      </c>
      <c r="Y54" s="7">
        <v>0.42905116943178351</v>
      </c>
      <c r="Z54" s="7">
        <v>0.42905116943178351</v>
      </c>
      <c r="AA54" s="7">
        <v>0</v>
      </c>
      <c r="AB54" s="147"/>
    </row>
    <row r="55" spans="1:32" ht="107.25" customHeight="1" x14ac:dyDescent="0.3">
      <c r="A55" s="147"/>
      <c r="B55" s="2" t="s">
        <v>95</v>
      </c>
      <c r="C55" s="3" t="s">
        <v>372</v>
      </c>
      <c r="D55" s="4" t="s">
        <v>96</v>
      </c>
      <c r="E55" s="5" t="s">
        <v>27</v>
      </c>
      <c r="F55" s="5" t="s">
        <v>97</v>
      </c>
      <c r="G55" s="41">
        <v>7.7499999999999999E-2</v>
      </c>
      <c r="H55" s="41">
        <v>9.6799999999999983E-2</v>
      </c>
      <c r="I55" s="34">
        <v>1010773.42622235</v>
      </c>
      <c r="J55" s="42">
        <v>896628.25975362002</v>
      </c>
      <c r="K55" s="6">
        <v>7.2790129389310515E-4</v>
      </c>
      <c r="L55" s="6">
        <v>8.3142999999999995E-2</v>
      </c>
      <c r="M55" s="6">
        <v>6.4478999999999995E-2</v>
      </c>
      <c r="N55" s="34">
        <v>1000000</v>
      </c>
      <c r="O55" s="34">
        <v>1000000</v>
      </c>
      <c r="P55" s="34">
        <v>64479</v>
      </c>
      <c r="Q55" s="43">
        <v>10</v>
      </c>
      <c r="R55" s="44">
        <v>56089</v>
      </c>
      <c r="S55" s="7">
        <v>0.45355573670351818</v>
      </c>
      <c r="T55" s="4" t="s">
        <v>98</v>
      </c>
      <c r="U55" s="5" t="s">
        <v>23</v>
      </c>
      <c r="V55" s="5" t="s">
        <v>33</v>
      </c>
      <c r="W55" s="5" t="s">
        <v>80</v>
      </c>
      <c r="X55" s="5" t="s">
        <v>85</v>
      </c>
      <c r="Y55" s="7">
        <v>1</v>
      </c>
      <c r="Z55" s="7">
        <v>0</v>
      </c>
      <c r="AA55" s="7">
        <v>0</v>
      </c>
      <c r="AB55" s="147"/>
    </row>
    <row r="56" spans="1:32" s="148" customFormat="1" ht="18.75" customHeight="1" x14ac:dyDescent="0.3">
      <c r="A56" s="147"/>
      <c r="B56" s="158"/>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D56" s="148" t="s">
        <v>280</v>
      </c>
      <c r="AE56" s="148">
        <v>50135212.649999999</v>
      </c>
      <c r="AF56" s="148" t="s">
        <v>272</v>
      </c>
    </row>
    <row r="57" spans="1:32" ht="18.75" hidden="1" customHeight="1" x14ac:dyDescent="0.3">
      <c r="AD57" s="1" t="s">
        <v>279</v>
      </c>
      <c r="AE57" s="1">
        <v>3957112.8739999998</v>
      </c>
      <c r="AF57" s="1" t="s">
        <v>75</v>
      </c>
    </row>
    <row r="58" spans="1:32" ht="18.75" hidden="1" customHeight="1" x14ac:dyDescent="0.3">
      <c r="A58" s="148" t="s">
        <v>374</v>
      </c>
    </row>
  </sheetData>
  <autoFilter ref="B6:AA55" xr:uid="{F3A8C325-0E35-42AA-B7E3-605F37A4E35B}"/>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238A4-DACB-4C13-A1D9-A5C7406B91CF}">
  <sheetPr codeName="Planilha34">
    <tabColor theme="4" tint="0.79998168889431442"/>
  </sheetPr>
  <dimension ref="A1:AG178"/>
  <sheetViews>
    <sheetView zoomScale="85" zoomScaleNormal="85" workbookViewId="0"/>
  </sheetViews>
  <sheetFormatPr defaultColWidth="0" defaultRowHeight="15.6" zeroHeight="1" x14ac:dyDescent="0.35"/>
  <cols>
    <col min="1" max="1" width="2.5546875" style="166" customWidth="1"/>
    <col min="2" max="2" width="38.6640625" style="160" customWidth="1"/>
    <col min="3" max="3" width="11.5546875" style="160" bestFit="1" customWidth="1"/>
    <col min="4" max="4" width="14" style="160" bestFit="1" customWidth="1"/>
    <col min="5" max="5" width="19.109375" style="160" bestFit="1" customWidth="1"/>
    <col min="6" max="6" width="12" style="160" bestFit="1" customWidth="1"/>
    <col min="7" max="7" width="14.44140625" style="160" customWidth="1"/>
    <col min="8" max="8" width="12.88671875" style="160" bestFit="1" customWidth="1"/>
    <col min="9" max="9" width="13" style="160" bestFit="1" customWidth="1"/>
    <col min="10" max="10" width="23" style="160" bestFit="1" customWidth="1"/>
    <col min="11" max="11" width="12.88671875" style="160" customWidth="1"/>
    <col min="12" max="12" width="27.33203125" style="160" customWidth="1"/>
    <col min="13" max="13" width="20.33203125" style="160" customWidth="1"/>
    <col min="14" max="14" width="31.6640625" style="160" customWidth="1"/>
    <col min="15" max="15" width="25.33203125" style="160" customWidth="1"/>
    <col min="16" max="16" width="11.44140625" style="166" customWidth="1"/>
    <col min="17" max="33" width="0" style="160" hidden="1" customWidth="1"/>
    <col min="34" max="16384" width="42.44140625" style="160" hidden="1"/>
  </cols>
  <sheetData>
    <row r="1" spans="2:15" x14ac:dyDescent="0.35">
      <c r="B1" s="166"/>
      <c r="C1" s="166"/>
      <c r="D1" s="166"/>
      <c r="E1" s="166"/>
      <c r="F1" s="166"/>
      <c r="G1" s="166"/>
      <c r="H1" s="166"/>
      <c r="I1" s="166"/>
      <c r="J1" s="166"/>
      <c r="K1" s="166"/>
      <c r="L1" s="166"/>
      <c r="M1" s="166"/>
      <c r="N1" s="166"/>
      <c r="O1" s="166"/>
    </row>
    <row r="2" spans="2:15" x14ac:dyDescent="0.35">
      <c r="B2" s="139" t="s">
        <v>267</v>
      </c>
      <c r="C2" s="166"/>
      <c r="D2" s="166"/>
      <c r="E2" s="166"/>
      <c r="F2" s="166"/>
      <c r="G2" s="166"/>
      <c r="H2" s="166"/>
      <c r="I2" s="166"/>
      <c r="J2" s="166"/>
      <c r="K2" s="166"/>
      <c r="L2" s="166"/>
      <c r="M2" s="166"/>
      <c r="N2" s="166"/>
      <c r="O2" s="166"/>
    </row>
    <row r="3" spans="2:15" x14ac:dyDescent="0.35">
      <c r="B3" s="139" t="s">
        <v>0</v>
      </c>
      <c r="C3" s="166"/>
      <c r="D3" s="166"/>
      <c r="E3" s="166"/>
      <c r="F3" s="166"/>
      <c r="G3" s="166"/>
      <c r="H3" s="166"/>
      <c r="I3" s="166"/>
      <c r="J3" s="166"/>
      <c r="K3" s="166"/>
      <c r="L3" s="166"/>
      <c r="M3" s="166"/>
      <c r="N3" s="166"/>
      <c r="O3" s="166"/>
    </row>
    <row r="4" spans="2:15" x14ac:dyDescent="0.35">
      <c r="B4" s="144">
        <f>'Carteira de CRIs'!B4</f>
        <v>45717</v>
      </c>
      <c r="C4" s="166"/>
      <c r="D4" s="166"/>
      <c r="E4" s="166"/>
      <c r="F4" s="166"/>
      <c r="G4" s="166"/>
      <c r="H4" s="166"/>
      <c r="I4" s="166"/>
      <c r="J4" s="166"/>
      <c r="K4" s="166"/>
      <c r="L4" s="166"/>
      <c r="M4" s="166"/>
      <c r="N4" s="166"/>
      <c r="O4" s="166"/>
    </row>
    <row r="5" spans="2:15" x14ac:dyDescent="0.35">
      <c r="B5" s="166"/>
      <c r="C5" s="166"/>
      <c r="D5" s="166"/>
      <c r="E5" s="166"/>
      <c r="F5" s="166"/>
      <c r="G5" s="166"/>
      <c r="H5" s="166"/>
      <c r="I5" s="166"/>
      <c r="J5" s="166"/>
      <c r="K5" s="166"/>
      <c r="L5" s="166"/>
      <c r="M5" s="166"/>
      <c r="N5" s="166"/>
      <c r="O5" s="166"/>
    </row>
    <row r="6" spans="2:15" ht="45" customHeight="1" x14ac:dyDescent="0.35">
      <c r="B6" s="145" t="s">
        <v>1</v>
      </c>
      <c r="C6" s="146" t="s">
        <v>9</v>
      </c>
      <c r="D6" s="146" t="s">
        <v>300</v>
      </c>
      <c r="E6" s="146" t="s">
        <v>6</v>
      </c>
      <c r="F6" s="146" t="s">
        <v>301</v>
      </c>
      <c r="G6" s="146" t="s">
        <v>78</v>
      </c>
      <c r="H6" s="146" t="s">
        <v>87</v>
      </c>
      <c r="I6" s="146" t="s">
        <v>79</v>
      </c>
      <c r="J6" s="146" t="s">
        <v>5</v>
      </c>
      <c r="K6" s="146" t="s">
        <v>90</v>
      </c>
      <c r="L6" s="146" t="s">
        <v>91</v>
      </c>
      <c r="M6" s="146" t="s">
        <v>92</v>
      </c>
      <c r="N6" s="146" t="s">
        <v>93</v>
      </c>
      <c r="O6" s="146" t="s">
        <v>7</v>
      </c>
    </row>
    <row r="7" spans="2:15" x14ac:dyDescent="0.35">
      <c r="B7" s="167" t="s">
        <v>200</v>
      </c>
      <c r="C7" s="167" t="s">
        <v>302</v>
      </c>
      <c r="D7" s="167" t="s">
        <v>200</v>
      </c>
      <c r="E7" s="168" t="s">
        <v>28</v>
      </c>
      <c r="F7" s="169">
        <v>0.04</v>
      </c>
      <c r="G7" s="169">
        <v>3.2799999999999996E-2</v>
      </c>
      <c r="H7" s="170">
        <v>16728874.472616661</v>
      </c>
      <c r="I7" s="170">
        <v>16719726.615794221</v>
      </c>
      <c r="J7" s="169">
        <v>1.3573418531911787E-2</v>
      </c>
      <c r="K7" s="171">
        <v>24400</v>
      </c>
      <c r="L7" s="171">
        <v>24400</v>
      </c>
      <c r="M7" s="171">
        <v>17547</v>
      </c>
      <c r="N7" s="172">
        <v>2.0951704604918904</v>
      </c>
      <c r="O7" s="173">
        <v>47337</v>
      </c>
    </row>
    <row r="8" spans="2:15" x14ac:dyDescent="0.35">
      <c r="B8" s="174" t="s">
        <v>303</v>
      </c>
      <c r="C8" s="174" t="s">
        <v>304</v>
      </c>
      <c r="D8" s="174" t="s">
        <v>200</v>
      </c>
      <c r="E8" s="175" t="s">
        <v>28</v>
      </c>
      <c r="F8" s="176">
        <v>0.04</v>
      </c>
      <c r="G8" s="176">
        <v>3.2799999999999996E-2</v>
      </c>
      <c r="H8" s="177">
        <v>26657285.481120382</v>
      </c>
      <c r="I8" s="177">
        <v>26642518.427285589</v>
      </c>
      <c r="J8" s="176">
        <v>2.1628945357043527E-2</v>
      </c>
      <c r="K8" s="178">
        <v>36200</v>
      </c>
      <c r="L8" s="178">
        <v>36200</v>
      </c>
      <c r="M8" s="178">
        <v>27961</v>
      </c>
      <c r="N8" s="179">
        <v>2.1273851837273705</v>
      </c>
      <c r="O8" s="180">
        <v>47378</v>
      </c>
    </row>
    <row r="9" spans="2:15" x14ac:dyDescent="0.35">
      <c r="B9" s="167" t="s">
        <v>305</v>
      </c>
      <c r="C9" s="167" t="s">
        <v>306</v>
      </c>
      <c r="D9" s="167" t="s">
        <v>200</v>
      </c>
      <c r="E9" s="168" t="s">
        <v>28</v>
      </c>
      <c r="F9" s="169">
        <v>0.04</v>
      </c>
      <c r="G9" s="169">
        <v>3.2799999999999996E-2</v>
      </c>
      <c r="H9" s="170">
        <v>25330579.935210101</v>
      </c>
      <c r="I9" s="170">
        <v>25309624.702296101</v>
      </c>
      <c r="J9" s="169">
        <v>2.054687477038987E-2</v>
      </c>
      <c r="K9" s="171">
        <v>34400</v>
      </c>
      <c r="L9" s="171">
        <v>34400</v>
      </c>
      <c r="M9" s="171">
        <v>26570</v>
      </c>
      <c r="N9" s="172">
        <v>3.226602879331494</v>
      </c>
      <c r="O9" s="173">
        <v>47954</v>
      </c>
    </row>
    <row r="10" spans="2:15" x14ac:dyDescent="0.35">
      <c r="B10" s="174" t="s">
        <v>307</v>
      </c>
      <c r="C10" s="174" t="s">
        <v>308</v>
      </c>
      <c r="D10" s="174" t="s">
        <v>200</v>
      </c>
      <c r="E10" s="175" t="s">
        <v>28</v>
      </c>
      <c r="F10" s="176">
        <v>4.7500000000000001E-2</v>
      </c>
      <c r="G10" s="176">
        <v>4.7500000000000001E-2</v>
      </c>
      <c r="H10" s="177">
        <v>25437503.060675371</v>
      </c>
      <c r="I10" s="177">
        <v>25437503.005854659</v>
      </c>
      <c r="J10" s="176">
        <v>2.0650689011808835E-2</v>
      </c>
      <c r="K10" s="178">
        <v>26500</v>
      </c>
      <c r="L10" s="178">
        <v>26500</v>
      </c>
      <c r="M10" s="178">
        <v>25263</v>
      </c>
      <c r="N10" s="179">
        <v>2.058842889767539</v>
      </c>
      <c r="O10" s="180">
        <v>47345</v>
      </c>
    </row>
    <row r="11" spans="2:15" x14ac:dyDescent="0.35">
      <c r="B11" s="167" t="s">
        <v>309</v>
      </c>
      <c r="C11" s="167" t="s">
        <v>310</v>
      </c>
      <c r="D11" s="167" t="s">
        <v>200</v>
      </c>
      <c r="E11" s="168" t="s">
        <v>28</v>
      </c>
      <c r="F11" s="169">
        <v>4.7500000000000001E-2</v>
      </c>
      <c r="G11" s="169">
        <v>4.7500000000000001E-2</v>
      </c>
      <c r="H11" s="170">
        <v>9906670.4563999996</v>
      </c>
      <c r="I11" s="170">
        <v>9906670.4490999989</v>
      </c>
      <c r="J11" s="169">
        <v>8.0424391710049101E-3</v>
      </c>
      <c r="K11" s="171">
        <v>10000</v>
      </c>
      <c r="L11" s="171">
        <v>10000</v>
      </c>
      <c r="M11" s="171">
        <v>10000</v>
      </c>
      <c r="N11" s="172">
        <v>2.089904778613731</v>
      </c>
      <c r="O11" s="173">
        <v>47378</v>
      </c>
    </row>
    <row r="12" spans="2:15" x14ac:dyDescent="0.35">
      <c r="B12" s="174" t="s">
        <v>311</v>
      </c>
      <c r="C12" s="174" t="s">
        <v>312</v>
      </c>
      <c r="D12" s="174" t="s">
        <v>200</v>
      </c>
      <c r="E12" s="175" t="s">
        <v>28</v>
      </c>
      <c r="F12" s="176">
        <v>4.7500000000000001E-2</v>
      </c>
      <c r="G12" s="176">
        <v>4.7500000000000001E-2</v>
      </c>
      <c r="H12" s="177">
        <v>31850496.647875682</v>
      </c>
      <c r="I12" s="177">
        <v>31850496.658314243</v>
      </c>
      <c r="J12" s="176">
        <v>2.585688938144285E-2</v>
      </c>
      <c r="K12" s="178">
        <v>38500</v>
      </c>
      <c r="L12" s="178">
        <v>38500</v>
      </c>
      <c r="M12" s="178">
        <v>31632</v>
      </c>
      <c r="N12" s="179">
        <v>3.1524740991957669</v>
      </c>
      <c r="O12" s="180">
        <v>47954</v>
      </c>
    </row>
    <row r="13" spans="2:15" x14ac:dyDescent="0.35">
      <c r="B13" s="167" t="s">
        <v>187</v>
      </c>
      <c r="C13" s="167" t="s">
        <v>189</v>
      </c>
      <c r="D13" s="167" t="s">
        <v>187</v>
      </c>
      <c r="E13" s="168" t="s">
        <v>26</v>
      </c>
      <c r="F13" s="169">
        <v>0.1021</v>
      </c>
      <c r="G13" s="169">
        <v>0.14410000000000001</v>
      </c>
      <c r="H13" s="170">
        <v>73802457.476696253</v>
      </c>
      <c r="I13" s="170">
        <v>72424776.780681744</v>
      </c>
      <c r="J13" s="169">
        <v>5.8795925909209797E-2</v>
      </c>
      <c r="K13" s="171">
        <v>150000</v>
      </c>
      <c r="L13" s="171">
        <v>139612</v>
      </c>
      <c r="M13" s="171">
        <v>73575</v>
      </c>
      <c r="N13" s="172">
        <v>0.47159714181205253</v>
      </c>
      <c r="O13" s="173">
        <v>46017</v>
      </c>
    </row>
    <row r="14" spans="2:15" x14ac:dyDescent="0.35">
      <c r="B14" s="174" t="s">
        <v>268</v>
      </c>
      <c r="C14" s="174" t="s">
        <v>315</v>
      </c>
      <c r="D14" s="174" t="s">
        <v>268</v>
      </c>
      <c r="E14" s="175" t="s">
        <v>28</v>
      </c>
      <c r="F14" s="176">
        <v>3.6999999999999998E-2</v>
      </c>
      <c r="G14" s="176">
        <v>4.3299999999999998E-2</v>
      </c>
      <c r="H14" s="177">
        <v>55985540.040124997</v>
      </c>
      <c r="I14" s="177">
        <v>54806819.480535001</v>
      </c>
      <c r="J14" s="176">
        <v>4.4493305202101846E-2</v>
      </c>
      <c r="K14" s="178">
        <v>110000</v>
      </c>
      <c r="L14" s="178">
        <v>90400</v>
      </c>
      <c r="M14" s="178">
        <v>50500</v>
      </c>
      <c r="N14" s="179">
        <v>5.1984126984126986</v>
      </c>
      <c r="O14" s="180">
        <v>47661</v>
      </c>
    </row>
    <row r="15" spans="2:15" x14ac:dyDescent="0.35">
      <c r="B15" s="167" t="s">
        <v>316</v>
      </c>
      <c r="C15" s="167" t="s">
        <v>317</v>
      </c>
      <c r="D15" s="167" t="s">
        <v>268</v>
      </c>
      <c r="E15" s="168" t="s">
        <v>28</v>
      </c>
      <c r="F15" s="169">
        <v>3.6999999999999998E-2</v>
      </c>
      <c r="G15" s="169">
        <v>5.8200000000000002E-2</v>
      </c>
      <c r="H15" s="170">
        <v>7779676.5412307503</v>
      </c>
      <c r="I15" s="170">
        <v>7257602.0405868702</v>
      </c>
      <c r="J15" s="169">
        <v>5.8918708600106603E-3</v>
      </c>
      <c r="K15" s="171">
        <v>16000</v>
      </c>
      <c r="L15" s="171">
        <v>12800</v>
      </c>
      <c r="M15" s="171">
        <v>7151</v>
      </c>
      <c r="N15" s="172">
        <v>5.1984126984126986</v>
      </c>
      <c r="O15" s="173">
        <v>45835</v>
      </c>
    </row>
    <row r="16" spans="2:15" x14ac:dyDescent="0.35">
      <c r="B16" s="174" t="s">
        <v>246</v>
      </c>
      <c r="C16" s="174" t="s">
        <v>248</v>
      </c>
      <c r="D16" s="174" t="s">
        <v>246</v>
      </c>
      <c r="E16" s="175" t="s">
        <v>28</v>
      </c>
      <c r="F16" s="176">
        <v>0.05</v>
      </c>
      <c r="G16" s="176">
        <v>5.0300000000000004E-2</v>
      </c>
      <c r="H16" s="177">
        <v>36641000</v>
      </c>
      <c r="I16" s="177">
        <v>36626215.128959388</v>
      </c>
      <c r="J16" s="176">
        <v>2.973391602680759E-2</v>
      </c>
      <c r="K16" s="178">
        <v>68000</v>
      </c>
      <c r="L16" s="178">
        <v>51461</v>
      </c>
      <c r="M16" s="178">
        <v>36641</v>
      </c>
      <c r="N16" s="179">
        <v>1.7148713220211709</v>
      </c>
      <c r="O16" s="180">
        <v>46477</v>
      </c>
    </row>
    <row r="17" spans="2:15" x14ac:dyDescent="0.35">
      <c r="B17" s="167" t="s">
        <v>275</v>
      </c>
      <c r="C17" s="167" t="s">
        <v>276</v>
      </c>
      <c r="D17" s="167" t="s">
        <v>275</v>
      </c>
      <c r="E17" s="168" t="s">
        <v>28</v>
      </c>
      <c r="F17" s="169">
        <v>3.5000000000000003E-2</v>
      </c>
      <c r="G17" s="169">
        <v>3.5000000000000003E-2</v>
      </c>
      <c r="H17" s="170">
        <v>33575302.404239997</v>
      </c>
      <c r="I17" s="170">
        <v>33575302.407634377</v>
      </c>
      <c r="J17" s="169">
        <v>2.7257122223746284E-2</v>
      </c>
      <c r="K17" s="171">
        <v>41689</v>
      </c>
      <c r="L17" s="171">
        <v>41689</v>
      </c>
      <c r="M17" s="171">
        <v>30858</v>
      </c>
      <c r="N17" s="172">
        <v>4.3267197711191319</v>
      </c>
      <c r="O17" s="173">
        <v>47354</v>
      </c>
    </row>
    <row r="18" spans="2:15" x14ac:dyDescent="0.35">
      <c r="B18" s="174" t="s">
        <v>197</v>
      </c>
      <c r="C18" s="174" t="s">
        <v>199</v>
      </c>
      <c r="D18" s="174" t="s">
        <v>197</v>
      </c>
      <c r="E18" s="175" t="s">
        <v>28</v>
      </c>
      <c r="F18" s="176">
        <v>0.05</v>
      </c>
      <c r="G18" s="176">
        <v>5.0799999999999998E-2</v>
      </c>
      <c r="H18" s="177">
        <v>32708055.953600775</v>
      </c>
      <c r="I18" s="177">
        <v>32686250.451030321</v>
      </c>
      <c r="J18" s="176">
        <v>2.653537152883944E-2</v>
      </c>
      <c r="K18" s="178">
        <v>70000</v>
      </c>
      <c r="L18" s="178">
        <v>70000</v>
      </c>
      <c r="M18" s="178">
        <v>39629</v>
      </c>
      <c r="N18" s="179">
        <v>0.88539408427514943</v>
      </c>
      <c r="O18" s="180">
        <v>46260</v>
      </c>
    </row>
    <row r="19" spans="2:15" x14ac:dyDescent="0.35">
      <c r="B19" s="167" t="s">
        <v>393</v>
      </c>
      <c r="C19" s="167" t="s">
        <v>404</v>
      </c>
      <c r="D19" s="167" t="s">
        <v>393</v>
      </c>
      <c r="E19" s="168" t="s">
        <v>28</v>
      </c>
      <c r="F19" s="169">
        <v>3.5000000000000003E-2</v>
      </c>
      <c r="G19" s="169">
        <v>3.5000000000000003E-2</v>
      </c>
      <c r="H19" s="170">
        <v>16042403.984000001</v>
      </c>
      <c r="I19" s="170">
        <v>16031792.48896</v>
      </c>
      <c r="J19" s="169">
        <v>1.3014939434706607E-2</v>
      </c>
      <c r="K19" s="171">
        <v>37500</v>
      </c>
      <c r="L19" s="171">
        <v>16000</v>
      </c>
      <c r="M19" s="171">
        <v>16000</v>
      </c>
      <c r="N19" s="172">
        <v>1.9835616438356165</v>
      </c>
      <c r="O19" s="173">
        <v>47204</v>
      </c>
    </row>
    <row r="20" spans="2:15" x14ac:dyDescent="0.35">
      <c r="B20" s="174" t="s">
        <v>405</v>
      </c>
      <c r="C20" s="174" t="s">
        <v>406</v>
      </c>
      <c r="D20" s="174" t="s">
        <v>393</v>
      </c>
      <c r="E20" s="175" t="s">
        <v>28</v>
      </c>
      <c r="F20" s="176">
        <v>0.06</v>
      </c>
      <c r="G20" s="176">
        <v>0.06</v>
      </c>
      <c r="H20" s="177">
        <v>16048482.767999999</v>
      </c>
      <c r="I20" s="177">
        <v>16036348.34912</v>
      </c>
      <c r="J20" s="176">
        <v>1.30186379758458E-2</v>
      </c>
      <c r="K20" s="178">
        <v>37500</v>
      </c>
      <c r="L20" s="178">
        <v>16000</v>
      </c>
      <c r="M20" s="178">
        <v>16000</v>
      </c>
      <c r="N20" s="179">
        <v>1.9835616438356165</v>
      </c>
      <c r="O20" s="180">
        <v>47204</v>
      </c>
    </row>
    <row r="21" spans="2:15" x14ac:dyDescent="0.35">
      <c r="B21" s="167" t="s">
        <v>232</v>
      </c>
      <c r="C21" s="167" t="s">
        <v>234</v>
      </c>
      <c r="D21" s="167" t="s">
        <v>232</v>
      </c>
      <c r="E21" s="168" t="s">
        <v>28</v>
      </c>
      <c r="F21" s="169">
        <v>3.6999999999999998E-2</v>
      </c>
      <c r="G21" s="169">
        <v>3.8199999999999998E-2</v>
      </c>
      <c r="H21" s="170">
        <v>28871196.051738001</v>
      </c>
      <c r="I21" s="170">
        <v>28782511.688392978</v>
      </c>
      <c r="J21" s="169">
        <v>2.3366235975243125E-2</v>
      </c>
      <c r="K21" s="171">
        <v>30200</v>
      </c>
      <c r="L21" s="171">
        <v>30200</v>
      </c>
      <c r="M21" s="171">
        <v>28794</v>
      </c>
      <c r="N21" s="172">
        <v>2.9520417656881719</v>
      </c>
      <c r="O21" s="173">
        <v>47113</v>
      </c>
    </row>
    <row r="22" spans="2:15" x14ac:dyDescent="0.35">
      <c r="B22" s="174" t="s">
        <v>358</v>
      </c>
      <c r="C22" s="174" t="s">
        <v>360</v>
      </c>
      <c r="D22" s="174" t="s">
        <v>358</v>
      </c>
      <c r="E22" s="175" t="s">
        <v>28</v>
      </c>
      <c r="F22" s="176">
        <v>0.05</v>
      </c>
      <c r="G22" s="176">
        <v>5.1200000000000002E-2</v>
      </c>
      <c r="H22" s="177">
        <v>26494231.896138001</v>
      </c>
      <c r="I22" s="177">
        <v>26401534.729975019</v>
      </c>
      <c r="J22" s="176">
        <v>2.1433309826742811E-2</v>
      </c>
      <c r="K22" s="178">
        <v>100000</v>
      </c>
      <c r="L22" s="178">
        <v>43346</v>
      </c>
      <c r="M22" s="178">
        <v>26346</v>
      </c>
      <c r="N22" s="179">
        <v>3.4460542739124875</v>
      </c>
      <c r="O22" s="180">
        <v>47443</v>
      </c>
    </row>
    <row r="23" spans="2:15" x14ac:dyDescent="0.35">
      <c r="B23" s="167" t="s">
        <v>396</v>
      </c>
      <c r="C23" s="167" t="s">
        <v>398</v>
      </c>
      <c r="D23" s="167" t="s">
        <v>396</v>
      </c>
      <c r="E23" s="168" t="s">
        <v>28</v>
      </c>
      <c r="F23" s="169">
        <v>3.6999999999999998E-2</v>
      </c>
      <c r="G23" s="169">
        <v>3.73E-2</v>
      </c>
      <c r="H23" s="170">
        <v>22595993.375716999</v>
      </c>
      <c r="I23" s="170">
        <v>22596208.83725363</v>
      </c>
      <c r="J23" s="169">
        <v>1.834406786847801E-2</v>
      </c>
      <c r="K23" s="171">
        <v>60000</v>
      </c>
      <c r="L23" s="171">
        <v>42000</v>
      </c>
      <c r="M23" s="171">
        <v>22507</v>
      </c>
      <c r="N23" s="172">
        <v>2.4821917808219176</v>
      </c>
      <c r="O23" s="173">
        <v>47568</v>
      </c>
    </row>
    <row r="24" spans="2:15" x14ac:dyDescent="0.35">
      <c r="B24" s="174" t="s">
        <v>215</v>
      </c>
      <c r="C24" s="174" t="s">
        <v>217</v>
      </c>
      <c r="D24" s="174" t="s">
        <v>215</v>
      </c>
      <c r="E24" s="175" t="s">
        <v>28</v>
      </c>
      <c r="F24" s="176">
        <v>3.5000000000000003E-2</v>
      </c>
      <c r="G24" s="176">
        <v>3.5400000000000001E-2</v>
      </c>
      <c r="H24" s="177">
        <v>22529245.529856402</v>
      </c>
      <c r="I24" s="177">
        <v>22444572.487561762</v>
      </c>
      <c r="J24" s="176">
        <v>1.822096635573708E-2</v>
      </c>
      <c r="K24" s="178">
        <v>31545</v>
      </c>
      <c r="L24" s="178">
        <v>31545</v>
      </c>
      <c r="M24" s="178">
        <v>28552</v>
      </c>
      <c r="N24" s="179">
        <v>0.50853058885318758</v>
      </c>
      <c r="O24" s="180">
        <v>46028</v>
      </c>
    </row>
    <row r="25" spans="2:15" x14ac:dyDescent="0.35">
      <c r="B25" s="167" t="s">
        <v>110</v>
      </c>
      <c r="C25" s="167" t="s">
        <v>343</v>
      </c>
      <c r="D25" s="167" t="s">
        <v>110</v>
      </c>
      <c r="E25" s="168" t="s">
        <v>26</v>
      </c>
      <c r="F25" s="169">
        <v>7.2999999999999995E-2</v>
      </c>
      <c r="G25" s="169">
        <v>0.11109999999999999</v>
      </c>
      <c r="H25" s="170">
        <v>6792603.4649999999</v>
      </c>
      <c r="I25" s="170">
        <v>5552003.8949999996</v>
      </c>
      <c r="J25" s="169">
        <v>4.507231146139149E-3</v>
      </c>
      <c r="K25" s="171">
        <v>1500000</v>
      </c>
      <c r="L25" s="171">
        <v>1500000</v>
      </c>
      <c r="M25" s="171">
        <v>1500000</v>
      </c>
      <c r="N25" s="172">
        <v>3.4147022409618999</v>
      </c>
      <c r="O25" s="173">
        <v>48472</v>
      </c>
    </row>
    <row r="26" spans="2:15" x14ac:dyDescent="0.35">
      <c r="B26" s="174" t="s">
        <v>344</v>
      </c>
      <c r="C26" s="174" t="s">
        <v>345</v>
      </c>
      <c r="D26" s="174" t="s">
        <v>110</v>
      </c>
      <c r="E26" s="175" t="s">
        <v>26</v>
      </c>
      <c r="F26" s="176">
        <v>7.2999999999999995E-2</v>
      </c>
      <c r="G26" s="176">
        <v>0.11109999999999999</v>
      </c>
      <c r="H26" s="177">
        <v>5396293.0968000004</v>
      </c>
      <c r="I26" s="177">
        <v>4426542.5778000001</v>
      </c>
      <c r="J26" s="176">
        <v>3.5935584617184852E-3</v>
      </c>
      <c r="K26" s="178">
        <v>10000</v>
      </c>
      <c r="L26" s="178">
        <v>10000</v>
      </c>
      <c r="M26" s="178">
        <v>10000</v>
      </c>
      <c r="N26" s="179">
        <v>5.785334719840173</v>
      </c>
      <c r="O26" s="180">
        <v>48472</v>
      </c>
    </row>
    <row r="27" spans="2:15" x14ac:dyDescent="0.35">
      <c r="B27" s="167" t="s">
        <v>346</v>
      </c>
      <c r="C27" s="167" t="s">
        <v>347</v>
      </c>
      <c r="D27" s="167" t="s">
        <v>110</v>
      </c>
      <c r="E27" s="168" t="s">
        <v>26</v>
      </c>
      <c r="F27" s="169">
        <v>7.2999999999999995E-2</v>
      </c>
      <c r="G27" s="169">
        <v>0.11109999999999999</v>
      </c>
      <c r="H27" s="170">
        <v>2498038.6246199999</v>
      </c>
      <c r="I27" s="170">
        <v>2041789.0647299998</v>
      </c>
      <c r="J27" s="169">
        <v>1.6575664283458465E-3</v>
      </c>
      <c r="K27" s="171">
        <v>3000</v>
      </c>
      <c r="L27" s="171">
        <v>3000</v>
      </c>
      <c r="M27" s="171">
        <v>3000</v>
      </c>
      <c r="N27" s="172">
        <v>5.7853347186670998</v>
      </c>
      <c r="O27" s="173">
        <v>48472</v>
      </c>
    </row>
    <row r="28" spans="2:15" x14ac:dyDescent="0.35">
      <c r="B28" s="174" t="s">
        <v>348</v>
      </c>
      <c r="C28" s="174" t="s">
        <v>349</v>
      </c>
      <c r="D28" s="174" t="s">
        <v>110</v>
      </c>
      <c r="E28" s="175" t="s">
        <v>26</v>
      </c>
      <c r="F28" s="176">
        <v>7.2999999999999995E-2</v>
      </c>
      <c r="G28" s="176">
        <v>0.1137</v>
      </c>
      <c r="H28" s="177">
        <v>2399208.4434499997</v>
      </c>
      <c r="I28" s="177">
        <v>1942878.1765400001</v>
      </c>
      <c r="J28" s="176">
        <v>1.5772685315191273E-3</v>
      </c>
      <c r="K28" s="178">
        <v>3500</v>
      </c>
      <c r="L28" s="178">
        <v>3500</v>
      </c>
      <c r="M28" s="178">
        <v>3500</v>
      </c>
      <c r="N28" s="179">
        <v>5.7853347191632212</v>
      </c>
      <c r="O28" s="180">
        <v>48472</v>
      </c>
    </row>
    <row r="29" spans="2:15" x14ac:dyDescent="0.35">
      <c r="B29" s="167" t="s">
        <v>350</v>
      </c>
      <c r="C29" s="167" t="s">
        <v>351</v>
      </c>
      <c r="D29" s="167" t="s">
        <v>110</v>
      </c>
      <c r="E29" s="168" t="s">
        <v>26</v>
      </c>
      <c r="F29" s="169">
        <v>7.2999999999999995E-2</v>
      </c>
      <c r="G29" s="169">
        <v>9.01E-2</v>
      </c>
      <c r="H29" s="170">
        <v>2640632.3229902401</v>
      </c>
      <c r="I29" s="170">
        <v>2411310.6553021199</v>
      </c>
      <c r="J29" s="169">
        <v>1.9575516685754984E-3</v>
      </c>
      <c r="K29" s="171">
        <v>3464778</v>
      </c>
      <c r="L29" s="171">
        <v>3464778</v>
      </c>
      <c r="M29" s="171">
        <v>3464778</v>
      </c>
      <c r="N29" s="172">
        <v>5.7865854837643429</v>
      </c>
      <c r="O29" s="173">
        <v>48502</v>
      </c>
    </row>
    <row r="30" spans="2:15" x14ac:dyDescent="0.35">
      <c r="B30" s="174" t="s">
        <v>375</v>
      </c>
      <c r="C30" s="174" t="s">
        <v>376</v>
      </c>
      <c r="D30" s="174" t="s">
        <v>110</v>
      </c>
      <c r="E30" s="175" t="s">
        <v>26</v>
      </c>
      <c r="F30" s="176">
        <v>7.2999999999999995E-2</v>
      </c>
      <c r="G30" s="176">
        <v>8.2799999999999999E-2</v>
      </c>
      <c r="H30" s="177">
        <v>3891247.3287269999</v>
      </c>
      <c r="I30" s="177">
        <v>3778562.1706195003</v>
      </c>
      <c r="J30" s="176">
        <v>3.0675146172676384E-3</v>
      </c>
      <c r="K30" s="178">
        <v>4244350</v>
      </c>
      <c r="L30" s="178">
        <v>4244350</v>
      </c>
      <c r="M30" s="178">
        <v>4244350</v>
      </c>
      <c r="N30" s="179">
        <v>2.5797146905477413</v>
      </c>
      <c r="O30" s="180">
        <v>46769</v>
      </c>
    </row>
    <row r="31" spans="2:15" x14ac:dyDescent="0.35">
      <c r="B31" s="167" t="s">
        <v>249</v>
      </c>
      <c r="C31" s="167" t="s">
        <v>251</v>
      </c>
      <c r="D31" s="167" t="s">
        <v>249</v>
      </c>
      <c r="E31" s="168" t="s">
        <v>28</v>
      </c>
      <c r="F31" s="169">
        <v>5.6500000000000002E-2</v>
      </c>
      <c r="G31" s="169">
        <v>5.2000000000000005E-2</v>
      </c>
      <c r="H31" s="170">
        <v>9576300.4879500009</v>
      </c>
      <c r="I31" s="170">
        <v>9450000.0034020003</v>
      </c>
      <c r="J31" s="169">
        <v>7.6717046947151974E-3</v>
      </c>
      <c r="K31" s="171">
        <v>21250</v>
      </c>
      <c r="L31" s="171">
        <v>21250</v>
      </c>
      <c r="M31" s="171">
        <v>9450</v>
      </c>
      <c r="N31" s="172">
        <v>2.4771549514065918</v>
      </c>
      <c r="O31" s="173">
        <v>46871</v>
      </c>
    </row>
    <row r="32" spans="2:15" x14ac:dyDescent="0.35">
      <c r="B32" s="174" t="s">
        <v>377</v>
      </c>
      <c r="C32" s="174" t="s">
        <v>378</v>
      </c>
      <c r="D32" s="174" t="s">
        <v>249</v>
      </c>
      <c r="E32" s="175" t="s">
        <v>28</v>
      </c>
      <c r="F32" s="176">
        <v>4.8500000000000001E-2</v>
      </c>
      <c r="G32" s="176">
        <v>4.8499999999999995E-2</v>
      </c>
      <c r="H32" s="177">
        <v>10501903.142385999</v>
      </c>
      <c r="I32" s="177">
        <v>10365999.99709752</v>
      </c>
      <c r="J32" s="176">
        <v>8.4153323613250595E-3</v>
      </c>
      <c r="K32" s="178">
        <v>33750</v>
      </c>
      <c r="L32" s="178">
        <v>10366</v>
      </c>
      <c r="M32" s="178">
        <v>10366</v>
      </c>
      <c r="N32" s="179">
        <v>2.5324087116364709</v>
      </c>
      <c r="O32" s="180">
        <v>46871</v>
      </c>
    </row>
    <row r="33" spans="2:15" x14ac:dyDescent="0.35">
      <c r="B33" s="167" t="s">
        <v>273</v>
      </c>
      <c r="C33" s="167" t="s">
        <v>274</v>
      </c>
      <c r="D33" s="167" t="s">
        <v>273</v>
      </c>
      <c r="E33" s="168" t="s">
        <v>28</v>
      </c>
      <c r="F33" s="169">
        <v>6.1449999999999998E-2</v>
      </c>
      <c r="G33" s="169">
        <v>5.1299999999999998E-2</v>
      </c>
      <c r="H33" s="170">
        <v>19564584.438360799</v>
      </c>
      <c r="I33" s="170">
        <v>19400737.275595918</v>
      </c>
      <c r="J33" s="169">
        <v>1.5749918220586679E-2</v>
      </c>
      <c r="K33" s="171">
        <v>70000</v>
      </c>
      <c r="L33" s="171">
        <v>60000</v>
      </c>
      <c r="M33" s="171">
        <v>19496</v>
      </c>
      <c r="N33" s="172">
        <v>2.4749613707672826</v>
      </c>
      <c r="O33" s="173">
        <v>52519</v>
      </c>
    </row>
    <row r="34" spans="2:15" x14ac:dyDescent="0.35">
      <c r="B34" s="174" t="s">
        <v>235</v>
      </c>
      <c r="C34" s="174" t="s">
        <v>340</v>
      </c>
      <c r="D34" s="174" t="s">
        <v>235</v>
      </c>
      <c r="E34" s="175" t="s">
        <v>28</v>
      </c>
      <c r="F34" s="176">
        <v>5.8299999999999998E-2</v>
      </c>
      <c r="G34" s="176">
        <v>7.8700000000000006E-2</v>
      </c>
      <c r="H34" s="177">
        <v>7093838.9262595801</v>
      </c>
      <c r="I34" s="177">
        <v>7079908.7871741001</v>
      </c>
      <c r="J34" s="176">
        <v>5.7476158159963523E-3</v>
      </c>
      <c r="K34" s="178">
        <v>9000</v>
      </c>
      <c r="L34" s="178">
        <v>9000</v>
      </c>
      <c r="M34" s="178">
        <v>7422</v>
      </c>
      <c r="N34" s="179">
        <v>2.0167538230728028</v>
      </c>
      <c r="O34" s="180">
        <v>46382</v>
      </c>
    </row>
    <row r="35" spans="2:15" x14ac:dyDescent="0.35">
      <c r="B35" s="167" t="s">
        <v>341</v>
      </c>
      <c r="C35" s="167" t="s">
        <v>342</v>
      </c>
      <c r="D35" s="167" t="s">
        <v>235</v>
      </c>
      <c r="E35" s="168" t="s">
        <v>28</v>
      </c>
      <c r="F35" s="169">
        <v>5.8299999999999998E-2</v>
      </c>
      <c r="G35" s="169">
        <v>5.0799999999999998E-2</v>
      </c>
      <c r="H35" s="170">
        <v>12203227.040758001</v>
      </c>
      <c r="I35" s="170">
        <v>12189478.145079819</v>
      </c>
      <c r="J35" s="169">
        <v>9.895669489743077E-3</v>
      </c>
      <c r="K35" s="171">
        <v>21000</v>
      </c>
      <c r="L35" s="171">
        <v>16245</v>
      </c>
      <c r="M35" s="171">
        <v>12077</v>
      </c>
      <c r="N35" s="172">
        <v>1.5879879558406307</v>
      </c>
      <c r="O35" s="173">
        <v>46382</v>
      </c>
    </row>
    <row r="36" spans="2:15" x14ac:dyDescent="0.35">
      <c r="B36" s="174" t="s">
        <v>108</v>
      </c>
      <c r="C36" s="174" t="s">
        <v>321</v>
      </c>
      <c r="D36" s="174" t="s">
        <v>108</v>
      </c>
      <c r="E36" s="175" t="s">
        <v>26</v>
      </c>
      <c r="F36" s="176">
        <v>7.2999999999999995E-2</v>
      </c>
      <c r="G36" s="176">
        <v>0.105</v>
      </c>
      <c r="H36" s="177">
        <v>2337071.8916863999</v>
      </c>
      <c r="I36" s="177">
        <v>1694284.3835648</v>
      </c>
      <c r="J36" s="176">
        <v>1.3754549687722141E-3</v>
      </c>
      <c r="K36" s="178">
        <v>2560</v>
      </c>
      <c r="L36" s="178">
        <v>2560</v>
      </c>
      <c r="M36" s="178">
        <v>2560</v>
      </c>
      <c r="N36" s="179">
        <v>12.164478411263138</v>
      </c>
      <c r="O36" s="180">
        <v>55565</v>
      </c>
    </row>
    <row r="37" spans="2:15" x14ac:dyDescent="0.35">
      <c r="B37" s="167" t="s">
        <v>322</v>
      </c>
      <c r="C37" s="167" t="s">
        <v>323</v>
      </c>
      <c r="D37" s="167" t="s">
        <v>108</v>
      </c>
      <c r="E37" s="168" t="s">
        <v>26</v>
      </c>
      <c r="F37" s="169">
        <v>7.2999999999999995E-2</v>
      </c>
      <c r="G37" s="169">
        <v>0.105</v>
      </c>
      <c r="H37" s="170">
        <v>2646551.35820582</v>
      </c>
      <c r="I37" s="170">
        <v>1919739.65173432</v>
      </c>
      <c r="J37" s="169">
        <v>1.5584842003745119E-3</v>
      </c>
      <c r="K37" s="171">
        <v>2899</v>
      </c>
      <c r="L37" s="171">
        <v>2899</v>
      </c>
      <c r="M37" s="171">
        <v>2899</v>
      </c>
      <c r="N37" s="172">
        <v>12.16447841147971</v>
      </c>
      <c r="O37" s="173">
        <v>55565</v>
      </c>
    </row>
    <row r="38" spans="2:15" x14ac:dyDescent="0.35">
      <c r="B38" s="174" t="s">
        <v>324</v>
      </c>
      <c r="C38" s="174" t="s">
        <v>325</v>
      </c>
      <c r="D38" s="174" t="s">
        <v>108</v>
      </c>
      <c r="E38" s="175" t="s">
        <v>26</v>
      </c>
      <c r="F38" s="176">
        <v>7.2999999999999995E-2</v>
      </c>
      <c r="G38" s="176">
        <v>0.105</v>
      </c>
      <c r="H38" s="177">
        <v>2607712.5402636803</v>
      </c>
      <c r="I38" s="177">
        <v>1891566.3504767998</v>
      </c>
      <c r="J38" s="176">
        <v>1.5356125339782015E-3</v>
      </c>
      <c r="K38" s="178">
        <v>2864</v>
      </c>
      <c r="L38" s="178">
        <v>2864</v>
      </c>
      <c r="M38" s="178">
        <v>2864</v>
      </c>
      <c r="N38" s="179">
        <v>12.164478411877466</v>
      </c>
      <c r="O38" s="180">
        <v>55565</v>
      </c>
    </row>
    <row r="39" spans="2:15" x14ac:dyDescent="0.35">
      <c r="B39" s="167" t="s">
        <v>326</v>
      </c>
      <c r="C39" s="167" t="s">
        <v>327</v>
      </c>
      <c r="D39" s="167" t="s">
        <v>108</v>
      </c>
      <c r="E39" s="168" t="s">
        <v>26</v>
      </c>
      <c r="F39" s="169">
        <v>7.2999999999999995E-2</v>
      </c>
      <c r="G39" s="169">
        <v>0.105</v>
      </c>
      <c r="H39" s="170">
        <v>2718022.9100100002</v>
      </c>
      <c r="I39" s="170">
        <v>1971583.6752299999</v>
      </c>
      <c r="J39" s="169">
        <v>1.6005722467556283E-3</v>
      </c>
      <c r="K39" s="171">
        <v>3000</v>
      </c>
      <c r="L39" s="171">
        <v>3000</v>
      </c>
      <c r="M39" s="171">
        <v>3000</v>
      </c>
      <c r="N39" s="172">
        <v>12.164478410562936</v>
      </c>
      <c r="O39" s="173">
        <v>55565</v>
      </c>
    </row>
    <row r="40" spans="2:15" x14ac:dyDescent="0.35">
      <c r="B40" s="174" t="s">
        <v>328</v>
      </c>
      <c r="C40" s="174" t="s">
        <v>329</v>
      </c>
      <c r="D40" s="174" t="s">
        <v>108</v>
      </c>
      <c r="E40" s="175" t="s">
        <v>26</v>
      </c>
      <c r="F40" s="176">
        <v>7.2999999999999995E-2</v>
      </c>
      <c r="G40" s="176">
        <v>8.7400000000000005E-2</v>
      </c>
      <c r="H40" s="177">
        <v>2434284.69050379</v>
      </c>
      <c r="I40" s="177">
        <v>2087080.3301898702</v>
      </c>
      <c r="J40" s="176">
        <v>1.6943348107514545E-3</v>
      </c>
      <c r="K40" s="178">
        <v>2803</v>
      </c>
      <c r="L40" s="178">
        <v>2803</v>
      </c>
      <c r="M40" s="178">
        <v>2803</v>
      </c>
      <c r="N40" s="179">
        <v>12.164478410529082</v>
      </c>
      <c r="O40" s="180">
        <v>55565</v>
      </c>
    </row>
    <row r="41" spans="2:15" x14ac:dyDescent="0.35">
      <c r="B41" s="167" t="s">
        <v>330</v>
      </c>
      <c r="C41" s="167" t="s">
        <v>331</v>
      </c>
      <c r="D41" s="167" t="s">
        <v>108</v>
      </c>
      <c r="E41" s="168" t="s">
        <v>26</v>
      </c>
      <c r="F41" s="169">
        <v>7.2999999999999995E-2</v>
      </c>
      <c r="G41" s="169">
        <v>0.105</v>
      </c>
      <c r="H41" s="170">
        <v>2480957.0063680499</v>
      </c>
      <c r="I41" s="170">
        <v>1799620.5592291499</v>
      </c>
      <c r="J41" s="169">
        <v>1.4609690463464596E-3</v>
      </c>
      <c r="K41" s="171">
        <v>2765</v>
      </c>
      <c r="L41" s="171">
        <v>2765</v>
      </c>
      <c r="M41" s="171">
        <v>2765</v>
      </c>
      <c r="N41" s="172">
        <v>12.164478411235747</v>
      </c>
      <c r="O41" s="173">
        <v>55565</v>
      </c>
    </row>
    <row r="42" spans="2:15" x14ac:dyDescent="0.35">
      <c r="B42" s="174" t="s">
        <v>332</v>
      </c>
      <c r="C42" s="174" t="s">
        <v>333</v>
      </c>
      <c r="D42" s="174" t="s">
        <v>108</v>
      </c>
      <c r="E42" s="175" t="s">
        <v>26</v>
      </c>
      <c r="F42" s="176">
        <v>7.2999999999999995E-2</v>
      </c>
      <c r="G42" s="176">
        <v>0.105</v>
      </c>
      <c r="H42" s="177">
        <v>2401663.5288474797</v>
      </c>
      <c r="I42" s="177">
        <v>1742104.4445236002</v>
      </c>
      <c r="J42" s="176">
        <v>1.414276279462915E-3</v>
      </c>
      <c r="K42" s="178">
        <v>2708</v>
      </c>
      <c r="L42" s="178">
        <v>2708</v>
      </c>
      <c r="M42" s="178">
        <v>2708</v>
      </c>
      <c r="N42" s="179">
        <v>12.164478412519745</v>
      </c>
      <c r="O42" s="180">
        <v>55565</v>
      </c>
    </row>
    <row r="43" spans="2:15" x14ac:dyDescent="0.35">
      <c r="B43" s="167" t="s">
        <v>334</v>
      </c>
      <c r="C43" s="167" t="s">
        <v>335</v>
      </c>
      <c r="D43" s="167" t="s">
        <v>108</v>
      </c>
      <c r="E43" s="168" t="s">
        <v>26</v>
      </c>
      <c r="F43" s="169">
        <v>7.2999999999999995E-2</v>
      </c>
      <c r="G43" s="169">
        <v>0.1069</v>
      </c>
      <c r="H43" s="170">
        <v>2612384.2104958799</v>
      </c>
      <c r="I43" s="170">
        <v>1863796.4873221498</v>
      </c>
      <c r="J43" s="169">
        <v>1.5130683869455631E-3</v>
      </c>
      <c r="K43" s="171">
        <v>2979</v>
      </c>
      <c r="L43" s="171">
        <v>2979</v>
      </c>
      <c r="M43" s="171">
        <v>2979</v>
      </c>
      <c r="N43" s="172">
        <v>12.164478412836488</v>
      </c>
      <c r="O43" s="173">
        <v>55565</v>
      </c>
    </row>
    <row r="44" spans="2:15" x14ac:dyDescent="0.35">
      <c r="B44" s="174" t="s">
        <v>336</v>
      </c>
      <c r="C44" s="174" t="s">
        <v>337</v>
      </c>
      <c r="D44" s="174" t="s">
        <v>108</v>
      </c>
      <c r="E44" s="175" t="s">
        <v>26</v>
      </c>
      <c r="F44" s="176">
        <v>7.2999999999999995E-2</v>
      </c>
      <c r="G44" s="176">
        <v>0.10630000000000001</v>
      </c>
      <c r="H44" s="177">
        <v>2617565.7042</v>
      </c>
      <c r="I44" s="177">
        <v>1877084.0231700002</v>
      </c>
      <c r="J44" s="176">
        <v>1.523855482300955E-3</v>
      </c>
      <c r="K44" s="178">
        <v>3000</v>
      </c>
      <c r="L44" s="178">
        <v>3000</v>
      </c>
      <c r="M44" s="178">
        <v>3000</v>
      </c>
      <c r="N44" s="179">
        <v>12.164478411822742</v>
      </c>
      <c r="O44" s="180">
        <v>55565</v>
      </c>
    </row>
    <row r="45" spans="2:15" x14ac:dyDescent="0.35">
      <c r="B45" s="167" t="s">
        <v>338</v>
      </c>
      <c r="C45" s="167" t="s">
        <v>339</v>
      </c>
      <c r="D45" s="167" t="s">
        <v>108</v>
      </c>
      <c r="E45" s="168" t="s">
        <v>26</v>
      </c>
      <c r="F45" s="169">
        <v>7.2999999999999995E-2</v>
      </c>
      <c r="G45" s="169">
        <v>0.10630000000000001</v>
      </c>
      <c r="H45" s="170">
        <v>2230097.0201591398</v>
      </c>
      <c r="I45" s="170">
        <v>1599071.1219724501</v>
      </c>
      <c r="J45" s="169">
        <v>1.2981588813971647E-3</v>
      </c>
      <c r="K45" s="171">
        <v>2567</v>
      </c>
      <c r="L45" s="171">
        <v>2567</v>
      </c>
      <c r="M45" s="171">
        <v>2567</v>
      </c>
      <c r="N45" s="172">
        <v>12.16447841156425</v>
      </c>
      <c r="O45" s="173">
        <v>55565</v>
      </c>
    </row>
    <row r="46" spans="2:15" x14ac:dyDescent="0.35">
      <c r="B46" s="174" t="s">
        <v>243</v>
      </c>
      <c r="C46" s="174" t="s">
        <v>245</v>
      </c>
      <c r="D46" s="174" t="s">
        <v>243</v>
      </c>
      <c r="E46" s="175" t="s">
        <v>28</v>
      </c>
      <c r="F46" s="176">
        <v>4.8190999999999998E-2</v>
      </c>
      <c r="G46" s="176">
        <v>4.4999999999999998E-2</v>
      </c>
      <c r="H46" s="177">
        <v>18411615.158781998</v>
      </c>
      <c r="I46" s="177">
        <v>18411615.16172168</v>
      </c>
      <c r="J46" s="176">
        <v>1.4946928510330188E-2</v>
      </c>
      <c r="K46" s="178">
        <v>40000</v>
      </c>
      <c r="L46" s="178">
        <v>36895</v>
      </c>
      <c r="M46" s="178">
        <v>18373</v>
      </c>
      <c r="N46" s="179">
        <v>1.7063821101286039</v>
      </c>
      <c r="O46" s="180">
        <v>46470</v>
      </c>
    </row>
    <row r="47" spans="2:15" x14ac:dyDescent="0.35">
      <c r="B47" s="167" t="s">
        <v>259</v>
      </c>
      <c r="C47" s="167" t="s">
        <v>114</v>
      </c>
      <c r="D47" s="167" t="s">
        <v>259</v>
      </c>
      <c r="E47" s="168" t="s">
        <v>28</v>
      </c>
      <c r="F47" s="169">
        <v>0.04</v>
      </c>
      <c r="G47" s="169">
        <v>0.03</v>
      </c>
      <c r="H47" s="170">
        <v>16917529.491573602</v>
      </c>
      <c r="I47" s="170">
        <v>16917529.454973239</v>
      </c>
      <c r="J47" s="169">
        <v>1.3733998951955319E-2</v>
      </c>
      <c r="K47" s="171">
        <v>170000</v>
      </c>
      <c r="L47" s="171">
        <v>170000</v>
      </c>
      <c r="M47" s="171">
        <v>41124</v>
      </c>
      <c r="N47" s="172">
        <v>2.2631797894738779</v>
      </c>
      <c r="O47" s="173">
        <v>46741</v>
      </c>
    </row>
    <row r="48" spans="2:15" x14ac:dyDescent="0.35">
      <c r="B48" s="174" t="s">
        <v>387</v>
      </c>
      <c r="C48" s="174" t="s">
        <v>313</v>
      </c>
      <c r="D48" s="174" t="s">
        <v>380</v>
      </c>
      <c r="E48" s="175" t="s">
        <v>26</v>
      </c>
      <c r="F48" s="176">
        <v>7.7499999999999999E-2</v>
      </c>
      <c r="G48" s="176">
        <v>8.6199999999999999E-2</v>
      </c>
      <c r="H48" s="177">
        <v>9899654.7471711002</v>
      </c>
      <c r="I48" s="177">
        <v>9262673.4507497996</v>
      </c>
      <c r="J48" s="176">
        <v>7.5196291399099767E-3</v>
      </c>
      <c r="K48" s="178">
        <v>17610</v>
      </c>
      <c r="L48" s="178">
        <v>17610</v>
      </c>
      <c r="M48" s="178">
        <v>10110</v>
      </c>
      <c r="N48" s="179">
        <v>4</v>
      </c>
      <c r="O48" s="180">
        <v>52642</v>
      </c>
    </row>
    <row r="49" spans="2:15" x14ac:dyDescent="0.35">
      <c r="B49" s="167" t="s">
        <v>388</v>
      </c>
      <c r="C49" s="167" t="s">
        <v>314</v>
      </c>
      <c r="D49" s="167" t="s">
        <v>380</v>
      </c>
      <c r="E49" s="168" t="s">
        <v>26</v>
      </c>
      <c r="F49" s="169">
        <v>0.09</v>
      </c>
      <c r="G49" s="169">
        <v>9.8599999999999993E-2</v>
      </c>
      <c r="H49" s="170">
        <v>6952158.2064818097</v>
      </c>
      <c r="I49" s="170">
        <v>6517595.0671284599</v>
      </c>
      <c r="J49" s="169">
        <v>5.2911179530943531E-3</v>
      </c>
      <c r="K49" s="171">
        <v>12327</v>
      </c>
      <c r="L49" s="171">
        <v>12327</v>
      </c>
      <c r="M49" s="171">
        <v>7077</v>
      </c>
      <c r="N49" s="172">
        <v>4</v>
      </c>
      <c r="O49" s="173">
        <v>53373</v>
      </c>
    </row>
    <row r="50" spans="2:15" x14ac:dyDescent="0.35">
      <c r="B50" s="174" t="s">
        <v>256</v>
      </c>
      <c r="C50" s="174" t="s">
        <v>258</v>
      </c>
      <c r="D50" s="174" t="s">
        <v>256</v>
      </c>
      <c r="E50" s="175" t="s">
        <v>28</v>
      </c>
      <c r="F50" s="176">
        <v>7.4999999999999997E-2</v>
      </c>
      <c r="G50" s="176">
        <v>7.7699999999999991E-2</v>
      </c>
      <c r="H50" s="177">
        <v>15060509.835000001</v>
      </c>
      <c r="I50" s="177">
        <v>15007218.700949999</v>
      </c>
      <c r="J50" s="176">
        <v>1.2183169324999859E-2</v>
      </c>
      <c r="K50" s="178">
        <v>30000</v>
      </c>
      <c r="L50" s="178">
        <v>30000</v>
      </c>
      <c r="M50" s="178">
        <v>15000</v>
      </c>
      <c r="N50" s="179">
        <v>1.422700285973189</v>
      </c>
      <c r="O50" s="180">
        <v>46349</v>
      </c>
    </row>
    <row r="51" spans="2:15" x14ac:dyDescent="0.35">
      <c r="B51" s="167" t="s">
        <v>218</v>
      </c>
      <c r="C51" s="167" t="s">
        <v>220</v>
      </c>
      <c r="D51" s="167" t="s">
        <v>218</v>
      </c>
      <c r="E51" s="168" t="s">
        <v>28</v>
      </c>
      <c r="F51" s="169">
        <v>5.5E-2</v>
      </c>
      <c r="G51" s="169">
        <v>0.05</v>
      </c>
      <c r="H51" s="170">
        <v>13436736.310481999</v>
      </c>
      <c r="I51" s="170">
        <v>13436736.35305902</v>
      </c>
      <c r="J51" s="169">
        <v>1.0908219399397194E-2</v>
      </c>
      <c r="K51" s="171">
        <v>40000</v>
      </c>
      <c r="L51" s="171">
        <v>27986</v>
      </c>
      <c r="M51" s="171">
        <v>13389</v>
      </c>
      <c r="N51" s="172">
        <v>2.1233795456538571</v>
      </c>
      <c r="O51" s="173">
        <v>46687</v>
      </c>
    </row>
    <row r="52" spans="2:15" x14ac:dyDescent="0.35">
      <c r="B52" s="174" t="s">
        <v>294</v>
      </c>
      <c r="C52" s="174" t="s">
        <v>296</v>
      </c>
      <c r="D52" s="174" t="s">
        <v>294</v>
      </c>
      <c r="E52" s="175" t="s">
        <v>26</v>
      </c>
      <c r="F52" s="176">
        <v>0.105</v>
      </c>
      <c r="G52" s="176">
        <v>0.1143</v>
      </c>
      <c r="H52" s="177">
        <v>13844277.569965919</v>
      </c>
      <c r="I52" s="177">
        <v>12993755.15649288</v>
      </c>
      <c r="J52" s="176">
        <v>1.0548598137583057E-2</v>
      </c>
      <c r="K52" s="178">
        <v>100000</v>
      </c>
      <c r="L52" s="178">
        <v>44556</v>
      </c>
      <c r="M52" s="178">
        <v>12936</v>
      </c>
      <c r="N52" s="179">
        <v>7.6648704800761145</v>
      </c>
      <c r="O52" s="180">
        <v>50910</v>
      </c>
    </row>
    <row r="53" spans="2:15" x14ac:dyDescent="0.35">
      <c r="B53" s="167" t="s">
        <v>227</v>
      </c>
      <c r="C53" s="167" t="s">
        <v>352</v>
      </c>
      <c r="D53" s="167" t="s">
        <v>227</v>
      </c>
      <c r="E53" s="168" t="s">
        <v>28</v>
      </c>
      <c r="F53" s="169">
        <v>0.02</v>
      </c>
      <c r="G53" s="169">
        <v>0.02</v>
      </c>
      <c r="H53" s="170">
        <v>5645975.7716351999</v>
      </c>
      <c r="I53" s="170">
        <v>5645975.7258854406</v>
      </c>
      <c r="J53" s="169">
        <v>4.583519414489973E-3</v>
      </c>
      <c r="K53" s="171">
        <v>37500</v>
      </c>
      <c r="L53" s="171">
        <v>37500</v>
      </c>
      <c r="M53" s="171">
        <v>17664</v>
      </c>
      <c r="N53" s="172">
        <v>2.966056208060929</v>
      </c>
      <c r="O53" s="173">
        <v>47084</v>
      </c>
    </row>
    <row r="54" spans="2:15" x14ac:dyDescent="0.35">
      <c r="B54" s="174" t="s">
        <v>353</v>
      </c>
      <c r="C54" s="174" t="s">
        <v>354</v>
      </c>
      <c r="D54" s="174" t="s">
        <v>227</v>
      </c>
      <c r="E54" s="175" t="s">
        <v>28</v>
      </c>
      <c r="F54" s="176">
        <v>0.04</v>
      </c>
      <c r="G54" s="176">
        <v>0.04</v>
      </c>
      <c r="H54" s="177">
        <v>5646845.9426688002</v>
      </c>
      <c r="I54" s="177">
        <v>5646842.5147929601</v>
      </c>
      <c r="J54" s="176">
        <v>4.5842230915829627E-3</v>
      </c>
      <c r="K54" s="178">
        <v>37500</v>
      </c>
      <c r="L54" s="178">
        <v>37500</v>
      </c>
      <c r="M54" s="178">
        <v>17664</v>
      </c>
      <c r="N54" s="179">
        <v>2.8913063924904017</v>
      </c>
      <c r="O54" s="180">
        <v>47084</v>
      </c>
    </row>
    <row r="55" spans="2:15" x14ac:dyDescent="0.35">
      <c r="B55" s="167" t="s">
        <v>270</v>
      </c>
      <c r="C55" s="167" t="s">
        <v>271</v>
      </c>
      <c r="D55" s="167" t="s">
        <v>270</v>
      </c>
      <c r="E55" s="168" t="s">
        <v>26</v>
      </c>
      <c r="F55" s="169">
        <v>8.2500000000000004E-2</v>
      </c>
      <c r="G55" s="169">
        <v>0.1018</v>
      </c>
      <c r="H55" s="170">
        <v>11857888.09295208</v>
      </c>
      <c r="I55" s="170">
        <v>11229785.38601782</v>
      </c>
      <c r="J55" s="169">
        <v>9.1165711360362382E-3</v>
      </c>
      <c r="K55" s="171">
        <v>140000</v>
      </c>
      <c r="L55" s="171">
        <v>114500</v>
      </c>
      <c r="M55" s="171">
        <v>11626</v>
      </c>
      <c r="N55" s="172">
        <v>2.2434846226129848</v>
      </c>
      <c r="O55" s="173">
        <v>47576</v>
      </c>
    </row>
    <row r="56" spans="2:15" x14ac:dyDescent="0.35">
      <c r="B56" s="174" t="s">
        <v>381</v>
      </c>
      <c r="C56" s="174" t="s">
        <v>366</v>
      </c>
      <c r="D56" s="174" t="s">
        <v>381</v>
      </c>
      <c r="E56" s="175" t="s">
        <v>28</v>
      </c>
      <c r="F56" s="176">
        <v>4.4999999999999998E-2</v>
      </c>
      <c r="G56" s="176">
        <v>4.7100000000000003E-2</v>
      </c>
      <c r="H56" s="177">
        <v>10984805.005733399</v>
      </c>
      <c r="I56" s="177">
        <v>11049185.306769</v>
      </c>
      <c r="J56" s="176">
        <v>8.9699562709208598E-3</v>
      </c>
      <c r="K56" s="178">
        <v>102000</v>
      </c>
      <c r="L56" s="178">
        <v>18596</v>
      </c>
      <c r="M56" s="178">
        <v>10596</v>
      </c>
      <c r="N56" s="179">
        <v>3.4439173412850992</v>
      </c>
      <c r="O56" s="180">
        <v>47478</v>
      </c>
    </row>
    <row r="57" spans="2:15" x14ac:dyDescent="0.35">
      <c r="B57" s="167" t="s">
        <v>290</v>
      </c>
      <c r="C57" s="167" t="s">
        <v>292</v>
      </c>
      <c r="D57" s="167" t="s">
        <v>290</v>
      </c>
      <c r="E57" s="168" t="s">
        <v>28</v>
      </c>
      <c r="F57" s="169">
        <v>0.05</v>
      </c>
      <c r="G57" s="169">
        <v>0.05</v>
      </c>
      <c r="H57" s="170">
        <v>10830717.8892</v>
      </c>
      <c r="I57" s="170">
        <v>10830717.892115999</v>
      </c>
      <c r="J57" s="169">
        <v>8.792599922769288E-3</v>
      </c>
      <c r="K57" s="171">
        <v>90000</v>
      </c>
      <c r="L57" s="171">
        <v>15000</v>
      </c>
      <c r="M57" s="171">
        <v>10800</v>
      </c>
      <c r="N57" s="172">
        <v>2.8015484070013756</v>
      </c>
      <c r="O57" s="173">
        <v>47051</v>
      </c>
    </row>
    <row r="58" spans="2:15" x14ac:dyDescent="0.35">
      <c r="B58" s="174" t="s">
        <v>401</v>
      </c>
      <c r="C58" s="174" t="s">
        <v>403</v>
      </c>
      <c r="D58" s="174" t="s">
        <v>401</v>
      </c>
      <c r="E58" s="175" t="s">
        <v>28</v>
      </c>
      <c r="F58" s="176">
        <v>5.1799999999999999E-2</v>
      </c>
      <c r="G58" s="176">
        <v>4.9699999999999994E-2</v>
      </c>
      <c r="H58" s="177">
        <v>10209605.532816</v>
      </c>
      <c r="I58" s="177">
        <v>10216456.5293028</v>
      </c>
      <c r="J58" s="176">
        <v>8.2939298932264635E-3</v>
      </c>
      <c r="K58" s="178">
        <v>120000</v>
      </c>
      <c r="L58" s="178">
        <v>25104</v>
      </c>
      <c r="M58" s="178">
        <v>10104</v>
      </c>
      <c r="N58" s="179">
        <v>3.062350386247461</v>
      </c>
      <c r="O58" s="180">
        <v>47217</v>
      </c>
    </row>
    <row r="59" spans="2:15" x14ac:dyDescent="0.35">
      <c r="B59" s="167" t="s">
        <v>385</v>
      </c>
      <c r="C59" s="167" t="s">
        <v>386</v>
      </c>
      <c r="D59" s="167" t="s">
        <v>385</v>
      </c>
      <c r="E59" s="168" t="s">
        <v>28</v>
      </c>
      <c r="F59" s="169">
        <v>4.4499999999999998E-2</v>
      </c>
      <c r="G59" s="169">
        <v>4.4500000000000005E-2</v>
      </c>
      <c r="H59" s="170">
        <v>8768340.2100000009</v>
      </c>
      <c r="I59" s="170">
        <v>8768340.2197124995</v>
      </c>
      <c r="J59" s="169">
        <v>7.1183192385409462E-3</v>
      </c>
      <c r="K59" s="171">
        <v>27500</v>
      </c>
      <c r="L59" s="171">
        <v>17500</v>
      </c>
      <c r="M59" s="171">
        <v>8750</v>
      </c>
      <c r="N59" s="172">
        <v>2.4452054794520546</v>
      </c>
      <c r="O59" s="173">
        <v>47541</v>
      </c>
    </row>
    <row r="60" spans="2:15" x14ac:dyDescent="0.35">
      <c r="B60" s="174" t="s">
        <v>382</v>
      </c>
      <c r="C60" s="174" t="s">
        <v>384</v>
      </c>
      <c r="D60" s="174" t="s">
        <v>382</v>
      </c>
      <c r="E60" s="175" t="s">
        <v>28</v>
      </c>
      <c r="F60" s="176">
        <v>2.2499999999999999E-2</v>
      </c>
      <c r="G60" s="176">
        <v>2.2499999999999999E-2</v>
      </c>
      <c r="H60" s="177">
        <v>8766118.3837499991</v>
      </c>
      <c r="I60" s="177">
        <v>8766118.3890875001</v>
      </c>
      <c r="J60" s="176">
        <v>7.1165155106646992E-3</v>
      </c>
      <c r="K60" s="178">
        <v>27500</v>
      </c>
      <c r="L60" s="178">
        <v>17500</v>
      </c>
      <c r="M60" s="178">
        <v>8750</v>
      </c>
      <c r="N60" s="179">
        <v>2.4452054794520546</v>
      </c>
      <c r="O60" s="180">
        <v>47508</v>
      </c>
    </row>
    <row r="61" spans="2:15" x14ac:dyDescent="0.35">
      <c r="B61" s="167" t="s">
        <v>224</v>
      </c>
      <c r="C61" s="167" t="s">
        <v>226</v>
      </c>
      <c r="D61" s="167" t="s">
        <v>224</v>
      </c>
      <c r="E61" s="168" t="s">
        <v>26</v>
      </c>
      <c r="F61" s="169">
        <v>9.5000000000000001E-2</v>
      </c>
      <c r="G61" s="169">
        <v>0.11320000000000001</v>
      </c>
      <c r="H61" s="170">
        <v>8815921.5692687295</v>
      </c>
      <c r="I61" s="170">
        <v>8294648.7452686904</v>
      </c>
      <c r="J61" s="169">
        <v>6.733766740442652E-3</v>
      </c>
      <c r="K61" s="171">
        <v>160000</v>
      </c>
      <c r="L61" s="171">
        <v>160000</v>
      </c>
      <c r="M61" s="171">
        <v>9877</v>
      </c>
      <c r="N61" s="172">
        <v>3.7647371523056234</v>
      </c>
      <c r="O61" s="173">
        <v>48928</v>
      </c>
    </row>
    <row r="62" spans="2:15" x14ac:dyDescent="0.35">
      <c r="B62" s="174" t="s">
        <v>261</v>
      </c>
      <c r="C62" s="174" t="s">
        <v>113</v>
      </c>
      <c r="D62" s="174" t="s">
        <v>261</v>
      </c>
      <c r="E62" s="175" t="s">
        <v>28</v>
      </c>
      <c r="F62" s="176">
        <v>0.04</v>
      </c>
      <c r="G62" s="176">
        <v>3.6000000000000004E-2</v>
      </c>
      <c r="H62" s="177">
        <v>8045740.7303812001</v>
      </c>
      <c r="I62" s="177">
        <v>7944650.0632360391</v>
      </c>
      <c r="J62" s="176">
        <v>6.4496305995826106E-3</v>
      </c>
      <c r="K62" s="178">
        <v>170000</v>
      </c>
      <c r="L62" s="178">
        <v>170000</v>
      </c>
      <c r="M62" s="178">
        <v>19558</v>
      </c>
      <c r="N62" s="179">
        <v>2.2631797894738779</v>
      </c>
      <c r="O62" s="180">
        <v>46741</v>
      </c>
    </row>
    <row r="63" spans="2:15" x14ac:dyDescent="0.35">
      <c r="B63" s="167" t="s">
        <v>252</v>
      </c>
      <c r="C63" s="167" t="s">
        <v>255</v>
      </c>
      <c r="D63" s="167" t="s">
        <v>252</v>
      </c>
      <c r="E63" s="168" t="s">
        <v>28</v>
      </c>
      <c r="F63" s="169">
        <v>2.1499999999999998E-2</v>
      </c>
      <c r="G63" s="169">
        <v>2.0499999999999997E-2</v>
      </c>
      <c r="H63" s="170">
        <v>6275465.8197213598</v>
      </c>
      <c r="I63" s="170">
        <v>6289109.2460671198</v>
      </c>
      <c r="J63" s="169">
        <v>5.1056284562180452E-3</v>
      </c>
      <c r="K63" s="171">
        <v>71000</v>
      </c>
      <c r="L63" s="171">
        <v>71000</v>
      </c>
      <c r="M63" s="171">
        <v>6264</v>
      </c>
      <c r="N63" s="172">
        <v>2.3103176020164922</v>
      </c>
      <c r="O63" s="173">
        <v>46745</v>
      </c>
    </row>
    <row r="64" spans="2:15" x14ac:dyDescent="0.35">
      <c r="B64" s="174" t="s">
        <v>297</v>
      </c>
      <c r="C64" s="174" t="s">
        <v>299</v>
      </c>
      <c r="D64" s="174" t="s">
        <v>297</v>
      </c>
      <c r="E64" s="175" t="s">
        <v>26</v>
      </c>
      <c r="F64" s="176">
        <v>9.8000000000000004E-2</v>
      </c>
      <c r="G64" s="176">
        <v>0.1434</v>
      </c>
      <c r="H64" s="177">
        <v>6002324.8455751995</v>
      </c>
      <c r="I64" s="177">
        <v>5767899.9676746009</v>
      </c>
      <c r="J64" s="176">
        <v>4.682500025897038E-3</v>
      </c>
      <c r="K64" s="178">
        <v>40000</v>
      </c>
      <c r="L64" s="178">
        <v>40000</v>
      </c>
      <c r="M64" s="178">
        <v>8420</v>
      </c>
      <c r="N64" s="179">
        <v>0.94979739140870667</v>
      </c>
      <c r="O64" s="180">
        <v>46197</v>
      </c>
    </row>
    <row r="65" spans="2:15" x14ac:dyDescent="0.35">
      <c r="B65" s="167" t="s">
        <v>104</v>
      </c>
      <c r="C65" s="167" t="s">
        <v>107</v>
      </c>
      <c r="D65" s="167" t="s">
        <v>104</v>
      </c>
      <c r="E65" s="168" t="s">
        <v>26</v>
      </c>
      <c r="F65" s="169">
        <v>9.5000000000000001E-2</v>
      </c>
      <c r="G65" s="169">
        <v>0.1176</v>
      </c>
      <c r="H65" s="170">
        <v>5838944.9136504009</v>
      </c>
      <c r="I65" s="170">
        <v>5465169.9851123998</v>
      </c>
      <c r="J65" s="169">
        <v>4.4367375891121268E-3</v>
      </c>
      <c r="K65" s="171">
        <v>160000</v>
      </c>
      <c r="L65" s="171">
        <v>160000</v>
      </c>
      <c r="M65" s="171">
        <v>5640</v>
      </c>
      <c r="N65" s="172">
        <v>3.325323489613079</v>
      </c>
      <c r="O65" s="173">
        <v>48442</v>
      </c>
    </row>
    <row r="66" spans="2:15" x14ac:dyDescent="0.35">
      <c r="B66" s="174" t="s">
        <v>260</v>
      </c>
      <c r="C66" s="174" t="s">
        <v>318</v>
      </c>
      <c r="D66" s="174" t="s">
        <v>260</v>
      </c>
      <c r="E66" s="175" t="s">
        <v>26</v>
      </c>
      <c r="F66" s="176">
        <v>9.5000000000000001E-2</v>
      </c>
      <c r="G66" s="176">
        <v>0.12689999999999999</v>
      </c>
      <c r="H66" s="177">
        <v>2695158.8782656798</v>
      </c>
      <c r="I66" s="177">
        <v>2636554.0020932797</v>
      </c>
      <c r="J66" s="176">
        <v>2.1404088580367709E-3</v>
      </c>
      <c r="K66" s="178">
        <v>52500</v>
      </c>
      <c r="L66" s="178">
        <v>39612</v>
      </c>
      <c r="M66" s="178">
        <v>2686</v>
      </c>
      <c r="N66" s="179">
        <v>1.1898383800016004</v>
      </c>
      <c r="O66" s="180">
        <v>46198</v>
      </c>
    </row>
    <row r="67" spans="2:15" x14ac:dyDescent="0.35">
      <c r="B67" s="167" t="s">
        <v>319</v>
      </c>
      <c r="C67" s="167" t="s">
        <v>320</v>
      </c>
      <c r="D67" s="167" t="s">
        <v>260</v>
      </c>
      <c r="E67" s="168" t="s">
        <v>26</v>
      </c>
      <c r="F67" s="169">
        <v>0.125</v>
      </c>
      <c r="G67" s="169">
        <v>0.15710000000000002</v>
      </c>
      <c r="H67" s="170">
        <v>2695158.8782656798</v>
      </c>
      <c r="I67" s="170">
        <v>2646471.70052678</v>
      </c>
      <c r="J67" s="169">
        <v>2.1484602499527139E-3</v>
      </c>
      <c r="K67" s="171">
        <v>52500</v>
      </c>
      <c r="L67" s="171">
        <v>39612</v>
      </c>
      <c r="M67" s="171">
        <v>2686</v>
      </c>
      <c r="N67" s="172">
        <v>1.1898383800016004</v>
      </c>
      <c r="O67" s="173">
        <v>46198</v>
      </c>
    </row>
    <row r="68" spans="2:15" x14ac:dyDescent="0.35">
      <c r="B68" s="174" t="s">
        <v>368</v>
      </c>
      <c r="C68" s="174" t="s">
        <v>370</v>
      </c>
      <c r="D68" s="174" t="s">
        <v>368</v>
      </c>
      <c r="E68" s="175" t="s">
        <v>28</v>
      </c>
      <c r="F68" s="176">
        <v>4.4999999999999998E-2</v>
      </c>
      <c r="G68" s="176">
        <v>4.4999999999999998E-2</v>
      </c>
      <c r="H68" s="177">
        <v>4995348.9196865214</v>
      </c>
      <c r="I68" s="177">
        <v>5019980.9236812005</v>
      </c>
      <c r="J68" s="176">
        <v>4.0753239371133908E-3</v>
      </c>
      <c r="K68" s="178">
        <v>90000</v>
      </c>
      <c r="L68" s="178">
        <v>4804</v>
      </c>
      <c r="M68" s="178">
        <v>4804</v>
      </c>
      <c r="N68" s="179">
        <v>3.5356973913510319</v>
      </c>
      <c r="O68" s="180">
        <v>47464</v>
      </c>
    </row>
    <row r="69" spans="2:15" x14ac:dyDescent="0.35">
      <c r="B69" s="167" t="s">
        <v>264</v>
      </c>
      <c r="C69" s="167" t="s">
        <v>266</v>
      </c>
      <c r="D69" s="167" t="s">
        <v>264</v>
      </c>
      <c r="E69" s="168" t="s">
        <v>28</v>
      </c>
      <c r="F69" s="169">
        <v>5.5E-2</v>
      </c>
      <c r="G69" s="169">
        <v>5.6100000000000004E-2</v>
      </c>
      <c r="H69" s="170">
        <v>4506643.6379549997</v>
      </c>
      <c r="I69" s="170">
        <v>4498581.2286149999</v>
      </c>
      <c r="J69" s="169">
        <v>3.6520409226136626E-3</v>
      </c>
      <c r="K69" s="171">
        <v>25500</v>
      </c>
      <c r="L69" s="171">
        <v>4500</v>
      </c>
      <c r="M69" s="171">
        <v>4500</v>
      </c>
      <c r="N69" s="172">
        <v>1.8258821321385474</v>
      </c>
      <c r="O69" s="173">
        <v>46535</v>
      </c>
    </row>
    <row r="70" spans="2:15" x14ac:dyDescent="0.35">
      <c r="B70" s="174" t="s">
        <v>262</v>
      </c>
      <c r="C70" s="174" t="s">
        <v>211</v>
      </c>
      <c r="D70" s="174" t="s">
        <v>262</v>
      </c>
      <c r="E70" s="175" t="s">
        <v>26</v>
      </c>
      <c r="F70" s="176">
        <v>0.1125</v>
      </c>
      <c r="G70" s="176">
        <v>0.1148</v>
      </c>
      <c r="H70" s="177">
        <v>4491610.54502392</v>
      </c>
      <c r="I70" s="177">
        <v>4438348.8264678996</v>
      </c>
      <c r="J70" s="176">
        <v>3.6031430176232358E-3</v>
      </c>
      <c r="K70" s="178">
        <v>40120</v>
      </c>
      <c r="L70" s="178">
        <v>40120</v>
      </c>
      <c r="M70" s="178">
        <v>5014</v>
      </c>
      <c r="N70" s="179">
        <v>5.8720384700886097</v>
      </c>
      <c r="O70" s="180">
        <v>49629</v>
      </c>
    </row>
    <row r="71" spans="2:15" x14ac:dyDescent="0.35">
      <c r="B71" s="167" t="s">
        <v>263</v>
      </c>
      <c r="C71" s="167" t="s">
        <v>212</v>
      </c>
      <c r="D71" s="167" t="s">
        <v>263</v>
      </c>
      <c r="E71" s="168" t="s">
        <v>26</v>
      </c>
      <c r="F71" s="169">
        <v>9.5000000000000001E-2</v>
      </c>
      <c r="G71" s="169">
        <v>0.10619999999999999</v>
      </c>
      <c r="H71" s="170">
        <v>3961094</v>
      </c>
      <c r="I71" s="170">
        <v>3766090.9199060001</v>
      </c>
      <c r="J71" s="169">
        <v>3.057390199001682E-3</v>
      </c>
      <c r="K71" s="171">
        <v>32400</v>
      </c>
      <c r="L71" s="171">
        <v>32400</v>
      </c>
      <c r="M71" s="171">
        <v>4670</v>
      </c>
      <c r="N71" s="172">
        <v>4.9804862709573143</v>
      </c>
      <c r="O71" s="173">
        <v>49536</v>
      </c>
    </row>
    <row r="72" spans="2:15" x14ac:dyDescent="0.35">
      <c r="B72" s="174" t="s">
        <v>81</v>
      </c>
      <c r="C72" s="174" t="s">
        <v>82</v>
      </c>
      <c r="D72" s="174" t="s">
        <v>81</v>
      </c>
      <c r="E72" s="175" t="s">
        <v>26</v>
      </c>
      <c r="F72" s="176">
        <v>8.1500000000000003E-2</v>
      </c>
      <c r="G72" s="176">
        <v>0.13869999999999999</v>
      </c>
      <c r="H72" s="177">
        <v>3286977.9595828005</v>
      </c>
      <c r="I72" s="177">
        <v>3134598.3216136</v>
      </c>
      <c r="J72" s="176">
        <v>2.5447314974933605E-3</v>
      </c>
      <c r="K72" s="178">
        <v>50000</v>
      </c>
      <c r="L72" s="178">
        <v>50000</v>
      </c>
      <c r="M72" s="178">
        <v>21860</v>
      </c>
      <c r="N72" s="179">
        <v>0.89412471204073041</v>
      </c>
      <c r="O72" s="180">
        <v>46097</v>
      </c>
    </row>
    <row r="73" spans="2:15" x14ac:dyDescent="0.35">
      <c r="B73" s="167" t="s">
        <v>221</v>
      </c>
      <c r="C73" s="167" t="s">
        <v>223</v>
      </c>
      <c r="D73" s="167" t="s">
        <v>221</v>
      </c>
      <c r="E73" s="168" t="s">
        <v>28</v>
      </c>
      <c r="F73" s="169">
        <v>0.05</v>
      </c>
      <c r="G73" s="169">
        <v>5.5599999999999997E-2</v>
      </c>
      <c r="H73" s="170">
        <v>2937581.844795601</v>
      </c>
      <c r="I73" s="170">
        <v>2935327.4471355602</v>
      </c>
      <c r="J73" s="169">
        <v>2.3829592961491456E-3</v>
      </c>
      <c r="K73" s="171">
        <v>30000</v>
      </c>
      <c r="L73" s="171">
        <v>30000</v>
      </c>
      <c r="M73" s="171">
        <v>9501</v>
      </c>
      <c r="N73" s="172">
        <v>1.3928824478502697</v>
      </c>
      <c r="O73" s="173">
        <v>46323</v>
      </c>
    </row>
    <row r="74" spans="2:15" x14ac:dyDescent="0.35">
      <c r="B74" s="174" t="s">
        <v>389</v>
      </c>
      <c r="C74" s="174" t="s">
        <v>355</v>
      </c>
      <c r="D74" s="174" t="s">
        <v>279</v>
      </c>
      <c r="E74" s="175" t="s">
        <v>26</v>
      </c>
      <c r="F74" s="176">
        <v>0.115</v>
      </c>
      <c r="G74" s="176">
        <v>0.124</v>
      </c>
      <c r="H74" s="177">
        <v>2925272.1790098003</v>
      </c>
      <c r="I74" s="177">
        <v>2763333.5349862799</v>
      </c>
      <c r="J74" s="176">
        <v>2.2433310947922087E-3</v>
      </c>
      <c r="K74" s="178">
        <v>5283</v>
      </c>
      <c r="L74" s="178">
        <v>5283</v>
      </c>
      <c r="M74" s="178">
        <v>3033</v>
      </c>
      <c r="N74" s="179">
        <v>3.6</v>
      </c>
      <c r="O74" s="180">
        <v>53373</v>
      </c>
    </row>
    <row r="75" spans="2:15" x14ac:dyDescent="0.35">
      <c r="B75" s="181" t="s">
        <v>20</v>
      </c>
      <c r="C75" s="181" t="s">
        <v>41</v>
      </c>
      <c r="D75" s="181" t="s">
        <v>20</v>
      </c>
      <c r="E75" s="168" t="s">
        <v>26</v>
      </c>
      <c r="F75" s="169">
        <v>6.5000000000000002E-2</v>
      </c>
      <c r="G75" s="169">
        <v>8.9600000000000013E-2</v>
      </c>
      <c r="H75" s="170">
        <v>2706050.4918860998</v>
      </c>
      <c r="I75" s="170">
        <v>2468495.0689924504</v>
      </c>
      <c r="J75" s="169">
        <v>2.0039751537410766E-3</v>
      </c>
      <c r="K75" s="171">
        <v>25000</v>
      </c>
      <c r="L75" s="171">
        <v>25000</v>
      </c>
      <c r="M75" s="171">
        <v>3415</v>
      </c>
      <c r="N75" s="172">
        <v>4.1917458435423027</v>
      </c>
      <c r="O75" s="173">
        <v>49779</v>
      </c>
    </row>
    <row r="76" spans="2:15" x14ac:dyDescent="0.35">
      <c r="B76" s="182" t="s">
        <v>101</v>
      </c>
      <c r="C76" s="182" t="s">
        <v>103</v>
      </c>
      <c r="D76" s="182" t="s">
        <v>101</v>
      </c>
      <c r="E76" s="175" t="s">
        <v>28</v>
      </c>
      <c r="F76" s="176">
        <v>0.04</v>
      </c>
      <c r="G76" s="176">
        <v>0.04</v>
      </c>
      <c r="H76" s="177">
        <v>2352098.29583062</v>
      </c>
      <c r="I76" s="177">
        <v>2352098.29742757</v>
      </c>
      <c r="J76" s="176">
        <v>1.9094818565408098E-3</v>
      </c>
      <c r="K76" s="178">
        <v>70000</v>
      </c>
      <c r="L76" s="178">
        <v>65681</v>
      </c>
      <c r="M76" s="178">
        <v>31939</v>
      </c>
      <c r="N76" s="179">
        <v>0.31456418033521727</v>
      </c>
      <c r="O76" s="180">
        <v>45866</v>
      </c>
    </row>
    <row r="77" spans="2:15" x14ac:dyDescent="0.35">
      <c r="B77" s="181" t="s">
        <v>19</v>
      </c>
      <c r="C77" s="181" t="s">
        <v>39</v>
      </c>
      <c r="D77" s="181" t="s">
        <v>19</v>
      </c>
      <c r="E77" s="168" t="s">
        <v>26</v>
      </c>
      <c r="F77" s="169">
        <v>6.7500000000000004E-2</v>
      </c>
      <c r="G77" s="169">
        <v>0.09</v>
      </c>
      <c r="H77" s="170">
        <v>1657717.1033999999</v>
      </c>
      <c r="I77" s="170">
        <v>1533416.0180000002</v>
      </c>
      <c r="J77" s="169">
        <v>1.2448587153446641E-3</v>
      </c>
      <c r="K77" s="171">
        <v>62500</v>
      </c>
      <c r="L77" s="171">
        <v>62500</v>
      </c>
      <c r="M77" s="171">
        <v>10000</v>
      </c>
      <c r="N77" s="172">
        <v>3.8715660622083403</v>
      </c>
      <c r="O77" s="173">
        <v>49746</v>
      </c>
    </row>
    <row r="78" spans="2:15" x14ac:dyDescent="0.35">
      <c r="B78" s="182" t="s">
        <v>18</v>
      </c>
      <c r="C78" s="182" t="s">
        <v>37</v>
      </c>
      <c r="D78" s="182" t="s">
        <v>18</v>
      </c>
      <c r="E78" s="175" t="s">
        <v>26</v>
      </c>
      <c r="F78" s="176">
        <v>7.4999999999999997E-2</v>
      </c>
      <c r="G78" s="176">
        <v>0.1075</v>
      </c>
      <c r="H78" s="177">
        <v>1321874.0610411002</v>
      </c>
      <c r="I78" s="177">
        <v>1164804.21444597</v>
      </c>
      <c r="J78" s="176">
        <v>9.4561205896002368E-4</v>
      </c>
      <c r="K78" s="178">
        <v>19529</v>
      </c>
      <c r="L78" s="178">
        <v>19529</v>
      </c>
      <c r="M78" s="178">
        <v>2499</v>
      </c>
      <c r="N78" s="179">
        <v>4.3821702291801383</v>
      </c>
      <c r="O78" s="180">
        <v>49699</v>
      </c>
    </row>
    <row r="79" spans="2:15" x14ac:dyDescent="0.35">
      <c r="B79" s="181" t="s">
        <v>99</v>
      </c>
      <c r="C79" s="181" t="s">
        <v>100</v>
      </c>
      <c r="D79" s="181" t="s">
        <v>99</v>
      </c>
      <c r="E79" s="168" t="s">
        <v>97</v>
      </c>
      <c r="F79" s="169">
        <v>0.06</v>
      </c>
      <c r="G79" s="169">
        <v>9.6099999999999991E-2</v>
      </c>
      <c r="H79" s="170">
        <v>1047455.2198231501</v>
      </c>
      <c r="I79" s="170">
        <v>986282.74743365997</v>
      </c>
      <c r="J79" s="169">
        <v>8.0068465408248497E-4</v>
      </c>
      <c r="K79" s="171">
        <v>1000000</v>
      </c>
      <c r="L79" s="171">
        <v>1000000</v>
      </c>
      <c r="M79" s="171">
        <v>64479</v>
      </c>
      <c r="N79" s="172">
        <v>10</v>
      </c>
      <c r="O79" s="173">
        <v>56089</v>
      </c>
    </row>
    <row r="80" spans="2:15" x14ac:dyDescent="0.35">
      <c r="B80" s="182" t="s">
        <v>21</v>
      </c>
      <c r="C80" s="182" t="s">
        <v>42</v>
      </c>
      <c r="D80" s="182" t="s">
        <v>21</v>
      </c>
      <c r="E80" s="175" t="s">
        <v>26</v>
      </c>
      <c r="F80" s="176">
        <v>6.5000000000000002E-2</v>
      </c>
      <c r="G80" s="176">
        <v>0.1168</v>
      </c>
      <c r="H80" s="177">
        <v>1198681.8550519999</v>
      </c>
      <c r="I80" s="177">
        <v>918181.89020799997</v>
      </c>
      <c r="J80" s="176">
        <v>7.4539897515082964E-4</v>
      </c>
      <c r="K80" s="178">
        <v>77647</v>
      </c>
      <c r="L80" s="178">
        <v>77647</v>
      </c>
      <c r="M80" s="178">
        <v>3400</v>
      </c>
      <c r="N80" s="179">
        <v>6.0284460636346386</v>
      </c>
      <c r="O80" s="180">
        <v>51424</v>
      </c>
    </row>
    <row r="81" spans="1:16" x14ac:dyDescent="0.35">
      <c r="B81" s="181" t="s">
        <v>95</v>
      </c>
      <c r="C81" s="181" t="s">
        <v>98</v>
      </c>
      <c r="D81" s="181" t="s">
        <v>95</v>
      </c>
      <c r="E81" s="168" t="s">
        <v>97</v>
      </c>
      <c r="F81" s="169">
        <v>7.7499999999999999E-2</v>
      </c>
      <c r="G81" s="169">
        <v>9.6799999999999997E-2</v>
      </c>
      <c r="H81" s="170">
        <v>1010773.42622235</v>
      </c>
      <c r="I81" s="170">
        <v>896628.25975362002</v>
      </c>
      <c r="J81" s="169">
        <v>7.2790129389310515E-4</v>
      </c>
      <c r="K81" s="171">
        <v>1000000</v>
      </c>
      <c r="L81" s="171">
        <v>1000000</v>
      </c>
      <c r="M81" s="171">
        <v>64479</v>
      </c>
      <c r="N81" s="172">
        <v>10</v>
      </c>
      <c r="O81" s="173">
        <v>56089</v>
      </c>
    </row>
    <row r="82" spans="1:16" x14ac:dyDescent="0.35">
      <c r="B82" s="166"/>
      <c r="C82" s="166"/>
      <c r="D82" s="166"/>
      <c r="E82" s="166"/>
      <c r="F82" s="166"/>
      <c r="G82" s="166"/>
      <c r="H82" s="166"/>
      <c r="I82" s="166"/>
      <c r="J82" s="166"/>
      <c r="K82" s="166"/>
      <c r="L82" s="166"/>
      <c r="M82" s="166"/>
      <c r="N82" s="166"/>
      <c r="O82" s="166"/>
    </row>
    <row r="83" spans="1:16" hidden="1" x14ac:dyDescent="0.35">
      <c r="A83" s="160"/>
      <c r="P83" s="160"/>
    </row>
    <row r="84" spans="1:16" hidden="1" x14ac:dyDescent="0.35">
      <c r="A84" s="160"/>
      <c r="P84" s="160"/>
    </row>
    <row r="85" spans="1:16" hidden="1" x14ac:dyDescent="0.35">
      <c r="A85" s="160"/>
      <c r="P85" s="160"/>
    </row>
    <row r="86" spans="1:16" hidden="1" x14ac:dyDescent="0.35">
      <c r="A86" s="160"/>
      <c r="P86" s="160"/>
    </row>
    <row r="87" spans="1:16" hidden="1" x14ac:dyDescent="0.35">
      <c r="A87" s="160"/>
      <c r="P87" s="160"/>
    </row>
    <row r="88" spans="1:16" hidden="1" x14ac:dyDescent="0.35">
      <c r="A88" s="160"/>
      <c r="P88" s="160"/>
    </row>
    <row r="89" spans="1:16" hidden="1" x14ac:dyDescent="0.35">
      <c r="A89" s="160"/>
      <c r="P89" s="160"/>
    </row>
    <row r="90" spans="1:16" hidden="1" x14ac:dyDescent="0.35">
      <c r="A90" s="160"/>
      <c r="P90" s="160"/>
    </row>
    <row r="91" spans="1:16" hidden="1" x14ac:dyDescent="0.35">
      <c r="A91" s="160"/>
      <c r="P91" s="160"/>
    </row>
    <row r="92" spans="1:16" hidden="1" x14ac:dyDescent="0.35">
      <c r="A92" s="160"/>
      <c r="P92" s="160"/>
    </row>
    <row r="93" spans="1:16" hidden="1" x14ac:dyDescent="0.35">
      <c r="A93" s="160"/>
      <c r="P93" s="160"/>
    </row>
    <row r="94" spans="1:16" hidden="1" x14ac:dyDescent="0.35">
      <c r="A94" s="160"/>
      <c r="P94" s="160"/>
    </row>
    <row r="95" spans="1:16" hidden="1" x14ac:dyDescent="0.35">
      <c r="A95" s="160"/>
      <c r="P95" s="160"/>
    </row>
    <row r="96" spans="1:16" hidden="1" x14ac:dyDescent="0.35">
      <c r="A96" s="160"/>
      <c r="P96" s="160"/>
    </row>
    <row r="97" s="160" customFormat="1" hidden="1" x14ac:dyDescent="0.35"/>
    <row r="98" s="160" customFormat="1" hidden="1" x14ac:dyDescent="0.35"/>
    <row r="99" s="160" customFormat="1" hidden="1" x14ac:dyDescent="0.35"/>
    <row r="100" s="160" customFormat="1" hidden="1" x14ac:dyDescent="0.35"/>
    <row r="101" s="160" customFormat="1" hidden="1" x14ac:dyDescent="0.35"/>
    <row r="102" s="160" customFormat="1" hidden="1" x14ac:dyDescent="0.35"/>
    <row r="103" s="160" customFormat="1" hidden="1" x14ac:dyDescent="0.35"/>
    <row r="104" s="160" customFormat="1" hidden="1" x14ac:dyDescent="0.35"/>
    <row r="105" s="160" customFormat="1" hidden="1" x14ac:dyDescent="0.35"/>
    <row r="106" s="160" customFormat="1" hidden="1" x14ac:dyDescent="0.35"/>
    <row r="107" s="160" customFormat="1" hidden="1" x14ac:dyDescent="0.35"/>
    <row r="108" s="160" customFormat="1" hidden="1" x14ac:dyDescent="0.35"/>
    <row r="109" s="160" customFormat="1" hidden="1" x14ac:dyDescent="0.35"/>
    <row r="110" s="160" customFormat="1" hidden="1" x14ac:dyDescent="0.35"/>
    <row r="111" s="160" customFormat="1" hidden="1" x14ac:dyDescent="0.35"/>
    <row r="112" s="160" customFormat="1" hidden="1" x14ac:dyDescent="0.35"/>
    <row r="113" s="160" customFormat="1" hidden="1" x14ac:dyDescent="0.35"/>
    <row r="114" s="160" customFormat="1" hidden="1" x14ac:dyDescent="0.35"/>
    <row r="115" s="160" customFormat="1" hidden="1" x14ac:dyDescent="0.35"/>
    <row r="116" s="160" customFormat="1" hidden="1" x14ac:dyDescent="0.35"/>
    <row r="117" s="160" customFormat="1" hidden="1" x14ac:dyDescent="0.35"/>
    <row r="118" s="160" customFormat="1" hidden="1" x14ac:dyDescent="0.35"/>
    <row r="119" s="160" customFormat="1" hidden="1" x14ac:dyDescent="0.35"/>
    <row r="120" s="160" customFormat="1" hidden="1" x14ac:dyDescent="0.35"/>
    <row r="121" s="160" customFormat="1" hidden="1" x14ac:dyDescent="0.35"/>
    <row r="122" s="160" customFormat="1" hidden="1" x14ac:dyDescent="0.35"/>
    <row r="123" s="160" customFormat="1" hidden="1" x14ac:dyDescent="0.35"/>
    <row r="124" s="160" customFormat="1" hidden="1" x14ac:dyDescent="0.35"/>
    <row r="125" s="160" customFormat="1" hidden="1" x14ac:dyDescent="0.35"/>
    <row r="126" s="160" customFormat="1" hidden="1" x14ac:dyDescent="0.35"/>
    <row r="127" s="160" customFormat="1" hidden="1" x14ac:dyDescent="0.35"/>
    <row r="128" s="160" customFormat="1" hidden="1" x14ac:dyDescent="0.35"/>
    <row r="129" s="160" customFormat="1" hidden="1" x14ac:dyDescent="0.35"/>
    <row r="130" s="160" customFormat="1" hidden="1" x14ac:dyDescent="0.35"/>
    <row r="131" s="160" customFormat="1" hidden="1" x14ac:dyDescent="0.35"/>
    <row r="132" s="160" customFormat="1" hidden="1" x14ac:dyDescent="0.35"/>
    <row r="133" s="160" customFormat="1" hidden="1" x14ac:dyDescent="0.35"/>
    <row r="134" s="160" customFormat="1" hidden="1" x14ac:dyDescent="0.35"/>
    <row r="135" s="160" customFormat="1" hidden="1" x14ac:dyDescent="0.35"/>
    <row r="136" s="160" customFormat="1" hidden="1" x14ac:dyDescent="0.35"/>
    <row r="137" s="160" customFormat="1" hidden="1" x14ac:dyDescent="0.35"/>
    <row r="138" s="160" customFormat="1" hidden="1" x14ac:dyDescent="0.35"/>
    <row r="139" s="160" customFormat="1" hidden="1" x14ac:dyDescent="0.35"/>
    <row r="140" s="160" customFormat="1" hidden="1" x14ac:dyDescent="0.35"/>
    <row r="141" s="160" customFormat="1" hidden="1" x14ac:dyDescent="0.35"/>
    <row r="142" s="160" customFormat="1" hidden="1" x14ac:dyDescent="0.35"/>
    <row r="143" s="160" customFormat="1" hidden="1" x14ac:dyDescent="0.35"/>
    <row r="144" s="160" customFormat="1" hidden="1" x14ac:dyDescent="0.35"/>
    <row r="145" s="160" customFormat="1" hidden="1" x14ac:dyDescent="0.35"/>
    <row r="146" s="160" customFormat="1" hidden="1" x14ac:dyDescent="0.35"/>
    <row r="147" s="160" customFormat="1" hidden="1" x14ac:dyDescent="0.35"/>
    <row r="148" s="160" customFormat="1" hidden="1" x14ac:dyDescent="0.35"/>
    <row r="149" s="160" customFormat="1" hidden="1" x14ac:dyDescent="0.35"/>
    <row r="150" s="160" customFormat="1" hidden="1" x14ac:dyDescent="0.35"/>
    <row r="151" s="160" customFormat="1" hidden="1" x14ac:dyDescent="0.35"/>
    <row r="152" s="160" customFormat="1" hidden="1" x14ac:dyDescent="0.35"/>
    <row r="153" s="160" customFormat="1" hidden="1" x14ac:dyDescent="0.35"/>
    <row r="154" s="160" customFormat="1" hidden="1" x14ac:dyDescent="0.35"/>
    <row r="155" s="160" customFormat="1" hidden="1" x14ac:dyDescent="0.35"/>
    <row r="156" s="160" customFormat="1" hidden="1" x14ac:dyDescent="0.35"/>
    <row r="157" s="160" customFormat="1" hidden="1" x14ac:dyDescent="0.35"/>
    <row r="158" s="160" customFormat="1" hidden="1" x14ac:dyDescent="0.35"/>
    <row r="159" s="160" customFormat="1" hidden="1" x14ac:dyDescent="0.35"/>
    <row r="160" s="160" customFormat="1" hidden="1" x14ac:dyDescent="0.35"/>
    <row r="161" s="160" customFormat="1" hidden="1" x14ac:dyDescent="0.35"/>
    <row r="162" s="160" customFormat="1" hidden="1" x14ac:dyDescent="0.35"/>
    <row r="163" s="160" customFormat="1" hidden="1" x14ac:dyDescent="0.35"/>
    <row r="164" s="160" customFormat="1" hidden="1" x14ac:dyDescent="0.35"/>
    <row r="165" s="160" customFormat="1" hidden="1" x14ac:dyDescent="0.35"/>
    <row r="166" s="160" customFormat="1" hidden="1" x14ac:dyDescent="0.35"/>
    <row r="167" s="160" customFormat="1" hidden="1" x14ac:dyDescent="0.35"/>
    <row r="168" s="160" customFormat="1" hidden="1" x14ac:dyDescent="0.35"/>
    <row r="169" s="160" customFormat="1" hidden="1" x14ac:dyDescent="0.35"/>
    <row r="170" s="160" customFormat="1" hidden="1" x14ac:dyDescent="0.35"/>
    <row r="171" s="160" customFormat="1" hidden="1" x14ac:dyDescent="0.35"/>
    <row r="172" s="160" customFormat="1" hidden="1" x14ac:dyDescent="0.35"/>
    <row r="173" s="160" customFormat="1" hidden="1" x14ac:dyDescent="0.35"/>
    <row r="174" s="160" customFormat="1" hidden="1" x14ac:dyDescent="0.35"/>
    <row r="175" s="160" customFormat="1" hidden="1" x14ac:dyDescent="0.35"/>
    <row r="176" s="160" customFormat="1" hidden="1" x14ac:dyDescent="0.35"/>
    <row r="177" s="160" customFormat="1" hidden="1" x14ac:dyDescent="0.35"/>
    <row r="178" s="160" customFormat="1" hidden="1" x14ac:dyDescent="0.3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B3E5-EBF6-4889-A41F-22707E584A06}">
  <sheetPr codeName="Sheet2">
    <tabColor theme="4" tint="0.79998168889431442"/>
  </sheetPr>
  <dimension ref="A1:CP107"/>
  <sheetViews>
    <sheetView showGridLines="0" zoomScale="85" zoomScaleNormal="85" workbookViewId="0"/>
  </sheetViews>
  <sheetFormatPr defaultColWidth="0" defaultRowHeight="0" customHeight="1" zeroHeight="1" outlineLevelCol="1" x14ac:dyDescent="0.35"/>
  <cols>
    <col min="1" max="1" width="3.5546875" style="160" customWidth="1"/>
    <col min="2" max="2" width="51" style="160" bestFit="1" customWidth="1"/>
    <col min="3" max="11" width="14.88671875" style="160" customWidth="1"/>
    <col min="12" max="12" width="14" style="160" customWidth="1"/>
    <col min="13" max="15" width="14.88671875" style="160" customWidth="1"/>
    <col min="16" max="19" width="14" style="160" customWidth="1"/>
    <col min="20" max="29" width="11.109375" style="160" bestFit="1" customWidth="1"/>
    <col min="30" max="30" width="11.33203125" style="160" bestFit="1" customWidth="1"/>
    <col min="31" max="31" width="14.44140625" style="160" customWidth="1"/>
    <col min="32" max="32" width="12.44140625" style="160" customWidth="1"/>
    <col min="33" max="41" width="13.44140625" style="160" customWidth="1"/>
    <col min="42" max="47" width="13.44140625" style="160" hidden="1" customWidth="1" outlineLevel="1"/>
    <col min="48" max="50" width="13.109375" style="160" hidden="1" customWidth="1" outlineLevel="1"/>
    <col min="51" max="56" width="12.88671875" style="160" hidden="1" customWidth="1" outlineLevel="1"/>
    <col min="57" max="57" width="12.109375" style="160" hidden="1" customWidth="1" outlineLevel="1"/>
    <col min="58" max="58" width="12.88671875" style="160" hidden="1" customWidth="1" outlineLevel="1"/>
    <col min="59" max="59" width="12.44140625" style="160" hidden="1" customWidth="1" outlineLevel="1"/>
    <col min="60" max="66" width="12.88671875" style="160" hidden="1" customWidth="1" outlineLevel="1"/>
    <col min="67" max="67" width="11.44140625" style="160" hidden="1" customWidth="1" outlineLevel="1"/>
    <col min="68" max="69" width="11.5546875" style="160" hidden="1" customWidth="1" outlineLevel="1"/>
    <col min="70" max="75" width="11.44140625" style="160" hidden="1" customWidth="1" outlineLevel="1"/>
    <col min="76" max="76" width="11" style="160" hidden="1" customWidth="1" outlineLevel="1"/>
    <col min="77" max="79" width="11.44140625" style="160" hidden="1" customWidth="1" outlineLevel="1"/>
    <col min="80" max="80" width="10.5546875" style="160" hidden="1" customWidth="1" outlineLevel="1"/>
    <col min="81" max="81" width="11" style="160" hidden="1" customWidth="1" outlineLevel="1"/>
    <col min="82" max="82" width="11.44140625" style="160" hidden="1" customWidth="1" outlineLevel="1"/>
    <col min="83" max="84" width="10.109375" style="160" hidden="1" customWidth="1" outlineLevel="1"/>
    <col min="85" max="86" width="8.5546875" style="160" hidden="1" customWidth="1" outlineLevel="1"/>
    <col min="87" max="87" width="3.109375" style="160" bestFit="1" customWidth="1" collapsed="1"/>
    <col min="88" max="88" width="14" style="160" bestFit="1" customWidth="1"/>
    <col min="89" max="89" width="3.109375" style="160" bestFit="1" customWidth="1"/>
    <col min="90" max="90" width="14.44140625" style="160" bestFit="1" customWidth="1"/>
    <col min="91" max="91" width="3.109375" style="160" bestFit="1" customWidth="1"/>
    <col min="92" max="92" width="14.44140625" style="160" bestFit="1" customWidth="1"/>
    <col min="93" max="16384" width="0" style="160" hidden="1"/>
  </cols>
  <sheetData>
    <row r="1" spans="1:92" s="163" customFormat="1" ht="15.6" x14ac:dyDescent="0.35">
      <c r="A1" s="147"/>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7"/>
      <c r="AE1" s="147"/>
      <c r="AF1" s="147"/>
      <c r="AG1" s="147"/>
      <c r="AH1" s="147"/>
      <c r="AI1" s="147"/>
      <c r="AJ1" s="147"/>
      <c r="AK1" s="147"/>
      <c r="AL1" s="147"/>
      <c r="AM1" s="147"/>
      <c r="AN1" s="147"/>
      <c r="AO1" s="147"/>
      <c r="AP1" s="147"/>
      <c r="AQ1" s="147"/>
      <c r="AR1" s="147"/>
      <c r="AS1" s="147"/>
      <c r="AT1" s="147"/>
      <c r="AU1" s="147"/>
      <c r="AV1" s="147"/>
      <c r="AW1" s="147"/>
      <c r="AX1" s="147"/>
      <c r="AY1" s="147"/>
      <c r="AZ1" s="147"/>
      <c r="BA1" s="147"/>
      <c r="BB1" s="147"/>
      <c r="BC1" s="147"/>
      <c r="BD1" s="147"/>
      <c r="BE1" s="147"/>
      <c r="BF1" s="147"/>
      <c r="BG1" s="147"/>
      <c r="BH1" s="147"/>
      <c r="BI1" s="147"/>
      <c r="BJ1" s="147"/>
      <c r="BK1" s="147"/>
      <c r="BL1" s="147"/>
      <c r="BM1" s="147"/>
      <c r="BN1" s="147"/>
      <c r="BO1" s="147"/>
      <c r="BP1" s="147"/>
      <c r="BQ1" s="147"/>
      <c r="BR1" s="147"/>
      <c r="BS1" s="147"/>
      <c r="BT1" s="147"/>
      <c r="BU1" s="147"/>
      <c r="BV1" s="147"/>
      <c r="BW1" s="147"/>
      <c r="BX1" s="147"/>
      <c r="BY1" s="147"/>
      <c r="BZ1" s="147"/>
      <c r="CA1" s="147"/>
      <c r="CB1" s="147"/>
      <c r="CC1" s="147"/>
      <c r="CD1" s="147"/>
      <c r="CE1" s="147"/>
      <c r="CF1" s="147"/>
      <c r="CG1" s="147"/>
      <c r="CH1" s="147"/>
      <c r="CI1" s="147"/>
      <c r="CJ1" s="147"/>
      <c r="CK1" s="147"/>
      <c r="CL1" s="147"/>
      <c r="CM1" s="147"/>
    </row>
    <row r="2" spans="1:92" s="163" customFormat="1" ht="15.6" x14ac:dyDescent="0.35">
      <c r="A2" s="147"/>
      <c r="B2" s="151" t="s">
        <v>43</v>
      </c>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52"/>
      <c r="BK2" s="152"/>
      <c r="BL2" s="152"/>
      <c r="BM2" s="152"/>
      <c r="BN2" s="152"/>
      <c r="BO2" s="152"/>
      <c r="BP2" s="147"/>
      <c r="BQ2" s="147"/>
      <c r="BR2" s="147"/>
      <c r="BS2" s="147"/>
      <c r="BT2" s="147"/>
      <c r="BU2" s="147"/>
      <c r="BV2" s="147"/>
      <c r="BW2" s="147"/>
      <c r="BX2" s="147"/>
      <c r="BY2" s="147"/>
      <c r="BZ2" s="147"/>
      <c r="CA2" s="147"/>
      <c r="CB2" s="147"/>
      <c r="CC2" s="147"/>
      <c r="CD2" s="147"/>
      <c r="CE2" s="147"/>
      <c r="CF2" s="147"/>
      <c r="CG2" s="147"/>
      <c r="CH2" s="147"/>
      <c r="CI2" s="147"/>
      <c r="CJ2" s="147"/>
      <c r="CK2" s="147"/>
      <c r="CL2" s="147"/>
      <c r="CM2" s="154"/>
    </row>
    <row r="3" spans="1:92" s="163" customFormat="1" ht="15.6" x14ac:dyDescent="0.35">
      <c r="A3" s="147"/>
      <c r="B3" s="151" t="s">
        <v>0</v>
      </c>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54"/>
    </row>
    <row r="4" spans="1:92" s="163" customFormat="1" ht="15.6" x14ac:dyDescent="0.35">
      <c r="A4" s="147"/>
      <c r="B4" s="155">
        <f>'Carteira de CRIs'!B4</f>
        <v>45717</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54"/>
    </row>
    <row r="5" spans="1:92" s="163" customFormat="1" ht="15.6" x14ac:dyDescent="0.35">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c r="BM5" s="147"/>
      <c r="BN5" s="147"/>
      <c r="BO5" s="147"/>
      <c r="BP5" s="147"/>
      <c r="BQ5" s="147"/>
      <c r="BR5" s="147"/>
      <c r="BS5" s="147"/>
      <c r="BT5" s="147"/>
      <c r="BU5" s="147"/>
      <c r="BV5" s="147"/>
      <c r="BW5" s="147"/>
      <c r="BX5" s="147"/>
      <c r="BY5" s="147"/>
      <c r="BZ5" s="147"/>
      <c r="CA5" s="147"/>
      <c r="CB5" s="147"/>
      <c r="CC5" s="147"/>
      <c r="CD5" s="147"/>
      <c r="CE5" s="147"/>
      <c r="CF5" s="147"/>
      <c r="CG5" s="147"/>
      <c r="CH5" s="147"/>
      <c r="CI5" s="147"/>
      <c r="CJ5" s="147"/>
      <c r="CK5" s="147"/>
      <c r="CL5" s="147"/>
      <c r="CM5" s="147"/>
    </row>
    <row r="6" spans="1:92" ht="15.6" x14ac:dyDescent="0.35"/>
    <row r="7" spans="1:92" s="8" customFormat="1" ht="18.75" customHeight="1" x14ac:dyDescent="0.35">
      <c r="B7" s="9"/>
      <c r="C7" s="10">
        <v>45717</v>
      </c>
      <c r="D7" s="10">
        <v>45689</v>
      </c>
      <c r="E7" s="10">
        <v>45658</v>
      </c>
      <c r="F7" s="10">
        <v>45627</v>
      </c>
      <c r="G7" s="10">
        <v>45597</v>
      </c>
      <c r="H7" s="10">
        <v>45566</v>
      </c>
      <c r="I7" s="10">
        <v>45536</v>
      </c>
      <c r="J7" s="10">
        <v>45505</v>
      </c>
      <c r="K7" s="10">
        <v>45474</v>
      </c>
      <c r="L7" s="10">
        <v>45444</v>
      </c>
      <c r="M7" s="10">
        <v>45413</v>
      </c>
      <c r="N7" s="10">
        <v>45383</v>
      </c>
      <c r="O7" s="10">
        <v>45352</v>
      </c>
      <c r="P7" s="10">
        <v>45323</v>
      </c>
      <c r="Q7" s="10">
        <v>45292</v>
      </c>
      <c r="R7" s="10">
        <v>45261</v>
      </c>
      <c r="S7" s="10">
        <v>45231</v>
      </c>
      <c r="T7" s="10">
        <v>45200</v>
      </c>
      <c r="U7" s="10">
        <v>45170</v>
      </c>
      <c r="V7" s="10">
        <v>45139</v>
      </c>
      <c r="W7" s="10">
        <v>45108</v>
      </c>
      <c r="X7" s="10">
        <v>45078</v>
      </c>
      <c r="Y7" s="10">
        <v>45047</v>
      </c>
      <c r="Z7" s="10">
        <v>45017</v>
      </c>
      <c r="AA7" s="10">
        <v>44986</v>
      </c>
      <c r="AB7" s="10">
        <v>44958</v>
      </c>
      <c r="AC7" s="10">
        <v>44927</v>
      </c>
      <c r="AD7" s="10">
        <v>44896</v>
      </c>
      <c r="AE7" s="10">
        <v>44866</v>
      </c>
      <c r="AF7" s="10">
        <v>44835</v>
      </c>
      <c r="AG7" s="10">
        <v>44805</v>
      </c>
      <c r="AH7" s="10">
        <v>44774</v>
      </c>
      <c r="AI7" s="10">
        <v>44743</v>
      </c>
      <c r="AJ7" s="10">
        <v>44713</v>
      </c>
      <c r="AK7" s="10">
        <v>44682</v>
      </c>
      <c r="AL7" s="10">
        <v>44652</v>
      </c>
      <c r="AM7" s="10">
        <v>44621</v>
      </c>
      <c r="AN7" s="10">
        <v>44593</v>
      </c>
      <c r="AO7" s="10">
        <v>44562</v>
      </c>
      <c r="AP7" s="10">
        <v>44531</v>
      </c>
      <c r="AQ7" s="10">
        <v>44501</v>
      </c>
      <c r="AR7" s="10">
        <v>44470</v>
      </c>
      <c r="AS7" s="10">
        <v>44440</v>
      </c>
      <c r="AT7" s="10">
        <v>44409</v>
      </c>
      <c r="AU7" s="10">
        <v>44378</v>
      </c>
      <c r="AV7" s="10">
        <v>44348</v>
      </c>
      <c r="AW7" s="10">
        <v>44317</v>
      </c>
      <c r="AX7" s="10">
        <v>44287</v>
      </c>
      <c r="AY7" s="10">
        <v>44256</v>
      </c>
      <c r="AZ7" s="10">
        <v>44228</v>
      </c>
      <c r="BA7" s="10">
        <v>44197</v>
      </c>
      <c r="BB7" s="10">
        <v>44166</v>
      </c>
      <c r="BC7" s="10">
        <v>44136</v>
      </c>
      <c r="BD7" s="10">
        <v>44105</v>
      </c>
      <c r="BE7" s="10">
        <v>44075</v>
      </c>
      <c r="BF7" s="10">
        <v>44044</v>
      </c>
      <c r="BG7" s="10">
        <v>44013</v>
      </c>
      <c r="BH7" s="10">
        <v>43983</v>
      </c>
      <c r="BI7" s="10">
        <v>43952</v>
      </c>
      <c r="BJ7" s="10">
        <v>43922</v>
      </c>
      <c r="BK7" s="10">
        <v>43891</v>
      </c>
      <c r="BL7" s="10">
        <v>43862</v>
      </c>
      <c r="BM7" s="10">
        <v>43831</v>
      </c>
      <c r="BN7" s="10">
        <v>43800</v>
      </c>
      <c r="BO7" s="10">
        <v>43770</v>
      </c>
      <c r="BP7" s="10">
        <v>43739</v>
      </c>
      <c r="BQ7" s="10">
        <v>43709</v>
      </c>
      <c r="BR7" s="10">
        <v>43678</v>
      </c>
      <c r="BS7" s="10">
        <v>43647</v>
      </c>
      <c r="BT7" s="10">
        <v>43617</v>
      </c>
      <c r="BU7" s="10">
        <v>43586</v>
      </c>
      <c r="BV7" s="10">
        <v>43556</v>
      </c>
      <c r="BW7" s="10">
        <v>43525</v>
      </c>
      <c r="BX7" s="10">
        <v>43497</v>
      </c>
      <c r="BY7" s="10">
        <v>43466</v>
      </c>
      <c r="BZ7" s="10">
        <v>43435</v>
      </c>
      <c r="CA7" s="10">
        <v>43405</v>
      </c>
      <c r="CB7" s="10">
        <v>43374</v>
      </c>
      <c r="CC7" s="10">
        <v>43344</v>
      </c>
      <c r="CD7" s="10">
        <v>43313</v>
      </c>
      <c r="CE7" s="10">
        <v>43282</v>
      </c>
      <c r="CF7" s="10">
        <v>43252</v>
      </c>
      <c r="CG7" s="10">
        <v>43221</v>
      </c>
      <c r="CH7" s="10">
        <v>43191</v>
      </c>
      <c r="CI7" s="11"/>
      <c r="CJ7" s="160"/>
      <c r="CK7" s="160"/>
      <c r="CL7" s="160"/>
      <c r="CM7" s="160"/>
      <c r="CN7" s="160"/>
    </row>
    <row r="8" spans="1:92" s="8" customFormat="1" ht="18.75" customHeight="1" x14ac:dyDescent="0.35">
      <c r="B8" s="12" t="s">
        <v>44</v>
      </c>
      <c r="C8" s="45">
        <v>12769512</v>
      </c>
      <c r="D8" s="45">
        <v>12769512</v>
      </c>
      <c r="E8" s="45">
        <v>12769512</v>
      </c>
      <c r="F8" s="45">
        <v>12769512</v>
      </c>
      <c r="G8" s="45">
        <v>12769512</v>
      </c>
      <c r="H8" s="45">
        <v>12769512</v>
      </c>
      <c r="I8" s="45">
        <v>12769512</v>
      </c>
      <c r="J8" s="45">
        <v>12769512</v>
      </c>
      <c r="K8" s="45">
        <v>12769512</v>
      </c>
      <c r="L8" s="45">
        <v>12769512</v>
      </c>
      <c r="M8" s="45">
        <v>12769521</v>
      </c>
      <c r="N8" s="45">
        <v>10044607</v>
      </c>
      <c r="O8" s="45">
        <v>10044607</v>
      </c>
      <c r="P8" s="45">
        <v>10044607</v>
      </c>
      <c r="Q8" s="45">
        <v>10044607</v>
      </c>
      <c r="R8" s="45">
        <v>10044607</v>
      </c>
      <c r="S8" s="45">
        <v>5546804</v>
      </c>
      <c r="T8" s="45">
        <v>5546804</v>
      </c>
      <c r="U8" s="45">
        <v>5546804</v>
      </c>
      <c r="V8" s="45">
        <v>5546804</v>
      </c>
      <c r="W8" s="45">
        <v>5547835</v>
      </c>
      <c r="X8" s="45">
        <v>5547835</v>
      </c>
      <c r="Y8" s="45">
        <v>5547835</v>
      </c>
      <c r="Z8" s="45">
        <v>5547835</v>
      </c>
      <c r="AA8" s="45">
        <v>5547835</v>
      </c>
      <c r="AB8" s="45">
        <v>5547835</v>
      </c>
      <c r="AC8" s="45">
        <v>5547835</v>
      </c>
      <c r="AD8" s="45">
        <v>5547835</v>
      </c>
      <c r="AE8" s="45">
        <v>5547835</v>
      </c>
      <c r="AF8" s="45">
        <v>5547835</v>
      </c>
      <c r="AG8" s="13">
        <v>5547835</v>
      </c>
      <c r="AH8" s="13">
        <v>3919747</v>
      </c>
      <c r="AI8" s="13">
        <v>3919747</v>
      </c>
      <c r="AJ8" s="13">
        <v>3919747</v>
      </c>
      <c r="AK8" s="13">
        <v>3919747</v>
      </c>
      <c r="AL8" s="13">
        <v>3397153</v>
      </c>
      <c r="AM8" s="13">
        <v>3397153</v>
      </c>
      <c r="AN8" s="13">
        <v>3397153</v>
      </c>
      <c r="AO8" s="13">
        <v>3397153</v>
      </c>
      <c r="AP8" s="13">
        <v>3397153</v>
      </c>
      <c r="AQ8" s="13">
        <v>3397153</v>
      </c>
      <c r="AR8" s="13">
        <v>3397153</v>
      </c>
      <c r="AS8" s="13">
        <v>3397153</v>
      </c>
      <c r="AT8" s="13">
        <v>3397153</v>
      </c>
      <c r="AU8" s="13">
        <v>3397153</v>
      </c>
      <c r="AV8" s="13">
        <v>3397153</v>
      </c>
      <c r="AW8" s="13">
        <v>3397153</v>
      </c>
      <c r="AX8" s="13">
        <v>3397153</v>
      </c>
      <c r="AY8" s="13">
        <v>1955023</v>
      </c>
      <c r="AZ8" s="13">
        <v>1955023</v>
      </c>
      <c r="BA8" s="13">
        <v>1955023</v>
      </c>
      <c r="BB8" s="13">
        <v>1955023</v>
      </c>
      <c r="BC8" s="13">
        <v>1955023</v>
      </c>
      <c r="BD8" s="13">
        <v>1955023</v>
      </c>
      <c r="BE8" s="13">
        <v>1955023</v>
      </c>
      <c r="BF8" s="13">
        <v>1955023</v>
      </c>
      <c r="BG8" s="13">
        <v>1955023</v>
      </c>
      <c r="BH8" s="13">
        <v>1955023</v>
      </c>
      <c r="BI8" s="13">
        <v>1964693</v>
      </c>
      <c r="BJ8" s="13">
        <v>1964693</v>
      </c>
      <c r="BK8" s="13">
        <v>1964693</v>
      </c>
      <c r="BL8" s="13">
        <v>1964693</v>
      </c>
      <c r="BM8" s="13">
        <v>1439790</v>
      </c>
      <c r="BN8" s="13">
        <v>1259583</v>
      </c>
      <c r="BO8" s="13">
        <v>1259583</v>
      </c>
      <c r="BP8" s="13">
        <v>1131098</v>
      </c>
      <c r="BQ8" s="13">
        <v>1070202</v>
      </c>
      <c r="BR8" s="13">
        <v>1070202</v>
      </c>
      <c r="BS8" s="13">
        <v>761448</v>
      </c>
      <c r="BT8" s="13">
        <v>608678</v>
      </c>
      <c r="BU8" s="13">
        <v>608678</v>
      </c>
      <c r="BV8" s="13">
        <v>574763</v>
      </c>
      <c r="BW8" s="13">
        <v>380544</v>
      </c>
      <c r="BX8" s="13">
        <v>380544</v>
      </c>
      <c r="BY8" s="13">
        <v>341044</v>
      </c>
      <c r="BZ8" s="13">
        <v>323234</v>
      </c>
      <c r="CA8" s="13">
        <v>171989.76000000001</v>
      </c>
      <c r="CB8" s="13">
        <v>162288.89000000001</v>
      </c>
      <c r="CC8" s="13">
        <v>147697.53</v>
      </c>
      <c r="CD8" s="13">
        <v>89260.9</v>
      </c>
      <c r="CE8" s="13">
        <v>60000</v>
      </c>
      <c r="CF8" s="13">
        <v>60000</v>
      </c>
      <c r="CG8" s="13">
        <v>60000</v>
      </c>
      <c r="CH8" s="13">
        <v>0</v>
      </c>
      <c r="CJ8" s="160"/>
      <c r="CK8" s="160"/>
      <c r="CL8" s="160"/>
      <c r="CM8" s="160"/>
      <c r="CN8" s="160"/>
    </row>
    <row r="9" spans="1:92" s="8" customFormat="1" ht="18.75" customHeight="1" x14ac:dyDescent="0.35">
      <c r="B9" s="12" t="s">
        <v>45</v>
      </c>
      <c r="C9" s="45">
        <v>12769512</v>
      </c>
      <c r="D9" s="45">
        <v>12769512</v>
      </c>
      <c r="E9" s="45">
        <v>12769512</v>
      </c>
      <c r="F9" s="45">
        <v>12769512</v>
      </c>
      <c r="G9" s="45">
        <v>12769512</v>
      </c>
      <c r="H9" s="45">
        <v>12769512</v>
      </c>
      <c r="I9" s="45">
        <v>12769512</v>
      </c>
      <c r="J9" s="45">
        <v>12769512</v>
      </c>
      <c r="K9" s="45">
        <v>12769512</v>
      </c>
      <c r="L9" s="45">
        <v>12769512</v>
      </c>
      <c r="M9" s="45">
        <v>12769521</v>
      </c>
      <c r="N9" s="45">
        <v>12769521</v>
      </c>
      <c r="O9" s="45">
        <v>10044607</v>
      </c>
      <c r="P9" s="45">
        <v>10044607</v>
      </c>
      <c r="Q9" s="45">
        <v>10044607</v>
      </c>
      <c r="R9" s="45">
        <v>10044607</v>
      </c>
      <c r="S9" s="45">
        <v>10044607</v>
      </c>
      <c r="T9" s="45">
        <v>5546804</v>
      </c>
      <c r="U9" s="45">
        <v>5546804</v>
      </c>
      <c r="V9" s="45">
        <v>5546804</v>
      </c>
      <c r="W9" s="45">
        <v>5547835</v>
      </c>
      <c r="X9" s="45">
        <v>5547835</v>
      </c>
      <c r="Y9" s="45">
        <v>5547835</v>
      </c>
      <c r="Z9" s="45">
        <v>5547835</v>
      </c>
      <c r="AA9" s="45">
        <v>5547835</v>
      </c>
      <c r="AB9" s="45">
        <v>5547835</v>
      </c>
      <c r="AC9" s="45">
        <v>5547835</v>
      </c>
      <c r="AD9" s="45">
        <v>5547835</v>
      </c>
      <c r="AE9" s="45">
        <v>5547835</v>
      </c>
      <c r="AF9" s="45">
        <v>5547835</v>
      </c>
      <c r="AG9" s="13">
        <v>5547835</v>
      </c>
      <c r="AH9" s="13">
        <v>5547835</v>
      </c>
      <c r="AI9" s="13">
        <v>3919747</v>
      </c>
      <c r="AJ9" s="13">
        <v>3919747</v>
      </c>
      <c r="AK9" s="13">
        <v>3919747</v>
      </c>
      <c r="AL9" s="13">
        <v>3919747</v>
      </c>
      <c r="AM9" s="13">
        <v>3397153</v>
      </c>
      <c r="AN9" s="13">
        <v>3397153</v>
      </c>
      <c r="AO9" s="13">
        <v>3397153</v>
      </c>
      <c r="AP9" s="13">
        <v>3397153</v>
      </c>
      <c r="AQ9" s="13">
        <v>3397153</v>
      </c>
      <c r="AR9" s="13">
        <v>3397153</v>
      </c>
      <c r="AS9" s="13">
        <v>3397153</v>
      </c>
      <c r="AT9" s="13">
        <v>3397153</v>
      </c>
      <c r="AU9" s="13">
        <v>3397153</v>
      </c>
      <c r="AV9" s="13">
        <v>3397153</v>
      </c>
      <c r="AW9" s="13">
        <v>3397153</v>
      </c>
      <c r="AX9" s="13">
        <v>3397153</v>
      </c>
      <c r="AY9" s="13">
        <v>3397153</v>
      </c>
      <c r="AZ9" s="13">
        <v>1955023</v>
      </c>
      <c r="BA9" s="13">
        <v>1955023</v>
      </c>
      <c r="BB9" s="13">
        <v>1955023</v>
      </c>
      <c r="BC9" s="13">
        <v>1955023</v>
      </c>
      <c r="BD9" s="13">
        <v>1955023</v>
      </c>
      <c r="BE9" s="13">
        <v>1955023</v>
      </c>
      <c r="BF9" s="13">
        <v>1955023</v>
      </c>
      <c r="BG9" s="13">
        <v>1955023</v>
      </c>
      <c r="BH9" s="13">
        <v>1955023</v>
      </c>
      <c r="BI9" s="13">
        <v>1955023</v>
      </c>
      <c r="BJ9" s="13">
        <v>1964693</v>
      </c>
      <c r="BK9" s="13">
        <v>1964693</v>
      </c>
      <c r="BL9" s="13">
        <v>1964693</v>
      </c>
      <c r="BM9" s="13">
        <v>1964693</v>
      </c>
      <c r="BN9" s="13">
        <v>1439790</v>
      </c>
      <c r="BO9" s="13">
        <v>1259583</v>
      </c>
      <c r="BP9" s="13">
        <v>1259583</v>
      </c>
      <c r="BQ9" s="13">
        <v>1131098</v>
      </c>
      <c r="BR9" s="13">
        <v>1070202</v>
      </c>
      <c r="BS9" s="13">
        <v>1070202</v>
      </c>
      <c r="BT9" s="13">
        <v>761448</v>
      </c>
      <c r="BU9" s="13">
        <v>608678</v>
      </c>
      <c r="BV9" s="13">
        <v>608678</v>
      </c>
      <c r="BW9" s="13">
        <v>574763</v>
      </c>
      <c r="BX9" s="13">
        <v>380544</v>
      </c>
      <c r="BY9" s="13">
        <v>380544</v>
      </c>
      <c r="BZ9" s="13">
        <v>341044</v>
      </c>
      <c r="CA9" s="13">
        <v>323234</v>
      </c>
      <c r="CB9" s="13">
        <v>171989.76000000001</v>
      </c>
      <c r="CC9" s="13">
        <v>162288.89000000001</v>
      </c>
      <c r="CD9" s="13">
        <v>147697.53</v>
      </c>
      <c r="CE9" s="13">
        <v>89260.9</v>
      </c>
      <c r="CF9" s="13">
        <v>60000</v>
      </c>
      <c r="CG9" s="13">
        <v>60000</v>
      </c>
      <c r="CH9" s="13">
        <v>0</v>
      </c>
      <c r="CJ9" s="160"/>
      <c r="CK9" s="160"/>
      <c r="CL9" s="160"/>
      <c r="CM9" s="160"/>
      <c r="CN9" s="160"/>
    </row>
    <row r="10" spans="1:92" s="8" customFormat="1" ht="18.75" customHeight="1" x14ac:dyDescent="0.35">
      <c r="B10" s="12" t="s">
        <v>46</v>
      </c>
      <c r="C10" s="46">
        <v>94.75</v>
      </c>
      <c r="D10" s="46">
        <v>88.99</v>
      </c>
      <c r="E10" s="46">
        <v>83.5</v>
      </c>
      <c r="F10" s="46">
        <v>88.57</v>
      </c>
      <c r="G10" s="46">
        <v>90.09</v>
      </c>
      <c r="H10" s="46">
        <v>91.82</v>
      </c>
      <c r="I10" s="46">
        <v>96.3</v>
      </c>
      <c r="J10" s="46">
        <v>95.94</v>
      </c>
      <c r="K10" s="46">
        <v>95</v>
      </c>
      <c r="L10" s="46">
        <v>98</v>
      </c>
      <c r="M10" s="46">
        <v>98.12</v>
      </c>
      <c r="N10" s="46">
        <v>98.51</v>
      </c>
      <c r="O10" s="46">
        <v>100.62</v>
      </c>
      <c r="P10" s="46">
        <v>99.77</v>
      </c>
      <c r="Q10" s="46">
        <v>99.51</v>
      </c>
      <c r="R10" s="46">
        <v>99.75</v>
      </c>
      <c r="S10" s="46">
        <v>99.81</v>
      </c>
      <c r="T10" s="46">
        <v>100.5</v>
      </c>
      <c r="U10" s="46">
        <v>100.42</v>
      </c>
      <c r="V10" s="46">
        <v>100.55</v>
      </c>
      <c r="W10" s="46">
        <v>101.47</v>
      </c>
      <c r="X10" s="46">
        <v>98.32</v>
      </c>
      <c r="Y10" s="46">
        <v>98.5</v>
      </c>
      <c r="Z10" s="46">
        <v>93</v>
      </c>
      <c r="AA10" s="46">
        <v>96.91</v>
      </c>
      <c r="AB10" s="46">
        <v>94.76</v>
      </c>
      <c r="AC10" s="46">
        <v>95.41</v>
      </c>
      <c r="AD10" s="46">
        <v>98.37</v>
      </c>
      <c r="AE10" s="46">
        <v>95.96</v>
      </c>
      <c r="AF10" s="46">
        <v>99.72</v>
      </c>
      <c r="AG10" s="14">
        <v>99.71</v>
      </c>
      <c r="AH10" s="14">
        <v>103.69</v>
      </c>
      <c r="AI10" s="14">
        <v>103.35</v>
      </c>
      <c r="AJ10" s="14">
        <v>100.86</v>
      </c>
      <c r="AK10" s="14">
        <v>104.25</v>
      </c>
      <c r="AL10" s="14">
        <v>104.81</v>
      </c>
      <c r="AM10" s="14">
        <v>105</v>
      </c>
      <c r="AN10" s="14">
        <v>105</v>
      </c>
      <c r="AO10" s="14">
        <v>104.9</v>
      </c>
      <c r="AP10" s="14">
        <v>104.6</v>
      </c>
      <c r="AQ10" s="14">
        <v>94.11</v>
      </c>
      <c r="AR10" s="14">
        <v>101.4</v>
      </c>
      <c r="AS10" s="14">
        <v>101.61</v>
      </c>
      <c r="AT10" s="14">
        <v>99.44</v>
      </c>
      <c r="AU10" s="14">
        <v>101.9</v>
      </c>
      <c r="AV10" s="14">
        <v>100.93</v>
      </c>
      <c r="AW10" s="14">
        <v>104.8</v>
      </c>
      <c r="AX10" s="14">
        <v>103.29</v>
      </c>
      <c r="AY10" s="14">
        <v>105.49</v>
      </c>
      <c r="AZ10" s="14">
        <v>105.02</v>
      </c>
      <c r="BA10" s="14">
        <v>106.99</v>
      </c>
      <c r="BB10" s="14">
        <v>104.41</v>
      </c>
      <c r="BC10" s="14">
        <v>102.99</v>
      </c>
      <c r="BD10" s="14">
        <v>104</v>
      </c>
      <c r="BE10" s="14">
        <v>100.1</v>
      </c>
      <c r="BF10" s="14">
        <v>101</v>
      </c>
      <c r="BG10" s="14">
        <v>97</v>
      </c>
      <c r="BH10" s="14">
        <v>100.7</v>
      </c>
      <c r="BI10" s="14">
        <v>97.3</v>
      </c>
      <c r="BJ10" s="14">
        <v>99</v>
      </c>
      <c r="BK10" s="14">
        <v>96.98</v>
      </c>
      <c r="BL10" s="14">
        <v>112</v>
      </c>
      <c r="BM10" s="14">
        <v>113.9</v>
      </c>
      <c r="BN10" s="14">
        <v>124.5</v>
      </c>
      <c r="BO10" s="14">
        <v>120</v>
      </c>
      <c r="BP10" s="14">
        <v>120</v>
      </c>
      <c r="BQ10" s="14">
        <v>129</v>
      </c>
      <c r="BR10" s="14">
        <v>130</v>
      </c>
      <c r="BS10" s="14">
        <v>117</v>
      </c>
      <c r="BT10" s="14">
        <v>110.5</v>
      </c>
      <c r="BU10" s="14">
        <v>104</v>
      </c>
      <c r="BV10" s="14">
        <v>100</v>
      </c>
      <c r="BW10" s="14">
        <v>100</v>
      </c>
      <c r="BX10" s="14">
        <v>100</v>
      </c>
      <c r="BY10" s="14">
        <v>100</v>
      </c>
      <c r="BZ10" s="14">
        <v>100</v>
      </c>
      <c r="CA10" s="14">
        <v>100</v>
      </c>
      <c r="CB10" s="14">
        <v>100</v>
      </c>
      <c r="CC10" s="14">
        <v>100</v>
      </c>
      <c r="CD10" s="14">
        <v>100</v>
      </c>
      <c r="CE10" s="14">
        <v>100</v>
      </c>
      <c r="CF10" s="14">
        <v>100</v>
      </c>
      <c r="CG10" s="14">
        <v>100</v>
      </c>
      <c r="CH10" s="14">
        <v>100</v>
      </c>
      <c r="CJ10" s="160"/>
      <c r="CK10" s="160"/>
      <c r="CL10" s="160"/>
      <c r="CM10" s="160"/>
      <c r="CN10" s="160"/>
    </row>
    <row r="11" spans="1:92" s="8" customFormat="1" ht="18.75" customHeight="1" x14ac:dyDescent="0.35">
      <c r="B11" s="12" t="s">
        <v>47</v>
      </c>
      <c r="C11" s="47">
        <v>96.464080913976971</v>
      </c>
      <c r="D11" s="47">
        <v>95.712422255807425</v>
      </c>
      <c r="E11" s="47">
        <v>95.777198647841828</v>
      </c>
      <c r="F11" s="47">
        <v>93.6785127959471</v>
      </c>
      <c r="G11" s="47">
        <v>96.735632124391287</v>
      </c>
      <c r="H11" s="47">
        <v>97.279174710826851</v>
      </c>
      <c r="I11" s="47">
        <v>97.62</v>
      </c>
      <c r="J11" s="47">
        <v>97.773936002409485</v>
      </c>
      <c r="K11" s="47">
        <v>97.901641761251327</v>
      </c>
      <c r="L11" s="47">
        <v>97.029398139098831</v>
      </c>
      <c r="M11" s="47">
        <v>98.070675052729072</v>
      </c>
      <c r="N11" s="47">
        <v>97.879222014670717</v>
      </c>
      <c r="O11" s="47">
        <v>98.43566931787376</v>
      </c>
      <c r="P11" s="47">
        <v>98.472250528069438</v>
      </c>
      <c r="Q11" s="47">
        <v>99.144502595273281</v>
      </c>
      <c r="R11" s="47">
        <v>97.85</v>
      </c>
      <c r="S11" s="47">
        <v>98.392127714902131</v>
      </c>
      <c r="T11" s="47">
        <v>98.996524054212117</v>
      </c>
      <c r="U11" s="47">
        <v>97.88690385490456</v>
      </c>
      <c r="V11" s="47">
        <v>98.548334640993261</v>
      </c>
      <c r="W11" s="47">
        <v>98.825281097941811</v>
      </c>
      <c r="X11" s="47">
        <v>100.03114097661521</v>
      </c>
      <c r="Y11" s="47">
        <v>99.184689888938649</v>
      </c>
      <c r="Z11" s="47">
        <v>98.765268911205894</v>
      </c>
      <c r="AA11" s="47">
        <v>99.888236971719593</v>
      </c>
      <c r="AB11" s="47">
        <v>99.579377701104988</v>
      </c>
      <c r="AC11" s="47">
        <v>99.76</v>
      </c>
      <c r="AD11" s="47">
        <v>99.872318553093223</v>
      </c>
      <c r="AE11" s="47">
        <v>99.28341276191523</v>
      </c>
      <c r="AF11" s="47">
        <v>98.265653581982889</v>
      </c>
      <c r="AG11" s="15">
        <v>99.495425512835183</v>
      </c>
      <c r="AH11" s="15">
        <v>99.729981956925542</v>
      </c>
      <c r="AI11" s="15">
        <v>101.1217620218856</v>
      </c>
      <c r="AJ11" s="15">
        <v>101.85551171032213</v>
      </c>
      <c r="AK11" s="15">
        <v>102.2980956628068</v>
      </c>
      <c r="AL11" s="15">
        <v>102.98181198174269</v>
      </c>
      <c r="AM11" s="15">
        <v>103.34553173789935</v>
      </c>
      <c r="AN11" s="15">
        <v>103.34886099625186</v>
      </c>
      <c r="AO11" s="15">
        <v>103.77522232881475</v>
      </c>
      <c r="AP11" s="15">
        <v>104.49394986036839</v>
      </c>
      <c r="AQ11" s="15">
        <v>104.14036404601147</v>
      </c>
      <c r="AR11" s="15">
        <v>103.40571798503041</v>
      </c>
      <c r="AS11" s="15">
        <v>103.49002479723462</v>
      </c>
      <c r="AT11" s="15">
        <v>103.88815823131898</v>
      </c>
      <c r="AU11" s="15">
        <v>103.98036978905573</v>
      </c>
      <c r="AV11" s="15">
        <v>102.94724396281239</v>
      </c>
      <c r="AW11" s="15">
        <v>102.96435065479831</v>
      </c>
      <c r="AX11" s="15">
        <v>104.31909403550561</v>
      </c>
      <c r="AY11" s="15">
        <v>103.33191431177812</v>
      </c>
      <c r="AZ11" s="15">
        <v>104.92528560022056</v>
      </c>
      <c r="BA11" s="15">
        <v>106.41654222993795</v>
      </c>
      <c r="BB11" s="15">
        <v>105.31356058215172</v>
      </c>
      <c r="BC11" s="15">
        <v>105.44977638626247</v>
      </c>
      <c r="BD11" s="15">
        <v>105.03274744082294</v>
      </c>
      <c r="BE11" s="15">
        <v>104.65417398158488</v>
      </c>
      <c r="BF11" s="15">
        <v>104.56794986043641</v>
      </c>
      <c r="BG11" s="15">
        <v>103.66798778837897</v>
      </c>
      <c r="BH11" s="15">
        <v>103.9184785089485</v>
      </c>
      <c r="BI11" s="15">
        <v>102.73273208550488</v>
      </c>
      <c r="BJ11" s="15">
        <v>103.09865247140394</v>
      </c>
      <c r="BK11" s="15">
        <v>102.06833659508128</v>
      </c>
      <c r="BL11" s="15">
        <v>105.66792860258575</v>
      </c>
      <c r="BM11" s="15">
        <v>106.62687557801651</v>
      </c>
      <c r="BN11" s="15">
        <v>106.53758764125324</v>
      </c>
      <c r="BO11" s="15">
        <v>106.6063844621593</v>
      </c>
      <c r="BP11" s="15">
        <v>106.32900815587381</v>
      </c>
      <c r="BQ11" s="15">
        <v>105.08234313914444</v>
      </c>
      <c r="BR11" s="15">
        <v>104.68269778041901</v>
      </c>
      <c r="BS11" s="15">
        <v>103.62090385740262</v>
      </c>
      <c r="BT11" s="15">
        <v>103.42035683329655</v>
      </c>
      <c r="BU11" s="15">
        <v>103.30751936163293</v>
      </c>
      <c r="BV11" s="15">
        <v>103.12837151991695</v>
      </c>
      <c r="BW11" s="15">
        <v>102.7083001689392</v>
      </c>
      <c r="BX11" s="15">
        <v>102.5502620721914</v>
      </c>
      <c r="BY11" s="15">
        <v>102.78724273671375</v>
      </c>
      <c r="BZ11" s="15">
        <v>102.62719086100327</v>
      </c>
      <c r="CA11" s="15">
        <v>102.52769550851704</v>
      </c>
      <c r="CB11" s="15">
        <v>102.64958977790305</v>
      </c>
      <c r="CC11" s="15">
        <v>102.33544649914113</v>
      </c>
      <c r="CD11" s="15">
        <v>101.65442008407317</v>
      </c>
      <c r="CE11" s="15">
        <v>100.97298626834372</v>
      </c>
      <c r="CF11" s="15">
        <v>100.2475285</v>
      </c>
      <c r="CG11" s="15">
        <v>101.6378895</v>
      </c>
      <c r="CH11" s="15">
        <v>100</v>
      </c>
      <c r="CJ11" s="160"/>
      <c r="CK11" s="160"/>
      <c r="CL11" s="160"/>
      <c r="CM11" s="160"/>
      <c r="CN11" s="160"/>
    </row>
    <row r="12" spans="1:92" s="8" customFormat="1" ht="18.75" customHeight="1" x14ac:dyDescent="0.3">
      <c r="C12" s="122"/>
      <c r="D12" s="122"/>
      <c r="E12" s="122"/>
      <c r="F12" s="122"/>
      <c r="G12" s="122"/>
      <c r="H12" s="122"/>
      <c r="I12" s="122"/>
      <c r="J12" s="122"/>
      <c r="K12" s="122"/>
      <c r="L12" s="122"/>
      <c r="M12" s="122"/>
      <c r="N12" s="122"/>
      <c r="O12" s="122"/>
      <c r="P12" s="122"/>
      <c r="Q12" s="122"/>
      <c r="R12" s="122"/>
      <c r="AF12" s="48"/>
      <c r="CK12" s="16"/>
      <c r="CM12" s="16"/>
    </row>
    <row r="13" spans="1:92" s="8" customFormat="1" ht="18.75" customHeight="1" x14ac:dyDescent="0.3">
      <c r="B13" s="17" t="s">
        <v>48</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CK13" s="16"/>
      <c r="CM13" s="16"/>
    </row>
    <row r="14" spans="1:92" s="8" customFormat="1" ht="18.75" customHeight="1" x14ac:dyDescent="0.3">
      <c r="B14" s="18" t="s">
        <v>49</v>
      </c>
      <c r="C14" s="10">
        <v>45717</v>
      </c>
      <c r="D14" s="10">
        <v>45689</v>
      </c>
      <c r="E14" s="10">
        <v>45658</v>
      </c>
      <c r="F14" s="10">
        <v>45627</v>
      </c>
      <c r="G14" s="10">
        <v>45597</v>
      </c>
      <c r="H14" s="10">
        <v>45566</v>
      </c>
      <c r="I14" s="10">
        <v>45536</v>
      </c>
      <c r="J14" s="10">
        <v>45505</v>
      </c>
      <c r="K14" s="10">
        <v>45474</v>
      </c>
      <c r="L14" s="10">
        <v>45444</v>
      </c>
      <c r="M14" s="10">
        <v>45413</v>
      </c>
      <c r="N14" s="10">
        <v>45383</v>
      </c>
      <c r="O14" s="10">
        <v>45352</v>
      </c>
      <c r="P14" s="10">
        <v>45323</v>
      </c>
      <c r="Q14" s="10">
        <v>45292</v>
      </c>
      <c r="R14" s="10">
        <v>45261</v>
      </c>
      <c r="S14" s="10">
        <v>45231</v>
      </c>
      <c r="T14" s="10">
        <v>45200</v>
      </c>
      <c r="U14" s="10">
        <v>45170</v>
      </c>
      <c r="V14" s="10">
        <v>45139</v>
      </c>
      <c r="W14" s="10">
        <v>45108</v>
      </c>
      <c r="X14" s="10">
        <v>45078</v>
      </c>
      <c r="Y14" s="10">
        <v>45047</v>
      </c>
      <c r="Z14" s="10">
        <v>45017</v>
      </c>
      <c r="AA14" s="10">
        <v>44986</v>
      </c>
      <c r="AB14" s="10">
        <v>44958</v>
      </c>
      <c r="AC14" s="10">
        <v>44927</v>
      </c>
      <c r="AD14" s="10">
        <v>44896</v>
      </c>
      <c r="AE14" s="10">
        <v>44866</v>
      </c>
      <c r="AF14" s="49">
        <v>44835</v>
      </c>
      <c r="AG14" s="10">
        <v>44805</v>
      </c>
      <c r="AH14" s="10">
        <v>44774</v>
      </c>
      <c r="AI14" s="10">
        <v>44743</v>
      </c>
      <c r="AJ14" s="10">
        <v>44713</v>
      </c>
      <c r="AK14" s="10">
        <v>44682</v>
      </c>
      <c r="AL14" s="10">
        <v>44652</v>
      </c>
      <c r="AM14" s="10">
        <v>44621</v>
      </c>
      <c r="AN14" s="10">
        <v>44593</v>
      </c>
      <c r="AO14" s="10">
        <v>44562</v>
      </c>
      <c r="AP14" s="10">
        <v>44531</v>
      </c>
      <c r="AQ14" s="10">
        <v>44501</v>
      </c>
      <c r="AR14" s="10">
        <v>44470</v>
      </c>
      <c r="AS14" s="10">
        <v>44440</v>
      </c>
      <c r="AT14" s="10">
        <v>44409</v>
      </c>
      <c r="AU14" s="10">
        <v>44378</v>
      </c>
      <c r="AV14" s="10">
        <v>44348</v>
      </c>
      <c r="AW14" s="10">
        <v>44317</v>
      </c>
      <c r="AX14" s="10">
        <v>44287</v>
      </c>
      <c r="AY14" s="10">
        <v>44256</v>
      </c>
      <c r="AZ14" s="10">
        <v>44228</v>
      </c>
      <c r="BA14" s="10">
        <v>44197</v>
      </c>
      <c r="BB14" s="10">
        <v>44166</v>
      </c>
      <c r="BC14" s="10">
        <v>44136</v>
      </c>
      <c r="BD14" s="10">
        <v>44105</v>
      </c>
      <c r="BE14" s="10">
        <v>44075</v>
      </c>
      <c r="BF14" s="10">
        <v>44044</v>
      </c>
      <c r="BG14" s="10">
        <v>44013</v>
      </c>
      <c r="BH14" s="10">
        <v>43983</v>
      </c>
      <c r="BI14" s="10">
        <v>43952</v>
      </c>
      <c r="BJ14" s="10">
        <v>43922</v>
      </c>
      <c r="BK14" s="10">
        <v>43891</v>
      </c>
      <c r="BL14" s="10">
        <v>43862</v>
      </c>
      <c r="BM14" s="10">
        <v>43831</v>
      </c>
      <c r="BN14" s="10">
        <v>43800</v>
      </c>
      <c r="BO14" s="10">
        <v>43770</v>
      </c>
      <c r="BP14" s="10">
        <v>43739</v>
      </c>
      <c r="BQ14" s="10">
        <v>43709</v>
      </c>
      <c r="BR14" s="10">
        <v>43678</v>
      </c>
      <c r="BS14" s="10">
        <v>43647</v>
      </c>
      <c r="BT14" s="10">
        <v>43617</v>
      </c>
      <c r="BU14" s="10">
        <v>43586</v>
      </c>
      <c r="BV14" s="10">
        <v>43556</v>
      </c>
      <c r="BW14" s="10">
        <v>43525</v>
      </c>
      <c r="BX14" s="10">
        <v>43497</v>
      </c>
      <c r="BY14" s="10">
        <v>43466</v>
      </c>
      <c r="BZ14" s="10">
        <v>43435</v>
      </c>
      <c r="CA14" s="10">
        <v>43405</v>
      </c>
      <c r="CB14" s="10">
        <v>43374</v>
      </c>
      <c r="CC14" s="10">
        <v>43344</v>
      </c>
      <c r="CD14" s="10">
        <v>43313</v>
      </c>
      <c r="CE14" s="10">
        <v>43282</v>
      </c>
      <c r="CF14" s="10">
        <v>43252</v>
      </c>
      <c r="CG14" s="10">
        <v>43221</v>
      </c>
      <c r="CH14" s="10">
        <v>43191</v>
      </c>
      <c r="CI14" s="11"/>
      <c r="CJ14" s="10" t="s">
        <v>239</v>
      </c>
      <c r="CK14" s="11"/>
      <c r="CL14" s="10" t="s">
        <v>50</v>
      </c>
      <c r="CM14" s="11"/>
      <c r="CN14" s="10" t="s">
        <v>51</v>
      </c>
    </row>
    <row r="15" spans="1:92" s="8" customFormat="1" ht="18.75" customHeight="1" x14ac:dyDescent="0.3">
      <c r="B15" s="19" t="s">
        <v>52</v>
      </c>
      <c r="C15" s="55">
        <v>12648663.643707654</v>
      </c>
      <c r="D15" s="55">
        <v>15925349.707717001</v>
      </c>
      <c r="E15" s="55">
        <v>17729862.880317993</v>
      </c>
      <c r="F15" s="55">
        <v>13930855.473575408</v>
      </c>
      <c r="G15" s="55">
        <v>12339823.515071565</v>
      </c>
      <c r="H15" s="55">
        <v>12237000.003438717</v>
      </c>
      <c r="I15" s="55">
        <v>13916255.925692651</v>
      </c>
      <c r="J15" s="55">
        <v>12923907.117482463</v>
      </c>
      <c r="K15" s="55">
        <v>14106353.788340963</v>
      </c>
      <c r="L15" s="55">
        <v>13951894.270381855</v>
      </c>
      <c r="M15" s="55">
        <v>13487175.034501551</v>
      </c>
      <c r="N15" s="55">
        <v>14546258.375351135</v>
      </c>
      <c r="O15" s="55">
        <v>11841993.348649085</v>
      </c>
      <c r="P15" s="55">
        <v>10934924.79082479</v>
      </c>
      <c r="Q15" s="55">
        <v>10826854.782184564</v>
      </c>
      <c r="R15" s="55">
        <v>10346573</v>
      </c>
      <c r="S15" s="55">
        <v>9989592.0325899534</v>
      </c>
      <c r="T15" s="55">
        <v>6231151.3456258718</v>
      </c>
      <c r="U15" s="55">
        <v>7396982.2124741096</v>
      </c>
      <c r="V15" s="55">
        <v>5498500.6274444181</v>
      </c>
      <c r="W15" s="55">
        <v>7051787.8836986125</v>
      </c>
      <c r="X15" s="55">
        <v>7344857.1282712594</v>
      </c>
      <c r="Y15" s="55">
        <v>6973180.5258189607</v>
      </c>
      <c r="Z15" s="55">
        <v>6928052.5870605009</v>
      </c>
      <c r="AA15" s="55">
        <v>7263638.7098088879</v>
      </c>
      <c r="AB15" s="55">
        <v>6639025.5043114237</v>
      </c>
      <c r="AC15" s="55">
        <v>7952164.9439124092</v>
      </c>
      <c r="AD15" s="50">
        <v>7405003.6845858078</v>
      </c>
      <c r="AE15" s="50">
        <v>5847965.5766537851</v>
      </c>
      <c r="AF15" s="50">
        <v>4677105.0799999991</v>
      </c>
      <c r="AG15" s="20">
        <v>5381574.8133550016</v>
      </c>
      <c r="AH15" s="20">
        <v>6122214.1009446634</v>
      </c>
      <c r="AI15" s="20">
        <v>6905708.3092021141</v>
      </c>
      <c r="AJ15" s="20">
        <v>5104210.8000000017</v>
      </c>
      <c r="AK15" s="20">
        <v>5697783.5209649932</v>
      </c>
      <c r="AL15" s="20">
        <v>4415036.3</v>
      </c>
      <c r="AM15" s="20">
        <v>5055027.59</v>
      </c>
      <c r="AN15" s="20">
        <v>3754240.08</v>
      </c>
      <c r="AO15" s="20">
        <v>4328477.6800000006</v>
      </c>
      <c r="AP15" s="20">
        <v>4198778.2558277464</v>
      </c>
      <c r="AQ15" s="20">
        <v>4044200.4699999997</v>
      </c>
      <c r="AR15" s="20">
        <v>4280416.851530822</v>
      </c>
      <c r="AS15" s="20">
        <v>3236076.049301987</v>
      </c>
      <c r="AT15" s="20">
        <v>3049748.6511524101</v>
      </c>
      <c r="AU15" s="20">
        <v>2730278.68</v>
      </c>
      <c r="AV15" s="20">
        <v>2740374.5063555017</v>
      </c>
      <c r="AW15" s="20">
        <v>2544408.664654572</v>
      </c>
      <c r="AX15" s="20">
        <v>1997138.3800000001</v>
      </c>
      <c r="AY15" s="20">
        <v>1704224.6299999997</v>
      </c>
      <c r="AZ15" s="20">
        <v>2190548.4900000002</v>
      </c>
      <c r="BA15" s="20">
        <v>1333461.55</v>
      </c>
      <c r="BB15" s="20">
        <v>1928872.4</v>
      </c>
      <c r="BC15" s="20">
        <v>1947724.9412644217</v>
      </c>
      <c r="BD15" s="20">
        <v>1058284.25</v>
      </c>
      <c r="BE15" s="20">
        <v>1111577.58</v>
      </c>
      <c r="BF15" s="20">
        <v>1442316.9900000002</v>
      </c>
      <c r="BG15" s="20">
        <v>1070312.2</v>
      </c>
      <c r="BH15" s="20">
        <v>1379522.54</v>
      </c>
      <c r="BI15" s="20">
        <v>1482313.5912079015</v>
      </c>
      <c r="BJ15" s="20">
        <v>1472862.1518217383</v>
      </c>
      <c r="BK15" s="20">
        <v>1202330.3481928597</v>
      </c>
      <c r="BL15" s="20">
        <v>1631796.7018217384</v>
      </c>
      <c r="BM15" s="20">
        <v>1168224.3218217383</v>
      </c>
      <c r="BN15" s="20">
        <v>1056868.3499999999</v>
      </c>
      <c r="BO15" s="20">
        <v>923221.71475135593</v>
      </c>
      <c r="BP15" s="20">
        <v>878904.92999999993</v>
      </c>
      <c r="BQ15" s="20">
        <v>810874.07</v>
      </c>
      <c r="BR15" s="20">
        <v>706289.59</v>
      </c>
      <c r="BS15" s="20">
        <v>635016.25311607833</v>
      </c>
      <c r="BT15" s="20">
        <v>557040.56820715521</v>
      </c>
      <c r="BU15" s="20">
        <v>587680.05037716706</v>
      </c>
      <c r="BV15" s="20">
        <v>464687.78353513678</v>
      </c>
      <c r="BW15" s="20">
        <v>328928.31804517232</v>
      </c>
      <c r="BX15" s="20">
        <v>311000.87484841014</v>
      </c>
      <c r="BY15" s="20">
        <v>200270.46999999997</v>
      </c>
      <c r="BZ15" s="20">
        <v>220737.07411811998</v>
      </c>
      <c r="CA15" s="20">
        <v>225471.1404970595</v>
      </c>
      <c r="CB15" s="20">
        <v>193121.67189399991</v>
      </c>
      <c r="CC15" s="20">
        <v>145164.01387600019</v>
      </c>
      <c r="CD15" s="20">
        <v>268517.04999999958</v>
      </c>
      <c r="CE15" s="20">
        <v>62773.670000000006</v>
      </c>
      <c r="CF15" s="20">
        <v>55246.354380000215</v>
      </c>
      <c r="CG15" s="20">
        <v>1382.17</v>
      </c>
      <c r="CH15" s="20">
        <v>0</v>
      </c>
      <c r="CI15" s="21"/>
      <c r="CJ15" s="55">
        <v>116535617.43340905</v>
      </c>
      <c r="CK15" s="21"/>
      <c r="CL15" s="55">
        <v>143102934.14340961</v>
      </c>
      <c r="CM15" s="21"/>
      <c r="CN15" s="55">
        <v>329778184.42991561</v>
      </c>
    </row>
    <row r="16" spans="1:92" s="8" customFormat="1" ht="18.75" customHeight="1" x14ac:dyDescent="0.3">
      <c r="B16" s="22" t="s">
        <v>53</v>
      </c>
      <c r="C16" s="54">
        <v>8018051.570906098</v>
      </c>
      <c r="D16" s="54">
        <v>11815175.257717</v>
      </c>
      <c r="E16" s="54">
        <v>11815175.257717</v>
      </c>
      <c r="F16" s="54">
        <v>8522221.5198119506</v>
      </c>
      <c r="G16" s="54">
        <v>8029748.5299070291</v>
      </c>
      <c r="H16" s="54">
        <v>8410484.7108978257</v>
      </c>
      <c r="I16" s="54">
        <v>9377967.8873632904</v>
      </c>
      <c r="J16" s="54">
        <v>8125814.7359998589</v>
      </c>
      <c r="K16" s="54">
        <v>8053937.5970252063</v>
      </c>
      <c r="L16" s="54">
        <v>9928572.768076811</v>
      </c>
      <c r="M16" s="54">
        <v>9451495.1885432899</v>
      </c>
      <c r="N16" s="54">
        <v>9458255.0201328602</v>
      </c>
      <c r="O16" s="54">
        <v>7462175.09265632</v>
      </c>
      <c r="P16" s="54">
        <v>7776842.7265018206</v>
      </c>
      <c r="Q16" s="54">
        <v>7582949.5305721397</v>
      </c>
      <c r="R16" s="54">
        <v>7327384</v>
      </c>
      <c r="S16" s="54">
        <v>6739958.3457448818</v>
      </c>
      <c r="T16" s="54">
        <v>4966887.5494195903</v>
      </c>
      <c r="U16" s="54">
        <v>4931100.0700308299</v>
      </c>
      <c r="V16" s="54">
        <v>4565037.5259692343</v>
      </c>
      <c r="W16" s="54">
        <v>5521298.9583040597</v>
      </c>
      <c r="X16" s="54">
        <v>5190042.3761522304</v>
      </c>
      <c r="Y16" s="54">
        <v>4005716.4876654702</v>
      </c>
      <c r="Z16" s="54">
        <v>4100232.1128096399</v>
      </c>
      <c r="AA16" s="54">
        <v>5402491.459721148</v>
      </c>
      <c r="AB16" s="54">
        <v>4528551.6622857628</v>
      </c>
      <c r="AC16" s="54">
        <v>5917017.325218671</v>
      </c>
      <c r="AD16" s="54">
        <v>5519601.3396930266</v>
      </c>
      <c r="AE16" s="54">
        <v>5054625.4145472255</v>
      </c>
      <c r="AF16" s="54">
        <v>4316868.62</v>
      </c>
      <c r="AG16" s="164">
        <v>4169211.9480123101</v>
      </c>
      <c r="AH16" s="164">
        <v>4312410.2378194947</v>
      </c>
      <c r="AI16" s="164">
        <v>2833297.9344322938</v>
      </c>
      <c r="AJ16" s="164">
        <v>2622591.5799999996</v>
      </c>
      <c r="AK16" s="164">
        <v>2496108.8236608296</v>
      </c>
      <c r="AL16" s="164">
        <v>2431371.17</v>
      </c>
      <c r="AM16" s="164">
        <v>3209859.9000000004</v>
      </c>
      <c r="AN16" s="164">
        <v>1401982.7</v>
      </c>
      <c r="AO16" s="164">
        <v>2331434.73</v>
      </c>
      <c r="AP16" s="164">
        <v>2109141.2892178739</v>
      </c>
      <c r="AQ16" s="164">
        <v>1926637.01</v>
      </c>
      <c r="AR16" s="164">
        <v>1919083.0009228231</v>
      </c>
      <c r="AS16" s="164">
        <v>1584812.9116029125</v>
      </c>
      <c r="AT16" s="164">
        <v>1499303.1610139227</v>
      </c>
      <c r="AU16" s="164">
        <v>1407546.9500000002</v>
      </c>
      <c r="AV16" s="164">
        <v>1410051.9791770128</v>
      </c>
      <c r="AW16" s="164">
        <v>1102392.1996847757</v>
      </c>
      <c r="AX16" s="164">
        <v>811895.62</v>
      </c>
      <c r="AY16" s="164">
        <v>853439.61</v>
      </c>
      <c r="AZ16" s="164">
        <v>680367.09999999986</v>
      </c>
      <c r="BA16" s="164">
        <v>649398.19999999995</v>
      </c>
      <c r="BB16" s="164">
        <v>798220.41</v>
      </c>
      <c r="BC16" s="164">
        <v>747513.15113049699</v>
      </c>
      <c r="BD16" s="164">
        <v>650450.21</v>
      </c>
      <c r="BE16" s="164">
        <v>718816.9</v>
      </c>
      <c r="BF16" s="164">
        <v>812483.46</v>
      </c>
      <c r="BG16" s="164">
        <v>720299.26</v>
      </c>
      <c r="BH16" s="164">
        <v>975019.08000000007</v>
      </c>
      <c r="BI16" s="164">
        <v>918693.17985804135</v>
      </c>
      <c r="BJ16" s="164">
        <v>944126.96</v>
      </c>
      <c r="BK16" s="164">
        <v>635823.58180511906</v>
      </c>
      <c r="BL16" s="164">
        <v>765646.89</v>
      </c>
      <c r="BM16" s="164">
        <v>663597.38</v>
      </c>
      <c r="BN16" s="164">
        <v>641704.64</v>
      </c>
      <c r="BO16" s="164">
        <v>682021.12991344917</v>
      </c>
      <c r="BP16" s="164">
        <v>729286.32</v>
      </c>
      <c r="BQ16" s="164">
        <v>568489.62999999989</v>
      </c>
      <c r="BR16" s="164">
        <v>383621.42</v>
      </c>
      <c r="BS16" s="164">
        <v>363493.94311607839</v>
      </c>
      <c r="BT16" s="164">
        <v>308766.712854821</v>
      </c>
      <c r="BU16" s="164">
        <v>287046.07462108106</v>
      </c>
      <c r="BV16" s="164">
        <v>256624.05362701748</v>
      </c>
      <c r="BW16" s="164">
        <v>236906.22825237332</v>
      </c>
      <c r="BX16" s="164">
        <v>216779.63312502997</v>
      </c>
      <c r="BY16" s="164">
        <v>156070.5492908007</v>
      </c>
      <c r="BZ16" s="164">
        <v>154282.75</v>
      </c>
      <c r="CA16" s="164">
        <v>151573.76000000001</v>
      </c>
      <c r="CB16" s="164">
        <v>153232.63</v>
      </c>
      <c r="CC16" s="164">
        <v>131899.04999999999</v>
      </c>
      <c r="CD16" s="164">
        <v>246873.61</v>
      </c>
      <c r="CE16" s="164">
        <v>49726.143520999765</v>
      </c>
      <c r="CF16" s="164">
        <v>48267.72</v>
      </c>
      <c r="CG16" s="164">
        <v>0</v>
      </c>
      <c r="CH16" s="164">
        <v>0</v>
      </c>
      <c r="CI16" s="165"/>
      <c r="CJ16" s="54">
        <v>77218010.546871603</v>
      </c>
      <c r="CK16" s="165"/>
      <c r="CL16" s="54">
        <v>96252240.209141612</v>
      </c>
      <c r="CM16" s="165"/>
      <c r="CN16" s="54">
        <v>211030054.39359847</v>
      </c>
    </row>
    <row r="17" spans="2:94" s="8" customFormat="1" ht="18.75" customHeight="1" x14ac:dyDescent="0.3">
      <c r="B17" s="22" t="s">
        <v>54</v>
      </c>
      <c r="C17" s="54">
        <v>2530849.9028015565</v>
      </c>
      <c r="D17" s="54">
        <v>2314594.7199999997</v>
      </c>
      <c r="E17" s="54">
        <v>4161315.6926009944</v>
      </c>
      <c r="F17" s="54">
        <v>3494591.3037634562</v>
      </c>
      <c r="G17" s="54">
        <v>2411191.1751645356</v>
      </c>
      <c r="H17" s="54">
        <v>1199484.402540891</v>
      </c>
      <c r="I17" s="54">
        <v>2146738.8383293599</v>
      </c>
      <c r="J17" s="54">
        <v>1829859.061482603</v>
      </c>
      <c r="K17" s="54">
        <v>2876307.6813157573</v>
      </c>
      <c r="L17" s="54">
        <v>886952.77230504353</v>
      </c>
      <c r="M17" s="54">
        <v>479739.33595826174</v>
      </c>
      <c r="N17" s="54">
        <v>1560331.1852182748</v>
      </c>
      <c r="O17" s="54">
        <v>2171272.9959927625</v>
      </c>
      <c r="P17" s="54">
        <v>1228459.7143229668</v>
      </c>
      <c r="Q17" s="54">
        <v>690153.20161242411</v>
      </c>
      <c r="R17" s="54">
        <v>450489</v>
      </c>
      <c r="S17" s="54">
        <v>539750.50684507214</v>
      </c>
      <c r="T17" s="54">
        <v>417045.95620628149</v>
      </c>
      <c r="U17" s="54">
        <v>1549131.3824432795</v>
      </c>
      <c r="V17" s="54">
        <v>-25219.178524815467</v>
      </c>
      <c r="W17" s="54">
        <v>524124.58539455279</v>
      </c>
      <c r="X17" s="54">
        <v>1132404.8421190283</v>
      </c>
      <c r="Y17" s="54">
        <v>1362249.96815349</v>
      </c>
      <c r="Z17" s="54">
        <v>1469369.7842508606</v>
      </c>
      <c r="AA17" s="54">
        <v>801682.77008773992</v>
      </c>
      <c r="AB17" s="54">
        <v>1016301.37202566</v>
      </c>
      <c r="AC17" s="54">
        <v>992529.80869373842</v>
      </c>
      <c r="AD17" s="54">
        <v>612977.85489278054</v>
      </c>
      <c r="AE17" s="54">
        <v>-230995.59789344156</v>
      </c>
      <c r="AF17" s="54">
        <v>-367398.64</v>
      </c>
      <c r="AG17" s="164">
        <v>-95789.874657308043</v>
      </c>
      <c r="AH17" s="164">
        <v>825346.39250992564</v>
      </c>
      <c r="AI17" s="164">
        <v>3106086.6947698202</v>
      </c>
      <c r="AJ17" s="164">
        <v>1222328.3800000001</v>
      </c>
      <c r="AK17" s="164">
        <v>1910417.8173041639</v>
      </c>
      <c r="AL17" s="164">
        <v>930079.85</v>
      </c>
      <c r="AM17" s="164">
        <v>740435.84</v>
      </c>
      <c r="AN17" s="164">
        <v>1231591.8900000001</v>
      </c>
      <c r="AO17" s="164">
        <v>791803.59999999986</v>
      </c>
      <c r="AP17" s="164">
        <v>875985.26660987211</v>
      </c>
      <c r="AQ17" s="164">
        <v>1311927.1399999999</v>
      </c>
      <c r="AR17" s="164">
        <v>1524687.9906079986</v>
      </c>
      <c r="AS17" s="164">
        <v>514857.65769907436</v>
      </c>
      <c r="AT17" s="164">
        <v>305694.41013848723</v>
      </c>
      <c r="AU17" s="164">
        <v>482066.65</v>
      </c>
      <c r="AV17" s="164">
        <v>277727.90717848926</v>
      </c>
      <c r="AW17" s="164">
        <v>383034.69496979663</v>
      </c>
      <c r="AX17" s="164">
        <v>227813.69999999998</v>
      </c>
      <c r="AY17" s="164">
        <v>141403.44</v>
      </c>
      <c r="AZ17" s="164">
        <v>549586.01</v>
      </c>
      <c r="BA17" s="164">
        <v>228282.71</v>
      </c>
      <c r="BB17" s="164">
        <v>319477.21999999997</v>
      </c>
      <c r="BC17" s="164">
        <v>167341.38013392454</v>
      </c>
      <c r="BD17" s="164">
        <v>64337.4</v>
      </c>
      <c r="BE17" s="164">
        <v>116678.36</v>
      </c>
      <c r="BF17" s="164">
        <v>285778.07</v>
      </c>
      <c r="BG17" s="164">
        <v>25054.94</v>
      </c>
      <c r="BH17" s="164">
        <v>94948.63</v>
      </c>
      <c r="BI17" s="164">
        <v>226611.24134986018</v>
      </c>
      <c r="BJ17" s="164">
        <v>133729.07182173827</v>
      </c>
      <c r="BK17" s="164">
        <v>123857.55638774071</v>
      </c>
      <c r="BL17" s="164">
        <v>478974.58182173828</v>
      </c>
      <c r="BM17" s="164">
        <v>181803.96182173825</v>
      </c>
      <c r="BN17" s="164">
        <v>150908.51</v>
      </c>
      <c r="BO17" s="164">
        <v>12072.21483790672</v>
      </c>
      <c r="BP17" s="164">
        <v>-23407.23</v>
      </c>
      <c r="BQ17" s="164">
        <v>65449.86</v>
      </c>
      <c r="BR17" s="164">
        <v>55894.47</v>
      </c>
      <c r="BS17" s="164">
        <v>40168.720000000001</v>
      </c>
      <c r="BT17" s="164">
        <v>83797.205352334306</v>
      </c>
      <c r="BU17" s="164">
        <v>95560.515756086039</v>
      </c>
      <c r="BV17" s="164">
        <v>58134.619908119312</v>
      </c>
      <c r="BW17" s="164">
        <v>41544.329792798977</v>
      </c>
      <c r="BX17" s="164">
        <v>6522.5517233801875</v>
      </c>
      <c r="BY17" s="164">
        <v>-8151.21929080072</v>
      </c>
      <c r="BZ17" s="164">
        <v>9995.5441181199803</v>
      </c>
      <c r="CA17" s="164">
        <v>40731.250497059955</v>
      </c>
      <c r="CB17" s="164">
        <v>37357.251894000081</v>
      </c>
      <c r="CC17" s="164">
        <v>9910.8338759997423</v>
      </c>
      <c r="CD17" s="164">
        <v>15438.65</v>
      </c>
      <c r="CE17" s="164">
        <v>11939.806479000241</v>
      </c>
      <c r="CF17" s="164">
        <v>6583.6243800002094</v>
      </c>
      <c r="CG17" s="164">
        <v>0</v>
      </c>
      <c r="CH17" s="164">
        <v>0</v>
      </c>
      <c r="CI17" s="165"/>
      <c r="CJ17" s="54">
        <v>13869814.786537455</v>
      </c>
      <c r="CK17" s="165"/>
      <c r="CL17" s="54">
        <v>15277099.965267994</v>
      </c>
      <c r="CM17" s="165"/>
      <c r="CN17" s="54">
        <v>45036858.006701924</v>
      </c>
    </row>
    <row r="18" spans="2:94" s="8" customFormat="1" ht="18.75" customHeight="1" x14ac:dyDescent="0.3">
      <c r="B18" s="22" t="s">
        <v>55</v>
      </c>
      <c r="C18" s="54">
        <v>1098735.17</v>
      </c>
      <c r="D18" s="54">
        <v>980025.48</v>
      </c>
      <c r="E18" s="54">
        <v>1260613.93</v>
      </c>
      <c r="F18" s="54">
        <v>889831.19</v>
      </c>
      <c r="G18" s="54">
        <v>895395.81</v>
      </c>
      <c r="H18" s="54">
        <v>889531.96000000008</v>
      </c>
      <c r="I18" s="54">
        <v>824546.65</v>
      </c>
      <c r="J18" s="54">
        <v>839411.5</v>
      </c>
      <c r="K18" s="54">
        <v>927708.43</v>
      </c>
      <c r="L18" s="54">
        <v>1014035.26</v>
      </c>
      <c r="M18" s="54">
        <v>1185524.67</v>
      </c>
      <c r="N18" s="54">
        <v>1279496.71</v>
      </c>
      <c r="O18" s="54">
        <v>1289740.0200000009</v>
      </c>
      <c r="P18" s="54">
        <v>1072054.81</v>
      </c>
      <c r="Q18" s="54">
        <v>1141691.4100000001</v>
      </c>
      <c r="R18" s="54">
        <v>573588</v>
      </c>
      <c r="S18" s="54">
        <v>552214.25</v>
      </c>
      <c r="T18" s="54">
        <v>545572.47</v>
      </c>
      <c r="U18" s="54">
        <v>745052.42999999993</v>
      </c>
      <c r="V18" s="54">
        <v>772281.85</v>
      </c>
      <c r="W18" s="54">
        <v>873789.84000000008</v>
      </c>
      <c r="X18" s="54">
        <v>803993.41</v>
      </c>
      <c r="Y18" s="54">
        <v>961632.84</v>
      </c>
      <c r="Z18" s="54">
        <v>751704.60000000091</v>
      </c>
      <c r="AA18" s="54">
        <v>653635.99</v>
      </c>
      <c r="AB18" s="54">
        <v>725177.53</v>
      </c>
      <c r="AC18" s="54">
        <v>684891.92999999993</v>
      </c>
      <c r="AD18" s="54">
        <v>609427.62</v>
      </c>
      <c r="AE18" s="54">
        <v>628581.65</v>
      </c>
      <c r="AF18" s="54">
        <v>608103.71</v>
      </c>
      <c r="AG18" s="164">
        <v>694622.30999999994</v>
      </c>
      <c r="AH18" s="164">
        <v>730505.33</v>
      </c>
      <c r="AI18" s="164">
        <v>831850.95000000007</v>
      </c>
      <c r="AJ18" s="164">
        <v>818580.56000000122</v>
      </c>
      <c r="AK18" s="164">
        <v>726494.24</v>
      </c>
      <c r="AL18" s="164">
        <v>931220.549999999</v>
      </c>
      <c r="AM18" s="164">
        <v>1002316.3700000001</v>
      </c>
      <c r="AN18" s="164">
        <v>1050411.5</v>
      </c>
      <c r="AO18" s="164">
        <v>1131515.8200000003</v>
      </c>
      <c r="AP18" s="164">
        <v>1057856.8700000001</v>
      </c>
      <c r="AQ18" s="164">
        <v>678039.33</v>
      </c>
      <c r="AR18" s="164">
        <v>657078.78000000026</v>
      </c>
      <c r="AS18" s="164">
        <v>1017706.6499999999</v>
      </c>
      <c r="AT18" s="164">
        <v>1137170.96</v>
      </c>
      <c r="AU18" s="164">
        <v>733486.51</v>
      </c>
      <c r="AV18" s="164">
        <v>881191.40999999945</v>
      </c>
      <c r="AW18" s="164">
        <v>832828.22</v>
      </c>
      <c r="AX18" s="164">
        <v>781214.01000000024</v>
      </c>
      <c r="AY18" s="164">
        <v>588547.5699999996</v>
      </c>
      <c r="AZ18" s="164">
        <v>926498.95000000007</v>
      </c>
      <c r="BA18" s="164">
        <v>408044.35000000009</v>
      </c>
      <c r="BB18" s="164">
        <v>763993.77</v>
      </c>
      <c r="BC18" s="164">
        <v>990020.60000000009</v>
      </c>
      <c r="BD18" s="164">
        <v>363423.86</v>
      </c>
      <c r="BE18" s="164">
        <v>369735.32</v>
      </c>
      <c r="BF18" s="164">
        <v>279829.59000000003</v>
      </c>
      <c r="BG18" s="164">
        <v>246754.83</v>
      </c>
      <c r="BH18" s="164">
        <v>248990.19999999995</v>
      </c>
      <c r="BI18" s="164">
        <v>271304.5</v>
      </c>
      <c r="BJ18" s="164">
        <v>325425.96000000002</v>
      </c>
      <c r="BK18" s="164">
        <v>332028.98</v>
      </c>
      <c r="BL18" s="164">
        <v>243456.02999999997</v>
      </c>
      <c r="BM18" s="164">
        <v>192012.44</v>
      </c>
      <c r="BN18" s="164">
        <v>233497.36</v>
      </c>
      <c r="BO18" s="164">
        <v>217545.78999999998</v>
      </c>
      <c r="BP18" s="164">
        <v>127580.62</v>
      </c>
      <c r="BQ18" s="164">
        <v>113905.19</v>
      </c>
      <c r="BR18" s="164">
        <v>70773.12999999999</v>
      </c>
      <c r="BS18" s="164">
        <v>126200.74</v>
      </c>
      <c r="BT18" s="164">
        <v>117748.20999999999</v>
      </c>
      <c r="BU18" s="164">
        <v>115628.45000000001</v>
      </c>
      <c r="BV18" s="164">
        <v>51289.979999999996</v>
      </c>
      <c r="BW18" s="164">
        <v>39951.81</v>
      </c>
      <c r="BX18" s="164">
        <v>28159.11</v>
      </c>
      <c r="BY18" s="164">
        <v>0</v>
      </c>
      <c r="BZ18" s="164">
        <v>0</v>
      </c>
      <c r="CA18" s="164">
        <v>0</v>
      </c>
      <c r="CB18" s="164">
        <v>0</v>
      </c>
      <c r="CC18" s="164">
        <v>0</v>
      </c>
      <c r="CD18" s="164">
        <v>0</v>
      </c>
      <c r="CE18" s="164">
        <v>0</v>
      </c>
      <c r="CF18" s="164">
        <v>0</v>
      </c>
      <c r="CG18" s="164">
        <v>0</v>
      </c>
      <c r="CH18" s="164">
        <v>0</v>
      </c>
      <c r="CI18" s="165"/>
      <c r="CJ18" s="54">
        <v>9574209.4600000009</v>
      </c>
      <c r="CK18" s="165"/>
      <c r="CL18" s="54">
        <v>11245584.020000001</v>
      </c>
      <c r="CM18" s="165"/>
      <c r="CN18" s="54">
        <v>43550295.13000001</v>
      </c>
    </row>
    <row r="19" spans="2:94" s="8" customFormat="1" ht="18.75" customHeight="1" x14ac:dyDescent="0.3">
      <c r="B19" s="22" t="s">
        <v>56</v>
      </c>
      <c r="C19" s="54">
        <v>1001027</v>
      </c>
      <c r="D19" s="54">
        <v>815554.25</v>
      </c>
      <c r="E19" s="54">
        <v>492758</v>
      </c>
      <c r="F19" s="54">
        <v>1024211.4600000001</v>
      </c>
      <c r="G19" s="54">
        <v>1003488</v>
      </c>
      <c r="H19" s="54">
        <v>1737498.93</v>
      </c>
      <c r="I19" s="54">
        <v>1567002.5499999998</v>
      </c>
      <c r="J19" s="54">
        <v>2128821.8200000003</v>
      </c>
      <c r="K19" s="54">
        <v>2248400.08</v>
      </c>
      <c r="L19" s="54">
        <v>2122333.4700000002</v>
      </c>
      <c r="M19" s="54">
        <v>2370415.84</v>
      </c>
      <c r="N19" s="54">
        <v>2248175.46</v>
      </c>
      <c r="O19" s="54">
        <v>918805.24000000011</v>
      </c>
      <c r="P19" s="54">
        <v>857567.54</v>
      </c>
      <c r="Q19" s="54">
        <v>1412060.64</v>
      </c>
      <c r="R19" s="54">
        <v>1995113</v>
      </c>
      <c r="S19" s="54">
        <v>2157668.9300000006</v>
      </c>
      <c r="T19" s="54">
        <v>301645.37</v>
      </c>
      <c r="U19" s="54">
        <v>171698.33000000002</v>
      </c>
      <c r="V19" s="54">
        <v>186400.43</v>
      </c>
      <c r="W19" s="54">
        <v>132574.5</v>
      </c>
      <c r="X19" s="54">
        <v>218416.50000000003</v>
      </c>
      <c r="Y19" s="54">
        <v>643581.23</v>
      </c>
      <c r="Z19" s="54">
        <v>606746.09</v>
      </c>
      <c r="AA19" s="54">
        <v>405828.49000000011</v>
      </c>
      <c r="AB19" s="54">
        <v>368994.94000000006</v>
      </c>
      <c r="AC19" s="54">
        <v>357725.87999999995</v>
      </c>
      <c r="AD19" s="54">
        <v>662996.87</v>
      </c>
      <c r="AE19" s="54">
        <v>395754.11000000004</v>
      </c>
      <c r="AF19" s="54">
        <v>119531.39</v>
      </c>
      <c r="AG19" s="164">
        <v>613530.43000000005</v>
      </c>
      <c r="AH19" s="164">
        <v>253952.14061524216</v>
      </c>
      <c r="AI19" s="164">
        <v>134472.72999999998</v>
      </c>
      <c r="AJ19" s="164">
        <v>440710.28000000014</v>
      </c>
      <c r="AK19" s="164">
        <v>564762.64</v>
      </c>
      <c r="AL19" s="164">
        <v>122364.73</v>
      </c>
      <c r="AM19" s="164">
        <v>102415.47999999992</v>
      </c>
      <c r="AN19" s="164">
        <v>70253.990000000078</v>
      </c>
      <c r="AO19" s="164">
        <v>73723.529999999955</v>
      </c>
      <c r="AP19" s="164">
        <v>155794.83000000002</v>
      </c>
      <c r="AQ19" s="164">
        <v>127596.98999999996</v>
      </c>
      <c r="AR19" s="164">
        <v>179567.08000000002</v>
      </c>
      <c r="AS19" s="164">
        <v>118698.83000000002</v>
      </c>
      <c r="AT19" s="164">
        <v>107580.12</v>
      </c>
      <c r="AU19" s="164">
        <v>107178.57</v>
      </c>
      <c r="AV19" s="164">
        <v>171403.21000000008</v>
      </c>
      <c r="AW19" s="164">
        <v>226153.55</v>
      </c>
      <c r="AX19" s="164">
        <v>176215.05</v>
      </c>
      <c r="AY19" s="164">
        <v>120834.00999999997</v>
      </c>
      <c r="AZ19" s="164">
        <v>34096.430000000008</v>
      </c>
      <c r="BA19" s="164">
        <v>47736.289999999986</v>
      </c>
      <c r="BB19" s="164">
        <v>47181</v>
      </c>
      <c r="BC19" s="164">
        <v>42849.809999999939</v>
      </c>
      <c r="BD19" s="164">
        <v>-19927.220000000012</v>
      </c>
      <c r="BE19" s="164">
        <v>-93653</v>
      </c>
      <c r="BF19" s="164">
        <v>64225.87</v>
      </c>
      <c r="BG19" s="164">
        <v>78203.17</v>
      </c>
      <c r="BH19" s="164">
        <v>60564.630000000099</v>
      </c>
      <c r="BI19" s="164">
        <v>65704.669999999896</v>
      </c>
      <c r="BJ19" s="164">
        <v>69580.160000000105</v>
      </c>
      <c r="BK19" s="164">
        <v>110620.22999999998</v>
      </c>
      <c r="BL19" s="164">
        <v>143719.19999999995</v>
      </c>
      <c r="BM19" s="164">
        <v>130810.54000000007</v>
      </c>
      <c r="BN19" s="164">
        <v>30757.839999999898</v>
      </c>
      <c r="BO19" s="164">
        <v>11582.579999999987</v>
      </c>
      <c r="BP19" s="164">
        <v>45445.219999999936</v>
      </c>
      <c r="BQ19" s="164">
        <v>63029.390000000014</v>
      </c>
      <c r="BR19" s="164">
        <v>196000.56999999998</v>
      </c>
      <c r="BS19" s="164">
        <v>105152.85</v>
      </c>
      <c r="BT19" s="164">
        <v>46728.439999999988</v>
      </c>
      <c r="BU19" s="164">
        <v>89445.01</v>
      </c>
      <c r="BV19" s="164">
        <v>98639.12999999999</v>
      </c>
      <c r="BW19" s="164">
        <v>10525.950000000012</v>
      </c>
      <c r="BX19" s="164">
        <v>51329.949999999983</v>
      </c>
      <c r="BY19" s="164">
        <v>52351.14</v>
      </c>
      <c r="BZ19" s="164">
        <v>56458.78</v>
      </c>
      <c r="CA19" s="164">
        <v>33166.129999999554</v>
      </c>
      <c r="CB19" s="164">
        <v>2531.7899999998353</v>
      </c>
      <c r="CC19" s="164">
        <v>3354.1300000004703</v>
      </c>
      <c r="CD19" s="164">
        <v>6204.7899999995716</v>
      </c>
      <c r="CE19" s="164">
        <v>1107.72</v>
      </c>
      <c r="CF19" s="164">
        <v>395.01</v>
      </c>
      <c r="CG19" s="164">
        <v>1382.17</v>
      </c>
      <c r="CH19" s="164">
        <v>0</v>
      </c>
      <c r="CI19" s="165"/>
      <c r="CJ19" s="54">
        <v>15873582.640000001</v>
      </c>
      <c r="CK19" s="165"/>
      <c r="CL19" s="54">
        <v>20328009.949000001</v>
      </c>
      <c r="CM19" s="165"/>
      <c r="CN19" s="54">
        <v>30160976.899615239</v>
      </c>
    </row>
    <row r="20" spans="2:94" s="8" customFormat="1" ht="18.75" customHeight="1" x14ac:dyDescent="0.3">
      <c r="B20" s="19" t="s">
        <v>57</v>
      </c>
      <c r="C20" s="55">
        <v>-1196469.45</v>
      </c>
      <c r="D20" s="55">
        <v>-1163943.43</v>
      </c>
      <c r="E20" s="55">
        <v>-1125862.3999999999</v>
      </c>
      <c r="F20" s="55">
        <v>-1130035.43</v>
      </c>
      <c r="G20" s="55">
        <v>-1257642.7299999997</v>
      </c>
      <c r="H20" s="55">
        <v>-1238513.5599999998</v>
      </c>
      <c r="I20" s="55">
        <v>-1381315.6199999999</v>
      </c>
      <c r="J20" s="55">
        <v>-1314048.2799999998</v>
      </c>
      <c r="K20" s="55">
        <v>-1324481.9199999997</v>
      </c>
      <c r="L20" s="55">
        <v>-1347208.1200000003</v>
      </c>
      <c r="M20" s="55">
        <v>-1391418.3399999999</v>
      </c>
      <c r="N20" s="55">
        <v>-1350655.59</v>
      </c>
      <c r="O20" s="55">
        <v>-1092894.8500000001</v>
      </c>
      <c r="P20" s="55">
        <v>-1844070.62</v>
      </c>
      <c r="Q20" s="55">
        <v>-1094049.3700000001</v>
      </c>
      <c r="R20" s="55">
        <v>-1094353</v>
      </c>
      <c r="S20" s="55">
        <v>-1059110.5800000003</v>
      </c>
      <c r="T20" s="55">
        <v>-647339.35000000009</v>
      </c>
      <c r="U20" s="55">
        <v>-651924.44999999995</v>
      </c>
      <c r="V20" s="55">
        <v>-624788.88</v>
      </c>
      <c r="W20" s="55">
        <v>-617189.40999999992</v>
      </c>
      <c r="X20" s="55">
        <v>-614641.37000000011</v>
      </c>
      <c r="Y20" s="55">
        <v>-610863.07999999996</v>
      </c>
      <c r="Z20" s="55">
        <v>-578916.68000000005</v>
      </c>
      <c r="AA20" s="55">
        <v>-653511.6</v>
      </c>
      <c r="AB20" s="55">
        <v>-674455.96000000008</v>
      </c>
      <c r="AC20" s="55">
        <v>-720410.27999999991</v>
      </c>
      <c r="AD20" s="50">
        <v>-648563.55000000005</v>
      </c>
      <c r="AE20" s="50">
        <v>-644974.6399999999</v>
      </c>
      <c r="AF20" s="50">
        <v>-647445.47</v>
      </c>
      <c r="AG20" s="20">
        <v>-647176.63</v>
      </c>
      <c r="AH20" s="20">
        <v>-553881.94999999995</v>
      </c>
      <c r="AI20" s="20">
        <v>-459466.81999999995</v>
      </c>
      <c r="AJ20" s="20">
        <v>-455632.82</v>
      </c>
      <c r="AK20" s="20">
        <v>-476986.8299999999</v>
      </c>
      <c r="AL20" s="20">
        <v>-411872.81999999966</v>
      </c>
      <c r="AM20" s="20">
        <v>-405447.62000000005</v>
      </c>
      <c r="AN20" s="20">
        <v>-409733.24000000034</v>
      </c>
      <c r="AO20" s="20">
        <v>-414745.87999999995</v>
      </c>
      <c r="AP20" s="20">
        <v>-401664.93000000017</v>
      </c>
      <c r="AQ20" s="20">
        <v>-418492.90000000014</v>
      </c>
      <c r="AR20" s="20">
        <v>-412366.75</v>
      </c>
      <c r="AS20" s="20">
        <v>-391161.9499999999</v>
      </c>
      <c r="AT20" s="20">
        <v>-410382.56000000006</v>
      </c>
      <c r="AU20" s="20">
        <v>-405729.83</v>
      </c>
      <c r="AV20" s="20">
        <v>-406457.91999999987</v>
      </c>
      <c r="AW20" s="20">
        <v>-391205.38000000006</v>
      </c>
      <c r="AX20" s="20">
        <v>-406493.4600000002</v>
      </c>
      <c r="AY20" s="20">
        <v>-245038.4500000001</v>
      </c>
      <c r="AZ20" s="20">
        <v>-245200.36000000004</v>
      </c>
      <c r="BA20" s="20">
        <v>-240104.65999999997</v>
      </c>
      <c r="BB20" s="20">
        <v>-248837.85999999987</v>
      </c>
      <c r="BC20" s="20">
        <v>-233810.96000000002</v>
      </c>
      <c r="BD20" s="20">
        <v>-232854.85</v>
      </c>
      <c r="BE20" s="20">
        <v>-243394.33</v>
      </c>
      <c r="BF20" s="20">
        <v>-241171</v>
      </c>
      <c r="BG20" s="20">
        <v>-231450.73</v>
      </c>
      <c r="BH20" s="20">
        <v>-229012.4800000001</v>
      </c>
      <c r="BI20" s="20">
        <v>-231582.11</v>
      </c>
      <c r="BJ20" s="20">
        <v>-258294.83000000002</v>
      </c>
      <c r="BK20" s="20">
        <v>-233804.9399999998</v>
      </c>
      <c r="BL20" s="20">
        <v>-252006.81000000008</v>
      </c>
      <c r="BM20" s="20">
        <v>-89469.600000000035</v>
      </c>
      <c r="BN20" s="20">
        <v>-140603.36999999994</v>
      </c>
      <c r="BO20" s="20">
        <v>-151003.48000000004</v>
      </c>
      <c r="BP20" s="20">
        <v>-135548.45999999996</v>
      </c>
      <c r="BQ20" s="20">
        <v>-130794.77</v>
      </c>
      <c r="BR20" s="20">
        <v>-129417.84</v>
      </c>
      <c r="BS20" s="20">
        <v>-72736.490000000005</v>
      </c>
      <c r="BT20" s="20">
        <v>-29661.189999999991</v>
      </c>
      <c r="BU20" s="20">
        <v>-72452.69</v>
      </c>
      <c r="BV20" s="20">
        <v>-68424.590000000026</v>
      </c>
      <c r="BW20" s="20">
        <v>-44670.049999999981</v>
      </c>
      <c r="BX20" s="20">
        <v>-47059.75</v>
      </c>
      <c r="BY20" s="20">
        <v>-42878.79</v>
      </c>
      <c r="BZ20" s="20">
        <v>-39759.31</v>
      </c>
      <c r="CA20" s="20">
        <v>-22747.813668271701</v>
      </c>
      <c r="CB20" s="20">
        <v>-21607.472847270867</v>
      </c>
      <c r="CC20" s="20">
        <v>-18621.202794357232</v>
      </c>
      <c r="CD20" s="20">
        <v>-4647.8899383333001</v>
      </c>
      <c r="CE20" s="20">
        <v>-3398.8499999999995</v>
      </c>
      <c r="CF20" s="20">
        <v>-6402.1743800002096</v>
      </c>
      <c r="CG20" s="20">
        <v>0</v>
      </c>
      <c r="CH20" s="20">
        <v>0</v>
      </c>
      <c r="CI20" s="21"/>
      <c r="CJ20" s="55">
        <v>-11383703.98</v>
      </c>
      <c r="CK20" s="21"/>
      <c r="CL20" s="55">
        <v>-14184506.42</v>
      </c>
      <c r="CM20" s="21"/>
      <c r="CN20" s="55">
        <v>-34389562.233628228</v>
      </c>
    </row>
    <row r="21" spans="2:94" s="8" customFormat="1" ht="18.75" customHeight="1" x14ac:dyDescent="0.3">
      <c r="B21" s="22" t="s">
        <v>58</v>
      </c>
      <c r="C21" s="54">
        <v>-1196469.45</v>
      </c>
      <c r="D21" s="54">
        <v>-1163943.43</v>
      </c>
      <c r="E21" s="54">
        <v>-1125862.3999999999</v>
      </c>
      <c r="F21" s="54">
        <v>-1130035.43</v>
      </c>
      <c r="G21" s="54">
        <v>-1257642.7299999997</v>
      </c>
      <c r="H21" s="54">
        <v>-1238513.5599999998</v>
      </c>
      <c r="I21" s="54">
        <v>-1381315.6199999999</v>
      </c>
      <c r="J21" s="54">
        <v>-1314048.2799999998</v>
      </c>
      <c r="K21" s="54">
        <v>-1324481.9199999997</v>
      </c>
      <c r="L21" s="54">
        <v>-1347208.1200000003</v>
      </c>
      <c r="M21" s="54">
        <v>-1391418.3399999999</v>
      </c>
      <c r="N21" s="54">
        <v>-1350655.59</v>
      </c>
      <c r="O21" s="54">
        <v>-1092894.8500000001</v>
      </c>
      <c r="P21" s="54">
        <v>-1844070.62</v>
      </c>
      <c r="Q21" s="54">
        <v>-1094049.3700000001</v>
      </c>
      <c r="R21" s="54">
        <v>-1094353</v>
      </c>
      <c r="S21" s="54">
        <v>-1059110.5800000003</v>
      </c>
      <c r="T21" s="54">
        <v>-647339.35000000009</v>
      </c>
      <c r="U21" s="54">
        <v>-651924.44999999995</v>
      </c>
      <c r="V21" s="54">
        <v>-624788.88</v>
      </c>
      <c r="W21" s="54">
        <v>-617189.40999999992</v>
      </c>
      <c r="X21" s="54">
        <v>-614641.37000000011</v>
      </c>
      <c r="Y21" s="54">
        <v>-610863.07999999996</v>
      </c>
      <c r="Z21" s="54">
        <v>-578916.68000000005</v>
      </c>
      <c r="AA21" s="54">
        <v>-653511.6</v>
      </c>
      <c r="AB21" s="54">
        <v>-674455.96000000008</v>
      </c>
      <c r="AC21" s="54">
        <v>-720410.27999999991</v>
      </c>
      <c r="AD21" s="54">
        <v>-648563.55000000005</v>
      </c>
      <c r="AE21" s="54">
        <v>-644974.6399999999</v>
      </c>
      <c r="AF21" s="54">
        <v>-647445.47</v>
      </c>
      <c r="AG21" s="164">
        <v>-647176.63</v>
      </c>
      <c r="AH21" s="164">
        <v>-553881.94999999995</v>
      </c>
      <c r="AI21" s="164">
        <v>-459466.81999999995</v>
      </c>
      <c r="AJ21" s="164">
        <v>-455632.82</v>
      </c>
      <c r="AK21" s="164">
        <v>-476986.8299999999</v>
      </c>
      <c r="AL21" s="164">
        <v>-411872.81999999966</v>
      </c>
      <c r="AM21" s="164">
        <v>-405447.62000000005</v>
      </c>
      <c r="AN21" s="164">
        <v>-409733.24000000034</v>
      </c>
      <c r="AO21" s="164">
        <v>-414745.87999999995</v>
      </c>
      <c r="AP21" s="164">
        <v>-401664.93000000017</v>
      </c>
      <c r="AQ21" s="164">
        <v>-418492.90000000014</v>
      </c>
      <c r="AR21" s="164">
        <v>-412366.75</v>
      </c>
      <c r="AS21" s="164">
        <v>-391161.9499999999</v>
      </c>
      <c r="AT21" s="164">
        <v>-410382.56000000006</v>
      </c>
      <c r="AU21" s="164">
        <v>-405729.83</v>
      </c>
      <c r="AV21" s="164">
        <v>-406457.91999999987</v>
      </c>
      <c r="AW21" s="164">
        <v>-391205.38000000006</v>
      </c>
      <c r="AX21" s="164">
        <v>-406493.4600000002</v>
      </c>
      <c r="AY21" s="164">
        <v>-245038.4500000001</v>
      </c>
      <c r="AZ21" s="164">
        <v>-245200.36000000004</v>
      </c>
      <c r="BA21" s="164">
        <v>-240104.65999999997</v>
      </c>
      <c r="BB21" s="164">
        <v>-248837.85999999987</v>
      </c>
      <c r="BC21" s="164">
        <v>-233810.96000000002</v>
      </c>
      <c r="BD21" s="164">
        <v>-232854.85</v>
      </c>
      <c r="BE21" s="164">
        <v>-243394.33</v>
      </c>
      <c r="BF21" s="164">
        <v>-241171</v>
      </c>
      <c r="BG21" s="164">
        <v>-231450.73</v>
      </c>
      <c r="BH21" s="164">
        <v>-229012.4800000001</v>
      </c>
      <c r="BI21" s="164">
        <v>-231582.11</v>
      </c>
      <c r="BJ21" s="164">
        <v>-258294.83000000002</v>
      </c>
      <c r="BK21" s="164">
        <v>-233804.9399999998</v>
      </c>
      <c r="BL21" s="164">
        <v>-252006.81000000008</v>
      </c>
      <c r="BM21" s="164">
        <v>-89469.600000000035</v>
      </c>
      <c r="BN21" s="164">
        <v>-140603.36999999994</v>
      </c>
      <c r="BO21" s="164">
        <v>-151003.48000000004</v>
      </c>
      <c r="BP21" s="164">
        <v>-135548.45999999996</v>
      </c>
      <c r="BQ21" s="164">
        <v>-130794.77</v>
      </c>
      <c r="BR21" s="164">
        <v>-129417.84</v>
      </c>
      <c r="BS21" s="164">
        <v>-72736.490000000005</v>
      </c>
      <c r="BT21" s="164">
        <v>-29661.189999999991</v>
      </c>
      <c r="BU21" s="164">
        <v>-72452.69</v>
      </c>
      <c r="BV21" s="164">
        <v>-68424.590000000026</v>
      </c>
      <c r="BW21" s="164">
        <v>-44670.049999999981</v>
      </c>
      <c r="BX21" s="164">
        <v>-47059.75</v>
      </c>
      <c r="BY21" s="164">
        <v>-42878.79</v>
      </c>
      <c r="BZ21" s="164">
        <v>-39759.31</v>
      </c>
      <c r="CA21" s="164">
        <v>-22747.813668271701</v>
      </c>
      <c r="CB21" s="164">
        <v>-21607.472847270867</v>
      </c>
      <c r="CC21" s="164">
        <v>-18621.202794357232</v>
      </c>
      <c r="CD21" s="164">
        <v>-4647.8899383333001</v>
      </c>
      <c r="CE21" s="164">
        <v>-3398.8499999999995</v>
      </c>
      <c r="CF21" s="164">
        <v>-6402.1743800002096</v>
      </c>
      <c r="CG21" s="164">
        <v>0</v>
      </c>
      <c r="CH21" s="164">
        <v>0</v>
      </c>
      <c r="CI21" s="165"/>
      <c r="CJ21" s="54">
        <v>-11383703.98</v>
      </c>
      <c r="CK21" s="165"/>
      <c r="CL21" s="54">
        <v>-14184506.42</v>
      </c>
      <c r="CM21" s="165"/>
      <c r="CN21" s="54">
        <v>-34389562.233628228</v>
      </c>
    </row>
    <row r="22" spans="2:94" s="8" customFormat="1" ht="18.75" customHeight="1" x14ac:dyDescent="0.3">
      <c r="B22" s="19" t="s">
        <v>59</v>
      </c>
      <c r="C22" s="55">
        <v>11452194.193707654</v>
      </c>
      <c r="D22" s="55">
        <v>14761406.277717002</v>
      </c>
      <c r="E22" s="55">
        <v>16604000.480317993</v>
      </c>
      <c r="F22" s="55">
        <v>12800820.043575408</v>
      </c>
      <c r="G22" s="55">
        <v>11082180.785071565</v>
      </c>
      <c r="H22" s="55">
        <v>10998486.443438716</v>
      </c>
      <c r="I22" s="55">
        <v>12534940.305692652</v>
      </c>
      <c r="J22" s="55">
        <v>11609858.837482464</v>
      </c>
      <c r="K22" s="55">
        <v>12781871.868340963</v>
      </c>
      <c r="L22" s="55">
        <v>12604686.150381854</v>
      </c>
      <c r="M22" s="55">
        <v>12095756.694501551</v>
      </c>
      <c r="N22" s="55">
        <v>13195602.785351135</v>
      </c>
      <c r="O22" s="55">
        <v>10749098.498649085</v>
      </c>
      <c r="P22" s="55">
        <v>9090854.1708247885</v>
      </c>
      <c r="Q22" s="55">
        <v>9732805.4121845625</v>
      </c>
      <c r="R22" s="55">
        <v>9252221</v>
      </c>
      <c r="S22" s="55">
        <v>8930481.4525899533</v>
      </c>
      <c r="T22" s="55">
        <v>5583811.9956258722</v>
      </c>
      <c r="U22" s="55">
        <v>6745057.7624741094</v>
      </c>
      <c r="V22" s="55">
        <v>4873711.7474444183</v>
      </c>
      <c r="W22" s="55">
        <v>6434598.4736986123</v>
      </c>
      <c r="X22" s="55">
        <v>6730215.7582712593</v>
      </c>
      <c r="Y22" s="55">
        <v>6362317.4458189607</v>
      </c>
      <c r="Z22" s="55">
        <v>6349135.9070605012</v>
      </c>
      <c r="AA22" s="55">
        <v>6610127.1098088883</v>
      </c>
      <c r="AB22" s="55">
        <v>5964569.5443114238</v>
      </c>
      <c r="AC22" s="55">
        <v>7231754.663912409</v>
      </c>
      <c r="AD22" s="50">
        <v>6756440.134585808</v>
      </c>
      <c r="AE22" s="50">
        <v>5202990.9366537854</v>
      </c>
      <c r="AF22" s="50">
        <v>4029659.6099999994</v>
      </c>
      <c r="AG22" s="20">
        <v>4734398.1833550017</v>
      </c>
      <c r="AH22" s="20">
        <v>5568332.1509446632</v>
      </c>
      <c r="AI22" s="20">
        <v>6446241.4892021138</v>
      </c>
      <c r="AJ22" s="20">
        <v>4648577.9800000014</v>
      </c>
      <c r="AK22" s="20">
        <v>5220796.6909649931</v>
      </c>
      <c r="AL22" s="20">
        <v>4003163.48</v>
      </c>
      <c r="AM22" s="20">
        <v>4649579.97</v>
      </c>
      <c r="AN22" s="20">
        <v>3344506.84</v>
      </c>
      <c r="AO22" s="20">
        <v>3913731.8000000007</v>
      </c>
      <c r="AP22" s="20">
        <v>3797113.3258277462</v>
      </c>
      <c r="AQ22" s="20">
        <v>3625707.5699999994</v>
      </c>
      <c r="AR22" s="20">
        <v>3868050.101530822</v>
      </c>
      <c r="AS22" s="20">
        <v>2844914.0993019873</v>
      </c>
      <c r="AT22" s="20">
        <v>2639366.09115241</v>
      </c>
      <c r="AU22" s="20">
        <v>2324548.85</v>
      </c>
      <c r="AV22" s="20">
        <v>2333916.5863555018</v>
      </c>
      <c r="AW22" s="20">
        <v>2153203.2846545721</v>
      </c>
      <c r="AX22" s="20">
        <v>1590644.92</v>
      </c>
      <c r="AY22" s="20">
        <v>1459186.1799999995</v>
      </c>
      <c r="AZ22" s="20">
        <v>1945348.1300000001</v>
      </c>
      <c r="BA22" s="20">
        <v>1093356.8900000001</v>
      </c>
      <c r="BB22" s="20">
        <v>1680034.54</v>
      </c>
      <c r="BC22" s="20">
        <v>1713913.9812644217</v>
      </c>
      <c r="BD22" s="20">
        <v>825429.4</v>
      </c>
      <c r="BE22" s="20">
        <v>868183.25000000012</v>
      </c>
      <c r="BF22" s="20">
        <v>1201145.9900000002</v>
      </c>
      <c r="BG22" s="20">
        <v>838861.47</v>
      </c>
      <c r="BH22" s="20">
        <v>1150510.06</v>
      </c>
      <c r="BI22" s="20">
        <v>1250731.4812079016</v>
      </c>
      <c r="BJ22" s="20">
        <v>1214567.3218217383</v>
      </c>
      <c r="BK22" s="20">
        <v>968525.40819285985</v>
      </c>
      <c r="BL22" s="20">
        <v>1379789.8918217383</v>
      </c>
      <c r="BM22" s="20">
        <v>1078754.7218217382</v>
      </c>
      <c r="BN22" s="20">
        <v>916264.98</v>
      </c>
      <c r="BO22" s="20">
        <v>772218.23475135583</v>
      </c>
      <c r="BP22" s="20">
        <v>743356.47</v>
      </c>
      <c r="BQ22" s="20">
        <v>680079.29999999993</v>
      </c>
      <c r="BR22" s="20">
        <v>576871.75</v>
      </c>
      <c r="BS22" s="20">
        <v>562279.76311607833</v>
      </c>
      <c r="BT22" s="20">
        <v>527379.37820715527</v>
      </c>
      <c r="BU22" s="20">
        <v>515227.36037716706</v>
      </c>
      <c r="BV22" s="20">
        <v>396263.19353513676</v>
      </c>
      <c r="BW22" s="20">
        <v>284258.26804517233</v>
      </c>
      <c r="BX22" s="20">
        <v>263941.12484841014</v>
      </c>
      <c r="BY22" s="20">
        <v>157391.67999999996</v>
      </c>
      <c r="BZ22" s="20">
        <v>180977.76411811999</v>
      </c>
      <c r="CA22" s="20">
        <v>202723.3268287878</v>
      </c>
      <c r="CB22" s="20">
        <v>171514.19904672905</v>
      </c>
      <c r="CC22" s="20">
        <v>126542.81108164295</v>
      </c>
      <c r="CD22" s="20">
        <v>263869.16006166628</v>
      </c>
      <c r="CE22" s="20">
        <v>59374.820000000007</v>
      </c>
      <c r="CF22" s="20">
        <v>48844.180000000008</v>
      </c>
      <c r="CG22" s="20">
        <v>1382.17</v>
      </c>
      <c r="CH22" s="20">
        <v>0</v>
      </c>
      <c r="CI22" s="21"/>
      <c r="CJ22" s="55">
        <v>105151913.45340905</v>
      </c>
      <c r="CK22" s="21"/>
      <c r="CL22" s="55">
        <v>128918427.72340961</v>
      </c>
      <c r="CM22" s="21"/>
      <c r="CN22" s="55">
        <v>295388622.19628739</v>
      </c>
    </row>
    <row r="23" spans="2:94" s="8" customFormat="1" ht="18.75" customHeight="1" x14ac:dyDescent="0.3">
      <c r="B23" s="22" t="s">
        <v>60</v>
      </c>
      <c r="C23" s="54">
        <v>0</v>
      </c>
      <c r="D23" s="54">
        <v>0</v>
      </c>
      <c r="E23" s="54">
        <v>0</v>
      </c>
      <c r="F23" s="54">
        <v>704706.23528500006</v>
      </c>
      <c r="G23" s="54">
        <v>1916015</v>
      </c>
      <c r="H23" s="54">
        <v>0</v>
      </c>
      <c r="I23" s="54">
        <v>0</v>
      </c>
      <c r="J23" s="54">
        <v>0</v>
      </c>
      <c r="K23" s="54">
        <v>0</v>
      </c>
      <c r="L23" s="54">
        <v>315000</v>
      </c>
      <c r="M23" s="54">
        <v>108451.33</v>
      </c>
      <c r="N23" s="54">
        <v>15454.859999999901</v>
      </c>
      <c r="O23" s="54">
        <v>260620.02952358575</v>
      </c>
      <c r="P23" s="54">
        <v>0</v>
      </c>
      <c r="Q23" s="54">
        <v>0</v>
      </c>
      <c r="R23" s="54">
        <v>1643785</v>
      </c>
      <c r="S23" s="54"/>
      <c r="T23" s="54"/>
      <c r="U23" s="54"/>
      <c r="V23" s="54">
        <v>0</v>
      </c>
      <c r="W23" s="54">
        <v>0</v>
      </c>
      <c r="X23" s="54">
        <v>212698.1365314</v>
      </c>
      <c r="Y23" s="54">
        <v>343142.62000000052</v>
      </c>
      <c r="Z23" s="54">
        <v>1188248.2219180933</v>
      </c>
      <c r="AA23" s="54">
        <v>384352.75</v>
      </c>
      <c r="AB23" s="54">
        <v>59658.044943814632</v>
      </c>
      <c r="AC23" s="54">
        <v>1334288.5585226908</v>
      </c>
      <c r="AD23" s="54">
        <v>249993.56000000238</v>
      </c>
      <c r="AE23" s="54"/>
      <c r="AF23" s="54"/>
      <c r="AG23" s="164"/>
      <c r="AH23" s="164">
        <v>508187.41600002348</v>
      </c>
      <c r="AI23" s="164"/>
      <c r="AJ23" s="164">
        <v>-319312.56718843244</v>
      </c>
      <c r="AK23" s="164">
        <v>1293.9699999999721</v>
      </c>
      <c r="AL23" s="164">
        <v>853776.83</v>
      </c>
      <c r="AM23" s="164">
        <v>72999.999627664394</v>
      </c>
      <c r="AN23" s="164">
        <v>0</v>
      </c>
      <c r="AO23" s="164">
        <v>11680.973299983889</v>
      </c>
      <c r="AP23" s="164"/>
      <c r="AQ23" s="164"/>
      <c r="AR23" s="164">
        <v>3787.5099999999802</v>
      </c>
      <c r="AS23" s="164">
        <v>193731.39</v>
      </c>
      <c r="AT23" s="164">
        <v>5884.03</v>
      </c>
      <c r="AU23" s="164">
        <v>512401.67</v>
      </c>
      <c r="AV23" s="164">
        <v>148259.11132387252</v>
      </c>
      <c r="AW23" s="164">
        <v>0</v>
      </c>
      <c r="AX23" s="164">
        <v>82163.170000000042</v>
      </c>
      <c r="AY23" s="164">
        <v>0</v>
      </c>
      <c r="AZ23" s="164">
        <v>0</v>
      </c>
      <c r="BA23" s="164">
        <v>47924.199999999953</v>
      </c>
      <c r="BB23" s="164">
        <v>45957.21</v>
      </c>
      <c r="BC23" s="164">
        <v>102201.43</v>
      </c>
      <c r="BD23" s="164">
        <v>190732.89</v>
      </c>
      <c r="BE23" s="164">
        <v>56620.35</v>
      </c>
      <c r="BF23" s="164">
        <v>273901</v>
      </c>
      <c r="BG23" s="164">
        <v>-21777.25</v>
      </c>
      <c r="BH23" s="164">
        <v>386608.12</v>
      </c>
      <c r="BI23" s="164">
        <v>171229.49</v>
      </c>
      <c r="BJ23" s="164">
        <v>0</v>
      </c>
      <c r="BK23" s="164">
        <v>0</v>
      </c>
      <c r="BL23" s="164">
        <v>527654.42000000156</v>
      </c>
      <c r="BM23" s="164">
        <v>0</v>
      </c>
      <c r="BN23" s="164">
        <v>4660.6099999999897</v>
      </c>
      <c r="BO23" s="164">
        <v>0</v>
      </c>
      <c r="BP23" s="164">
        <v>0</v>
      </c>
      <c r="BQ23" s="164">
        <v>65308.29</v>
      </c>
      <c r="BR23" s="164">
        <v>0</v>
      </c>
      <c r="BS23" s="164">
        <v>0</v>
      </c>
      <c r="BT23" s="164">
        <v>0</v>
      </c>
      <c r="BU23" s="164">
        <v>0</v>
      </c>
      <c r="BV23" s="164">
        <v>0</v>
      </c>
      <c r="BW23" s="164">
        <v>0</v>
      </c>
      <c r="BX23" s="164">
        <v>0</v>
      </c>
      <c r="BY23" s="164">
        <v>0</v>
      </c>
      <c r="BZ23" s="164">
        <v>0</v>
      </c>
      <c r="CA23" s="164">
        <v>0</v>
      </c>
      <c r="CB23" s="164">
        <v>0</v>
      </c>
      <c r="CC23" s="164">
        <v>0</v>
      </c>
      <c r="CD23" s="164">
        <v>0</v>
      </c>
      <c r="CE23" s="164">
        <v>0</v>
      </c>
      <c r="CF23" s="164">
        <v>0</v>
      </c>
      <c r="CG23" s="164">
        <v>0</v>
      </c>
      <c r="CH23" s="164">
        <v>0</v>
      </c>
      <c r="CI23" s="165"/>
      <c r="CJ23" s="54">
        <v>699526.21952358563</v>
      </c>
      <c r="CK23" s="165"/>
      <c r="CL23" s="54">
        <v>2384882.4970947858</v>
      </c>
      <c r="CM23" s="165"/>
      <c r="CN23" s="54">
        <v>10842503.076673899</v>
      </c>
    </row>
    <row r="24" spans="2:94" s="8" customFormat="1" ht="18.75" customHeight="1" x14ac:dyDescent="0.3">
      <c r="B24" s="22" t="s">
        <v>61</v>
      </c>
      <c r="C24" s="54">
        <v>0</v>
      </c>
      <c r="D24" s="54">
        <v>0</v>
      </c>
      <c r="E24" s="54">
        <v>0</v>
      </c>
      <c r="F24" s="54">
        <v>0</v>
      </c>
      <c r="G24" s="54">
        <v>-197077.08</v>
      </c>
      <c r="H24" s="54">
        <v>0</v>
      </c>
      <c r="I24" s="54">
        <v>11524.95</v>
      </c>
      <c r="J24" s="54">
        <v>-11877.22</v>
      </c>
      <c r="K24" s="54">
        <v>-48309.05</v>
      </c>
      <c r="L24" s="54">
        <v>143000.19999999998</v>
      </c>
      <c r="M24" s="54">
        <v>-37508.46</v>
      </c>
      <c r="N24" s="54">
        <v>220257.33</v>
      </c>
      <c r="O24" s="54">
        <v>147858</v>
      </c>
      <c r="P24" s="54"/>
      <c r="Q24" s="54">
        <v>11460.02</v>
      </c>
      <c r="R24" s="54">
        <v>-23904</v>
      </c>
      <c r="S24" s="54"/>
      <c r="T24" s="54">
        <v>-11212.98</v>
      </c>
      <c r="U24" s="54">
        <v>903.40999999999985</v>
      </c>
      <c r="V24" s="54">
        <v>-37498.35</v>
      </c>
      <c r="W24" s="54">
        <v>-923.58</v>
      </c>
      <c r="X24" s="54">
        <v>-20362.86</v>
      </c>
      <c r="Y24" s="54">
        <v>-3367.03</v>
      </c>
      <c r="Z24" s="54"/>
      <c r="AA24" s="54">
        <v>-3218.31</v>
      </c>
      <c r="AB24" s="54">
        <v>-1690.8</v>
      </c>
      <c r="AC24" s="54">
        <v>0</v>
      </c>
      <c r="AD24" s="54">
        <v>-429.81000000009982</v>
      </c>
      <c r="AE24" s="54">
        <v>-1741.46000000002</v>
      </c>
      <c r="AF24" s="54">
        <v>-2639.7799999999997</v>
      </c>
      <c r="AG24" s="164">
        <v>-93983.80000000025</v>
      </c>
      <c r="AH24" s="164">
        <v>-854.18</v>
      </c>
      <c r="AI24" s="164">
        <v>18932.95999999941</v>
      </c>
      <c r="AJ24" s="164">
        <v>166928.79029564335</v>
      </c>
      <c r="AK24" s="164">
        <v>-20739.179999999847</v>
      </c>
      <c r="AL24" s="164">
        <v>492354.95000000007</v>
      </c>
      <c r="AM24" s="164">
        <v>796678.14</v>
      </c>
      <c r="AN24" s="164">
        <v>177571.9200000001</v>
      </c>
      <c r="AO24" s="164">
        <v>841.31</v>
      </c>
      <c r="AP24" s="164">
        <v>-136981.44999999998</v>
      </c>
      <c r="AQ24" s="164">
        <v>-7529.3399999999674</v>
      </c>
      <c r="AR24" s="164"/>
      <c r="AS24" s="164">
        <v>547681.27</v>
      </c>
      <c r="AT24" s="164">
        <v>8018.4900000000007</v>
      </c>
      <c r="AU24" s="164">
        <v>0</v>
      </c>
      <c r="AV24" s="164">
        <v>-420070.02</v>
      </c>
      <c r="AW24" s="164">
        <v>77251.099999999627</v>
      </c>
      <c r="AX24" s="164">
        <v>1227526.0600000003</v>
      </c>
      <c r="AY24" s="164">
        <v>0</v>
      </c>
      <c r="AZ24" s="164">
        <v>1135668.31</v>
      </c>
      <c r="BA24" s="164">
        <v>372771.19000000006</v>
      </c>
      <c r="BB24" s="164">
        <v>0</v>
      </c>
      <c r="BC24" s="164">
        <v>10787.699999999997</v>
      </c>
      <c r="BD24" s="164">
        <v>210734.11</v>
      </c>
      <c r="BE24" s="164">
        <v>0</v>
      </c>
      <c r="BF24" s="164">
        <v>0</v>
      </c>
      <c r="BG24" s="164">
        <v>68469.87</v>
      </c>
      <c r="BH24" s="164">
        <v>68409.129999999917</v>
      </c>
      <c r="BI24" s="164">
        <v>-2.46</v>
      </c>
      <c r="BJ24" s="164">
        <v>1597.7699999999604</v>
      </c>
      <c r="BK24" s="164">
        <v>0</v>
      </c>
      <c r="BL24" s="164">
        <v>0</v>
      </c>
      <c r="BM24" s="164">
        <v>413030.34611203871</v>
      </c>
      <c r="BN24" s="164">
        <v>638801.30645767599</v>
      </c>
      <c r="BO24" s="164">
        <v>0</v>
      </c>
      <c r="BP24" s="164">
        <v>0</v>
      </c>
      <c r="BQ24" s="164">
        <v>50251.479999999996</v>
      </c>
      <c r="BR24" s="164">
        <v>0</v>
      </c>
      <c r="BS24" s="164">
        <v>0</v>
      </c>
      <c r="BT24" s="164">
        <v>0</v>
      </c>
      <c r="BU24" s="164">
        <v>0</v>
      </c>
      <c r="BV24" s="164">
        <v>0</v>
      </c>
      <c r="BW24" s="164">
        <v>0</v>
      </c>
      <c r="BX24" s="164">
        <v>0</v>
      </c>
      <c r="BY24" s="164">
        <v>0</v>
      </c>
      <c r="BZ24" s="164">
        <v>0</v>
      </c>
      <c r="CA24" s="164">
        <v>0</v>
      </c>
      <c r="CB24" s="164">
        <v>0</v>
      </c>
      <c r="CC24" s="164">
        <v>0</v>
      </c>
      <c r="CD24" s="164">
        <v>0</v>
      </c>
      <c r="CE24" s="164">
        <v>0</v>
      </c>
      <c r="CF24" s="164">
        <v>0</v>
      </c>
      <c r="CG24" s="164">
        <v>0</v>
      </c>
      <c r="CH24" s="164">
        <v>0</v>
      </c>
      <c r="CI24" s="165"/>
      <c r="CJ24" s="54">
        <v>436405.76999999996</v>
      </c>
      <c r="CK24" s="165"/>
      <c r="CL24" s="54">
        <v>401288.31</v>
      </c>
      <c r="CM24" s="165"/>
      <c r="CN24" s="54">
        <v>6134465.512865359</v>
      </c>
    </row>
    <row r="25" spans="2:94" s="8" customFormat="1" ht="18.75" customHeight="1" x14ac:dyDescent="0.3">
      <c r="B25" s="22" t="s">
        <v>62</v>
      </c>
      <c r="C25" s="54">
        <v>-280963.67333333334</v>
      </c>
      <c r="D25" s="54">
        <v>-280963.67333333334</v>
      </c>
      <c r="E25" s="54">
        <v>-280963.67333333334</v>
      </c>
      <c r="F25" s="54">
        <v>-185588.56</v>
      </c>
      <c r="G25" s="54">
        <v>-185588.56</v>
      </c>
      <c r="H25" s="54">
        <v>-185588.56</v>
      </c>
      <c r="I25" s="54">
        <v>-185588.56</v>
      </c>
      <c r="J25" s="54">
        <v>-185588.56</v>
      </c>
      <c r="K25" s="54">
        <v>-185588.54</v>
      </c>
      <c r="L25" s="54">
        <v>-756438.72</v>
      </c>
      <c r="M25" s="54">
        <v>-756438.72</v>
      </c>
      <c r="N25" s="54">
        <v>-756438.73</v>
      </c>
      <c r="O25" s="54">
        <v>-756438.73</v>
      </c>
      <c r="P25" s="54"/>
      <c r="Q25" s="54"/>
      <c r="R25" s="54"/>
      <c r="S25" s="54"/>
      <c r="T25" s="54"/>
      <c r="U25" s="54"/>
      <c r="V25" s="54"/>
      <c r="W25" s="54"/>
      <c r="X25" s="54">
        <v>-302988.40999999997</v>
      </c>
      <c r="Y25" s="54">
        <v>0</v>
      </c>
      <c r="Z25" s="54">
        <v>0</v>
      </c>
      <c r="AA25" s="54">
        <v>0</v>
      </c>
      <c r="AB25" s="54">
        <v>0</v>
      </c>
      <c r="AC25" s="54">
        <v>0</v>
      </c>
      <c r="AD25" s="54">
        <v>-1924660.26</v>
      </c>
      <c r="AE25" s="54"/>
      <c r="AF25" s="54"/>
      <c r="AG25" s="164"/>
      <c r="AH25" s="164"/>
      <c r="AI25" s="164"/>
      <c r="AJ25" s="164"/>
      <c r="AK25" s="164"/>
      <c r="AL25" s="164"/>
      <c r="AM25" s="164"/>
      <c r="AN25" s="164"/>
      <c r="AO25" s="164"/>
      <c r="AP25" s="164"/>
      <c r="AQ25" s="164"/>
      <c r="AR25" s="164"/>
      <c r="AS25" s="164"/>
      <c r="AT25" s="164"/>
      <c r="AU25" s="164">
        <v>0</v>
      </c>
      <c r="AV25" s="164">
        <v>0</v>
      </c>
      <c r="AW25" s="164">
        <v>0</v>
      </c>
      <c r="AX25" s="164">
        <v>0</v>
      </c>
      <c r="AY25" s="164">
        <v>0</v>
      </c>
      <c r="AZ25" s="164">
        <v>0</v>
      </c>
      <c r="BA25" s="164">
        <v>0</v>
      </c>
      <c r="BB25" s="164">
        <v>0</v>
      </c>
      <c r="BC25" s="164">
        <v>0</v>
      </c>
      <c r="BD25" s="164">
        <v>0</v>
      </c>
      <c r="BE25" s="164">
        <v>0</v>
      </c>
      <c r="BF25" s="164">
        <v>0</v>
      </c>
      <c r="BG25" s="164">
        <v>0</v>
      </c>
      <c r="BH25" s="164">
        <v>-741631.94</v>
      </c>
      <c r="BI25" s="164">
        <v>0</v>
      </c>
      <c r="BJ25" s="164">
        <v>0</v>
      </c>
      <c r="BK25" s="164">
        <v>0</v>
      </c>
      <c r="BL25" s="164">
        <v>0</v>
      </c>
      <c r="BM25" s="164">
        <v>0</v>
      </c>
      <c r="BN25" s="164">
        <v>-387122.2</v>
      </c>
      <c r="BO25" s="164">
        <v>0</v>
      </c>
      <c r="BP25" s="164">
        <v>0</v>
      </c>
      <c r="BQ25" s="164">
        <v>0</v>
      </c>
      <c r="BR25" s="164">
        <v>0</v>
      </c>
      <c r="BS25" s="164">
        <v>0</v>
      </c>
      <c r="BT25" s="164">
        <v>0</v>
      </c>
      <c r="BU25" s="164">
        <v>0</v>
      </c>
      <c r="BV25" s="164">
        <v>0</v>
      </c>
      <c r="BW25" s="164">
        <v>0</v>
      </c>
      <c r="BX25" s="164">
        <v>0</v>
      </c>
      <c r="BY25" s="164">
        <v>0</v>
      </c>
      <c r="BZ25" s="164">
        <v>0</v>
      </c>
      <c r="CA25" s="164">
        <v>0</v>
      </c>
      <c r="CB25" s="164">
        <v>0</v>
      </c>
      <c r="CC25" s="164">
        <v>0</v>
      </c>
      <c r="CD25" s="164">
        <v>0</v>
      </c>
      <c r="CE25" s="164">
        <v>0</v>
      </c>
      <c r="CF25" s="164">
        <v>0</v>
      </c>
      <c r="CG25" s="164">
        <v>0</v>
      </c>
      <c r="CH25" s="164">
        <v>0</v>
      </c>
      <c r="CI25" s="165"/>
      <c r="CJ25" s="54">
        <v>-4338959.29</v>
      </c>
      <c r="CK25" s="165"/>
      <c r="CL25" s="54">
        <v>-4338959.29</v>
      </c>
      <c r="CM25" s="165"/>
      <c r="CN25" s="54">
        <v>-7695362.1000000006</v>
      </c>
    </row>
    <row r="26" spans="2:94" s="8" customFormat="1" ht="18.75" customHeight="1" x14ac:dyDescent="0.3">
      <c r="B26" s="19" t="s">
        <v>63</v>
      </c>
      <c r="C26" s="55">
        <v>11171230.52037432</v>
      </c>
      <c r="D26" s="55">
        <v>14480442.604383668</v>
      </c>
      <c r="E26" s="55">
        <v>16323036.806984659</v>
      </c>
      <c r="F26" s="55">
        <v>13319937.718860408</v>
      </c>
      <c r="G26" s="55">
        <v>12615530.145071564</v>
      </c>
      <c r="H26" s="55">
        <v>10812897.883438716</v>
      </c>
      <c r="I26" s="55">
        <v>12360876.695692653</v>
      </c>
      <c r="J26" s="55">
        <v>11412393.057482464</v>
      </c>
      <c r="K26" s="55">
        <v>12547974.278340964</v>
      </c>
      <c r="L26" s="55">
        <v>12306247.630381854</v>
      </c>
      <c r="M26" s="55">
        <v>11410260.844501551</v>
      </c>
      <c r="N26" s="55">
        <v>12674876.245351134</v>
      </c>
      <c r="O26" s="55">
        <v>10401137.798172671</v>
      </c>
      <c r="P26" s="55">
        <v>9090854.1708247885</v>
      </c>
      <c r="Q26" s="55">
        <v>9744265.4321845621</v>
      </c>
      <c r="R26" s="55">
        <v>10872101</v>
      </c>
      <c r="S26" s="55">
        <v>8972053.2025899533</v>
      </c>
      <c r="T26" s="55">
        <v>5572599.0156258717</v>
      </c>
      <c r="U26" s="55">
        <v>6859048.9124741098</v>
      </c>
      <c r="V26" s="55">
        <v>4836213.3974444186</v>
      </c>
      <c r="W26" s="55">
        <v>6433674.8936986122</v>
      </c>
      <c r="X26" s="55">
        <v>6619562.6248026593</v>
      </c>
      <c r="Y26" s="55">
        <v>6702093.0358189614</v>
      </c>
      <c r="Z26" s="55">
        <v>7537384.1289785942</v>
      </c>
      <c r="AA26" s="55">
        <v>6991261.5498088887</v>
      </c>
      <c r="AB26" s="55">
        <v>6022536.7892552381</v>
      </c>
      <c r="AC26" s="55">
        <v>8566043.2224351</v>
      </c>
      <c r="AD26" s="50">
        <v>5081343.6245858101</v>
      </c>
      <c r="AE26" s="50">
        <v>5201249.4766537854</v>
      </c>
      <c r="AF26" s="50">
        <v>4027019.8299999996</v>
      </c>
      <c r="AG26" s="20">
        <v>4640414.3833550019</v>
      </c>
      <c r="AH26" s="20">
        <v>6075665.386944687</v>
      </c>
      <c r="AI26" s="20">
        <v>6465174.4492021129</v>
      </c>
      <c r="AJ26" s="20">
        <v>4496194.2031072127</v>
      </c>
      <c r="AK26" s="20">
        <v>5201351.4809649931</v>
      </c>
      <c r="AL26" s="20">
        <v>5349295.26</v>
      </c>
      <c r="AM26" s="20">
        <v>5519258.1096276641</v>
      </c>
      <c r="AN26" s="20">
        <v>3522078.76</v>
      </c>
      <c r="AO26" s="20">
        <v>3926254.0832999847</v>
      </c>
      <c r="AP26" s="20">
        <v>3660131.875827746</v>
      </c>
      <c r="AQ26" s="20">
        <v>3618178.2299999995</v>
      </c>
      <c r="AR26" s="20">
        <v>3871837.6115308218</v>
      </c>
      <c r="AS26" s="20">
        <v>3586326.7593019875</v>
      </c>
      <c r="AT26" s="20">
        <v>2653268.61115241</v>
      </c>
      <c r="AU26" s="20">
        <v>2836950.52</v>
      </c>
      <c r="AV26" s="20">
        <v>2062105.6776793743</v>
      </c>
      <c r="AW26" s="20">
        <v>2230454.3846545718</v>
      </c>
      <c r="AX26" s="20">
        <v>2900334.1500000004</v>
      </c>
      <c r="AY26" s="20">
        <v>1459186.1799999995</v>
      </c>
      <c r="AZ26" s="20">
        <v>3081016.4400000004</v>
      </c>
      <c r="BA26" s="20">
        <v>1514052.2800000003</v>
      </c>
      <c r="BB26" s="20">
        <v>1725991.75</v>
      </c>
      <c r="BC26" s="20">
        <v>1826903.1112644216</v>
      </c>
      <c r="BD26" s="20">
        <v>1226896.3999999999</v>
      </c>
      <c r="BE26" s="20">
        <v>924803.60000000009</v>
      </c>
      <c r="BF26" s="20">
        <v>1475046.9900000002</v>
      </c>
      <c r="BG26" s="20">
        <v>885554.09</v>
      </c>
      <c r="BH26" s="20">
        <v>863895.37</v>
      </c>
      <c r="BI26" s="20">
        <v>1421958.5112079016</v>
      </c>
      <c r="BJ26" s="20">
        <v>1216165.0918217383</v>
      </c>
      <c r="BK26" s="20">
        <v>968525.40819285985</v>
      </c>
      <c r="BL26" s="20">
        <v>1907444.3118217399</v>
      </c>
      <c r="BM26" s="20">
        <v>1491785.0679337769</v>
      </c>
      <c r="BN26" s="20">
        <v>1172604.6964576759</v>
      </c>
      <c r="BO26" s="20">
        <v>772218.23475135583</v>
      </c>
      <c r="BP26" s="20">
        <v>743356.47</v>
      </c>
      <c r="BQ26" s="20">
        <v>795639.07</v>
      </c>
      <c r="BR26" s="20">
        <v>576871.75</v>
      </c>
      <c r="BS26" s="20">
        <v>562279.76311607833</v>
      </c>
      <c r="BT26" s="20">
        <v>527379.37820715527</v>
      </c>
      <c r="BU26" s="20">
        <v>515227.36037716706</v>
      </c>
      <c r="BV26" s="20">
        <v>396263.19353513676</v>
      </c>
      <c r="BW26" s="20">
        <v>284258.26804517233</v>
      </c>
      <c r="BX26" s="20">
        <v>263941.12484841014</v>
      </c>
      <c r="BY26" s="20">
        <v>157391.67999999996</v>
      </c>
      <c r="BZ26" s="20">
        <v>180977.76411811999</v>
      </c>
      <c r="CA26" s="20">
        <v>202723.3268287878</v>
      </c>
      <c r="CB26" s="20">
        <v>171514.19904672905</v>
      </c>
      <c r="CC26" s="20">
        <v>126542.81108164295</v>
      </c>
      <c r="CD26" s="20">
        <v>263869.16006166628</v>
      </c>
      <c r="CE26" s="20">
        <v>59374.820000000007</v>
      </c>
      <c r="CF26" s="20">
        <v>48844.180000000008</v>
      </c>
      <c r="CG26" s="20">
        <v>1382.17</v>
      </c>
      <c r="CH26" s="20">
        <v>0</v>
      </c>
      <c r="CI26" s="21"/>
      <c r="CJ26" s="55">
        <v>101948886.15293263</v>
      </c>
      <c r="CK26" s="21"/>
      <c r="CL26" s="55">
        <v>127365639.2405044</v>
      </c>
      <c r="CM26" s="21"/>
      <c r="CN26" s="55">
        <v>304670228.68582666</v>
      </c>
    </row>
    <row r="27" spans="2:94" s="8" customFormat="1" ht="18.75" customHeight="1" x14ac:dyDescent="0.3">
      <c r="B27" s="22" t="s">
        <v>64</v>
      </c>
      <c r="C27" s="54">
        <v>2236757.079625681</v>
      </c>
      <c r="D27" s="54">
        <v>-1072455.0043836664</v>
      </c>
      <c r="E27" s="54">
        <v>-2915049.2069846578</v>
      </c>
      <c r="F27" s="54">
        <v>-933511.07886040956</v>
      </c>
      <c r="G27" s="54">
        <v>-484493.74507156573</v>
      </c>
      <c r="H27" s="54">
        <v>679662.91656128503</v>
      </c>
      <c r="I27" s="54">
        <v>-868315.89569265209</v>
      </c>
      <c r="J27" s="54">
        <v>718643.34251753427</v>
      </c>
      <c r="K27" s="54">
        <v>221537.72165903635</v>
      </c>
      <c r="L27" s="54">
        <v>463264.36961814575</v>
      </c>
      <c r="M27" s="54">
        <v>720784.10549844801</v>
      </c>
      <c r="N27" s="54">
        <v>-1487766.89562228</v>
      </c>
      <c r="O27" s="54">
        <v>-356530.79817267135</v>
      </c>
      <c r="P27" s="54">
        <v>1054198.8991752118</v>
      </c>
      <c r="Q27" s="54">
        <v>802571.91781543754</v>
      </c>
      <c r="R27" s="54">
        <v>-827494</v>
      </c>
      <c r="S27" s="54">
        <v>-702532.56143012503</v>
      </c>
      <c r="T27" s="54">
        <v>-25795.015625871718</v>
      </c>
      <c r="U27" s="54">
        <v>-202884.11247410998</v>
      </c>
      <c r="V27" s="54">
        <v>1819951.4025555812</v>
      </c>
      <c r="W27" s="54">
        <v>223727.10630138777</v>
      </c>
      <c r="X27" s="54">
        <v>315231.12519734073</v>
      </c>
      <c r="Y27" s="54">
        <v>232700.71418103855</v>
      </c>
      <c r="Z27" s="54">
        <v>-603879.12897859397</v>
      </c>
      <c r="AA27" s="54">
        <v>-57756.549999990501</v>
      </c>
      <c r="AB27" s="54">
        <v>634865.21074476198</v>
      </c>
      <c r="AC27" s="54">
        <v>-2187218.6224350999</v>
      </c>
      <c r="AD27" s="54">
        <v>1020140.7754141912</v>
      </c>
      <c r="AE27" s="54">
        <v>346585.52334621461</v>
      </c>
      <c r="AF27" s="54">
        <v>1520815.1700000004</v>
      </c>
      <c r="AG27" s="164">
        <v>907420.6166449982</v>
      </c>
      <c r="AH27" s="164">
        <v>-1371968.9909446649</v>
      </c>
      <c r="AI27" s="164">
        <v>-1173515.9992021124</v>
      </c>
      <c r="AJ27" s="164">
        <v>1034568.797</v>
      </c>
      <c r="AK27" s="164">
        <v>-301678.38000000099</v>
      </c>
      <c r="AL27" s="164">
        <v>-1028170.50063325</v>
      </c>
      <c r="AM27" s="164">
        <v>-1102959.1699999985</v>
      </c>
      <c r="AN27" s="164">
        <v>384647.06999999937</v>
      </c>
      <c r="AO27" s="164">
        <v>-19528.133299985257</v>
      </c>
      <c r="AP27" s="164">
        <v>892053.14417225309</v>
      </c>
      <c r="AQ27" s="164">
        <v>186633.129999989</v>
      </c>
      <c r="AR27" s="164">
        <v>-474684.61153080314</v>
      </c>
      <c r="AS27" s="164">
        <v>-528889.05930198729</v>
      </c>
      <c r="AT27" s="164">
        <v>-105403.86115240958</v>
      </c>
      <c r="AU27" s="164">
        <v>-289085.77</v>
      </c>
      <c r="AV27" s="164">
        <v>1612289.319675918</v>
      </c>
      <c r="AW27" s="164">
        <v>317410.3653454287</v>
      </c>
      <c r="AX27" s="164">
        <v>-522327.05000000203</v>
      </c>
      <c r="AY27" s="164">
        <v>-6163.2859999982102</v>
      </c>
      <c r="AZ27" s="164">
        <v>-1614749.1900000011</v>
      </c>
      <c r="BA27" s="164">
        <v>-47785.025268798403</v>
      </c>
      <c r="BB27" s="164">
        <v>160604.8350000002</v>
      </c>
      <c r="BC27" s="164">
        <v>-360635.86126442184</v>
      </c>
      <c r="BD27" s="164">
        <v>-53883</v>
      </c>
      <c r="BE27" s="164">
        <v>248210</v>
      </c>
      <c r="BF27" s="164">
        <v>-302032</v>
      </c>
      <c r="BG27" s="164">
        <v>287459.7</v>
      </c>
      <c r="BH27" s="164">
        <v>406869.58</v>
      </c>
      <c r="BI27" s="164">
        <v>-151193.56</v>
      </c>
      <c r="BJ27" s="164">
        <v>54599.85</v>
      </c>
      <c r="BK27" s="164">
        <v>308525.03999999998</v>
      </c>
      <c r="BL27" s="164">
        <v>-532159.21</v>
      </c>
      <c r="BM27" s="164">
        <v>-332615.99</v>
      </c>
      <c r="BN27" s="164">
        <v>-127150.806457677</v>
      </c>
      <c r="BO27" s="164">
        <v>0</v>
      </c>
      <c r="BP27" s="164">
        <v>83738.410000000105</v>
      </c>
      <c r="BQ27" s="164">
        <v>-89305.75</v>
      </c>
      <c r="BR27" s="164">
        <v>65249.449999999953</v>
      </c>
      <c r="BS27" s="164">
        <v>-67338.559999999896</v>
      </c>
      <c r="BT27" s="164">
        <v>0</v>
      </c>
      <c r="BU27" s="164">
        <v>0</v>
      </c>
      <c r="BV27" s="164">
        <v>0</v>
      </c>
      <c r="BW27" s="164">
        <v>0</v>
      </c>
      <c r="BX27" s="164">
        <v>0</v>
      </c>
      <c r="BY27" s="164">
        <v>0</v>
      </c>
      <c r="BZ27" s="164">
        <v>0</v>
      </c>
      <c r="CA27" s="164">
        <v>0</v>
      </c>
      <c r="CB27" s="164">
        <v>0</v>
      </c>
      <c r="CC27" s="164">
        <v>0</v>
      </c>
      <c r="CD27" s="164">
        <v>0</v>
      </c>
      <c r="CE27" s="164">
        <v>0</v>
      </c>
      <c r="CF27" s="164">
        <v>0</v>
      </c>
      <c r="CG27" s="164">
        <v>0</v>
      </c>
      <c r="CH27" s="164">
        <v>0</v>
      </c>
      <c r="CI27" s="165"/>
      <c r="CJ27" s="54">
        <v>1268378.2167962096</v>
      </c>
      <c r="CK27" s="165"/>
      <c r="CL27" s="54">
        <v>-287443.22961571347</v>
      </c>
      <c r="CM27" s="165"/>
      <c r="CN27" s="54">
        <v>-881923.77298051596</v>
      </c>
      <c r="CP27" s="23"/>
    </row>
    <row r="28" spans="2:94" s="8" customFormat="1" ht="18.75" customHeight="1" x14ac:dyDescent="0.3">
      <c r="B28" s="22" t="s">
        <v>65</v>
      </c>
      <c r="C28" s="54"/>
      <c r="D28" s="54"/>
      <c r="E28" s="54"/>
      <c r="F28" s="54"/>
      <c r="G28" s="54"/>
      <c r="H28" s="54"/>
      <c r="I28" s="54"/>
      <c r="J28" s="54"/>
      <c r="K28" s="54"/>
      <c r="L28" s="54"/>
      <c r="M28" s="54"/>
      <c r="N28" s="54">
        <v>-1644732.69972885</v>
      </c>
      <c r="O28" s="54">
        <v>-25683.0856582821</v>
      </c>
      <c r="P28" s="54"/>
      <c r="Q28" s="54"/>
      <c r="R28" s="54"/>
      <c r="S28" s="54">
        <v>-2722716.6311598299</v>
      </c>
      <c r="T28" s="54">
        <v>0</v>
      </c>
      <c r="U28" s="54"/>
      <c r="V28" s="54"/>
      <c r="W28" s="54"/>
      <c r="X28" s="54"/>
      <c r="Y28" s="54"/>
      <c r="Z28" s="54"/>
      <c r="AA28" s="54"/>
      <c r="AB28" s="54"/>
      <c r="AC28" s="54"/>
      <c r="AD28" s="54"/>
      <c r="AE28" s="54"/>
      <c r="AF28" s="54"/>
      <c r="AG28" s="164"/>
      <c r="AH28" s="164"/>
      <c r="AI28" s="164"/>
      <c r="AJ28" s="164"/>
      <c r="AK28" s="164"/>
      <c r="AL28" s="164">
        <v>-74683.509366753904</v>
      </c>
      <c r="AM28" s="164"/>
      <c r="AN28" s="164"/>
      <c r="AO28" s="164"/>
      <c r="AP28" s="164"/>
      <c r="AQ28" s="164"/>
      <c r="AR28" s="164"/>
      <c r="AS28" s="164"/>
      <c r="AT28" s="164"/>
      <c r="AU28" s="164"/>
      <c r="AV28" s="164">
        <v>0</v>
      </c>
      <c r="AW28" s="164">
        <v>0</v>
      </c>
      <c r="AX28" s="164">
        <v>0</v>
      </c>
      <c r="AY28" s="164">
        <v>-84506.793999999994</v>
      </c>
      <c r="AZ28" s="164">
        <v>0</v>
      </c>
      <c r="BA28" s="164">
        <v>0</v>
      </c>
      <c r="BB28" s="164">
        <v>0</v>
      </c>
      <c r="BC28" s="164">
        <v>0</v>
      </c>
      <c r="BD28" s="164">
        <v>0</v>
      </c>
      <c r="BE28" s="164">
        <v>0</v>
      </c>
      <c r="BF28" s="164">
        <v>0</v>
      </c>
      <c r="BG28" s="164">
        <v>0</v>
      </c>
      <c r="BH28" s="164">
        <v>0</v>
      </c>
      <c r="BI28" s="164">
        <v>0</v>
      </c>
      <c r="BJ28" s="164">
        <v>0</v>
      </c>
      <c r="BK28" s="164">
        <v>0</v>
      </c>
      <c r="BL28" s="164">
        <v>0</v>
      </c>
      <c r="BM28" s="164">
        <v>0</v>
      </c>
      <c r="BN28" s="164">
        <v>0</v>
      </c>
      <c r="BO28" s="164">
        <v>0</v>
      </c>
      <c r="BP28" s="164">
        <v>0</v>
      </c>
      <c r="BQ28" s="164">
        <v>0</v>
      </c>
      <c r="BR28" s="164">
        <v>0</v>
      </c>
      <c r="BS28" s="164">
        <v>0</v>
      </c>
      <c r="BT28" s="164">
        <v>0</v>
      </c>
      <c r="BU28" s="164">
        <v>0</v>
      </c>
      <c r="BV28" s="164">
        <v>0</v>
      </c>
      <c r="BW28" s="164">
        <v>0</v>
      </c>
      <c r="BX28" s="164">
        <v>0</v>
      </c>
      <c r="BY28" s="164">
        <v>0</v>
      </c>
      <c r="BZ28" s="164">
        <v>0</v>
      </c>
      <c r="CA28" s="164">
        <v>0</v>
      </c>
      <c r="CB28" s="164">
        <v>0</v>
      </c>
      <c r="CC28" s="164">
        <v>0</v>
      </c>
      <c r="CD28" s="164">
        <v>0</v>
      </c>
      <c r="CE28" s="164">
        <v>0</v>
      </c>
      <c r="CF28" s="164">
        <v>0</v>
      </c>
      <c r="CG28" s="164">
        <v>0</v>
      </c>
      <c r="CH28" s="164">
        <v>0</v>
      </c>
      <c r="CI28" s="165"/>
      <c r="CJ28" s="54">
        <v>-1670415.7853871321</v>
      </c>
      <c r="CK28" s="165"/>
      <c r="CL28" s="54">
        <v>-4393132.4165469622</v>
      </c>
      <c r="CM28" s="165"/>
      <c r="CN28" s="54">
        <v>-4089058.3502955707</v>
      </c>
    </row>
    <row r="29" spans="2:94" s="8" customFormat="1" ht="18.75" customHeight="1" x14ac:dyDescent="0.3">
      <c r="B29" s="19" t="s">
        <v>66</v>
      </c>
      <c r="C29" s="55">
        <v>13407987.600000001</v>
      </c>
      <c r="D29" s="55">
        <v>13407987.600000001</v>
      </c>
      <c r="E29" s="55">
        <v>13407987.600000001</v>
      </c>
      <c r="F29" s="55">
        <v>12386426.639999999</v>
      </c>
      <c r="G29" s="55">
        <v>12131036.399999999</v>
      </c>
      <c r="H29" s="55">
        <v>11492560.800000001</v>
      </c>
      <c r="I29" s="55">
        <v>11492560.800000001</v>
      </c>
      <c r="J29" s="55">
        <v>12131036.399999999</v>
      </c>
      <c r="K29" s="55">
        <v>12769512</v>
      </c>
      <c r="L29" s="55">
        <v>12769512</v>
      </c>
      <c r="M29" s="55">
        <v>12131044.949999999</v>
      </c>
      <c r="N29" s="55">
        <v>9542376.6500000041</v>
      </c>
      <c r="O29" s="55">
        <v>10018923.914341718</v>
      </c>
      <c r="P29" s="55">
        <v>10145053.07</v>
      </c>
      <c r="Q29" s="55">
        <v>10546837.35</v>
      </c>
      <c r="R29" s="55">
        <v>10044607</v>
      </c>
      <c r="S29" s="55">
        <v>5546804.0099999979</v>
      </c>
      <c r="T29" s="55">
        <v>5546804</v>
      </c>
      <c r="U29" s="55">
        <v>6656164.7999999998</v>
      </c>
      <c r="V29" s="55">
        <v>6656164.7999999998</v>
      </c>
      <c r="W29" s="55">
        <v>6657402</v>
      </c>
      <c r="X29" s="55">
        <v>6934793.75</v>
      </c>
      <c r="Y29" s="55">
        <v>6934793.75</v>
      </c>
      <c r="Z29" s="55">
        <v>6933505</v>
      </c>
      <c r="AA29" s="55">
        <v>6933504.9998088982</v>
      </c>
      <c r="AB29" s="55">
        <v>6657402</v>
      </c>
      <c r="AC29" s="55">
        <v>6378824.5999999996</v>
      </c>
      <c r="AD29" s="50">
        <v>6101484.4000000013</v>
      </c>
      <c r="AE29" s="50">
        <v>5547835</v>
      </c>
      <c r="AF29" s="50">
        <v>5547835</v>
      </c>
      <c r="AG29" s="20">
        <v>5547835</v>
      </c>
      <c r="AH29" s="20">
        <v>4703696.3960000221</v>
      </c>
      <c r="AI29" s="20">
        <v>5291658.45</v>
      </c>
      <c r="AJ29" s="20">
        <v>5530763.0001072129</v>
      </c>
      <c r="AK29" s="20">
        <v>4899673.1009649923</v>
      </c>
      <c r="AL29" s="20">
        <v>4246441.2499999963</v>
      </c>
      <c r="AM29" s="20">
        <v>4416298.939627666</v>
      </c>
      <c r="AN29" s="20">
        <v>3906725.8299999991</v>
      </c>
      <c r="AO29" s="20">
        <v>3906725.9499999993</v>
      </c>
      <c r="AP29" s="20">
        <v>4552185.0199999996</v>
      </c>
      <c r="AQ29" s="20">
        <v>3804811.3599999887</v>
      </c>
      <c r="AR29" s="20">
        <v>3397153.0000000186</v>
      </c>
      <c r="AS29" s="20">
        <v>3057437.7</v>
      </c>
      <c r="AT29" s="20">
        <v>2547864.7500000005</v>
      </c>
      <c r="AU29" s="20">
        <v>2547864.75</v>
      </c>
      <c r="AV29" s="20">
        <v>3674394.9973552926</v>
      </c>
      <c r="AW29" s="20">
        <v>2547864.7500000005</v>
      </c>
      <c r="AX29" s="20">
        <v>2378007.0999999982</v>
      </c>
      <c r="AY29" s="20">
        <v>1368516.1000000013</v>
      </c>
      <c r="AZ29" s="20">
        <v>1466267.2499999993</v>
      </c>
      <c r="BA29" s="20">
        <v>1466267.2547312018</v>
      </c>
      <c r="BB29" s="20">
        <v>1886596.5850000002</v>
      </c>
      <c r="BC29" s="20">
        <v>1466267.2499999998</v>
      </c>
      <c r="BD29" s="20">
        <v>1173013.3999999999</v>
      </c>
      <c r="BE29" s="20">
        <v>1173013.6000000001</v>
      </c>
      <c r="BF29" s="20">
        <v>1173014.9900000002</v>
      </c>
      <c r="BG29" s="20">
        <v>1173013.79</v>
      </c>
      <c r="BH29" s="20">
        <v>1270764.95</v>
      </c>
      <c r="BI29" s="20">
        <v>1270764.9512079016</v>
      </c>
      <c r="BJ29" s="20">
        <v>1270764.9418217384</v>
      </c>
      <c r="BK29" s="20">
        <v>1277050.4481928598</v>
      </c>
      <c r="BL29" s="20">
        <v>1375285.1018217399</v>
      </c>
      <c r="BM29" s="20">
        <v>1159169.0779337769</v>
      </c>
      <c r="BN29" s="20">
        <v>1045453.8899999988</v>
      </c>
      <c r="BO29" s="20">
        <v>772218.23475135583</v>
      </c>
      <c r="BP29" s="20">
        <v>827094.88000000012</v>
      </c>
      <c r="BQ29" s="20">
        <v>706333.32</v>
      </c>
      <c r="BR29" s="20">
        <v>642121.19999999995</v>
      </c>
      <c r="BS29" s="20">
        <v>494941.20311607845</v>
      </c>
      <c r="BT29" s="20">
        <v>527379.37820715527</v>
      </c>
      <c r="BU29" s="20">
        <v>515227.36037716706</v>
      </c>
      <c r="BV29" s="20">
        <v>396263.19353513676</v>
      </c>
      <c r="BW29" s="20">
        <v>284258.26804517233</v>
      </c>
      <c r="BX29" s="20">
        <v>263941.12484841014</v>
      </c>
      <c r="BY29" s="20">
        <v>157391.67999999996</v>
      </c>
      <c r="BZ29" s="20">
        <v>180977.76411811999</v>
      </c>
      <c r="CA29" s="20">
        <v>202723.3268287878</v>
      </c>
      <c r="CB29" s="20">
        <v>171514.19904672905</v>
      </c>
      <c r="CC29" s="20">
        <v>126542.81108164295</v>
      </c>
      <c r="CD29" s="20">
        <v>263869.16006166628</v>
      </c>
      <c r="CE29" s="20">
        <v>59374.820000000007</v>
      </c>
      <c r="CF29" s="20">
        <v>48844.180000000008</v>
      </c>
      <c r="CG29" s="20">
        <v>1382.17</v>
      </c>
      <c r="CH29" s="20">
        <v>0</v>
      </c>
      <c r="CI29" s="16"/>
      <c r="CJ29" s="55">
        <v>101546848.5843417</v>
      </c>
      <c r="CK29" s="16"/>
      <c r="CL29" s="55">
        <v>122685063.59434173</v>
      </c>
      <c r="CM29" s="16"/>
      <c r="CN29" s="55">
        <v>299699246.56255054</v>
      </c>
    </row>
    <row r="30" spans="2:94" s="8" customFormat="1" ht="18.75" customHeight="1" x14ac:dyDescent="0.3">
      <c r="B30" s="24" t="s">
        <v>67</v>
      </c>
      <c r="C30" s="110">
        <v>1.05</v>
      </c>
      <c r="D30" s="110">
        <v>1.05</v>
      </c>
      <c r="E30" s="110">
        <v>1.05</v>
      </c>
      <c r="F30" s="110">
        <v>0.96999999999999986</v>
      </c>
      <c r="G30" s="110">
        <v>0.94999999999999984</v>
      </c>
      <c r="H30" s="110">
        <v>0.9</v>
      </c>
      <c r="I30" s="110">
        <v>0.9</v>
      </c>
      <c r="J30" s="110">
        <v>0.94999999999999984</v>
      </c>
      <c r="K30" s="110">
        <v>1</v>
      </c>
      <c r="L30" s="110">
        <v>1</v>
      </c>
      <c r="M30" s="110">
        <v>0.95</v>
      </c>
      <c r="N30" s="110">
        <v>0.9500000000000004</v>
      </c>
      <c r="O30" s="110">
        <v>0.99744309701133338</v>
      </c>
      <c r="P30" s="110">
        <v>1.01</v>
      </c>
      <c r="Q30" s="110">
        <v>1.05</v>
      </c>
      <c r="R30" s="110">
        <v>1</v>
      </c>
      <c r="S30" s="110">
        <v>1.0000000018028397</v>
      </c>
      <c r="T30" s="110">
        <v>1</v>
      </c>
      <c r="U30" s="110">
        <v>1.2</v>
      </c>
      <c r="V30" s="110">
        <v>1.2</v>
      </c>
      <c r="W30" s="110">
        <v>1.2</v>
      </c>
      <c r="X30" s="110">
        <v>1.25</v>
      </c>
      <c r="Y30" s="110">
        <v>1.25</v>
      </c>
      <c r="Z30" s="110">
        <v>1.2497677021757136</v>
      </c>
      <c r="AA30" s="110">
        <v>1.2497677021412674</v>
      </c>
      <c r="AB30" s="110">
        <v>1.2</v>
      </c>
      <c r="AC30" s="110">
        <v>1.1497862860016563</v>
      </c>
      <c r="AD30" s="51">
        <v>1.0997955779146282</v>
      </c>
      <c r="AE30" s="51">
        <v>1</v>
      </c>
      <c r="AF30" s="51">
        <v>1</v>
      </c>
      <c r="AG30" s="25">
        <v>1</v>
      </c>
      <c r="AH30" s="25">
        <v>1.1999999989795316</v>
      </c>
      <c r="AI30" s="25">
        <v>1.35</v>
      </c>
      <c r="AJ30" s="25">
        <v>1.4109999956903374</v>
      </c>
      <c r="AK30" s="25">
        <v>1.2499972832340944</v>
      </c>
      <c r="AL30" s="25">
        <v>1.2499999999999989</v>
      </c>
      <c r="AM30" s="25">
        <v>1.3000000116649635</v>
      </c>
      <c r="AN30" s="25">
        <v>1.1499999646763037</v>
      </c>
      <c r="AO30" s="25">
        <v>1.1499999999999997</v>
      </c>
      <c r="AP30" s="25">
        <v>1.3399999999999999</v>
      </c>
      <c r="AQ30" s="25">
        <v>1.1199999999999968</v>
      </c>
      <c r="AR30" s="25">
        <v>1.0000000000000056</v>
      </c>
      <c r="AS30" s="25">
        <v>0.9</v>
      </c>
      <c r="AT30" s="25">
        <v>0.75000000000000011</v>
      </c>
      <c r="AU30" s="25">
        <v>0.75</v>
      </c>
      <c r="AV30" s="25">
        <v>1.0816101003856149</v>
      </c>
      <c r="AW30" s="25">
        <v>0.75000000000000011</v>
      </c>
      <c r="AX30" s="25">
        <v>0.69999999999999951</v>
      </c>
      <c r="AY30" s="25">
        <v>0.70000000000000062</v>
      </c>
      <c r="AZ30" s="25">
        <v>0.74999999999999967</v>
      </c>
      <c r="BA30" s="25">
        <v>0.75000000242002363</v>
      </c>
      <c r="BB30" s="25">
        <v>0.96499968798321056</v>
      </c>
      <c r="BC30" s="25">
        <v>0.74999999999999989</v>
      </c>
      <c r="BD30" s="25">
        <v>0.59999979539882642</v>
      </c>
      <c r="BE30" s="25">
        <v>0.59999989769941331</v>
      </c>
      <c r="BF30" s="25">
        <v>0.60000060868849125</v>
      </c>
      <c r="BG30" s="25">
        <v>0.59999999488497069</v>
      </c>
      <c r="BH30" s="25">
        <v>0.65</v>
      </c>
      <c r="BI30" s="25">
        <v>0.64680077305100669</v>
      </c>
      <c r="BJ30" s="25">
        <v>0.64680076827358701</v>
      </c>
      <c r="BK30" s="25">
        <v>0.64999999908019201</v>
      </c>
      <c r="BL30" s="25">
        <v>0.70000000092723902</v>
      </c>
      <c r="BM30" s="25">
        <v>0.79999853545966426</v>
      </c>
      <c r="BN30" s="25">
        <v>0.82999999999999907</v>
      </c>
      <c r="BO30" s="25">
        <v>0.61307451335192353</v>
      </c>
      <c r="BP30" s="25">
        <v>0.68</v>
      </c>
      <c r="BQ30" s="25">
        <v>0.65999999999999992</v>
      </c>
      <c r="BR30" s="25">
        <v>0.6</v>
      </c>
      <c r="BS30" s="25">
        <v>0.65000000409230629</v>
      </c>
      <c r="BT30" s="25">
        <v>0.86643410507223073</v>
      </c>
      <c r="BU30" s="25">
        <v>0.84646949680646755</v>
      </c>
      <c r="BV30" s="25">
        <v>0.68943754823316172</v>
      </c>
      <c r="BW30" s="25">
        <v>0.74697871480084388</v>
      </c>
      <c r="BX30" s="25">
        <v>0.69358898011375858</v>
      </c>
      <c r="BY30" s="25">
        <v>0.41359653548604092</v>
      </c>
      <c r="BZ30" s="25">
        <v>0.53065810897749255</v>
      </c>
      <c r="CA30" s="25">
        <v>0.62717203892161033</v>
      </c>
      <c r="CB30" s="25">
        <v>0.99723494611963548</v>
      </c>
      <c r="CC30" s="25">
        <v>0.77973797886992102</v>
      </c>
      <c r="CD30" s="25">
        <v>1.7865509332597931</v>
      </c>
      <c r="CE30" s="25">
        <v>0.66518285161812185</v>
      </c>
      <c r="CF30" s="25">
        <v>0.8140696666666668</v>
      </c>
      <c r="CG30" s="25">
        <v>2.3036166666666667E-2</v>
      </c>
      <c r="CH30" s="25">
        <v>0</v>
      </c>
      <c r="CI30" s="26"/>
      <c r="CJ30" s="25">
        <v>8.8074430970113333</v>
      </c>
      <c r="CK30" s="56"/>
      <c r="CL30" s="25">
        <v>11.807443098814172</v>
      </c>
      <c r="CM30" s="56"/>
      <c r="CN30" s="25">
        <v>70.232467899299294</v>
      </c>
    </row>
    <row r="31" spans="2:94" s="8" customFormat="1" ht="18.75" customHeight="1" x14ac:dyDescent="0.3">
      <c r="B31" s="27" t="s">
        <v>68</v>
      </c>
      <c r="C31" s="111">
        <v>0.14139373721345416</v>
      </c>
      <c r="D31" s="111">
        <v>0.15114850733801322</v>
      </c>
      <c r="E31" s="111">
        <v>0.16178465885417515</v>
      </c>
      <c r="F31" s="111">
        <v>0.13963386058805582</v>
      </c>
      <c r="G31" s="111">
        <v>0.13414333675881918</v>
      </c>
      <c r="H31" s="111">
        <v>0.12417420096188958</v>
      </c>
      <c r="I31" s="111">
        <v>0.1180976472702675</v>
      </c>
      <c r="J31" s="111">
        <v>0.12551399963152177</v>
      </c>
      <c r="K31" s="111">
        <v>0.13389158696025061</v>
      </c>
      <c r="L31" s="111">
        <v>0.12956031763595699</v>
      </c>
      <c r="M31" s="111">
        <v>0.12257529814338275</v>
      </c>
      <c r="N31" s="111">
        <v>0.12206400286811814</v>
      </c>
      <c r="O31" s="111">
        <v>0.12566043017026951</v>
      </c>
      <c r="P31" s="111">
        <v>0.12847666133671587</v>
      </c>
      <c r="Q31" s="111">
        <v>0.13423347670335928</v>
      </c>
      <c r="R31" s="111">
        <v>0.12720000000000001</v>
      </c>
      <c r="S31" s="111">
        <v>0.1270799134051277</v>
      </c>
      <c r="T31" s="111">
        <v>0.12615913990122096</v>
      </c>
      <c r="U31" s="111">
        <v>0.15320809540731695</v>
      </c>
      <c r="V31" s="111">
        <v>0.15299683612806292</v>
      </c>
      <c r="W31" s="111">
        <v>0.15151823525230124</v>
      </c>
      <c r="X31" s="111">
        <v>0.16369628265318004</v>
      </c>
      <c r="Y31" s="111">
        <v>0.16337596278560529</v>
      </c>
      <c r="Z31" s="111">
        <v>0.17372965925398698</v>
      </c>
      <c r="AA31" s="111">
        <v>0.16621638961428764</v>
      </c>
      <c r="AB31" s="111">
        <v>0.16300678104755328</v>
      </c>
      <c r="AC31" s="111">
        <v>0.15459268137373727</v>
      </c>
      <c r="AD31" s="52">
        <v>0.14272741955781365</v>
      </c>
      <c r="AE31" s="52">
        <v>0.13247444408845221</v>
      </c>
      <c r="AF31" s="52">
        <v>0.12720100474874574</v>
      </c>
      <c r="AG31" s="28">
        <v>0.12721447360005111</v>
      </c>
      <c r="AH31" s="28">
        <v>0.14806514261217485</v>
      </c>
      <c r="AI31" s="28">
        <v>0.16851531444708767</v>
      </c>
      <c r="AJ31" s="28">
        <v>0.1814149536935874</v>
      </c>
      <c r="AK31" s="28">
        <v>0.1537630270596817</v>
      </c>
      <c r="AL31" s="28">
        <v>0.1528872110273316</v>
      </c>
      <c r="AM31" s="28">
        <v>0.15911782905262961</v>
      </c>
      <c r="AN31" s="28">
        <v>0.1396418563006141</v>
      </c>
      <c r="AO31" s="28">
        <v>0.1397831070154798</v>
      </c>
      <c r="AP31" s="28">
        <v>0.1650361700940044</v>
      </c>
      <c r="AQ31" s="28">
        <v>0.15254032914053073</v>
      </c>
      <c r="AR31" s="28">
        <v>0.12497797465456162</v>
      </c>
      <c r="AS31" s="28">
        <v>0.11162264650625375</v>
      </c>
      <c r="AT31" s="28">
        <v>9.4357280862409798E-2</v>
      </c>
      <c r="AU31" s="28">
        <v>9.1986417256068487E-2</v>
      </c>
      <c r="AV31" s="28">
        <v>0.13645422784369754</v>
      </c>
      <c r="AW31" s="28">
        <v>8.9340022469481362E-2</v>
      </c>
      <c r="AX31" s="28">
        <v>8.4425220401843415E-2</v>
      </c>
      <c r="AY31" s="28">
        <v>8.2599797860953839E-2</v>
      </c>
      <c r="AZ31" s="28">
        <v>8.9145458309245251E-2</v>
      </c>
      <c r="BA31" s="28">
        <v>8.7440251684923309E-2</v>
      </c>
      <c r="BB31" s="28">
        <v>0.11672409556189445</v>
      </c>
      <c r="BC31" s="28">
        <v>9.0973561654318136E-2</v>
      </c>
      <c r="BD31" s="28">
        <v>7.147028822001178E-2</v>
      </c>
      <c r="BE31" s="28">
        <v>7.4347336805429265E-2</v>
      </c>
      <c r="BF31" s="28">
        <v>7.3663134146865206E-2</v>
      </c>
      <c r="BG31" s="28">
        <v>7.6804843942656742E-2</v>
      </c>
      <c r="BH31" s="28">
        <v>8.0267697072686106E-2</v>
      </c>
      <c r="BI31" s="28">
        <v>8.2751962836698612E-2</v>
      </c>
      <c r="BJ31" s="28">
        <v>8.1279536518615636E-2</v>
      </c>
      <c r="BK31" s="28">
        <v>8.3461077713800513E-2</v>
      </c>
      <c r="BL31" s="28">
        <v>7.7632598962425581E-2</v>
      </c>
      <c r="BM31" s="28">
        <v>8.7617681462235808E-2</v>
      </c>
      <c r="BN31" s="28">
        <v>8.2999506807510004E-2</v>
      </c>
      <c r="BO31" s="28">
        <v>6.3059821860125487E-2</v>
      </c>
      <c r="BP31" s="28">
        <v>7.015988024972164E-2</v>
      </c>
      <c r="BQ31" s="28">
        <v>6.3152790933540315E-2</v>
      </c>
      <c r="BR31" s="28">
        <v>5.6812388320784279E-2</v>
      </c>
      <c r="BS31" s="28">
        <v>6.8741902812975209E-2</v>
      </c>
      <c r="BT31" s="28">
        <v>9.825814237347319E-2</v>
      </c>
      <c r="BU31" s="28">
        <v>0.10216257642209481</v>
      </c>
      <c r="BV31" s="28">
        <v>8.5942871257316256E-2</v>
      </c>
      <c r="BW31" s="28">
        <v>9.3413350365172176E-2</v>
      </c>
      <c r="BX31" s="28">
        <v>8.6480275030439424E-2</v>
      </c>
      <c r="BY31" s="28">
        <v>5.0776305042780079E-2</v>
      </c>
      <c r="BZ31" s="28">
        <v>6.5570791043061405E-2</v>
      </c>
      <c r="CA31" s="28">
        <v>7.7911766599798815E-2</v>
      </c>
      <c r="CB31" s="28">
        <v>0.12645489989567582</v>
      </c>
      <c r="CC31" s="28">
        <v>9.768744923191397E-2</v>
      </c>
      <c r="CD31" s="28">
        <v>0.23675815021425128</v>
      </c>
      <c r="CE31" s="28">
        <v>8.2807962883477693E-2</v>
      </c>
      <c r="CF31" s="28">
        <v>0.10218313289347836</v>
      </c>
      <c r="CG31" s="28">
        <v>2.7678450796129184E-3</v>
      </c>
      <c r="CH31" s="28">
        <v>0</v>
      </c>
      <c r="CI31" s="29"/>
      <c r="CJ31" s="28">
        <v>0.1237669247911255</v>
      </c>
      <c r="CK31" s="57"/>
      <c r="CL31" s="28">
        <v>0.1226110394477069</v>
      </c>
      <c r="CM31" s="57"/>
      <c r="CN31" s="28"/>
    </row>
    <row r="32" spans="2:94" s="8" customFormat="1" ht="18.75" customHeight="1" x14ac:dyDescent="0.3">
      <c r="CK32" s="16"/>
      <c r="CM32" s="16"/>
    </row>
    <row r="33" spans="2:92" s="8" customFormat="1" ht="18.75" customHeight="1" x14ac:dyDescent="0.3">
      <c r="B33" s="17" t="s">
        <v>69</v>
      </c>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CK33" s="16"/>
      <c r="CM33" s="16"/>
    </row>
    <row r="34" spans="2:92" s="8" customFormat="1" ht="18.75" customHeight="1" x14ac:dyDescent="0.35">
      <c r="B34" s="9"/>
      <c r="C34" s="10">
        <v>45717</v>
      </c>
      <c r="D34" s="10">
        <v>45689</v>
      </c>
      <c r="E34" s="10">
        <v>45658</v>
      </c>
      <c r="F34" s="10">
        <v>45627</v>
      </c>
      <c r="G34" s="10">
        <v>45597</v>
      </c>
      <c r="H34" s="10">
        <v>45566</v>
      </c>
      <c r="I34" s="10">
        <v>45536</v>
      </c>
      <c r="J34" s="10">
        <v>45505</v>
      </c>
      <c r="K34" s="10">
        <v>45474</v>
      </c>
      <c r="L34" s="10">
        <v>45444</v>
      </c>
      <c r="M34" s="10">
        <v>45413</v>
      </c>
      <c r="N34" s="10">
        <v>45383</v>
      </c>
      <c r="O34" s="10">
        <v>45352</v>
      </c>
      <c r="P34" s="10">
        <v>45323</v>
      </c>
      <c r="Q34" s="10">
        <v>45292</v>
      </c>
      <c r="R34" s="10">
        <v>45261</v>
      </c>
      <c r="S34" s="10">
        <v>45231</v>
      </c>
      <c r="T34" s="10">
        <v>45200</v>
      </c>
      <c r="U34" s="10">
        <v>45170</v>
      </c>
      <c r="V34" s="10">
        <v>45139</v>
      </c>
      <c r="W34" s="10">
        <v>45108</v>
      </c>
      <c r="X34" s="10">
        <v>45078</v>
      </c>
      <c r="Y34" s="10">
        <v>45047</v>
      </c>
      <c r="Z34" s="10">
        <v>45017</v>
      </c>
      <c r="AA34" s="10">
        <v>44986</v>
      </c>
      <c r="AB34" s="10">
        <v>44958</v>
      </c>
      <c r="AC34" s="10">
        <v>44927</v>
      </c>
      <c r="AD34" s="10">
        <v>44896</v>
      </c>
      <c r="AE34" s="10">
        <v>44866</v>
      </c>
      <c r="AF34" s="10">
        <v>44835</v>
      </c>
      <c r="AG34" s="10">
        <v>44805</v>
      </c>
      <c r="AH34" s="10">
        <v>44774</v>
      </c>
      <c r="AI34" s="10">
        <v>44743</v>
      </c>
      <c r="AJ34" s="10">
        <v>44713</v>
      </c>
      <c r="AK34" s="10">
        <v>44682</v>
      </c>
      <c r="AL34" s="10">
        <v>44652</v>
      </c>
      <c r="AM34" s="39">
        <v>44621</v>
      </c>
      <c r="AN34" s="39">
        <v>44593</v>
      </c>
      <c r="AO34" s="39">
        <v>44562</v>
      </c>
      <c r="AP34" s="39">
        <v>44531</v>
      </c>
      <c r="AQ34" s="39">
        <v>44501</v>
      </c>
      <c r="AR34" s="39">
        <v>44470</v>
      </c>
      <c r="AS34" s="39">
        <v>44440</v>
      </c>
      <c r="AT34" s="39">
        <v>44409</v>
      </c>
      <c r="AU34" s="39">
        <v>44378</v>
      </c>
      <c r="AV34" s="39">
        <v>44348</v>
      </c>
      <c r="AW34" s="39">
        <v>44317</v>
      </c>
      <c r="AX34" s="39">
        <v>44287</v>
      </c>
      <c r="AY34" s="39">
        <v>44256</v>
      </c>
      <c r="AZ34" s="39">
        <v>44228</v>
      </c>
      <c r="BA34" s="39">
        <v>44197</v>
      </c>
      <c r="BB34" s="39">
        <v>44166</v>
      </c>
      <c r="BC34" s="39">
        <v>44136</v>
      </c>
      <c r="BD34" s="39">
        <v>44105</v>
      </c>
      <c r="BE34" s="39">
        <v>44075</v>
      </c>
      <c r="BF34" s="39">
        <v>44044</v>
      </c>
      <c r="BG34" s="39">
        <v>44013</v>
      </c>
      <c r="BH34" s="39">
        <v>43983</v>
      </c>
      <c r="BI34" s="39">
        <v>43952</v>
      </c>
      <c r="BJ34" s="39">
        <v>43922</v>
      </c>
      <c r="BK34" s="39">
        <v>43891</v>
      </c>
      <c r="BL34" s="39">
        <v>43862</v>
      </c>
      <c r="BM34" s="39">
        <v>43831</v>
      </c>
      <c r="BN34" s="39">
        <v>43800</v>
      </c>
      <c r="BO34" s="39">
        <v>43770</v>
      </c>
      <c r="BP34" s="39">
        <v>43739</v>
      </c>
      <c r="BQ34" s="39">
        <v>43709</v>
      </c>
      <c r="BR34" s="39">
        <v>43678</v>
      </c>
      <c r="BS34" s="39">
        <v>43647</v>
      </c>
      <c r="BT34" s="39">
        <v>43617</v>
      </c>
      <c r="BU34" s="39">
        <v>43586</v>
      </c>
      <c r="BV34" s="39">
        <v>43556</v>
      </c>
      <c r="BW34" s="39">
        <v>43525</v>
      </c>
      <c r="BX34" s="39">
        <v>43497</v>
      </c>
      <c r="BY34" s="39">
        <v>43466</v>
      </c>
      <c r="BZ34" s="39">
        <v>43435</v>
      </c>
      <c r="CA34" s="39">
        <v>43405</v>
      </c>
      <c r="CB34" s="39">
        <v>43374</v>
      </c>
      <c r="CC34" s="39">
        <v>43344</v>
      </c>
      <c r="CD34" s="39">
        <v>43313</v>
      </c>
      <c r="CE34" s="39">
        <v>43282</v>
      </c>
      <c r="CF34" s="39">
        <v>43252</v>
      </c>
      <c r="CG34" s="39">
        <v>43221</v>
      </c>
      <c r="CH34" s="39">
        <v>43191</v>
      </c>
      <c r="CI34" s="11"/>
      <c r="CJ34" s="160"/>
      <c r="CK34" s="160"/>
      <c r="CL34" s="160"/>
      <c r="CM34" s="160"/>
      <c r="CN34" s="160"/>
    </row>
    <row r="35" spans="2:92" s="8" customFormat="1" ht="18.75" customHeight="1" x14ac:dyDescent="0.3">
      <c r="B35" s="30" t="s">
        <v>70</v>
      </c>
      <c r="C35" s="31">
        <v>0.82610059599048524</v>
      </c>
      <c r="D35" s="31">
        <v>1.1065238810783842</v>
      </c>
      <c r="E35" s="31">
        <v>1.2511434227336169</v>
      </c>
      <c r="F35" s="31">
        <v>0.94105497716556497</v>
      </c>
      <c r="G35" s="31">
        <v>0.81764594489370968</v>
      </c>
      <c r="H35" s="31">
        <v>0.75257136791435064</v>
      </c>
      <c r="I35" s="31">
        <v>0.90251739656869034</v>
      </c>
      <c r="J35" s="31">
        <v>0.77964403005239846</v>
      </c>
      <c r="K35" s="31">
        <v>0.85596421212815055</v>
      </c>
      <c r="L35" s="31">
        <v>0.84698033412567797</v>
      </c>
      <c r="M35" s="31">
        <v>0.77772960508867572</v>
      </c>
      <c r="N35" s="31">
        <v>1.0969653870331746</v>
      </c>
      <c r="O35" s="31">
        <v>0.95906670003605743</v>
      </c>
      <c r="P35" s="31">
        <v>0.8965310878588667</v>
      </c>
      <c r="Q35" s="31">
        <v>0.82363627886930402</v>
      </c>
      <c r="R35" s="31">
        <v>0.77</v>
      </c>
      <c r="S35" s="31">
        <v>1.31</v>
      </c>
      <c r="T35" s="31">
        <v>0.97063705615447593</v>
      </c>
      <c r="U35" s="31">
        <v>1.1682820327659154</v>
      </c>
      <c r="V35" s="31">
        <v>0.81845660085418892</v>
      </c>
      <c r="W35" s="31">
        <v>1.0896905808659798</v>
      </c>
      <c r="X35" s="31">
        <v>1.139624235088329</v>
      </c>
      <c r="Y35" s="31">
        <v>0.96757860603622137</v>
      </c>
      <c r="Z35" s="31">
        <v>1.0039234939504329</v>
      </c>
      <c r="AA35" s="31">
        <v>1.1183054704779229</v>
      </c>
      <c r="AB35" s="31">
        <v>0.99946249921121</v>
      </c>
      <c r="AC35" s="31">
        <v>1.2454492849755643</v>
      </c>
      <c r="AD35" s="31">
        <v>1.1054004300030205</v>
      </c>
      <c r="AE35" s="31">
        <v>0.86946165786361429</v>
      </c>
      <c r="AF35" s="31">
        <v>0.71189391537419555</v>
      </c>
      <c r="AG35" s="31">
        <v>0.73423634144761007</v>
      </c>
      <c r="AH35" s="31">
        <v>1.310736797637557</v>
      </c>
      <c r="AI35" s="31">
        <v>1.5152469353767257</v>
      </c>
      <c r="AJ35" s="31">
        <v>0.98091023731888816</v>
      </c>
      <c r="AK35" s="31">
        <v>1.1241864949357683</v>
      </c>
      <c r="AL35" s="31">
        <v>0.98949061758478352</v>
      </c>
      <c r="AM35" s="31">
        <v>1.1628253834902345</v>
      </c>
      <c r="AN35" s="31">
        <v>0.77522990280390669</v>
      </c>
      <c r="AO35" s="31">
        <v>0.91936934544896864</v>
      </c>
      <c r="AP35" s="31">
        <v>0.87871419268656614</v>
      </c>
      <c r="AQ35" s="31">
        <v>0.95331713055019895</v>
      </c>
      <c r="AR35" s="31">
        <v>1.0137226646932951</v>
      </c>
      <c r="AS35" s="31">
        <v>0.61806770825511448</v>
      </c>
      <c r="AT35" s="31">
        <v>0.53132654642060873</v>
      </c>
      <c r="AU35" s="31">
        <v>0.55623447045216978</v>
      </c>
      <c r="AV35" s="31">
        <v>0.49682186417729846</v>
      </c>
      <c r="AW35" s="31">
        <v>0.43725640106718</v>
      </c>
      <c r="AX35" s="31">
        <v>0.30605313331486689</v>
      </c>
      <c r="AY35" s="31">
        <v>0.50886513867100291</v>
      </c>
      <c r="AZ35" s="31">
        <v>0.62912462410928149</v>
      </c>
      <c r="BA35" s="31">
        <v>0.44893636033949469</v>
      </c>
      <c r="BB35" s="31">
        <v>0.57170561676256493</v>
      </c>
      <c r="BC35" s="31">
        <v>0.46795077667343121</v>
      </c>
      <c r="BD35" s="31">
        <v>0.36561595950533571</v>
      </c>
      <c r="BE35" s="31">
        <v>0.42735827660339548</v>
      </c>
      <c r="BF35" s="31">
        <v>0.56176399459239101</v>
      </c>
      <c r="BG35" s="31">
        <v>0.3812508599643073</v>
      </c>
      <c r="BH35" s="31">
        <v>0.54729162265610176</v>
      </c>
      <c r="BI35" s="31">
        <v>0.58294319835613073</v>
      </c>
      <c r="BJ35" s="31">
        <v>0.54861295470678539</v>
      </c>
      <c r="BK35" s="31">
        <v>0.38666658770243478</v>
      </c>
      <c r="BL35" s="31">
        <v>0.63349412443661091</v>
      </c>
      <c r="BM35" s="31">
        <v>0.58716989409687403</v>
      </c>
      <c r="BN35" s="31">
        <v>0.62926631274000999</v>
      </c>
      <c r="BO35" s="31">
        <v>0.5510501052740121</v>
      </c>
      <c r="BP35" s="31">
        <v>0.62406536834120474</v>
      </c>
      <c r="BQ35" s="31">
        <v>0.5923549853205281</v>
      </c>
      <c r="BR35" s="31">
        <v>0.4106849828350162</v>
      </c>
      <c r="BS35" s="31">
        <v>0.53012505531051146</v>
      </c>
      <c r="BT35" s="31">
        <v>0.64494514046368578</v>
      </c>
      <c r="BU35" s="31">
        <v>0.62858619890511425</v>
      </c>
      <c r="BV35" s="31">
        <v>0.54763210842579779</v>
      </c>
      <c r="BW35" s="31">
        <v>0.7317171156165182</v>
      </c>
      <c r="BX35" s="31">
        <v>0.58679728191328773</v>
      </c>
      <c r="BY35" s="31">
        <v>0.43372506186884974</v>
      </c>
      <c r="BZ35" s="31">
        <v>0.50823333596750342</v>
      </c>
      <c r="CA35" s="31">
        <v>1.1181189536927079</v>
      </c>
      <c r="CB35" s="31">
        <v>1.1743865023292726</v>
      </c>
      <c r="CC35" s="31">
        <v>0.9601371388946025</v>
      </c>
      <c r="CD35" s="31">
        <v>2.938714039405832</v>
      </c>
      <c r="CE35" s="31">
        <v>1.0277658333333335</v>
      </c>
      <c r="CF35" s="31">
        <v>0.91418907300000352</v>
      </c>
      <c r="CG35" s="31">
        <v>0</v>
      </c>
      <c r="CH35" s="31">
        <v>0</v>
      </c>
      <c r="CI35" s="31"/>
      <c r="CJ35" s="31"/>
      <c r="CK35" s="31"/>
      <c r="CL35" s="31"/>
      <c r="CM35" s="31"/>
      <c r="CN35" s="31"/>
    </row>
    <row r="36" spans="2:92" s="8" customFormat="1" ht="18.75" customHeight="1" x14ac:dyDescent="0.3">
      <c r="B36" s="30" t="s">
        <v>71</v>
      </c>
      <c r="C36" s="31">
        <v>0.16443558453917423</v>
      </c>
      <c r="D36" s="31">
        <v>0.14061459278945038</v>
      </c>
      <c r="E36" s="31">
        <v>0.13730923546647672</v>
      </c>
      <c r="F36" s="31">
        <v>0.14989160509814314</v>
      </c>
      <c r="G36" s="31">
        <v>0.14870449317092149</v>
      </c>
      <c r="H36" s="31">
        <v>0.20572680381207989</v>
      </c>
      <c r="I36" s="31">
        <v>0.18728587278824749</v>
      </c>
      <c r="J36" s="31">
        <v>0.2324468875552958</v>
      </c>
      <c r="K36" s="31">
        <v>0.24872591137390371</v>
      </c>
      <c r="L36" s="31">
        <v>0.24561382846893445</v>
      </c>
      <c r="M36" s="31">
        <v>0.27847093951292295</v>
      </c>
      <c r="N36" s="31">
        <v>0.3512006164103782</v>
      </c>
      <c r="O36" s="31">
        <v>0.21987373522926293</v>
      </c>
      <c r="P36" s="31">
        <v>0.19210531083993632</v>
      </c>
      <c r="Q36" s="31">
        <v>0.25424111167315955</v>
      </c>
      <c r="R36" s="31">
        <v>0.26</v>
      </c>
      <c r="S36" s="31">
        <v>0.49</v>
      </c>
      <c r="T36" s="31">
        <v>0.1527398191823616</v>
      </c>
      <c r="U36" s="31">
        <v>0.1652754919770015</v>
      </c>
      <c r="V36" s="31">
        <v>0.17283507403542653</v>
      </c>
      <c r="W36" s="31">
        <v>0.18139766954136166</v>
      </c>
      <c r="X36" s="31">
        <v>0.18428989146216498</v>
      </c>
      <c r="Y36" s="31">
        <v>0.28934062927249998</v>
      </c>
      <c r="Z36" s="31">
        <v>0.24486140809883511</v>
      </c>
      <c r="AA36" s="31">
        <v>0.19096899601376033</v>
      </c>
      <c r="AB36" s="31">
        <v>0.19722512836088313</v>
      </c>
      <c r="AC36" s="31">
        <v>0.1879323754221241</v>
      </c>
      <c r="AD36" s="31">
        <v>0.22935514304228588</v>
      </c>
      <c r="AE36" s="31">
        <v>0.18463702687624994</v>
      </c>
      <c r="AF36" s="31">
        <v>0.13115658630799221</v>
      </c>
      <c r="AG36" s="31">
        <v>0.23579517775853104</v>
      </c>
      <c r="AH36" s="31">
        <v>0.25115331949109015</v>
      </c>
      <c r="AI36" s="31">
        <v>0.2465270539144491</v>
      </c>
      <c r="AJ36" s="31">
        <v>0.32126839818998559</v>
      </c>
      <c r="AK36" s="31">
        <v>0.3294235265694444</v>
      </c>
      <c r="AL36" s="31">
        <v>0.31013771825996622</v>
      </c>
      <c r="AM36" s="31">
        <v>0.32519343403137863</v>
      </c>
      <c r="AN36" s="31">
        <v>0.32988372616717587</v>
      </c>
      <c r="AO36" s="31">
        <v>0.35477923720244575</v>
      </c>
      <c r="AP36" s="31">
        <v>0.35725553132284599</v>
      </c>
      <c r="AQ36" s="31">
        <v>0.23715043743982089</v>
      </c>
      <c r="AR36" s="31">
        <v>0.24627853381934822</v>
      </c>
      <c r="AS36" s="31">
        <v>0.33451701468847589</v>
      </c>
      <c r="AT36" s="31">
        <v>0.36641007337614762</v>
      </c>
      <c r="AU36" s="31">
        <v>0.24746164803292642</v>
      </c>
      <c r="AV36" s="31">
        <v>0.3098461034872434</v>
      </c>
      <c r="AW36" s="31">
        <v>0.31172625136400978</v>
      </c>
      <c r="AX36" s="31">
        <v>0.28183277585672478</v>
      </c>
      <c r="AY36" s="31">
        <v>0.36285075930052973</v>
      </c>
      <c r="AZ36" s="31">
        <v>0.49134735499275461</v>
      </c>
      <c r="BA36" s="31">
        <v>0.23313313449509293</v>
      </c>
      <c r="BB36" s="31">
        <v>0.41491827461876407</v>
      </c>
      <c r="BC36" s="31">
        <v>0.52831624487282247</v>
      </c>
      <c r="BD36" s="31">
        <v>0.17569953908470642</v>
      </c>
      <c r="BE36" s="31">
        <v>0.14121691662962532</v>
      </c>
      <c r="BF36" s="31">
        <v>0.17598537715413068</v>
      </c>
      <c r="BG36" s="31">
        <v>0.16621697033743338</v>
      </c>
      <c r="BH36" s="31">
        <v>0.15833820369376733</v>
      </c>
      <c r="BI36" s="31">
        <v>0.17153273819370249</v>
      </c>
      <c r="BJ36" s="31">
        <v>0.2010523374389791</v>
      </c>
      <c r="BK36" s="31">
        <v>0.22530197338719074</v>
      </c>
      <c r="BL36" s="31">
        <v>0.197066528969157</v>
      </c>
      <c r="BM36" s="31">
        <v>0.22421532306794745</v>
      </c>
      <c r="BN36" s="31">
        <v>0.20979578161978996</v>
      </c>
      <c r="BO36" s="31">
        <v>0.18190811562239245</v>
      </c>
      <c r="BP36" s="31">
        <v>0.152971572754969</v>
      </c>
      <c r="BQ36" s="31">
        <v>0.16532820906707332</v>
      </c>
      <c r="BR36" s="31">
        <v>0.24927415572013506</v>
      </c>
      <c r="BS36" s="31">
        <v>0.30383373519925194</v>
      </c>
      <c r="BT36" s="31">
        <v>0.27021947565050808</v>
      </c>
      <c r="BU36" s="31">
        <v>0.33691616914033362</v>
      </c>
      <c r="BV36" s="31">
        <v>0.26085379539044784</v>
      </c>
      <c r="BW36" s="31">
        <v>0.132646316851665</v>
      </c>
      <c r="BX36" s="31">
        <v>0.23045611020013448</v>
      </c>
      <c r="BY36" s="31">
        <v>0.15350259790525564</v>
      </c>
      <c r="BZ36" s="31">
        <v>0.17466844453244398</v>
      </c>
      <c r="CA36" s="31">
        <v>0.19283781778635864</v>
      </c>
      <c r="CB36" s="31">
        <v>1.5600513380797879E-2</v>
      </c>
      <c r="CC36" s="31">
        <v>2.2709452216299556E-2</v>
      </c>
      <c r="CD36" s="31">
        <v>6.9512967043796017E-2</v>
      </c>
      <c r="CE36" s="31">
        <v>1.8461999999999999E-2</v>
      </c>
      <c r="CF36" s="31">
        <v>6.5834999999999999E-3</v>
      </c>
      <c r="CG36" s="31">
        <v>2.3036166666666667E-2</v>
      </c>
      <c r="CH36" s="31">
        <v>0</v>
      </c>
      <c r="CI36" s="31"/>
      <c r="CJ36" s="31"/>
      <c r="CK36" s="31"/>
      <c r="CL36" s="31"/>
      <c r="CM36" s="31"/>
      <c r="CN36" s="31"/>
    </row>
    <row r="37" spans="2:92" s="8" customFormat="1" ht="18.75" customHeight="1" x14ac:dyDescent="0.3">
      <c r="B37" s="30" t="s">
        <v>72</v>
      </c>
      <c r="C37" s="31">
        <v>0</v>
      </c>
      <c r="D37" s="31">
        <v>0</v>
      </c>
      <c r="E37" s="31">
        <v>0</v>
      </c>
      <c r="F37" s="31">
        <v>5.5186622267554157E-2</v>
      </c>
      <c r="G37" s="31">
        <v>0.13461265551886401</v>
      </c>
      <c r="H37" s="31">
        <v>0</v>
      </c>
      <c r="I37" s="31">
        <v>9.0253644775148813E-4</v>
      </c>
      <c r="J37" s="31">
        <v>-9.3012324981565464E-4</v>
      </c>
      <c r="K37" s="31">
        <v>-3.7831555348395462E-3</v>
      </c>
      <c r="L37" s="31">
        <v>3.5866695610607513E-2</v>
      </c>
      <c r="M37" s="31">
        <v>5.5556406540229666E-3</v>
      </c>
      <c r="N37" s="31">
        <v>2.3466541797006083E-2</v>
      </c>
      <c r="O37" s="31">
        <v>4.066640233147855E-2</v>
      </c>
      <c r="P37" s="31">
        <v>0</v>
      </c>
      <c r="Q37" s="31">
        <v>1.1409127305826898E-3</v>
      </c>
      <c r="R37" s="31">
        <v>0.16</v>
      </c>
      <c r="S37" s="31">
        <v>0.01</v>
      </c>
      <c r="T37" s="31">
        <v>-2.0215208613825184E-3</v>
      </c>
      <c r="U37" s="31">
        <v>2.0550780233085576E-2</v>
      </c>
      <c r="V37" s="31">
        <v>-6.7603524480042924E-3</v>
      </c>
      <c r="W37" s="31">
        <v>-1.6647575135165339E-4</v>
      </c>
      <c r="X37" s="31">
        <v>3.4668528629888958E-2</v>
      </c>
      <c r="Y37" s="31">
        <v>6.1244717984583266E-2</v>
      </c>
      <c r="Z37" s="31">
        <v>0.21418232912804602</v>
      </c>
      <c r="AA37" s="31">
        <v>6.8699671132973497E-2</v>
      </c>
      <c r="AB37" s="31">
        <v>1.0448624543414617E-2</v>
      </c>
      <c r="AC37" s="31">
        <v>0.2405061719612589</v>
      </c>
      <c r="AD37" s="31">
        <v>4.4983989249860939E-2</v>
      </c>
      <c r="AE37" s="31">
        <v>-3.1389902547570718E-4</v>
      </c>
      <c r="AF37" s="31">
        <v>-4.7582164934609623E-4</v>
      </c>
      <c r="AG37" s="31">
        <v>-1.6940626388492131E-2</v>
      </c>
      <c r="AH37" s="31">
        <v>0.12943009740170053</v>
      </c>
      <c r="AI37" s="31">
        <v>4.8301484764193738E-3</v>
      </c>
      <c r="AJ37" s="31">
        <v>-3.887592155636297E-2</v>
      </c>
      <c r="AK37" s="31">
        <v>-4.9608329313090551E-3</v>
      </c>
      <c r="AL37" s="31">
        <v>0.39625291530878948</v>
      </c>
      <c r="AM37" s="31">
        <v>0.25600205219713812</v>
      </c>
      <c r="AN37" s="31">
        <v>5.2270804405924638E-2</v>
      </c>
      <c r="AO37" s="31">
        <v>3.6861110759462083E-3</v>
      </c>
      <c r="AP37" s="31">
        <v>-4.0322425866600647E-2</v>
      </c>
      <c r="AQ37" s="31">
        <v>-2.2163676466735432E-3</v>
      </c>
      <c r="AR37" s="31">
        <v>1.114907100151209E-3</v>
      </c>
      <c r="AS37" s="31">
        <v>0.21824529539882367</v>
      </c>
      <c r="AT37" s="31">
        <v>4.0924032564915386E-3</v>
      </c>
      <c r="AU37" s="31">
        <v>0.15083267371237033</v>
      </c>
      <c r="AV37" s="31">
        <v>-8.0011382671350828E-2</v>
      </c>
      <c r="AW37" s="31">
        <v>2.2739953131342517E-2</v>
      </c>
      <c r="AX37" s="31">
        <v>0.38552553564705511</v>
      </c>
      <c r="AY37" s="31">
        <v>0</v>
      </c>
      <c r="AZ37" s="31">
        <v>0.58089767230359957</v>
      </c>
      <c r="BA37" s="31">
        <v>0.21518692618961516</v>
      </c>
      <c r="BB37" s="31">
        <v>2.3507247740819418E-2</v>
      </c>
      <c r="BC37" s="31">
        <v>5.7794271474044034E-2</v>
      </c>
      <c r="BD37" s="31">
        <v>0.20535154829380525</v>
      </c>
      <c r="BE37" s="31">
        <v>2.8961475133540627E-2</v>
      </c>
      <c r="BF37" s="31">
        <v>0.14010116505023215</v>
      </c>
      <c r="BG37" s="31">
        <v>2.3883412113310177E-2</v>
      </c>
      <c r="BH37" s="31">
        <v>0.23274265827051649</v>
      </c>
      <c r="BI37" s="31">
        <v>8.7152053781430483E-2</v>
      </c>
      <c r="BJ37" s="31">
        <v>8.1324155987727369E-4</v>
      </c>
      <c r="BK37" s="31">
        <v>0</v>
      </c>
      <c r="BL37" s="31">
        <v>0.26856838193040927</v>
      </c>
      <c r="BM37" s="31">
        <v>0.28686846422883805</v>
      </c>
      <c r="BN37" s="31">
        <v>0.51085312873996869</v>
      </c>
      <c r="BO37" s="31">
        <v>0</v>
      </c>
      <c r="BP37" s="31">
        <v>0</v>
      </c>
      <c r="BQ37" s="31">
        <v>0.10797940015062577</v>
      </c>
      <c r="BR37" s="31">
        <v>0</v>
      </c>
      <c r="BS37" s="31">
        <v>0</v>
      </c>
      <c r="BT37" s="31">
        <v>0</v>
      </c>
      <c r="BU37" s="31">
        <v>0</v>
      </c>
      <c r="BV37" s="31">
        <v>0</v>
      </c>
      <c r="BW37" s="31">
        <v>0</v>
      </c>
      <c r="BX37" s="31">
        <v>0</v>
      </c>
      <c r="BY37" s="31">
        <v>0</v>
      </c>
      <c r="BZ37" s="31">
        <v>0</v>
      </c>
      <c r="CA37" s="31">
        <v>0</v>
      </c>
      <c r="CB37" s="31">
        <v>0</v>
      </c>
      <c r="CC37" s="31">
        <v>0</v>
      </c>
      <c r="CD37" s="31">
        <v>0</v>
      </c>
      <c r="CE37" s="31">
        <v>0</v>
      </c>
      <c r="CF37" s="31">
        <v>0</v>
      </c>
      <c r="CG37" s="31">
        <v>0</v>
      </c>
      <c r="CH37" s="31">
        <v>0</v>
      </c>
      <c r="CI37" s="31"/>
      <c r="CJ37" s="31"/>
      <c r="CK37" s="31"/>
      <c r="CL37" s="31"/>
      <c r="CM37" s="31"/>
      <c r="CN37" s="31"/>
    </row>
    <row r="38" spans="2:92" s="8" customFormat="1" ht="18.75" customHeight="1" x14ac:dyDescent="0.3">
      <c r="B38" s="30" t="s">
        <v>58</v>
      </c>
      <c r="C38" s="31">
        <v>-9.3697351159543127E-2</v>
      </c>
      <c r="D38" s="31">
        <v>-9.1150188824756964E-2</v>
      </c>
      <c r="E38" s="31">
        <v>-8.816800516730787E-2</v>
      </c>
      <c r="F38" s="31">
        <v>-8.8494801524130279E-2</v>
      </c>
      <c r="G38" s="31">
        <v>-9.8487924205717475E-2</v>
      </c>
      <c r="H38" s="31">
        <v>-9.6989889668454038E-2</v>
      </c>
      <c r="I38" s="31">
        <v>-0.10817293722735841</v>
      </c>
      <c r="J38" s="31">
        <v>-0.10290512902920643</v>
      </c>
      <c r="K38" s="31">
        <v>-0.10372220332304004</v>
      </c>
      <c r="L38" s="31">
        <v>-0.10550192677684161</v>
      </c>
      <c r="M38" s="31">
        <v>-0.10896401987200616</v>
      </c>
      <c r="N38" s="31">
        <v>-0.13446574763950447</v>
      </c>
      <c r="O38" s="31">
        <v>-0.1088041423621651</v>
      </c>
      <c r="P38" s="31">
        <v>-0.18358813042660604</v>
      </c>
      <c r="Q38" s="31">
        <v>-0.10891908165247283</v>
      </c>
      <c r="R38" s="31">
        <v>-0.11</v>
      </c>
      <c r="S38" s="31">
        <v>-0.19</v>
      </c>
      <c r="T38" s="31">
        <v>-0.11670492593572805</v>
      </c>
      <c r="U38" s="31">
        <v>-0.11753154609393084</v>
      </c>
      <c r="V38" s="31">
        <v>-0.1126394370523999</v>
      </c>
      <c r="W38" s="31">
        <v>-0.11124869611298821</v>
      </c>
      <c r="X38" s="31">
        <v>-0.11078941064397195</v>
      </c>
      <c r="Y38" s="31">
        <v>-0.11010837200457475</v>
      </c>
      <c r="Z38" s="31">
        <v>-0.10435001761948581</v>
      </c>
      <c r="AA38" s="31">
        <v>-0.11779578880770607</v>
      </c>
      <c r="AB38" s="31">
        <v>-0.12157102004655872</v>
      </c>
      <c r="AC38" s="31">
        <v>-0.12985430893312436</v>
      </c>
      <c r="AD38" s="31">
        <v>-0.11690390035031685</v>
      </c>
      <c r="AE38" s="31">
        <v>-0.11625699754949452</v>
      </c>
      <c r="AF38" s="31">
        <v>-0.11670236587786045</v>
      </c>
      <c r="AG38" s="31">
        <v>-0.11665390733502348</v>
      </c>
      <c r="AH38" s="31">
        <v>-0.14130553579095792</v>
      </c>
      <c r="AI38" s="31">
        <v>-0.11721848884634645</v>
      </c>
      <c r="AJ38" s="31">
        <v>-0.11624036449291243</v>
      </c>
      <c r="AK38" s="31">
        <v>-0.12168816762918624</v>
      </c>
      <c r="AL38" s="31">
        <v>-0.12124058586704799</v>
      </c>
      <c r="AM38" s="31">
        <v>-0.11934923743499337</v>
      </c>
      <c r="AN38" s="31">
        <v>-0.12061077025379792</v>
      </c>
      <c r="AO38" s="31">
        <v>-0.12208631168510807</v>
      </c>
      <c r="AP38" s="31">
        <v>-0.11823574916996678</v>
      </c>
      <c r="AQ38" s="31">
        <v>-0.12318929998148453</v>
      </c>
      <c r="AR38" s="31">
        <v>-0.12138598114362233</v>
      </c>
      <c r="AS38" s="31">
        <v>-0.11514404856066238</v>
      </c>
      <c r="AT38" s="31">
        <v>-0.12080190677311269</v>
      </c>
      <c r="AU38" s="31">
        <v>-0.11943230993717387</v>
      </c>
      <c r="AV38" s="31">
        <v>-0.11964663351930274</v>
      </c>
      <c r="AW38" s="31">
        <v>-0.11515683279499041</v>
      </c>
      <c r="AX38" s="31">
        <v>-0.11965709522061567</v>
      </c>
      <c r="AY38" s="31">
        <v>-0.12533788605044549</v>
      </c>
      <c r="AZ38" s="31">
        <v>-0.1254207034904449</v>
      </c>
      <c r="BA38" s="31">
        <v>-0.12281423799106199</v>
      </c>
      <c r="BB38" s="31">
        <v>-0.12728129541186978</v>
      </c>
      <c r="BC38" s="31">
        <v>-0.1195949919770765</v>
      </c>
      <c r="BD38" s="31">
        <v>-0.1191059389071126</v>
      </c>
      <c r="BE38" s="31">
        <v>-0.12449691384704936</v>
      </c>
      <c r="BF38" s="31">
        <v>-0.12335967402941039</v>
      </c>
      <c r="BG38" s="31">
        <v>-0.11838772740781055</v>
      </c>
      <c r="BH38" s="31">
        <v>-0.11714055537965543</v>
      </c>
      <c r="BI38" s="31">
        <v>-0.11787190670501702</v>
      </c>
      <c r="BJ38" s="31">
        <v>-0.13146829046573688</v>
      </c>
      <c r="BK38" s="31">
        <v>-0.11900329466232118</v>
      </c>
      <c r="BL38" s="31">
        <v>-0.12826778025879876</v>
      </c>
      <c r="BM38" s="31">
        <v>-6.2140728856291565E-2</v>
      </c>
      <c r="BN38" s="31">
        <v>-0.11162691938522507</v>
      </c>
      <c r="BO38" s="31">
        <v>-0.11988370754448102</v>
      </c>
      <c r="BP38" s="31">
        <v>-0.11983794507637709</v>
      </c>
      <c r="BQ38" s="31">
        <v>-0.12221503043350695</v>
      </c>
      <c r="BR38" s="31">
        <v>-0.1209284228584884</v>
      </c>
      <c r="BS38" s="31">
        <v>-9.552390970887048E-2</v>
      </c>
      <c r="BT38" s="31">
        <v>-4.8730511041963062E-2</v>
      </c>
      <c r="BU38" s="31">
        <v>-0.11903287123898022</v>
      </c>
      <c r="BV38" s="31">
        <v>-0.11904835558308385</v>
      </c>
      <c r="BW38" s="31">
        <v>-0.11738471766733934</v>
      </c>
      <c r="BX38" s="31">
        <v>-0.12366441199966365</v>
      </c>
      <c r="BY38" s="31">
        <v>-0.12572802922790022</v>
      </c>
      <c r="BZ38" s="31">
        <v>-0.12300472722547751</v>
      </c>
      <c r="CA38" s="31">
        <v>-0.13226260486828809</v>
      </c>
      <c r="CB38" s="31">
        <v>-0.1331420336122261</v>
      </c>
      <c r="CC38" s="31">
        <v>-0.1260766025969238</v>
      </c>
      <c r="CD38" s="31">
        <v>-5.2070838836862504E-2</v>
      </c>
      <c r="CE38" s="31">
        <v>-5.664749999999999E-2</v>
      </c>
      <c r="CF38" s="31">
        <v>-0.10670290633333683</v>
      </c>
      <c r="CG38" s="31">
        <v>0</v>
      </c>
      <c r="CH38" s="31">
        <v>0</v>
      </c>
      <c r="CI38" s="31"/>
      <c r="CJ38" s="31"/>
      <c r="CK38" s="31"/>
      <c r="CL38" s="31"/>
      <c r="CM38" s="31"/>
      <c r="CN38" s="31"/>
    </row>
    <row r="39" spans="2:92" s="8" customFormat="1" ht="18.75" customHeight="1" x14ac:dyDescent="0.3">
      <c r="B39" s="30" t="s">
        <v>62</v>
      </c>
      <c r="C39" s="31">
        <v>-2.2002694647480135E-2</v>
      </c>
      <c r="D39" s="31">
        <v>-2.2002694647480135E-2</v>
      </c>
      <c r="E39" s="31">
        <v>-2.2002694647480135E-2</v>
      </c>
      <c r="F39" s="31">
        <v>-1.4533723763288682E-2</v>
      </c>
      <c r="G39" s="31">
        <v>-1.4533723763288682E-2</v>
      </c>
      <c r="H39" s="31">
        <v>-1.4533723763288682E-2</v>
      </c>
      <c r="I39" s="31">
        <v>-1.4533723763288682E-2</v>
      </c>
      <c r="J39" s="31">
        <v>-1.4533723763288682E-2</v>
      </c>
      <c r="K39" s="31">
        <v>-1.4533722197058119E-2</v>
      </c>
      <c r="L39" s="31">
        <v>-5.9237872206862718E-2</v>
      </c>
      <c r="M39" s="31">
        <v>-5.923783045581741E-2</v>
      </c>
      <c r="N39" s="31">
        <v>-7.5307946841524018E-2</v>
      </c>
      <c r="O39" s="31">
        <v>-7.5307946841524018E-2</v>
      </c>
      <c r="P39" s="31">
        <v>0</v>
      </c>
      <c r="Q39" s="31">
        <v>0</v>
      </c>
      <c r="R39" s="31" t="s">
        <v>231</v>
      </c>
      <c r="S39" s="31">
        <v>0</v>
      </c>
      <c r="T39" s="31">
        <v>0</v>
      </c>
      <c r="U39" s="31">
        <v>0</v>
      </c>
      <c r="V39" s="31">
        <v>0</v>
      </c>
      <c r="W39" s="31">
        <v>0</v>
      </c>
      <c r="X39" s="31">
        <v>-5.4613810612608338E-2</v>
      </c>
      <c r="Y39" s="31">
        <v>0</v>
      </c>
      <c r="Z39" s="31">
        <v>0</v>
      </c>
      <c r="AA39" s="31">
        <v>0</v>
      </c>
      <c r="AB39" s="31">
        <v>0</v>
      </c>
      <c r="AC39" s="31">
        <v>0</v>
      </c>
      <c r="AD39" s="31">
        <v>-0.34692096286208945</v>
      </c>
      <c r="AE39" s="31">
        <v>0</v>
      </c>
      <c r="AF39" s="31">
        <v>0</v>
      </c>
      <c r="AG39" s="31">
        <v>0</v>
      </c>
      <c r="AH39" s="31">
        <v>0</v>
      </c>
      <c r="AI39" s="31">
        <v>0</v>
      </c>
      <c r="AJ39" s="31">
        <v>0</v>
      </c>
      <c r="AK39" s="31">
        <v>0</v>
      </c>
      <c r="AL39" s="31">
        <v>0</v>
      </c>
      <c r="AM39" s="31">
        <v>0</v>
      </c>
      <c r="AN39" s="31">
        <v>0</v>
      </c>
      <c r="AO39" s="31">
        <v>0</v>
      </c>
      <c r="AP39" s="31">
        <v>0</v>
      </c>
      <c r="AQ39" s="31">
        <v>0</v>
      </c>
      <c r="AR39" s="31">
        <v>0</v>
      </c>
      <c r="AS39" s="31">
        <v>0</v>
      </c>
      <c r="AT39" s="31">
        <v>0</v>
      </c>
      <c r="AU39" s="31">
        <v>0</v>
      </c>
      <c r="AV39" s="31">
        <v>0</v>
      </c>
      <c r="AW39" s="31">
        <v>0</v>
      </c>
      <c r="AX39" s="31">
        <v>0</v>
      </c>
      <c r="AY39" s="31">
        <v>0</v>
      </c>
      <c r="AZ39" s="31">
        <v>0</v>
      </c>
      <c r="BA39" s="31">
        <v>0</v>
      </c>
      <c r="BB39" s="31">
        <v>0</v>
      </c>
      <c r="BC39" s="31">
        <v>0</v>
      </c>
      <c r="BD39" s="31">
        <v>0</v>
      </c>
      <c r="BE39" s="31">
        <v>0</v>
      </c>
      <c r="BF39" s="31">
        <v>0</v>
      </c>
      <c r="BG39" s="31">
        <v>0</v>
      </c>
      <c r="BH39" s="31">
        <v>-0.3793469130542198</v>
      </c>
      <c r="BI39" s="31">
        <v>0</v>
      </c>
      <c r="BJ39" s="31">
        <v>0</v>
      </c>
      <c r="BK39" s="31">
        <v>0</v>
      </c>
      <c r="BL39" s="31">
        <v>0</v>
      </c>
      <c r="BM39" s="31">
        <v>0</v>
      </c>
      <c r="BN39" s="31">
        <v>-0.3073415566897934</v>
      </c>
      <c r="BO39" s="31">
        <v>0</v>
      </c>
      <c r="BP39" s="31">
        <v>0</v>
      </c>
      <c r="BQ39" s="31">
        <v>0</v>
      </c>
      <c r="BR39" s="31">
        <v>0</v>
      </c>
      <c r="BS39" s="31">
        <v>0</v>
      </c>
      <c r="BT39" s="31">
        <v>0</v>
      </c>
      <c r="BU39" s="31">
        <v>0</v>
      </c>
      <c r="BV39" s="31">
        <v>0</v>
      </c>
      <c r="BW39" s="31">
        <v>0</v>
      </c>
      <c r="BX39" s="31">
        <v>0</v>
      </c>
      <c r="BY39" s="31">
        <v>0</v>
      </c>
      <c r="BZ39" s="31">
        <v>0</v>
      </c>
      <c r="CA39" s="31">
        <v>0</v>
      </c>
      <c r="CB39" s="31">
        <v>0</v>
      </c>
      <c r="CC39" s="31">
        <v>0</v>
      </c>
      <c r="CD39" s="31">
        <v>0</v>
      </c>
      <c r="CE39" s="31">
        <v>0</v>
      </c>
      <c r="CF39" s="31">
        <v>0</v>
      </c>
      <c r="CG39" s="31">
        <v>0</v>
      </c>
      <c r="CH39" s="31">
        <v>0</v>
      </c>
      <c r="CI39" s="31"/>
      <c r="CJ39" s="31"/>
      <c r="CK39" s="31"/>
      <c r="CL39" s="31"/>
      <c r="CM39" s="31"/>
      <c r="CN39" s="31"/>
    </row>
    <row r="40" spans="2:92" s="8" customFormat="1" ht="18.75" customHeight="1" x14ac:dyDescent="0.3">
      <c r="B40" s="30" t="s">
        <v>64</v>
      </c>
      <c r="C40" s="31">
        <v>0.17516386527736386</v>
      </c>
      <c r="D40" s="31">
        <v>-8.3985590395597456E-2</v>
      </c>
      <c r="E40" s="31">
        <v>-0.22828195838530538</v>
      </c>
      <c r="F40" s="31">
        <v>-7.3104679243843423E-2</v>
      </c>
      <c r="G40" s="31">
        <v>-3.7941445614489082E-2</v>
      </c>
      <c r="H40" s="31">
        <v>5.3225441705312231E-2</v>
      </c>
      <c r="I40" s="31">
        <v>-6.7999144814042387E-2</v>
      </c>
      <c r="J40" s="31">
        <v>5.6278058434616314E-2</v>
      </c>
      <c r="K40" s="31">
        <v>1.7348957552883491E-2</v>
      </c>
      <c r="L40" s="31">
        <v>3.6278940778484391E-2</v>
      </c>
      <c r="M40" s="31">
        <v>5.6445665072201848E-2</v>
      </c>
      <c r="N40" s="31">
        <v>-0.14811598857200486</v>
      </c>
      <c r="O40" s="31">
        <v>-3.5494748393109989E-2</v>
      </c>
      <c r="P40" s="31">
        <v>0.10495173172780296</v>
      </c>
      <c r="Q40" s="31">
        <v>7.9900778379426649E-2</v>
      </c>
      <c r="R40" s="31">
        <v>-0.08</v>
      </c>
      <c r="S40" s="31">
        <v>-0.13</v>
      </c>
      <c r="T40" s="31">
        <v>-4.6504285397269704E-3</v>
      </c>
      <c r="U40" s="31">
        <v>-3.6576758882071549E-2</v>
      </c>
      <c r="V40" s="31">
        <v>0.3281081146107887</v>
      </c>
      <c r="W40" s="31">
        <v>4.0326921456998586E-2</v>
      </c>
      <c r="X40" s="31">
        <v>5.6820566076197426E-2</v>
      </c>
      <c r="Y40" s="31">
        <v>4.1944418711269991E-2</v>
      </c>
      <c r="Z40" s="31">
        <v>-0.10884951138211464</v>
      </c>
      <c r="AA40" s="31">
        <v>-1.0410646675683487E-2</v>
      </c>
      <c r="AB40" s="31">
        <v>0.11443476793105094</v>
      </c>
      <c r="AC40" s="31">
        <v>-0.39424723742416634</v>
      </c>
      <c r="AD40" s="31">
        <v>0.18388087883186707</v>
      </c>
      <c r="AE40" s="31">
        <v>6.247221183510588E-2</v>
      </c>
      <c r="AF40" s="31">
        <v>0.2741276858450189</v>
      </c>
      <c r="AG40" s="31">
        <v>0.16356301451737448</v>
      </c>
      <c r="AH40" s="31">
        <v>-0.35001467975985823</v>
      </c>
      <c r="AI40" s="31">
        <v>-0.2993856489212473</v>
      </c>
      <c r="AJ40" s="31">
        <v>0.2639376462307389</v>
      </c>
      <c r="AK40" s="31">
        <v>-7.6963737710622898E-2</v>
      </c>
      <c r="AL40" s="31">
        <v>-0.30265651874768373</v>
      </c>
      <c r="AM40" s="31">
        <v>-0.32467162061879418</v>
      </c>
      <c r="AN40" s="31">
        <v>0.11322630155309442</v>
      </c>
      <c r="AO40" s="31">
        <v>-5.7483820422528087E-3</v>
      </c>
      <c r="AP40" s="31">
        <v>0.26258845102715511</v>
      </c>
      <c r="AQ40" s="31">
        <v>5.4938099638134931E-2</v>
      </c>
      <c r="AR40" s="31">
        <v>-0.13973012446916672</v>
      </c>
      <c r="AS40" s="31">
        <v>-0.15568596978175175</v>
      </c>
      <c r="AT40" s="31">
        <v>-3.1027116280135037E-2</v>
      </c>
      <c r="AU40" s="31">
        <v>-8.5096482260292663E-2</v>
      </c>
      <c r="AV40" s="31">
        <v>0.47460014891172636</v>
      </c>
      <c r="AW40" s="31">
        <v>9.3434227232458672E-2</v>
      </c>
      <c r="AX40" s="31">
        <v>-0.15375434959803166</v>
      </c>
      <c r="AY40" s="31">
        <v>-3.1525388703857755E-3</v>
      </c>
      <c r="AZ40" s="31">
        <v>-0.82594894791519136</v>
      </c>
      <c r="BA40" s="31">
        <v>-2.444218061311729E-2</v>
      </c>
      <c r="BB40" s="31">
        <v>8.2149844272931927E-2</v>
      </c>
      <c r="BC40" s="31">
        <v>-0.1844663010432214</v>
      </c>
      <c r="BD40" s="31">
        <v>-2.7561312577908292E-2</v>
      </c>
      <c r="BE40" s="31">
        <v>0.1269601431799012</v>
      </c>
      <c r="BF40" s="31">
        <v>-0.15449025407885228</v>
      </c>
      <c r="BG40" s="31">
        <v>0.14703647987773036</v>
      </c>
      <c r="BH40" s="31">
        <v>0.20811498381348967</v>
      </c>
      <c r="BI40" s="31">
        <v>-7.6955310575239994E-2</v>
      </c>
      <c r="BJ40" s="31">
        <v>2.7790525033682106E-2</v>
      </c>
      <c r="BK40" s="31">
        <v>0.15703473265288775</v>
      </c>
      <c r="BL40" s="31">
        <v>-0.27086125415013945</v>
      </c>
      <c r="BM40" s="31">
        <v>-0.23101701637044292</v>
      </c>
      <c r="BN40" s="31">
        <v>-0.10094674702475105</v>
      </c>
      <c r="BO40" s="31">
        <v>0</v>
      </c>
      <c r="BP40" s="31">
        <v>7.4032851264877228E-2</v>
      </c>
      <c r="BQ40" s="31">
        <v>-8.3447564104720415E-2</v>
      </c>
      <c r="BR40" s="31">
        <v>6.0969284303337083E-2</v>
      </c>
      <c r="BS40" s="31">
        <v>-8.8434876708586657E-2</v>
      </c>
      <c r="BT40" s="31">
        <v>0</v>
      </c>
      <c r="BU40" s="31">
        <v>0</v>
      </c>
      <c r="BV40" s="31">
        <v>0</v>
      </c>
      <c r="BW40" s="31">
        <v>0</v>
      </c>
      <c r="BX40" s="31">
        <v>0</v>
      </c>
      <c r="BY40" s="31">
        <v>0</v>
      </c>
      <c r="BZ40" s="31">
        <v>0</v>
      </c>
      <c r="CA40" s="31">
        <v>0</v>
      </c>
      <c r="CB40" s="31">
        <v>0</v>
      </c>
      <c r="CC40" s="31">
        <v>0</v>
      </c>
      <c r="CD40" s="31">
        <v>0</v>
      </c>
      <c r="CE40" s="31">
        <v>0</v>
      </c>
      <c r="CF40" s="31">
        <v>0</v>
      </c>
      <c r="CG40" s="31">
        <v>0</v>
      </c>
      <c r="CH40" s="31">
        <v>0</v>
      </c>
      <c r="CI40" s="31"/>
      <c r="CJ40" s="31"/>
      <c r="CK40" s="31"/>
      <c r="CL40" s="31"/>
      <c r="CM40" s="31"/>
      <c r="CN40" s="31"/>
    </row>
    <row r="41" spans="2:92" s="8" customFormat="1" ht="18.75" customHeight="1" x14ac:dyDescent="0.3">
      <c r="B41" s="30" t="s">
        <v>65</v>
      </c>
      <c r="C41" s="31">
        <v>0</v>
      </c>
      <c r="D41" s="31">
        <v>0</v>
      </c>
      <c r="E41" s="31">
        <v>0</v>
      </c>
      <c r="F41" s="31">
        <v>0</v>
      </c>
      <c r="G41" s="31">
        <v>0</v>
      </c>
      <c r="H41" s="31">
        <v>0</v>
      </c>
      <c r="I41" s="31">
        <v>0</v>
      </c>
      <c r="J41" s="31">
        <v>0</v>
      </c>
      <c r="K41" s="31">
        <v>0</v>
      </c>
      <c r="L41" s="31">
        <v>0</v>
      </c>
      <c r="M41" s="31">
        <v>0</v>
      </c>
      <c r="N41" s="31">
        <v>-0.16374286218752512</v>
      </c>
      <c r="O41" s="31">
        <v>-2.5569029886666644E-3</v>
      </c>
      <c r="P41" s="31">
        <v>0</v>
      </c>
      <c r="Q41" s="31">
        <v>0</v>
      </c>
      <c r="R41" s="31" t="s">
        <v>231</v>
      </c>
      <c r="S41" s="31">
        <v>-0.49</v>
      </c>
      <c r="T41" s="31">
        <v>0</v>
      </c>
      <c r="U41" s="31">
        <v>0</v>
      </c>
      <c r="V41" s="31">
        <v>0</v>
      </c>
      <c r="W41" s="31">
        <v>0</v>
      </c>
      <c r="X41" s="31">
        <v>0</v>
      </c>
      <c r="Y41" s="31">
        <v>0</v>
      </c>
      <c r="Z41" s="31">
        <v>0</v>
      </c>
      <c r="AA41" s="31">
        <v>0</v>
      </c>
      <c r="AB41" s="31">
        <v>0</v>
      </c>
      <c r="AC41" s="31">
        <v>0</v>
      </c>
      <c r="AD41" s="31">
        <v>0</v>
      </c>
      <c r="AE41" s="31">
        <v>0</v>
      </c>
      <c r="AF41" s="31">
        <v>0</v>
      </c>
      <c r="AG41" s="31">
        <v>0</v>
      </c>
      <c r="AH41" s="31">
        <v>0</v>
      </c>
      <c r="AI41" s="31">
        <v>0</v>
      </c>
      <c r="AJ41" s="31">
        <v>0</v>
      </c>
      <c r="AK41" s="31">
        <v>0</v>
      </c>
      <c r="AL41" s="31">
        <v>-2.1984146538808792E-2</v>
      </c>
      <c r="AM41" s="31">
        <v>0</v>
      </c>
      <c r="AN41" s="31">
        <v>0</v>
      </c>
      <c r="AO41" s="31">
        <v>0</v>
      </c>
      <c r="AP41" s="31">
        <v>0</v>
      </c>
      <c r="AQ41" s="31">
        <v>0</v>
      </c>
      <c r="AR41" s="31">
        <v>0</v>
      </c>
      <c r="AS41" s="31">
        <v>0</v>
      </c>
      <c r="AT41" s="31">
        <v>0</v>
      </c>
      <c r="AU41" s="31">
        <v>0</v>
      </c>
      <c r="AV41" s="31">
        <v>0</v>
      </c>
      <c r="AW41" s="31">
        <v>0</v>
      </c>
      <c r="AX41" s="31">
        <v>0</v>
      </c>
      <c r="AY41" s="31">
        <v>-4.322547305070068E-2</v>
      </c>
      <c r="AZ41" s="31">
        <v>0</v>
      </c>
      <c r="BA41" s="31">
        <v>0</v>
      </c>
      <c r="BB41" s="31">
        <v>0</v>
      </c>
      <c r="BC41" s="31">
        <v>0</v>
      </c>
      <c r="BD41" s="31">
        <v>0</v>
      </c>
      <c r="BE41" s="31">
        <v>0</v>
      </c>
      <c r="BF41" s="31">
        <v>0</v>
      </c>
      <c r="BG41" s="31">
        <v>0</v>
      </c>
      <c r="BH41" s="31">
        <v>0</v>
      </c>
      <c r="BI41" s="31">
        <v>0</v>
      </c>
      <c r="BJ41" s="31">
        <v>0</v>
      </c>
      <c r="BK41" s="31">
        <v>0</v>
      </c>
      <c r="BL41" s="31">
        <v>0</v>
      </c>
      <c r="BM41" s="31">
        <v>0</v>
      </c>
      <c r="BN41" s="31">
        <v>0</v>
      </c>
      <c r="BO41" s="31">
        <v>0</v>
      </c>
      <c r="BP41" s="31">
        <v>0</v>
      </c>
      <c r="BQ41" s="31">
        <v>0</v>
      </c>
      <c r="BR41" s="31">
        <v>0</v>
      </c>
      <c r="BS41" s="31">
        <v>0</v>
      </c>
      <c r="BT41" s="31">
        <v>0</v>
      </c>
      <c r="BU41" s="31">
        <v>0</v>
      </c>
      <c r="BV41" s="31">
        <v>0</v>
      </c>
      <c r="BW41" s="31">
        <v>0</v>
      </c>
      <c r="BX41" s="31">
        <v>0</v>
      </c>
      <c r="BY41" s="31">
        <v>0</v>
      </c>
      <c r="BZ41" s="31">
        <v>0</v>
      </c>
      <c r="CA41" s="31">
        <v>0</v>
      </c>
      <c r="CB41" s="31">
        <v>0</v>
      </c>
      <c r="CC41" s="31">
        <v>0</v>
      </c>
      <c r="CD41" s="31">
        <v>0</v>
      </c>
      <c r="CE41" s="31">
        <v>0</v>
      </c>
      <c r="CF41" s="31">
        <v>0</v>
      </c>
      <c r="CG41" s="31">
        <v>0</v>
      </c>
      <c r="CH41" s="31">
        <v>0</v>
      </c>
      <c r="CI41" s="31"/>
      <c r="CJ41" s="31"/>
      <c r="CK41" s="31"/>
      <c r="CL41" s="31"/>
      <c r="CM41" s="31"/>
      <c r="CN41" s="31"/>
    </row>
    <row r="42" spans="2:92" s="8" customFormat="1" ht="18.75" customHeight="1" x14ac:dyDescent="0.3">
      <c r="B42" s="32" t="s">
        <v>73</v>
      </c>
      <c r="C42" s="33">
        <v>1.05</v>
      </c>
      <c r="D42" s="33">
        <v>1.05</v>
      </c>
      <c r="E42" s="33">
        <v>1.0500000000000003</v>
      </c>
      <c r="F42" s="33">
        <v>0.96999999999999975</v>
      </c>
      <c r="G42" s="33">
        <v>0.94999999999999984</v>
      </c>
      <c r="H42" s="33">
        <v>0.9</v>
      </c>
      <c r="I42" s="33">
        <v>0.9</v>
      </c>
      <c r="J42" s="33">
        <v>0.94999999999999984</v>
      </c>
      <c r="K42" s="33">
        <v>1.0000000000000002</v>
      </c>
      <c r="L42" s="33">
        <v>1.0000000000000002</v>
      </c>
      <c r="M42" s="33">
        <v>0.95</v>
      </c>
      <c r="N42" s="33">
        <v>0.95000000000000029</v>
      </c>
      <c r="O42" s="33">
        <v>0.99744309701133305</v>
      </c>
      <c r="P42" s="33">
        <v>1.01</v>
      </c>
      <c r="Q42" s="33">
        <v>1.05</v>
      </c>
      <c r="R42" s="33">
        <v>1</v>
      </c>
      <c r="S42" s="33">
        <v>1</v>
      </c>
      <c r="T42" s="33">
        <v>1</v>
      </c>
      <c r="U42" s="33">
        <v>1.2</v>
      </c>
      <c r="V42" s="33">
        <v>1.2</v>
      </c>
      <c r="W42" s="33">
        <v>1.2000000000000002</v>
      </c>
      <c r="X42" s="33">
        <v>1.2499999999999998</v>
      </c>
      <c r="Y42" s="33">
        <v>1.2499999999999998</v>
      </c>
      <c r="Z42" s="33">
        <v>1.2497677021757136</v>
      </c>
      <c r="AA42" s="33">
        <v>1.2497677021412672</v>
      </c>
      <c r="AB42" s="33">
        <v>1.2</v>
      </c>
      <c r="AC42" s="33">
        <v>1.1497862860016566</v>
      </c>
      <c r="AD42" s="33">
        <v>1.0997955779146278</v>
      </c>
      <c r="AE42" s="33">
        <v>0.99999999999999989</v>
      </c>
      <c r="AF42" s="53">
        <v>1</v>
      </c>
      <c r="AG42" s="33">
        <v>1</v>
      </c>
      <c r="AH42" s="33">
        <v>1.1999999989795318</v>
      </c>
      <c r="AI42" s="33">
        <v>1.35</v>
      </c>
      <c r="AJ42" s="33">
        <v>1.4109999956903372</v>
      </c>
      <c r="AK42" s="33">
        <v>1.2499972832340942</v>
      </c>
      <c r="AL42" s="33">
        <v>1.2499999999999987</v>
      </c>
      <c r="AM42" s="33">
        <v>1.3000000116649635</v>
      </c>
      <c r="AN42" s="33">
        <v>1.1499999646763035</v>
      </c>
      <c r="AO42" s="33">
        <v>1.1499999999999999</v>
      </c>
      <c r="AP42" s="33">
        <v>1.3399999999999999</v>
      </c>
      <c r="AQ42" s="33">
        <v>1.1199999999999968</v>
      </c>
      <c r="AR42" s="33">
        <v>1.0000000000000056</v>
      </c>
      <c r="AS42" s="33">
        <v>0.9</v>
      </c>
      <c r="AT42" s="33">
        <v>0.75000000000000022</v>
      </c>
      <c r="AU42" s="33">
        <v>0.74999999999999989</v>
      </c>
      <c r="AV42" s="33">
        <v>1.0816101003856147</v>
      </c>
      <c r="AW42" s="33">
        <v>0.75</v>
      </c>
      <c r="AX42" s="33">
        <v>0.69999999999999951</v>
      </c>
      <c r="AY42" s="33">
        <v>0.70000000000000073</v>
      </c>
      <c r="AZ42" s="33">
        <v>0.74999999999999956</v>
      </c>
      <c r="BA42" s="33">
        <v>0.7500000024200234</v>
      </c>
      <c r="BB42" s="33">
        <v>0.96499968798321045</v>
      </c>
      <c r="BC42" s="33">
        <v>0.74999999999999989</v>
      </c>
      <c r="BD42" s="33">
        <v>0.59999979539882653</v>
      </c>
      <c r="BE42" s="33">
        <v>0.5999998976994132</v>
      </c>
      <c r="BF42" s="33">
        <v>0.60000060868849114</v>
      </c>
      <c r="BG42" s="33">
        <v>0.59999999488497058</v>
      </c>
      <c r="BH42" s="33">
        <v>0.65</v>
      </c>
      <c r="BI42" s="33">
        <v>0.64680077305100681</v>
      </c>
      <c r="BJ42" s="33">
        <v>0.64680076827358701</v>
      </c>
      <c r="BK42" s="33">
        <v>0.64999999908019213</v>
      </c>
      <c r="BL42" s="33">
        <v>0.70000000092723891</v>
      </c>
      <c r="BM42" s="33">
        <v>0.80509593616692487</v>
      </c>
      <c r="BN42" s="33">
        <v>0.82999999999999907</v>
      </c>
      <c r="BO42" s="33">
        <v>0.61307451335192353</v>
      </c>
      <c r="BP42" s="33">
        <v>0.73123184728467383</v>
      </c>
      <c r="BQ42" s="33">
        <v>0.65999999999999981</v>
      </c>
      <c r="BR42" s="33">
        <v>0.6</v>
      </c>
      <c r="BS42" s="33">
        <v>0.65000000409230629</v>
      </c>
      <c r="BT42" s="33">
        <v>0.86643410507223084</v>
      </c>
      <c r="BU42" s="33">
        <v>0.84646949680646766</v>
      </c>
      <c r="BV42" s="33">
        <v>0.68943754823316183</v>
      </c>
      <c r="BW42" s="33">
        <v>0.74697871480084388</v>
      </c>
      <c r="BX42" s="33">
        <v>0.69358898011375858</v>
      </c>
      <c r="BY42" s="33">
        <v>0.46149963054620519</v>
      </c>
      <c r="BZ42" s="33">
        <v>0.55989705327446992</v>
      </c>
      <c r="CA42" s="33">
        <v>1.1786941666107784</v>
      </c>
      <c r="CB42" s="33">
        <v>1.0568449820978443</v>
      </c>
      <c r="CC42" s="33">
        <v>0.85676998851397834</v>
      </c>
      <c r="CD42" s="33">
        <v>2.9561561676127655</v>
      </c>
      <c r="CE42" s="33">
        <v>0.98958033333333351</v>
      </c>
      <c r="CF42" s="33">
        <v>0.81406966666666669</v>
      </c>
      <c r="CG42" s="33">
        <v>2.3036166666666667E-2</v>
      </c>
      <c r="CH42" s="33">
        <v>0</v>
      </c>
    </row>
    <row r="43" spans="2:92" ht="15.6" x14ac:dyDescent="0.35"/>
    <row r="44" spans="2:92" ht="15.6" x14ac:dyDescent="0.35"/>
    <row r="45" spans="2:92" ht="15.6" x14ac:dyDescent="0.35"/>
    <row r="46" spans="2:92" ht="15.6" x14ac:dyDescent="0.35"/>
    <row r="47" spans="2:92" ht="15.6" x14ac:dyDescent="0.35"/>
    <row r="48" spans="2:92" ht="15.6" x14ac:dyDescent="0.35"/>
    <row r="49" ht="15.6" x14ac:dyDescent="0.35"/>
    <row r="50" ht="15.6" x14ac:dyDescent="0.35"/>
    <row r="51" ht="15.6" x14ac:dyDescent="0.35"/>
    <row r="52" ht="15.6" x14ac:dyDescent="0.35"/>
    <row r="53" ht="15.6" x14ac:dyDescent="0.35"/>
    <row r="54" ht="15.6" x14ac:dyDescent="0.35"/>
    <row r="55" ht="15.6" x14ac:dyDescent="0.35"/>
    <row r="56" ht="15.6" x14ac:dyDescent="0.35"/>
    <row r="57" ht="15.6" x14ac:dyDescent="0.35"/>
    <row r="58" ht="15.6" x14ac:dyDescent="0.35"/>
    <row r="59" ht="15.6" x14ac:dyDescent="0.35"/>
    <row r="60" ht="15.6" x14ac:dyDescent="0.35"/>
    <row r="61" ht="15.6" x14ac:dyDescent="0.35"/>
    <row r="62" ht="15.6" x14ac:dyDescent="0.35"/>
    <row r="63" ht="15.6" x14ac:dyDescent="0.35"/>
    <row r="64" ht="15.6" x14ac:dyDescent="0.35"/>
    <row r="65" ht="15.6" x14ac:dyDescent="0.35"/>
    <row r="66" ht="15.6" x14ac:dyDescent="0.35"/>
    <row r="67" ht="15.6" x14ac:dyDescent="0.35"/>
    <row r="68" ht="15.6" x14ac:dyDescent="0.35"/>
    <row r="69" ht="15.6" x14ac:dyDescent="0.35"/>
    <row r="70" ht="15.6" x14ac:dyDescent="0.35"/>
    <row r="71" ht="15.6" x14ac:dyDescent="0.35"/>
    <row r="72" ht="15.6" x14ac:dyDescent="0.35"/>
    <row r="73" ht="15.6" x14ac:dyDescent="0.35"/>
    <row r="74" ht="15.6" x14ac:dyDescent="0.35"/>
    <row r="75" ht="15.6" x14ac:dyDescent="0.35"/>
    <row r="76" ht="15.6" x14ac:dyDescent="0.35"/>
    <row r="77" ht="15.6" x14ac:dyDescent="0.35"/>
    <row r="78" ht="15.6" x14ac:dyDescent="0.35"/>
    <row r="79" ht="15.6" x14ac:dyDescent="0.35"/>
    <row r="80" ht="15.6" x14ac:dyDescent="0.35"/>
    <row r="81" ht="15.6" x14ac:dyDescent="0.35"/>
    <row r="82" ht="15.6" x14ac:dyDescent="0.35"/>
    <row r="83" ht="15.6" x14ac:dyDescent="0.35"/>
    <row r="84" ht="15.6" x14ac:dyDescent="0.35"/>
    <row r="85" ht="15.6" x14ac:dyDescent="0.35"/>
    <row r="86" ht="15.6" x14ac:dyDescent="0.35"/>
    <row r="87" ht="15.6" x14ac:dyDescent="0.35"/>
    <row r="88" ht="15.6" x14ac:dyDescent="0.35"/>
    <row r="89" ht="15.6" x14ac:dyDescent="0.35"/>
    <row r="90" ht="15.6" x14ac:dyDescent="0.35"/>
    <row r="91" ht="15.6" x14ac:dyDescent="0.35"/>
    <row r="92" ht="15.6" x14ac:dyDescent="0.35"/>
    <row r="93" ht="15.6" x14ac:dyDescent="0.35"/>
    <row r="94" ht="15.6" x14ac:dyDescent="0.35"/>
    <row r="95" ht="15.6" x14ac:dyDescent="0.35"/>
    <row r="96" ht="15.6" x14ac:dyDescent="0.35"/>
    <row r="97" ht="15.6" x14ac:dyDescent="0.35"/>
    <row r="98" ht="15.6" x14ac:dyDescent="0.35"/>
    <row r="99" ht="15.6" x14ac:dyDescent="0.35"/>
    <row r="100" ht="15.6" x14ac:dyDescent="0.35"/>
    <row r="101" ht="15.6" x14ac:dyDescent="0.35"/>
    <row r="102" ht="15.6" x14ac:dyDescent="0.35"/>
    <row r="103" ht="15.6" x14ac:dyDescent="0.35"/>
    <row r="104" ht="15" customHeight="1" x14ac:dyDescent="0.35"/>
    <row r="105" ht="15" customHeight="1" x14ac:dyDescent="0.35"/>
    <row r="106" ht="15" customHeight="1" x14ac:dyDescent="0.35"/>
    <row r="107" ht="15" customHeight="1" x14ac:dyDescent="0.35"/>
  </sheetData>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0AFC-451F-44A2-8EC2-1ADC7C724352}">
  <sheetPr>
    <tabColor theme="4" tint="0.79998168889431442"/>
  </sheetPr>
  <dimension ref="A1:AG59"/>
  <sheetViews>
    <sheetView showGridLines="0" zoomScale="85" zoomScaleNormal="85" workbookViewId="0"/>
  </sheetViews>
  <sheetFormatPr defaultColWidth="9.109375" defaultRowHeight="15.6" x14ac:dyDescent="0.35"/>
  <cols>
    <col min="1" max="1" width="3.44140625" style="160" customWidth="1"/>
    <col min="2" max="2" width="27.5546875" style="160" customWidth="1"/>
    <col min="3" max="4" width="12.44140625" style="160" customWidth="1"/>
    <col min="5" max="5" width="6.33203125" style="160" customWidth="1"/>
    <col min="6" max="6" width="0.33203125" style="160" customWidth="1"/>
    <col min="7" max="7" width="6" style="160" customWidth="1"/>
    <col min="8" max="8" width="24.33203125" style="160" customWidth="1"/>
    <col min="9" max="9" width="17.6640625" style="160" customWidth="1"/>
    <col min="10" max="10" width="3.5546875" style="160" customWidth="1"/>
    <col min="11" max="11" width="17.33203125" style="160" customWidth="1"/>
    <col min="12" max="12" width="20.6640625" style="160" customWidth="1"/>
    <col min="13" max="13" width="3.5546875" style="160" customWidth="1"/>
    <col min="14" max="14" width="17.33203125" style="160" customWidth="1"/>
    <col min="15" max="15" width="20.6640625" style="160" customWidth="1"/>
    <col min="16" max="16384" width="9.109375" style="160"/>
  </cols>
  <sheetData>
    <row r="1" spans="1:33" s="148" customFormat="1" ht="18.75" customHeight="1" x14ac:dyDescent="0.3">
      <c r="A1" s="147"/>
      <c r="B1" s="147"/>
      <c r="C1" s="147"/>
      <c r="D1" s="147"/>
      <c r="E1" s="147"/>
      <c r="F1" s="147"/>
      <c r="G1" s="147"/>
      <c r="H1" s="147"/>
      <c r="I1" s="147"/>
      <c r="J1" s="147"/>
      <c r="K1" s="147"/>
      <c r="L1" s="147"/>
      <c r="M1" s="147"/>
      <c r="N1" s="147"/>
      <c r="O1" s="147"/>
      <c r="P1" s="147"/>
      <c r="Q1" s="147"/>
      <c r="R1" s="147"/>
      <c r="S1" s="149"/>
      <c r="T1" s="147"/>
      <c r="U1" s="147"/>
      <c r="V1" s="147"/>
      <c r="W1" s="147"/>
      <c r="X1" s="147"/>
      <c r="Y1" s="147"/>
      <c r="Z1" s="147"/>
      <c r="AA1" s="147"/>
      <c r="AB1" s="147"/>
      <c r="AC1" s="147"/>
      <c r="AD1" s="147"/>
      <c r="AE1" s="147"/>
      <c r="AF1" s="147"/>
      <c r="AG1" s="147"/>
    </row>
    <row r="2" spans="1:33" s="148" customFormat="1" ht="18.75" customHeight="1" x14ac:dyDescent="0.3">
      <c r="A2" s="147"/>
      <c r="B2" s="151" t="s">
        <v>43</v>
      </c>
      <c r="C2" s="152"/>
      <c r="D2" s="152"/>
      <c r="E2" s="152"/>
      <c r="F2" s="152"/>
      <c r="G2" s="152"/>
      <c r="H2" s="152"/>
      <c r="I2" s="152"/>
      <c r="J2" s="152"/>
      <c r="K2" s="152"/>
      <c r="L2" s="152"/>
      <c r="M2" s="152"/>
      <c r="N2" s="152"/>
      <c r="O2" s="152"/>
      <c r="P2" s="152"/>
      <c r="Q2" s="152"/>
      <c r="R2" s="152"/>
      <c r="S2" s="153"/>
      <c r="T2" s="152"/>
      <c r="U2" s="152"/>
      <c r="V2" s="152"/>
      <c r="W2" s="147"/>
      <c r="X2" s="147"/>
      <c r="Y2" s="147"/>
      <c r="Z2" s="147"/>
      <c r="AA2" s="147"/>
      <c r="AB2" s="147"/>
      <c r="AC2" s="147"/>
      <c r="AD2" s="147"/>
      <c r="AE2" s="154"/>
      <c r="AF2" s="147"/>
      <c r="AG2" s="147"/>
    </row>
    <row r="3" spans="1:33" s="148" customFormat="1" ht="18.75" customHeight="1" x14ac:dyDescent="0.3">
      <c r="A3" s="147"/>
      <c r="B3" s="151" t="s">
        <v>117</v>
      </c>
      <c r="C3" s="152"/>
      <c r="D3" s="152"/>
      <c r="E3" s="152"/>
      <c r="F3" s="152"/>
      <c r="G3" s="152"/>
      <c r="H3" s="152"/>
      <c r="I3" s="152"/>
      <c r="J3" s="152"/>
      <c r="K3" s="152"/>
      <c r="L3" s="152"/>
      <c r="M3" s="152"/>
      <c r="N3" s="152"/>
      <c r="O3" s="152"/>
      <c r="P3" s="152"/>
      <c r="Q3" s="152"/>
      <c r="R3" s="152"/>
      <c r="S3" s="153"/>
      <c r="T3" s="152"/>
      <c r="U3" s="152"/>
      <c r="V3" s="152"/>
      <c r="W3" s="147"/>
      <c r="X3" s="147"/>
      <c r="Y3" s="147"/>
      <c r="Z3" s="147"/>
      <c r="AA3" s="147"/>
      <c r="AB3" s="147"/>
      <c r="AC3" s="147"/>
      <c r="AD3" s="147"/>
      <c r="AE3" s="154"/>
      <c r="AF3" s="147"/>
      <c r="AG3" s="147"/>
    </row>
    <row r="4" spans="1:33" s="148" customFormat="1" ht="18.75" customHeight="1" x14ac:dyDescent="0.3">
      <c r="A4" s="147"/>
      <c r="B4" s="155">
        <f>'Carteira de CRIs'!B4</f>
        <v>45717</v>
      </c>
      <c r="C4" s="156"/>
      <c r="D4" s="156"/>
      <c r="E4" s="156"/>
      <c r="F4" s="156"/>
      <c r="G4" s="156"/>
      <c r="H4" s="156"/>
      <c r="I4" s="156"/>
      <c r="J4" s="156"/>
      <c r="K4" s="156"/>
      <c r="L4" s="156"/>
      <c r="M4" s="156"/>
      <c r="N4" s="156"/>
      <c r="O4" s="156"/>
      <c r="P4" s="156"/>
      <c r="Q4" s="156"/>
      <c r="R4" s="156"/>
      <c r="S4" s="157"/>
      <c r="T4" s="156"/>
      <c r="U4" s="156"/>
      <c r="V4" s="156"/>
      <c r="W4" s="147"/>
      <c r="X4" s="147"/>
      <c r="Y4" s="147"/>
      <c r="Z4" s="147"/>
      <c r="AA4" s="147"/>
      <c r="AB4" s="147"/>
      <c r="AC4" s="147"/>
      <c r="AD4" s="147"/>
      <c r="AE4" s="154"/>
      <c r="AF4" s="147"/>
      <c r="AG4" s="147"/>
    </row>
    <row r="5" spans="1:33" s="148" customFormat="1" ht="18.75" customHeight="1" x14ac:dyDescent="0.3">
      <c r="A5" s="147"/>
      <c r="B5" s="147"/>
      <c r="C5" s="147"/>
      <c r="D5" s="147"/>
      <c r="E5" s="147"/>
      <c r="F5" s="147"/>
      <c r="G5" s="147"/>
      <c r="H5" s="147"/>
      <c r="I5" s="147"/>
      <c r="J5" s="147"/>
      <c r="K5" s="147"/>
      <c r="L5" s="147"/>
      <c r="M5" s="147"/>
      <c r="N5" s="147"/>
      <c r="O5" s="147"/>
      <c r="P5" s="147"/>
      <c r="Q5" s="147"/>
      <c r="R5" s="147"/>
      <c r="S5" s="149"/>
      <c r="T5" s="147"/>
      <c r="U5" s="147"/>
      <c r="V5" s="147"/>
      <c r="W5" s="147"/>
      <c r="X5" s="147"/>
      <c r="Y5" s="147"/>
      <c r="Z5" s="147"/>
      <c r="AA5" s="147"/>
      <c r="AB5" s="147"/>
      <c r="AC5" s="147"/>
      <c r="AD5" s="147"/>
      <c r="AE5" s="147"/>
      <c r="AF5" s="147"/>
      <c r="AG5" s="147"/>
    </row>
    <row r="7" spans="1:33" s="159" customFormat="1" ht="54" customHeight="1" x14ac:dyDescent="0.35">
      <c r="B7" s="186" t="s">
        <v>195</v>
      </c>
      <c r="C7" s="186"/>
      <c r="D7" s="186"/>
      <c r="E7" s="186"/>
      <c r="F7" s="186"/>
      <c r="G7" s="186"/>
      <c r="H7" s="186"/>
      <c r="I7" s="186"/>
      <c r="J7" s="186"/>
      <c r="K7" s="186"/>
      <c r="L7" s="186"/>
      <c r="M7" s="186"/>
      <c r="N7" s="186"/>
      <c r="O7" s="186"/>
    </row>
    <row r="8" spans="1:33" ht="13.5" customHeight="1" x14ac:dyDescent="0.35">
      <c r="B8" s="59"/>
      <c r="C8" s="59"/>
      <c r="D8" s="59"/>
      <c r="E8" s="59"/>
      <c r="F8" s="59"/>
      <c r="G8" s="59"/>
      <c r="H8" s="59"/>
    </row>
    <row r="9" spans="1:33" ht="26.25" customHeight="1" x14ac:dyDescent="0.35">
      <c r="B9" s="59"/>
      <c r="C9" s="59"/>
      <c r="D9" s="59"/>
      <c r="E9" s="59"/>
      <c r="F9" s="59"/>
      <c r="G9" s="59"/>
      <c r="H9" s="59"/>
      <c r="K9" s="184" t="s">
        <v>192</v>
      </c>
      <c r="L9" s="184"/>
      <c r="M9" s="184"/>
      <c r="N9" s="184"/>
      <c r="O9" s="184"/>
    </row>
    <row r="11" spans="1:33" ht="22.5" customHeight="1" x14ac:dyDescent="0.35">
      <c r="K11" s="185" t="s">
        <v>193</v>
      </c>
      <c r="L11" s="185"/>
      <c r="N11" s="185" t="s">
        <v>194</v>
      </c>
      <c r="O11" s="185"/>
    </row>
    <row r="13" spans="1:33" ht="47.25" customHeight="1" x14ac:dyDescent="0.35">
      <c r="F13" s="60"/>
      <c r="G13" s="61"/>
      <c r="H13" s="62"/>
      <c r="I13" s="60" t="s">
        <v>118</v>
      </c>
      <c r="J13" s="61"/>
      <c r="K13" s="63" t="s">
        <v>119</v>
      </c>
      <c r="L13" s="63" t="s">
        <v>120</v>
      </c>
      <c r="M13" s="161"/>
      <c r="N13" s="63" t="s">
        <v>121</v>
      </c>
      <c r="O13" s="63" t="s">
        <v>122</v>
      </c>
    </row>
    <row r="14" spans="1:33" x14ac:dyDescent="0.35">
      <c r="B14" s="64" t="str">
        <f>"PL"&amp;aux!C21</f>
        <v>PL (31/03)</v>
      </c>
      <c r="C14" s="188">
        <f>aux!C33</f>
        <v>1231799238.8199999</v>
      </c>
      <c r="D14" s="188"/>
      <c r="F14" s="60"/>
      <c r="G14" s="61"/>
      <c r="H14" s="65" t="s">
        <v>123</v>
      </c>
      <c r="I14" s="66" cm="1">
        <f t="array" ref="I14:I27">aux!D73:D86</f>
        <v>93.200000000000017</v>
      </c>
      <c r="J14" s="66"/>
      <c r="K14" s="69" cm="1">
        <f t="array" ref="K14:K27">aux!F105:F118</f>
        <v>0.14114404775679557</v>
      </c>
      <c r="L14" s="69" cm="1">
        <f t="array" ref="L14:L27">aux!F121:F134</f>
        <v>0.12854404775679557</v>
      </c>
      <c r="N14" s="69" cm="1">
        <f t="array" ref="N14:N27">aux!E105:E118</f>
        <v>5.5399183081854542E-2</v>
      </c>
      <c r="O14" s="69" cm="1">
        <f t="array" ref="O14:O27">aux!E121:E134</f>
        <v>4.2799183081854542E-2</v>
      </c>
    </row>
    <row r="15" spans="1:33" x14ac:dyDescent="0.35">
      <c r="B15" s="73" t="s">
        <v>124</v>
      </c>
      <c r="C15" s="74"/>
      <c r="D15" s="183">
        <f>aux!D36</f>
        <v>0.68456190477133116</v>
      </c>
      <c r="F15" s="60"/>
      <c r="G15" s="61"/>
      <c r="H15" s="65" t="s">
        <v>123</v>
      </c>
      <c r="I15" s="67">
        <v>93.500000000000014</v>
      </c>
      <c r="J15" s="66"/>
      <c r="K15" s="70">
        <v>0.13983179103432763</v>
      </c>
      <c r="L15" s="70">
        <v>0.12723179103432763</v>
      </c>
      <c r="N15" s="70">
        <v>5.4185528525614091E-2</v>
      </c>
      <c r="O15" s="70">
        <v>4.1585528525614091E-2</v>
      </c>
    </row>
    <row r="16" spans="1:33" x14ac:dyDescent="0.35">
      <c r="B16" s="73" t="s">
        <v>125</v>
      </c>
      <c r="C16" s="74"/>
      <c r="D16" s="183">
        <f>aux!D42</f>
        <v>0.52389568468132286</v>
      </c>
      <c r="F16" s="60"/>
      <c r="G16" s="61"/>
      <c r="H16" s="65" t="s">
        <v>123</v>
      </c>
      <c r="I16" s="66">
        <v>93.800000000000011</v>
      </c>
      <c r="J16" s="66"/>
      <c r="K16" s="69">
        <v>0.13852792827810134</v>
      </c>
      <c r="L16" s="69">
        <v>0.12592792827810134</v>
      </c>
      <c r="N16" s="69">
        <v>5.297963721813459E-2</v>
      </c>
      <c r="O16" s="69">
        <v>4.037963721813459E-2</v>
      </c>
    </row>
    <row r="17" spans="2:15" x14ac:dyDescent="0.35">
      <c r="B17" s="73" t="s">
        <v>126</v>
      </c>
      <c r="C17" s="74"/>
      <c r="D17" s="183">
        <f>aux!D43</f>
        <v>0.15913763414203261</v>
      </c>
      <c r="F17" s="60"/>
      <c r="G17" s="61"/>
      <c r="H17" s="65" t="s">
        <v>123</v>
      </c>
      <c r="I17" s="67">
        <v>94.100000000000009</v>
      </c>
      <c r="J17" s="66"/>
      <c r="K17" s="70">
        <v>0.13723237920576192</v>
      </c>
      <c r="L17" s="70">
        <v>0.12463237920576192</v>
      </c>
      <c r="N17" s="70">
        <v>5.1781434909427659E-2</v>
      </c>
      <c r="O17" s="70">
        <v>3.9181434909427659E-2</v>
      </c>
    </row>
    <row r="18" spans="2:15" x14ac:dyDescent="0.35">
      <c r="B18" s="73" t="s">
        <v>127</v>
      </c>
      <c r="C18" s="74"/>
      <c r="D18" s="183">
        <f>aux!D44</f>
        <v>1.52858594797559E-3</v>
      </c>
      <c r="F18" s="60"/>
      <c r="G18" s="61"/>
      <c r="H18" s="65" t="s">
        <v>123</v>
      </c>
      <c r="I18" s="66">
        <v>94.4</v>
      </c>
      <c r="J18" s="66"/>
      <c r="K18" s="69">
        <v>0.13594506455549249</v>
      </c>
      <c r="L18" s="69">
        <v>0.12334506455549249</v>
      </c>
      <c r="N18" s="69">
        <v>5.0590848293360802E-2</v>
      </c>
      <c r="O18" s="69">
        <v>3.7990848293360802E-2</v>
      </c>
    </row>
    <row r="19" spans="2:15" ht="16.2" thickBot="1" x14ac:dyDescent="0.4">
      <c r="F19" s="60"/>
      <c r="G19" s="61"/>
      <c r="H19" s="65" t="s">
        <v>123</v>
      </c>
      <c r="I19" s="67">
        <v>94.7</v>
      </c>
      <c r="J19" s="66"/>
      <c r="K19" s="70">
        <v>0.13466590606984963</v>
      </c>
      <c r="L19" s="70">
        <v>0.12206590606984963</v>
      </c>
      <c r="N19" s="70">
        <v>4.9407804992706916E-2</v>
      </c>
      <c r="O19" s="70">
        <v>3.6807804992706916E-2</v>
      </c>
    </row>
    <row r="20" spans="2:15" ht="16.2" thickBot="1" x14ac:dyDescent="0.4">
      <c r="B20" s="73" t="s">
        <v>128</v>
      </c>
      <c r="C20" s="74"/>
      <c r="D20" s="75">
        <f>aux!D39</f>
        <v>0.10671631156869787</v>
      </c>
      <c r="F20" s="60"/>
      <c r="G20" s="61"/>
      <c r="H20" s="76" t="str">
        <f>"Cota Mercado"&amp;aux!C21</f>
        <v>Cota Mercado (31/03)</v>
      </c>
      <c r="I20" s="68">
        <v>95</v>
      </c>
      <c r="J20" s="68"/>
      <c r="K20" s="71">
        <v>0.13339482647990586</v>
      </c>
      <c r="L20" s="71">
        <v>0.12079482647990586</v>
      </c>
      <c r="M20" s="68"/>
      <c r="N20" s="71">
        <v>4.8232233544478476E-2</v>
      </c>
      <c r="O20" s="71">
        <v>3.5632233544478475E-2</v>
      </c>
    </row>
    <row r="21" spans="2:15" x14ac:dyDescent="0.35">
      <c r="F21" s="60"/>
      <c r="G21" s="61"/>
      <c r="H21" s="65" t="s">
        <v>123</v>
      </c>
      <c r="I21" s="67">
        <v>95.3</v>
      </c>
      <c r="J21" s="66"/>
      <c r="K21" s="70">
        <v>0.13213174948968875</v>
      </c>
      <c r="L21" s="70">
        <v>0.11953174948968875</v>
      </c>
      <c r="N21" s="70">
        <v>4.7064063385535482E-2</v>
      </c>
      <c r="O21" s="70">
        <v>3.4464063385535482E-2</v>
      </c>
    </row>
    <row r="22" spans="2:15" x14ac:dyDescent="0.35">
      <c r="B22" s="77" t="str">
        <f>"Carteira"&amp;aux!C21</f>
        <v>Carteira (31/03)</v>
      </c>
      <c r="C22" s="78" t="s">
        <v>129</v>
      </c>
      <c r="D22" s="78" t="s">
        <v>130</v>
      </c>
      <c r="F22" s="60"/>
      <c r="G22" s="61"/>
      <c r="H22" s="65" t="s">
        <v>123</v>
      </c>
      <c r="I22" s="66">
        <v>95.6</v>
      </c>
      <c r="J22" s="66"/>
      <c r="K22" s="69">
        <v>0.13087659976091648</v>
      </c>
      <c r="L22" s="69">
        <v>0.11827659976091648</v>
      </c>
      <c r="N22" s="69">
        <v>4.5903224838469203E-2</v>
      </c>
      <c r="O22" s="69">
        <v>3.3303224838469203E-2</v>
      </c>
    </row>
    <row r="23" spans="2:15" x14ac:dyDescent="0.35">
      <c r="B23" s="73" t="s">
        <v>131</v>
      </c>
      <c r="C23" s="79" cm="1">
        <f t="array" ref="C23:D25">aux!C54:D56</f>
        <v>4.4702191802272841E-2</v>
      </c>
      <c r="D23" s="79">
        <v>4.4187519008575378E-2</v>
      </c>
      <c r="F23" s="60"/>
      <c r="G23" s="61"/>
      <c r="H23" s="65"/>
      <c r="I23" s="67">
        <v>95.899999999999991</v>
      </c>
      <c r="J23" s="66"/>
      <c r="K23" s="70">
        <v>0.12962930289801777</v>
      </c>
      <c r="L23" s="70">
        <v>0.11702930289801777</v>
      </c>
      <c r="N23" s="70">
        <v>4.4749649097745037E-2</v>
      </c>
      <c r="O23" s="70">
        <v>3.2149649097745037E-2</v>
      </c>
    </row>
    <row r="24" spans="2:15" x14ac:dyDescent="0.35">
      <c r="B24" s="73" t="s">
        <v>132</v>
      </c>
      <c r="C24" s="79">
        <v>9.2348158921010656E-2</v>
      </c>
      <c r="D24" s="79">
        <v>0.12211754769138133</v>
      </c>
      <c r="F24" s="60"/>
      <c r="G24" s="61"/>
      <c r="H24" s="65" t="s">
        <v>123</v>
      </c>
      <c r="I24" s="66">
        <v>96.199999999999989</v>
      </c>
      <c r="J24" s="66"/>
      <c r="K24" s="69">
        <v>0.12838978543343238</v>
      </c>
      <c r="L24" s="69">
        <v>0.11578978543343238</v>
      </c>
      <c r="N24" s="69">
        <v>4.3603268216110713E-2</v>
      </c>
      <c r="O24" s="69">
        <v>3.1003268216110713E-2</v>
      </c>
    </row>
    <row r="25" spans="2:15" x14ac:dyDescent="0.35">
      <c r="B25" s="73" t="s">
        <v>133</v>
      </c>
      <c r="C25" s="79">
        <v>6.8333370236720745E-2</v>
      </c>
      <c r="D25" s="79">
        <v>9.6433334809468835E-2</v>
      </c>
      <c r="F25" s="60"/>
      <c r="G25" s="61"/>
      <c r="H25" s="65"/>
      <c r="I25" s="112">
        <v>96.499999999999986</v>
      </c>
      <c r="J25" s="66"/>
      <c r="K25" s="113">
        <v>0.12715797481318636</v>
      </c>
      <c r="L25" s="113">
        <v>0.11455797481318636</v>
      </c>
      <c r="M25" s="66"/>
      <c r="N25" s="113">
        <v>4.2464015091253637E-2</v>
      </c>
      <c r="O25" s="113">
        <v>2.9864015091253637E-2</v>
      </c>
    </row>
    <row r="26" spans="2:15" x14ac:dyDescent="0.35">
      <c r="F26" s="60"/>
      <c r="G26" s="61"/>
      <c r="H26" s="65" t="s">
        <v>123</v>
      </c>
      <c r="I26" s="66">
        <v>96.799999999999983</v>
      </c>
      <c r="J26" s="66"/>
      <c r="K26" s="69">
        <v>0.12593379938273519</v>
      </c>
      <c r="L26" s="69">
        <v>0.11333379938273519</v>
      </c>
      <c r="N26" s="69">
        <v>4.1331823452707361E-2</v>
      </c>
      <c r="O26" s="69">
        <v>2.8731823452707361E-2</v>
      </c>
    </row>
    <row r="27" spans="2:15" x14ac:dyDescent="0.35">
      <c r="B27" s="80" t="s">
        <v>134</v>
      </c>
      <c r="C27" s="74"/>
      <c r="D27" s="81">
        <f>aux!C47</f>
        <v>2.8528701891357482</v>
      </c>
      <c r="F27" s="60"/>
      <c r="G27" s="61"/>
      <c r="H27" s="65" t="s">
        <v>123</v>
      </c>
      <c r="I27" s="67">
        <v>97.09999999999998</v>
      </c>
      <c r="J27" s="66"/>
      <c r="K27" s="70">
        <v>0.12471718837306955</v>
      </c>
      <c r="L27" s="70">
        <v>0.11211718837306955</v>
      </c>
      <c r="N27" s="70">
        <v>4.0206627849002752E-2</v>
      </c>
      <c r="O27" s="70">
        <v>2.7606627849002752E-2</v>
      </c>
    </row>
    <row r="28" spans="2:15" ht="16.2" thickBot="1" x14ac:dyDescent="0.4">
      <c r="B28" s="82"/>
      <c r="C28" s="82"/>
      <c r="D28" s="83"/>
      <c r="F28" s="60"/>
      <c r="G28" s="61"/>
    </row>
    <row r="29" spans="2:15" ht="16.2" thickBot="1" x14ac:dyDescent="0.4">
      <c r="B29" s="73" t="str">
        <f>"Cota PL"&amp;aux!C21</f>
        <v>Cota PL (31/03)</v>
      </c>
      <c r="C29" s="74"/>
      <c r="D29" s="81">
        <f>aux!C23</f>
        <v>96.464080913976971</v>
      </c>
      <c r="F29" s="60"/>
      <c r="G29" s="61"/>
      <c r="H29" s="76" t="s">
        <v>203</v>
      </c>
      <c r="I29" s="142">
        <v>96.464080913976971</v>
      </c>
      <c r="J29" s="114"/>
      <c r="K29" s="115" cm="1">
        <f t="array" ref="K29:L29">aux!E140:F140</f>
        <v>0.12730505609562615</v>
      </c>
      <c r="L29" s="115">
        <v>0.11470505609562615</v>
      </c>
      <c r="M29" s="114"/>
      <c r="N29" s="115" cm="1">
        <f t="array" ref="N29:O29">aux!E143:F143</f>
        <v>4.2600044776234025E-2</v>
      </c>
      <c r="O29" s="115">
        <v>3.0000044776234025E-2</v>
      </c>
    </row>
    <row r="30" spans="2:15" x14ac:dyDescent="0.35">
      <c r="B30" s="73" t="str">
        <f>"Cota Mercado"&amp;aux!C21</f>
        <v>Cota Mercado (31/03)</v>
      </c>
      <c r="C30" s="74"/>
      <c r="D30" s="81">
        <f>aux!C24</f>
        <v>94.75</v>
      </c>
      <c r="F30" s="60"/>
      <c r="G30" s="61"/>
    </row>
    <row r="31" spans="2:15" x14ac:dyDescent="0.35">
      <c r="B31" s="73" t="s">
        <v>136</v>
      </c>
      <c r="C31" s="74"/>
      <c r="D31" s="85">
        <f>(D30-D29)/D29</f>
        <v>-1.7769110509698673E-2</v>
      </c>
      <c r="F31" s="60"/>
      <c r="G31" s="61"/>
      <c r="I31" s="84" t="s">
        <v>135</v>
      </c>
    </row>
    <row r="32" spans="2:15" x14ac:dyDescent="0.35">
      <c r="F32" s="60"/>
      <c r="G32" s="61"/>
    </row>
    <row r="33" spans="2:7" x14ac:dyDescent="0.35">
      <c r="B33" s="64" t="s">
        <v>137</v>
      </c>
      <c r="C33" s="74"/>
      <c r="D33" s="189">
        <f>aux!C26</f>
        <v>0.14290867622217474</v>
      </c>
      <c r="F33" s="60"/>
      <c r="G33" s="61"/>
    </row>
    <row r="34" spans="2:7" s="162" customFormat="1" x14ac:dyDescent="0.35">
      <c r="B34" s="64" t="s">
        <v>138</v>
      </c>
      <c r="C34" s="74"/>
      <c r="D34" s="189"/>
      <c r="F34" s="60"/>
      <c r="G34" s="61"/>
    </row>
    <row r="35" spans="2:7" x14ac:dyDescent="0.35">
      <c r="F35" s="60"/>
      <c r="G35" s="61"/>
    </row>
    <row r="36" spans="2:7" x14ac:dyDescent="0.35">
      <c r="B36" s="64" t="s">
        <v>139</v>
      </c>
      <c r="C36" s="74"/>
      <c r="D36" s="189">
        <f>aux!C27</f>
        <v>0.14139373721345416</v>
      </c>
      <c r="F36" s="60"/>
      <c r="G36" s="61"/>
    </row>
    <row r="37" spans="2:7" x14ac:dyDescent="0.35">
      <c r="B37" s="64" t="s">
        <v>138</v>
      </c>
      <c r="C37" s="74"/>
      <c r="D37" s="189"/>
      <c r="F37" s="60"/>
      <c r="G37" s="61"/>
    </row>
    <row r="38" spans="2:7" x14ac:dyDescent="0.35">
      <c r="F38" s="60"/>
      <c r="G38" s="61"/>
    </row>
    <row r="39" spans="2:7" ht="148.5" customHeight="1" x14ac:dyDescent="0.35">
      <c r="B39" s="190" t="s">
        <v>204</v>
      </c>
      <c r="C39" s="190"/>
      <c r="D39" s="190"/>
      <c r="F39" s="60"/>
      <c r="G39" s="61"/>
    </row>
    <row r="40" spans="2:7" ht="15" customHeight="1" x14ac:dyDescent="0.35">
      <c r="F40" s="60"/>
      <c r="G40" s="61"/>
    </row>
    <row r="41" spans="2:7" x14ac:dyDescent="0.35">
      <c r="B41" s="87" t="s">
        <v>207</v>
      </c>
      <c r="C41" s="78"/>
      <c r="D41" s="78"/>
      <c r="F41" s="60"/>
      <c r="G41" s="61"/>
    </row>
    <row r="42" spans="2:7" x14ac:dyDescent="0.35">
      <c r="B42" s="73" t="str" cm="1">
        <f t="array" ref="B42:B44">aux!B59:B61&amp;" (E)"</f>
        <v>CDI (E)</v>
      </c>
      <c r="C42" s="143"/>
      <c r="D42" s="143">
        <v>0.14788000000000001</v>
      </c>
      <c r="F42" s="60"/>
      <c r="G42" s="61"/>
    </row>
    <row r="43" spans="2:7" x14ac:dyDescent="0.35">
      <c r="B43" s="73" t="str">
        <v>IPCA (E)</v>
      </c>
      <c r="C43" s="143"/>
      <c r="D43" s="143">
        <v>6.1628999999999996E-2</v>
      </c>
      <c r="F43" s="60"/>
      <c r="G43" s="61"/>
    </row>
    <row r="44" spans="2:7" x14ac:dyDescent="0.35">
      <c r="B44" s="73" t="str">
        <v>IGPM (E)</v>
      </c>
      <c r="C44" s="143"/>
      <c r="D44" s="143">
        <v>4.4829541721784771E-2</v>
      </c>
      <c r="F44" s="60"/>
      <c r="G44" s="61"/>
    </row>
    <row r="45" spans="2:7" x14ac:dyDescent="0.35">
      <c r="F45" s="60"/>
      <c r="G45" s="61"/>
    </row>
    <row r="46" spans="2:7" x14ac:dyDescent="0.35">
      <c r="B46" s="191" t="s">
        <v>208</v>
      </c>
      <c r="C46" s="191"/>
      <c r="D46" s="191"/>
      <c r="F46" s="60"/>
      <c r="G46" s="61"/>
    </row>
    <row r="47" spans="2:7" x14ac:dyDescent="0.35">
      <c r="F47" s="60"/>
      <c r="G47" s="61"/>
    </row>
    <row r="48" spans="2:7" ht="16.5" customHeight="1" x14ac:dyDescent="0.35">
      <c r="B48" s="187" t="s">
        <v>209</v>
      </c>
      <c r="C48" s="187"/>
      <c r="D48" s="187"/>
      <c r="F48" s="60"/>
      <c r="G48" s="61"/>
    </row>
    <row r="49" spans="2:7" x14ac:dyDescent="0.35">
      <c r="B49" s="187"/>
      <c r="C49" s="187"/>
      <c r="D49" s="187"/>
      <c r="F49" s="60"/>
      <c r="G49" s="61"/>
    </row>
    <row r="50" spans="2:7" ht="15" customHeight="1" x14ac:dyDescent="0.35">
      <c r="B50" s="187"/>
      <c r="C50" s="187"/>
      <c r="D50" s="187"/>
      <c r="F50" s="60"/>
    </row>
    <row r="51" spans="2:7" ht="15" customHeight="1" x14ac:dyDescent="0.35">
      <c r="B51" s="187"/>
      <c r="C51" s="187"/>
      <c r="D51" s="187"/>
      <c r="F51" s="60"/>
    </row>
    <row r="52" spans="2:7" ht="15" customHeight="1" x14ac:dyDescent="0.35">
      <c r="B52" s="187"/>
      <c r="C52" s="187"/>
      <c r="D52" s="187"/>
      <c r="F52" s="60"/>
    </row>
    <row r="53" spans="2:7" ht="15" customHeight="1" x14ac:dyDescent="0.35">
      <c r="B53" s="187"/>
      <c r="C53" s="187"/>
      <c r="D53" s="187"/>
      <c r="F53" s="60"/>
    </row>
    <row r="54" spans="2:7" ht="15" customHeight="1" x14ac:dyDescent="0.35">
      <c r="B54" s="187"/>
      <c r="C54" s="187"/>
      <c r="D54" s="187"/>
      <c r="F54" s="60"/>
    </row>
    <row r="55" spans="2:7" ht="15" customHeight="1" x14ac:dyDescent="0.35">
      <c r="B55" s="187"/>
      <c r="C55" s="187"/>
      <c r="D55" s="187"/>
      <c r="F55" s="60"/>
    </row>
    <row r="56" spans="2:7" x14ac:dyDescent="0.35">
      <c r="B56" s="187"/>
      <c r="C56" s="187"/>
      <c r="D56" s="187"/>
      <c r="F56" s="60"/>
    </row>
    <row r="57" spans="2:7" x14ac:dyDescent="0.35">
      <c r="B57" s="187"/>
      <c r="C57" s="187"/>
      <c r="D57" s="187"/>
      <c r="F57" s="60"/>
    </row>
    <row r="58" spans="2:7" ht="15" customHeight="1" x14ac:dyDescent="0.35">
      <c r="B58" s="187"/>
      <c r="C58" s="187"/>
      <c r="D58" s="187"/>
    </row>
    <row r="59" spans="2:7" ht="16.5" customHeight="1" x14ac:dyDescent="0.35"/>
  </sheetData>
  <mergeCells count="10">
    <mergeCell ref="K9:O9"/>
    <mergeCell ref="K11:L11"/>
    <mergeCell ref="N11:O11"/>
    <mergeCell ref="B7:O7"/>
    <mergeCell ref="B48:D58"/>
    <mergeCell ref="C14:D14"/>
    <mergeCell ref="D33:D34"/>
    <mergeCell ref="D36:D37"/>
    <mergeCell ref="B39:D39"/>
    <mergeCell ref="B46:D46"/>
  </mergeCell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801E-F617-4E57-BA52-A934EE396BF1}">
  <dimension ref="A1:G143"/>
  <sheetViews>
    <sheetView topLeftCell="A9" zoomScale="115" zoomScaleNormal="115" workbookViewId="0">
      <selection activeCell="C23" sqref="C23"/>
    </sheetView>
  </sheetViews>
  <sheetFormatPr defaultRowHeight="14.4" x14ac:dyDescent="0.3"/>
  <cols>
    <col min="1" max="1" width="10.44140625" customWidth="1"/>
    <col min="2" max="2" width="19.44140625" customWidth="1"/>
    <col min="3" max="3" width="17.44140625" customWidth="1"/>
    <col min="4" max="4" width="17.5546875" customWidth="1"/>
    <col min="5" max="5" width="18.44140625" customWidth="1"/>
    <col min="6" max="6" width="18" customWidth="1"/>
    <col min="7" max="7" width="20.44140625" customWidth="1"/>
  </cols>
  <sheetData>
    <row r="1" spans="1:6" ht="15" thickBot="1" x14ac:dyDescent="0.35"/>
    <row r="2" spans="1:6" x14ac:dyDescent="0.3">
      <c r="A2" s="86"/>
      <c r="B2" s="116" t="s">
        <v>206</v>
      </c>
      <c r="C2" s="117" t="s">
        <v>143</v>
      </c>
      <c r="D2" s="117" t="s">
        <v>141</v>
      </c>
      <c r="E2" s="117" t="s">
        <v>145</v>
      </c>
      <c r="F2" s="118"/>
    </row>
    <row r="3" spans="1:6" x14ac:dyDescent="0.3">
      <c r="A3" s="88"/>
      <c r="B3" s="119">
        <v>252</v>
      </c>
      <c r="C3" s="120">
        <v>5.0406000000000006E-2</v>
      </c>
      <c r="D3" s="120">
        <v>0.15029100000000001</v>
      </c>
      <c r="E3" s="120">
        <v>4.9646270341509702E-2</v>
      </c>
      <c r="F3" s="123"/>
    </row>
    <row r="4" spans="1:6" x14ac:dyDescent="0.3">
      <c r="A4" s="88"/>
      <c r="B4" s="119">
        <v>378</v>
      </c>
      <c r="C4" s="120">
        <v>5.5754999999999999E-2</v>
      </c>
      <c r="D4" s="120">
        <v>0.14970700000000001</v>
      </c>
      <c r="E4" s="120">
        <v>4.828342367602767E-2</v>
      </c>
      <c r="F4" s="124"/>
    </row>
    <row r="5" spans="1:6" x14ac:dyDescent="0.3">
      <c r="A5" s="88"/>
      <c r="B5" s="119">
        <v>504</v>
      </c>
      <c r="C5" s="120">
        <v>5.8563999999999998E-2</v>
      </c>
      <c r="D5" s="120">
        <v>0.14869599999999999</v>
      </c>
      <c r="E5" s="120">
        <v>4.7141766810338437E-2</v>
      </c>
      <c r="F5" s="102"/>
    </row>
    <row r="6" spans="1:6" x14ac:dyDescent="0.3">
      <c r="A6" s="88"/>
      <c r="B6" s="119">
        <v>630</v>
      </c>
      <c r="C6" s="120">
        <v>6.0284000000000004E-2</v>
      </c>
      <c r="D6" s="120">
        <v>0.14805699999999999</v>
      </c>
      <c r="E6" s="120">
        <v>4.5735605744857244E-2</v>
      </c>
      <c r="F6" s="102"/>
    </row>
    <row r="7" spans="1:6" x14ac:dyDescent="0.3">
      <c r="A7" s="88"/>
      <c r="B7" s="119">
        <v>756</v>
      </c>
      <c r="C7" s="120">
        <v>6.1628999999999996E-2</v>
      </c>
      <c r="D7" s="120">
        <v>0.14788000000000001</v>
      </c>
      <c r="E7" s="120">
        <v>4.4829541721784771E-2</v>
      </c>
      <c r="F7" s="102"/>
    </row>
    <row r="8" spans="1:6" x14ac:dyDescent="0.3">
      <c r="A8" s="88"/>
      <c r="B8" s="119">
        <v>882</v>
      </c>
      <c r="C8" s="120">
        <v>6.2842999999999996E-2</v>
      </c>
      <c r="D8" s="120">
        <v>0.14805599999999999</v>
      </c>
      <c r="E8" s="120">
        <v>4.4202104283138866E-2</v>
      </c>
      <c r="F8" s="102"/>
    </row>
    <row r="9" spans="1:6" x14ac:dyDescent="0.3">
      <c r="A9" s="88"/>
      <c r="B9" s="119">
        <v>1008</v>
      </c>
      <c r="C9" s="120">
        <v>6.3978999999999994E-2</v>
      </c>
      <c r="D9" s="120">
        <v>0.148449</v>
      </c>
      <c r="E9" s="120">
        <v>4.3736818701062274E-2</v>
      </c>
      <c r="F9" s="102"/>
    </row>
    <row r="10" spans="1:6" x14ac:dyDescent="0.3">
      <c r="A10" s="88"/>
      <c r="B10" s="119">
        <v>1134</v>
      </c>
      <c r="C10" s="120">
        <v>6.5034999999999996E-2</v>
      </c>
      <c r="D10" s="120">
        <v>0.14894499999999999</v>
      </c>
      <c r="E10" s="120">
        <v>4.3350428980581501E-2</v>
      </c>
      <c r="F10" s="102"/>
    </row>
    <row r="11" spans="1:6" x14ac:dyDescent="0.3">
      <c r="A11" s="88"/>
      <c r="B11" s="119">
        <v>1260</v>
      </c>
      <c r="C11" s="120">
        <v>6.5995999999999999E-2</v>
      </c>
      <c r="D11" s="120">
        <v>0.14946599999999999</v>
      </c>
      <c r="E11" s="120">
        <v>4.3035670472683085E-2</v>
      </c>
      <c r="F11" s="102"/>
    </row>
    <row r="12" spans="1:6" x14ac:dyDescent="0.3">
      <c r="A12" s="88"/>
      <c r="B12" s="119">
        <v>1386</v>
      </c>
      <c r="C12" s="120">
        <v>6.6848999999999992E-2</v>
      </c>
      <c r="D12" s="120">
        <v>0.14995799999999998</v>
      </c>
      <c r="E12" s="120">
        <v>4.273883737705475E-2</v>
      </c>
      <c r="F12" s="102"/>
    </row>
    <row r="13" spans="1:6" x14ac:dyDescent="0.3">
      <c r="A13" s="88"/>
      <c r="B13" s="119">
        <v>1512</v>
      </c>
      <c r="C13" s="120">
        <v>6.7587000000000008E-2</v>
      </c>
      <c r="D13" s="120">
        <v>0.15038699999999999</v>
      </c>
      <c r="E13" s="120">
        <v>4.2501951302567509E-2</v>
      </c>
      <c r="F13" s="102"/>
    </row>
    <row r="14" spans="1:6" x14ac:dyDescent="0.3">
      <c r="A14" s="88"/>
      <c r="B14" s="119">
        <v>1638</v>
      </c>
      <c r="C14" s="120">
        <v>6.8209000000000006E-2</v>
      </c>
      <c r="D14" s="120">
        <v>0.15073600000000001</v>
      </c>
      <c r="E14" s="120">
        <v>4.2292427724152981E-2</v>
      </c>
      <c r="F14" s="102"/>
    </row>
    <row r="15" spans="1:6" x14ac:dyDescent="0.3">
      <c r="A15" s="88"/>
      <c r="B15" s="119">
        <v>1764</v>
      </c>
      <c r="C15" s="120">
        <v>6.8715999999999999E-2</v>
      </c>
      <c r="D15" s="120">
        <v>0.15099500000000002</v>
      </c>
      <c r="E15" s="120">
        <v>4.212511888011039E-2</v>
      </c>
      <c r="F15" s="102"/>
    </row>
    <row r="16" spans="1:6" x14ac:dyDescent="0.3">
      <c r="A16" s="88"/>
      <c r="B16" s="119">
        <v>1890</v>
      </c>
      <c r="C16" s="120">
        <v>6.9114000000000009E-2</v>
      </c>
      <c r="D16" s="120">
        <v>0.15116199999999999</v>
      </c>
      <c r="E16" s="120">
        <v>4.197965987832375E-2</v>
      </c>
      <c r="F16" s="102"/>
    </row>
    <row r="17" spans="1:6" x14ac:dyDescent="0.3">
      <c r="A17" s="88"/>
      <c r="B17" s="119">
        <v>2016</v>
      </c>
      <c r="C17" s="120">
        <v>6.9408999999999998E-2</v>
      </c>
      <c r="D17" s="120">
        <v>0.15123699999999998</v>
      </c>
      <c r="E17" s="120">
        <v>4.1862973052006591E-2</v>
      </c>
      <c r="F17" s="102"/>
    </row>
    <row r="18" spans="1:6" x14ac:dyDescent="0.3">
      <c r="A18" s="88"/>
      <c r="B18" s="119">
        <v>2142</v>
      </c>
      <c r="C18" s="120">
        <v>6.9606000000000001E-2</v>
      </c>
      <c r="D18" s="120">
        <v>0.151224</v>
      </c>
      <c r="E18" s="120">
        <v>4.1759437995158244E-2</v>
      </c>
      <c r="F18" s="102"/>
    </row>
    <row r="19" spans="1:6" x14ac:dyDescent="0.3">
      <c r="A19" s="88"/>
      <c r="B19" s="119">
        <v>2268</v>
      </c>
      <c r="C19" s="120">
        <v>6.9714999999999999E-2</v>
      </c>
      <c r="D19" s="120">
        <v>0.15112899999999999</v>
      </c>
      <c r="E19" s="120">
        <v>4.1551626940075748E-2</v>
      </c>
      <c r="F19" s="102"/>
    </row>
    <row r="20" spans="1:6" x14ac:dyDescent="0.3">
      <c r="B20" s="100"/>
      <c r="C20" s="72"/>
      <c r="D20" s="72"/>
      <c r="E20" s="72"/>
      <c r="F20" s="102"/>
    </row>
    <row r="21" spans="1:6" x14ac:dyDescent="0.3">
      <c r="B21" s="100" t="s">
        <v>146</v>
      </c>
      <c r="C21" s="129" t="s">
        <v>392</v>
      </c>
      <c r="D21" s="72"/>
      <c r="E21" s="72"/>
      <c r="F21" s="102"/>
    </row>
    <row r="22" spans="1:6" x14ac:dyDescent="0.3">
      <c r="B22" s="100" t="s">
        <v>147</v>
      </c>
      <c r="C22" s="130">
        <v>45747</v>
      </c>
      <c r="D22" s="72" t="s">
        <v>148</v>
      </c>
      <c r="E22" s="72"/>
      <c r="F22" s="102"/>
    </row>
    <row r="23" spans="1:6" x14ac:dyDescent="0.3">
      <c r="B23" s="100" t="s">
        <v>149</v>
      </c>
      <c r="C23" s="131">
        <v>96.464080913976971</v>
      </c>
      <c r="D23" s="72" t="s">
        <v>148</v>
      </c>
      <c r="E23" s="72"/>
      <c r="F23" s="102"/>
    </row>
    <row r="24" spans="1:6" x14ac:dyDescent="0.3">
      <c r="B24" s="100" t="s">
        <v>150</v>
      </c>
      <c r="C24" s="131">
        <v>94.75</v>
      </c>
      <c r="D24" s="72" t="s">
        <v>148</v>
      </c>
      <c r="E24" s="72"/>
      <c r="F24" s="102"/>
    </row>
    <row r="25" spans="1:6" x14ac:dyDescent="0.3">
      <c r="B25" s="100"/>
      <c r="C25" s="72"/>
      <c r="D25" s="72"/>
      <c r="E25" s="72"/>
      <c r="F25" s="102"/>
    </row>
    <row r="26" spans="1:6" x14ac:dyDescent="0.3">
      <c r="B26" s="100" t="s">
        <v>151</v>
      </c>
      <c r="C26" s="103">
        <v>0.14290867622217474</v>
      </c>
      <c r="D26" s="72" t="s">
        <v>148</v>
      </c>
      <c r="E26" s="72"/>
      <c r="F26" s="102"/>
    </row>
    <row r="27" spans="1:6" x14ac:dyDescent="0.3">
      <c r="B27" s="100" t="s">
        <v>152</v>
      </c>
      <c r="C27" s="103">
        <v>0.14139373721345416</v>
      </c>
      <c r="D27" s="72" t="s">
        <v>148</v>
      </c>
      <c r="E27" s="72"/>
      <c r="F27" s="102"/>
    </row>
    <row r="28" spans="1:6" x14ac:dyDescent="0.3">
      <c r="B28" s="100"/>
      <c r="C28" s="72"/>
      <c r="D28" s="72"/>
      <c r="E28" s="72"/>
      <c r="F28" s="102"/>
    </row>
    <row r="29" spans="1:6" x14ac:dyDescent="0.3">
      <c r="B29" s="100" t="s">
        <v>153</v>
      </c>
      <c r="C29" s="132">
        <v>1.6000000000000001E-3</v>
      </c>
      <c r="D29" s="72"/>
      <c r="E29" s="72"/>
      <c r="F29" s="102"/>
    </row>
    <row r="30" spans="1:6" x14ac:dyDescent="0.3">
      <c r="B30" s="100" t="s">
        <v>154</v>
      </c>
      <c r="C30" s="132">
        <v>1.0999999999999999E-2</v>
      </c>
      <c r="D30" s="72"/>
      <c r="E30" s="72"/>
      <c r="F30" s="102"/>
    </row>
    <row r="31" spans="1:6" x14ac:dyDescent="0.3">
      <c r="B31" s="100" t="s">
        <v>155</v>
      </c>
      <c r="C31" s="132">
        <v>1.26E-2</v>
      </c>
      <c r="D31" s="72"/>
      <c r="E31" s="72"/>
      <c r="F31" s="102"/>
    </row>
    <row r="32" spans="1:6" x14ac:dyDescent="0.3">
      <c r="B32" s="100"/>
      <c r="C32" s="72"/>
      <c r="D32" s="72"/>
      <c r="E32" s="72"/>
      <c r="F32" s="102"/>
    </row>
    <row r="33" spans="2:6" x14ac:dyDescent="0.3">
      <c r="B33" s="100" t="s">
        <v>156</v>
      </c>
      <c r="C33" s="133">
        <v>1231799238.8199999</v>
      </c>
      <c r="D33" s="72"/>
      <c r="E33" s="72"/>
      <c r="F33" s="102"/>
    </row>
    <row r="34" spans="2:6" x14ac:dyDescent="0.3">
      <c r="B34" s="100"/>
      <c r="C34" s="138"/>
      <c r="D34" s="72"/>
      <c r="E34" s="72"/>
      <c r="F34" s="102"/>
    </row>
    <row r="35" spans="2:6" x14ac:dyDescent="0.3">
      <c r="B35" s="100" t="s">
        <v>157</v>
      </c>
      <c r="C35" s="72" t="s">
        <v>158</v>
      </c>
      <c r="D35" s="72" t="s">
        <v>159</v>
      </c>
      <c r="E35" s="72"/>
      <c r="F35" s="102"/>
    </row>
    <row r="36" spans="2:6" x14ac:dyDescent="0.3">
      <c r="B36" s="100" t="s">
        <v>160</v>
      </c>
      <c r="C36" s="104">
        <v>843242833.22249496</v>
      </c>
      <c r="D36" s="105">
        <v>0.68456190477133116</v>
      </c>
      <c r="E36" s="72"/>
      <c r="F36" s="102"/>
    </row>
    <row r="37" spans="2:6" x14ac:dyDescent="0.3">
      <c r="B37" s="100" t="s">
        <v>161</v>
      </c>
      <c r="C37" s="104">
        <v>0</v>
      </c>
      <c r="D37" s="105">
        <v>0</v>
      </c>
      <c r="E37" s="72"/>
      <c r="F37" s="102"/>
    </row>
    <row r="38" spans="2:6" x14ac:dyDescent="0.3">
      <c r="B38" s="100" t="s">
        <v>242</v>
      </c>
      <c r="C38" s="104">
        <v>98829334.905278236</v>
      </c>
      <c r="D38" s="105">
        <v>8.0231690189995278E-2</v>
      </c>
      <c r="E38" s="72"/>
      <c r="F38" s="102"/>
    </row>
    <row r="39" spans="2:6" x14ac:dyDescent="0.3">
      <c r="B39" s="100" t="s">
        <v>162</v>
      </c>
      <c r="C39" s="104">
        <v>131453071.36</v>
      </c>
      <c r="D39" s="105">
        <v>0.10671631156869787</v>
      </c>
      <c r="E39" s="72"/>
      <c r="F39" s="102"/>
    </row>
    <row r="40" spans="2:6" x14ac:dyDescent="0.3">
      <c r="B40" s="100" t="s">
        <v>163</v>
      </c>
      <c r="C40" s="104">
        <v>142153729.39736575</v>
      </c>
      <c r="D40" s="105">
        <v>0.11540332622184576</v>
      </c>
      <c r="E40" s="72"/>
      <c r="F40" s="102"/>
    </row>
    <row r="41" spans="2:6" x14ac:dyDescent="0.3">
      <c r="B41" s="100" t="s">
        <v>164</v>
      </c>
      <c r="C41" s="104">
        <v>16120224.9</v>
      </c>
      <c r="D41" s="105">
        <v>1.3086730687901987E-2</v>
      </c>
      <c r="E41" s="72"/>
      <c r="F41" s="102"/>
    </row>
    <row r="42" spans="2:6" x14ac:dyDescent="0.3">
      <c r="B42" s="100" t="s">
        <v>165</v>
      </c>
      <c r="C42" s="104">
        <v>645334305.61153615</v>
      </c>
      <c r="D42" s="105">
        <v>0.52389568468132286</v>
      </c>
      <c r="E42" s="72"/>
      <c r="F42" s="102"/>
    </row>
    <row r="43" spans="2:6" x14ac:dyDescent="0.3">
      <c r="B43" s="100" t="s">
        <v>166</v>
      </c>
      <c r="C43" s="104">
        <v>196025616.60377139</v>
      </c>
      <c r="D43" s="105">
        <v>0.15913763414203261</v>
      </c>
      <c r="E43" s="72"/>
      <c r="F43" s="102"/>
    </row>
    <row r="44" spans="2:6" x14ac:dyDescent="0.3">
      <c r="B44" s="100" t="s">
        <v>167</v>
      </c>
      <c r="C44" s="104">
        <v>1882911.0071872799</v>
      </c>
      <c r="D44" s="105">
        <v>1.52858594797559E-3</v>
      </c>
      <c r="E44" s="72"/>
      <c r="F44" s="102"/>
    </row>
    <row r="45" spans="2:6" x14ac:dyDescent="0.3">
      <c r="B45" s="136" t="s">
        <v>240</v>
      </c>
      <c r="C45" s="104">
        <v>0</v>
      </c>
      <c r="D45" s="105">
        <v>0</v>
      </c>
      <c r="E45" s="72"/>
      <c r="F45" s="102"/>
    </row>
    <row r="46" spans="2:6" x14ac:dyDescent="0.3">
      <c r="B46" s="100"/>
      <c r="C46" s="72"/>
      <c r="D46" s="72"/>
      <c r="E46" s="72"/>
      <c r="F46" s="102"/>
    </row>
    <row r="47" spans="2:6" x14ac:dyDescent="0.3">
      <c r="B47" s="100" t="s">
        <v>168</v>
      </c>
      <c r="C47" s="134">
        <v>2.8528701891357482</v>
      </c>
      <c r="D47" s="121">
        <v>718.92328766220851</v>
      </c>
      <c r="E47" s="72">
        <v>756</v>
      </c>
      <c r="F47" s="102"/>
    </row>
    <row r="48" spans="2:6" x14ac:dyDescent="0.3">
      <c r="B48" s="100"/>
      <c r="C48" s="72"/>
      <c r="D48" s="72"/>
      <c r="E48" s="72"/>
      <c r="F48" s="102"/>
    </row>
    <row r="49" spans="2:7" x14ac:dyDescent="0.3">
      <c r="B49" s="100" t="s">
        <v>169</v>
      </c>
      <c r="C49" s="135">
        <v>0.3</v>
      </c>
      <c r="D49" s="72"/>
      <c r="E49" s="72"/>
      <c r="F49" s="102"/>
    </row>
    <row r="50" spans="2:7" x14ac:dyDescent="0.3">
      <c r="B50" s="100"/>
      <c r="C50" s="72"/>
      <c r="D50" s="72"/>
      <c r="E50" s="72"/>
      <c r="F50" s="102"/>
    </row>
    <row r="51" spans="2:7" x14ac:dyDescent="0.3">
      <c r="B51" s="100" t="s">
        <v>170</v>
      </c>
      <c r="C51" s="135"/>
      <c r="D51" s="72"/>
      <c r="E51" s="72"/>
      <c r="F51" s="102"/>
    </row>
    <row r="52" spans="2:7" x14ac:dyDescent="0.3">
      <c r="B52" s="100"/>
      <c r="C52" s="72"/>
      <c r="D52" s="72"/>
      <c r="E52" s="72"/>
      <c r="F52" s="102"/>
    </row>
    <row r="53" spans="2:7" x14ac:dyDescent="0.3">
      <c r="B53" s="100" t="s">
        <v>171</v>
      </c>
      <c r="C53" s="72" t="s">
        <v>390</v>
      </c>
      <c r="D53" s="72" t="s">
        <v>391</v>
      </c>
      <c r="E53" s="72"/>
      <c r="F53" s="102"/>
    </row>
    <row r="54" spans="2:7" x14ac:dyDescent="0.3">
      <c r="B54" s="106" t="s">
        <v>140</v>
      </c>
      <c r="C54" s="101">
        <v>4.4702191802272841E-2</v>
      </c>
      <c r="D54" s="101">
        <v>4.4187519008575378E-2</v>
      </c>
      <c r="E54" s="72"/>
      <c r="F54" s="102"/>
    </row>
    <row r="55" spans="2:7" x14ac:dyDescent="0.3">
      <c r="B55" s="106" t="s">
        <v>142</v>
      </c>
      <c r="C55" s="101">
        <v>9.2348158921010656E-2</v>
      </c>
      <c r="D55" s="101">
        <v>0.12211754769138133</v>
      </c>
      <c r="E55" s="72"/>
      <c r="F55" s="102"/>
    </row>
    <row r="56" spans="2:7" x14ac:dyDescent="0.3">
      <c r="B56" s="100" t="s">
        <v>144</v>
      </c>
      <c r="C56" s="101">
        <v>6.8333370236720745E-2</v>
      </c>
      <c r="D56" s="101">
        <v>9.6433334809468835E-2</v>
      </c>
      <c r="E56" s="72"/>
      <c r="F56" s="102"/>
    </row>
    <row r="57" spans="2:7" ht="15" thickBot="1" x14ac:dyDescent="0.35">
      <c r="B57" s="137" t="s">
        <v>241</v>
      </c>
      <c r="C57" s="107">
        <v>0</v>
      </c>
      <c r="D57" s="107">
        <v>0</v>
      </c>
      <c r="E57" s="108"/>
      <c r="F57" s="109"/>
    </row>
    <row r="59" spans="2:7" x14ac:dyDescent="0.3">
      <c r="B59" s="58" t="s">
        <v>141</v>
      </c>
      <c r="C59" s="90" cm="1">
        <f t="array" ref="C59:C61">Sensibilidade!D42:D44</f>
        <v>0.14788000000000001</v>
      </c>
    </row>
    <row r="60" spans="2:7" x14ac:dyDescent="0.3">
      <c r="B60" s="58" t="s">
        <v>143</v>
      </c>
      <c r="C60" s="90">
        <v>6.1628999999999996E-2</v>
      </c>
    </row>
    <row r="61" spans="2:7" x14ac:dyDescent="0.3">
      <c r="B61" s="58" t="s">
        <v>145</v>
      </c>
      <c r="C61" s="90">
        <v>4.4829541721784771E-2</v>
      </c>
    </row>
    <row r="62" spans="2:7" x14ac:dyDescent="0.3">
      <c r="B62" s="58"/>
      <c r="C62" s="90"/>
    </row>
    <row r="63" spans="2:7" x14ac:dyDescent="0.3">
      <c r="G63" s="89"/>
    </row>
    <row r="64" spans="2:7" x14ac:dyDescent="0.3">
      <c r="B64" t="s">
        <v>171</v>
      </c>
      <c r="C64" t="s">
        <v>172</v>
      </c>
      <c r="D64" t="s">
        <v>173</v>
      </c>
      <c r="E64" t="s">
        <v>174</v>
      </c>
      <c r="G64" s="89"/>
    </row>
    <row r="65" spans="2:7" x14ac:dyDescent="0.3">
      <c r="B65" s="86" t="s">
        <v>140</v>
      </c>
      <c r="C65" s="91">
        <f t="shared" ref="C65:D67" si="0">+(1+C54)*(1+$C59)-1</f>
        <v>0.19919275192599284</v>
      </c>
      <c r="D65" s="91">
        <f t="shared" si="0"/>
        <v>0.19860196931956353</v>
      </c>
      <c r="E65" s="91">
        <f>D42/D36</f>
        <v>0.76530067044312566</v>
      </c>
      <c r="G65" s="89"/>
    </row>
    <row r="66" spans="2:7" x14ac:dyDescent="0.3">
      <c r="B66" s="86" t="s">
        <v>142</v>
      </c>
      <c r="C66" s="91">
        <f t="shared" si="0"/>
        <v>0.15966848360715358</v>
      </c>
      <c r="D66" s="91">
        <f t="shared" si="0"/>
        <v>0.19127253003805356</v>
      </c>
      <c r="E66" s="91">
        <f>D43/D36</f>
        <v>0.2324663891356771</v>
      </c>
      <c r="G66" s="89"/>
    </row>
    <row r="67" spans="2:7" x14ac:dyDescent="0.3">
      <c r="B67" t="s">
        <v>144</v>
      </c>
      <c r="C67" s="91">
        <f t="shared" si="0"/>
        <v>0.11622626563052285</v>
      </c>
      <c r="D67" s="91">
        <f t="shared" si="0"/>
        <v>0.14558593873746539</v>
      </c>
      <c r="E67" s="91">
        <f>D44/D36</f>
        <v>2.2329404211971068E-3</v>
      </c>
    </row>
    <row r="69" spans="2:7" x14ac:dyDescent="0.3">
      <c r="B69" t="s">
        <v>175</v>
      </c>
      <c r="C69" t="s">
        <v>172</v>
      </c>
      <c r="D69" t="s">
        <v>173</v>
      </c>
    </row>
    <row r="70" spans="2:7" x14ac:dyDescent="0.3">
      <c r="B70" t="s">
        <v>176</v>
      </c>
      <c r="C70" s="91">
        <f>SUMPRODUCT(C65:C67,$E$65:$E$67)</f>
        <v>0.18981942876582877</v>
      </c>
      <c r="D70" s="91">
        <f>SUMPRODUCT(D65:D67,$E$65:$E$67)</f>
        <v>0.19677973939774349</v>
      </c>
    </row>
    <row r="72" spans="2:7" x14ac:dyDescent="0.3">
      <c r="B72" t="s">
        <v>177</v>
      </c>
      <c r="C72" s="92" t="s">
        <v>178</v>
      </c>
      <c r="D72" s="86" t="s">
        <v>118</v>
      </c>
      <c r="E72" t="s">
        <v>179</v>
      </c>
      <c r="F72" t="s">
        <v>180</v>
      </c>
    </row>
    <row r="73" spans="2:7" x14ac:dyDescent="0.3">
      <c r="B73" s="93">
        <f>1- C73/$C$47</f>
        <v>1.0122761727948779</v>
      </c>
      <c r="C73" s="94">
        <f t="shared" ref="C73:C78" si="1">(D73-$C$23)/D73</f>
        <v>-3.5022327403186199E-2</v>
      </c>
      <c r="D73" s="95">
        <f>D74-$C$49</f>
        <v>93.200000000000017</v>
      </c>
      <c r="E73" s="91">
        <f t="shared" ref="E73:E86" si="2">(1+$C$70) * ($B73) - 1</f>
        <v>0.2044258576680611</v>
      </c>
      <c r="F73" s="91">
        <f>(1+$D$70) * ($B73) - 1</f>
        <v>0.21147161427599914</v>
      </c>
    </row>
    <row r="74" spans="2:7" x14ac:dyDescent="0.3">
      <c r="B74" s="93">
        <f t="shared" ref="B74:B86" si="3">1- C74/$C$47</f>
        <v>1.0111121074734528</v>
      </c>
      <c r="C74" s="94">
        <f t="shared" si="1"/>
        <v>-3.1701400149486171E-2</v>
      </c>
      <c r="D74" s="95">
        <f t="shared" ref="D74:D78" si="4">D75-$C$49</f>
        <v>93.500000000000014</v>
      </c>
      <c r="E74" s="91">
        <f t="shared" si="2"/>
        <v>0.20304083013227703</v>
      </c>
      <c r="F74" s="91">
        <f t="shared" ref="F74:F86" si="5">(1+$D$70) * ($B74) - 1</f>
        <v>0.21007848448398203</v>
      </c>
    </row>
    <row r="75" spans="2:7" x14ac:dyDescent="0.3">
      <c r="B75" s="93">
        <f t="shared" si="3"/>
        <v>1.0099554881988599</v>
      </c>
      <c r="C75" s="94">
        <f t="shared" si="1"/>
        <v>-2.8401715500820466E-2</v>
      </c>
      <c r="D75" s="95">
        <f t="shared" si="4"/>
        <v>93.800000000000011</v>
      </c>
      <c r="E75" s="91">
        <f t="shared" si="2"/>
        <v>0.20166466204768119</v>
      </c>
      <c r="F75" s="91">
        <f t="shared" si="5"/>
        <v>0.20869426596995244</v>
      </c>
    </row>
    <row r="76" spans="2:7" x14ac:dyDescent="0.3">
      <c r="B76" s="93">
        <f t="shared" si="3"/>
        <v>1.0088062437549234</v>
      </c>
      <c r="C76" s="94">
        <f t="shared" si="1"/>
        <v>-2.5123070286683983E-2</v>
      </c>
      <c r="D76" s="95">
        <f t="shared" si="4"/>
        <v>94.100000000000009</v>
      </c>
      <c r="E76" s="91">
        <f t="shared" si="2"/>
        <v>0.20029726867988451</v>
      </c>
      <c r="F76" s="91">
        <f t="shared" si="5"/>
        <v>0.20731887350383382</v>
      </c>
    </row>
    <row r="77" spans="2:7" x14ac:dyDescent="0.3">
      <c r="B77" s="93">
        <f t="shared" si="3"/>
        <v>1.0076643038307578</v>
      </c>
      <c r="C77" s="94">
        <f t="shared" si="1"/>
        <v>-2.1865263919247518E-2</v>
      </c>
      <c r="D77" s="95">
        <f t="shared" si="4"/>
        <v>94.4</v>
      </c>
      <c r="E77" s="91">
        <f t="shared" si="2"/>
        <v>0.19893856637162877</v>
      </c>
      <c r="F77" s="91">
        <f t="shared" si="5"/>
        <v>0.20595222293898297</v>
      </c>
    </row>
    <row r="78" spans="2:7" x14ac:dyDescent="0.3">
      <c r="B78" s="93">
        <f t="shared" si="3"/>
        <v>1.0065295990064282</v>
      </c>
      <c r="C78" s="94">
        <f t="shared" si="1"/>
        <v>-1.862809835244951E-2</v>
      </c>
      <c r="D78" s="95">
        <f t="shared" si="4"/>
        <v>94.7</v>
      </c>
      <c r="E78" s="91">
        <f t="shared" si="2"/>
        <v>0.19758847252572709</v>
      </c>
      <c r="F78" s="91">
        <f t="shared" si="5"/>
        <v>0.2045942311950284</v>
      </c>
    </row>
    <row r="79" spans="2:7" x14ac:dyDescent="0.3">
      <c r="B79" s="93">
        <f t="shared" si="3"/>
        <v>1.0054020607388841</v>
      </c>
      <c r="C79" s="94">
        <f>(D79-$C$23)/D79</f>
        <v>-1.5411378041862859E-2</v>
      </c>
      <c r="D79" s="96">
        <f>ROUND(C24*2,0)/2</f>
        <v>95</v>
      </c>
      <c r="E79" s="91">
        <f t="shared" si="2"/>
        <v>0.19624690558832603</v>
      </c>
      <c r="F79" s="91">
        <f t="shared" si="5"/>
        <v>0.20324481624103585</v>
      </c>
    </row>
    <row r="80" spans="2:7" x14ac:dyDescent="0.3">
      <c r="B80" s="93">
        <f t="shared" si="3"/>
        <v>1.0042816213481554</v>
      </c>
      <c r="C80" s="94">
        <f t="shared" ref="C80:C86" si="6">(D80-$C$23)/D80</f>
        <v>-1.2214909905319773E-2</v>
      </c>
      <c r="D80" s="95">
        <f t="shared" ref="D80:D86" si="7">D79+$C$49</f>
        <v>95.3</v>
      </c>
      <c r="E80" s="91">
        <f t="shared" si="2"/>
        <v>0.19491378503248269</v>
      </c>
      <c r="F80" s="91">
        <f t="shared" si="5"/>
        <v>0.20190389707898859</v>
      </c>
    </row>
    <row r="81" spans="2:6" x14ac:dyDescent="0.3">
      <c r="B81" s="93">
        <f t="shared" si="3"/>
        <v>1.0031682140038121</v>
      </c>
      <c r="C81" s="94">
        <f t="shared" si="6"/>
        <v>-9.0385032842780037E-3</v>
      </c>
      <c r="D81" s="95">
        <f t="shared" si="7"/>
        <v>95.6</v>
      </c>
      <c r="E81" s="91">
        <f t="shared" si="2"/>
        <v>0.1935890313420523</v>
      </c>
      <c r="F81" s="91">
        <f t="shared" si="5"/>
        <v>0.20057139372758193</v>
      </c>
    </row>
    <row r="82" spans="2:6" x14ac:dyDescent="0.3">
      <c r="B82" s="93">
        <f t="shared" si="3"/>
        <v>1.0020617727116754</v>
      </c>
      <c r="C82" s="94">
        <f t="shared" si="6"/>
        <v>-5.8819699059122011E-3</v>
      </c>
      <c r="D82" s="95">
        <f t="shared" si="7"/>
        <v>95.899999999999991</v>
      </c>
      <c r="E82" s="91">
        <f t="shared" si="2"/>
        <v>0.1922725659958795</v>
      </c>
      <c r="F82" s="91">
        <f t="shared" si="5"/>
        <v>0.19924722720631971</v>
      </c>
    </row>
    <row r="83" spans="2:6" x14ac:dyDescent="0.3">
      <c r="B83" s="93">
        <f t="shared" si="3"/>
        <v>1.0009622323007785</v>
      </c>
      <c r="C83" s="94">
        <f t="shared" si="6"/>
        <v>-2.7451238459145831E-3</v>
      </c>
      <c r="D83" s="95">
        <f t="shared" si="7"/>
        <v>96.199999999999989</v>
      </c>
      <c r="E83" s="91">
        <f t="shared" si="2"/>
        <v>0.19096431145228121</v>
      </c>
      <c r="F83" s="91">
        <f t="shared" si="5"/>
        <v>0.19793131951990928</v>
      </c>
    </row>
    <row r="84" spans="2:6" x14ac:dyDescent="0.3">
      <c r="B84" s="93">
        <f t="shared" si="3"/>
        <v>0.9998695284105712</v>
      </c>
      <c r="C84" s="94">
        <f t="shared" si="6"/>
        <v>3.7221850801051094E-4</v>
      </c>
      <c r="D84" s="95">
        <f t="shared" si="7"/>
        <v>96.499999999999986</v>
      </c>
      <c r="E84" s="91">
        <f t="shared" si="2"/>
        <v>0.18966419113382438</v>
      </c>
      <c r="F84" s="91">
        <f t="shared" si="5"/>
        <v>0.19662359364294812</v>
      </c>
    </row>
    <row r="85" spans="2:6" x14ac:dyDescent="0.3">
      <c r="B85" s="93">
        <f t="shared" si="3"/>
        <v>0.9987835974783611</v>
      </c>
      <c r="C85" s="94">
        <f t="shared" si="6"/>
        <v>3.4702384919732595E-3</v>
      </c>
      <c r="D85" s="95">
        <f t="shared" si="7"/>
        <v>96.799999999999983</v>
      </c>
      <c r="E85" s="91">
        <f t="shared" si="2"/>
        <v>0.18837212941238302</v>
      </c>
      <c r="F85" s="91">
        <f t="shared" si="5"/>
        <v>0.19532397350489372</v>
      </c>
    </row>
    <row r="86" spans="2:6" x14ac:dyDescent="0.3">
      <c r="B86" s="93">
        <f t="shared" si="3"/>
        <v>0.99770437672698842</v>
      </c>
      <c r="C86" s="94">
        <f t="shared" si="6"/>
        <v>6.5491152010608523E-3</v>
      </c>
      <c r="D86" s="95">
        <f t="shared" si="7"/>
        <v>97.09999999999998</v>
      </c>
      <c r="E86" s="91">
        <f t="shared" si="2"/>
        <v>0.18708805159447262</v>
      </c>
      <c r="F86" s="91">
        <f t="shared" si="5"/>
        <v>0.19403238397531331</v>
      </c>
    </row>
    <row r="88" spans="2:6" x14ac:dyDescent="0.3">
      <c r="B88" s="91" t="str" cm="1">
        <f t="array" ref="B88:D102">B72:D86</f>
        <v>Variação ajustada pela Duration</v>
      </c>
      <c r="C88" t="str">
        <v>Variação vs PL</v>
      </c>
      <c r="D88" t="str">
        <v>Preço Mercado</v>
      </c>
      <c r="E88" t="s">
        <v>181</v>
      </c>
      <c r="F88" t="s">
        <v>182</v>
      </c>
    </row>
    <row r="89" spans="2:6" x14ac:dyDescent="0.3">
      <c r="B89" s="91">
        <v>1.0122761727948779</v>
      </c>
      <c r="C89" s="91">
        <v>-3.5022327403186199E-2</v>
      </c>
      <c r="D89" s="97">
        <v>93.200000000000017</v>
      </c>
      <c r="E89" s="99">
        <f t="shared" ref="E89:E102" si="8">(1+E73)/(1+$C$59)-1</f>
        <v>4.9261122824738823E-2</v>
      </c>
      <c r="F89" s="99">
        <f t="shared" ref="F89:F102" si="9">(1+E73)/(1+$C$60)-1</f>
        <v>0.13450730685395862</v>
      </c>
    </row>
    <row r="90" spans="2:6" x14ac:dyDescent="0.3">
      <c r="B90" s="91">
        <v>1.0111121074734528</v>
      </c>
      <c r="C90" s="91">
        <v>-3.1701400149486171E-2</v>
      </c>
      <c r="D90" s="97">
        <v>93.500000000000014</v>
      </c>
      <c r="E90" s="99">
        <f t="shared" si="8"/>
        <v>4.8054526720804347E-2</v>
      </c>
      <c r="F90" s="99">
        <f t="shared" si="9"/>
        <v>0.13320268204078545</v>
      </c>
    </row>
    <row r="91" spans="2:6" x14ac:dyDescent="0.3">
      <c r="B91" s="91">
        <v>1.0099554881988599</v>
      </c>
      <c r="C91" s="91">
        <v>-2.8401715500820466E-2</v>
      </c>
      <c r="D91" s="97">
        <v>93.800000000000011</v>
      </c>
      <c r="E91" s="99">
        <f t="shared" si="8"/>
        <v>4.6855648715615983E-2</v>
      </c>
      <c r="F91" s="99">
        <f t="shared" si="9"/>
        <v>0.13190640237567108</v>
      </c>
    </row>
    <row r="92" spans="2:6" x14ac:dyDescent="0.3">
      <c r="B92" s="91">
        <v>1.0088062437549234</v>
      </c>
      <c r="C92" s="91">
        <v>-2.5123070286683983E-2</v>
      </c>
      <c r="D92" s="97">
        <v>94.100000000000009</v>
      </c>
      <c r="E92" s="99">
        <f t="shared" si="8"/>
        <v>4.566441499101348E-2</v>
      </c>
      <c r="F92" s="99">
        <f t="shared" si="9"/>
        <v>0.13061838804317194</v>
      </c>
    </row>
    <row r="93" spans="2:6" x14ac:dyDescent="0.3">
      <c r="B93" s="91">
        <v>1.0076643038307578</v>
      </c>
      <c r="C93" s="91">
        <v>-2.1865263919247518E-2</v>
      </c>
      <c r="D93" s="97">
        <v>94.4</v>
      </c>
      <c r="E93" s="99">
        <f t="shared" si="8"/>
        <v>4.4480752667202861E-2</v>
      </c>
      <c r="F93" s="99">
        <f t="shared" si="9"/>
        <v>0.12933856024244705</v>
      </c>
    </row>
    <row r="94" spans="2:6" x14ac:dyDescent="0.3">
      <c r="B94" s="91">
        <v>1.0065295990064282</v>
      </c>
      <c r="C94" s="91">
        <v>-1.862809835244951E-2</v>
      </c>
      <c r="D94" s="97">
        <v>94.7</v>
      </c>
      <c r="E94" s="99">
        <f t="shared" si="8"/>
        <v>4.3304589787893422E-2</v>
      </c>
      <c r="F94" s="99">
        <f t="shared" si="9"/>
        <v>0.12806684117118805</v>
      </c>
    </row>
    <row r="95" spans="2:6" x14ac:dyDescent="0.3">
      <c r="B95" s="91">
        <v>1.0054020607388841</v>
      </c>
      <c r="C95" s="91">
        <v>-1.5411378041862859E-2</v>
      </c>
      <c r="D95" s="98">
        <v>95</v>
      </c>
      <c r="E95" s="99">
        <f t="shared" si="8"/>
        <v>4.213585530571673E-2</v>
      </c>
      <c r="F95" s="99">
        <f t="shared" si="9"/>
        <v>0.12680315400985287</v>
      </c>
    </row>
    <row r="96" spans="2:6" x14ac:dyDescent="0.3">
      <c r="B96" s="91">
        <v>1.0042816213481554</v>
      </c>
      <c r="C96" s="91">
        <v>-1.2214909905319773E-2</v>
      </c>
      <c r="D96" s="97">
        <v>95.3</v>
      </c>
      <c r="E96" s="99">
        <f t="shared" si="8"/>
        <v>4.0974479067918734E-2</v>
      </c>
      <c r="F96" s="99">
        <f t="shared" si="9"/>
        <v>0.1255474229061968</v>
      </c>
    </row>
    <row r="97" spans="2:6" x14ac:dyDescent="0.3">
      <c r="B97" s="91">
        <v>1.0031682140038121</v>
      </c>
      <c r="C97" s="91">
        <v>-9.0385032842780037E-3</v>
      </c>
      <c r="D97" s="97">
        <v>95.6</v>
      </c>
      <c r="E97" s="99">
        <f t="shared" si="8"/>
        <v>3.9820391802324551E-2</v>
      </c>
      <c r="F97" s="99">
        <f t="shared" si="9"/>
        <v>0.12429957296009464</v>
      </c>
    </row>
    <row r="98" spans="2:6" x14ac:dyDescent="0.3">
      <c r="B98" s="91">
        <v>1.0020617727116754</v>
      </c>
      <c r="C98" s="91">
        <v>-5.8819699059122011E-3</v>
      </c>
      <c r="D98" s="97">
        <v>95.899999999999991</v>
      </c>
      <c r="E98" s="99">
        <f t="shared" si="8"/>
        <v>3.8673525103564366E-2</v>
      </c>
      <c r="F98" s="99">
        <f t="shared" si="9"/>
        <v>0.12305953020865057</v>
      </c>
    </row>
    <row r="99" spans="2:6" x14ac:dyDescent="0.3">
      <c r="B99" s="91">
        <v>1.0009622323007785</v>
      </c>
      <c r="C99" s="91">
        <v>-2.7451238459145831E-3</v>
      </c>
      <c r="D99" s="97">
        <v>96.199999999999989</v>
      </c>
      <c r="E99" s="99">
        <f t="shared" si="8"/>
        <v>3.7533811419557139E-2</v>
      </c>
      <c r="F99" s="99">
        <f t="shared" si="9"/>
        <v>0.12182722161158122</v>
      </c>
    </row>
    <row r="100" spans="2:6" x14ac:dyDescent="0.3">
      <c r="B100" s="91">
        <v>0.9998695284105712</v>
      </c>
      <c r="C100" s="91">
        <v>3.7221850801051094E-4</v>
      </c>
      <c r="D100" s="97">
        <v>96.499999999999986</v>
      </c>
      <c r="E100" s="99">
        <f t="shared" si="8"/>
        <v>3.6401184038248324E-2</v>
      </c>
      <c r="F100" s="99">
        <f t="shared" si="9"/>
        <v>0.12060257503687688</v>
      </c>
    </row>
    <row r="101" spans="2:6" x14ac:dyDescent="0.3">
      <c r="B101" s="91">
        <v>0.9987835974783611</v>
      </c>
      <c r="C101" s="91">
        <v>3.4702384919732595E-3</v>
      </c>
      <c r="D101" s="97">
        <v>96.799999999999983</v>
      </c>
      <c r="E101" s="99">
        <f t="shared" si="8"/>
        <v>3.5275577074592279E-2</v>
      </c>
      <c r="F101" s="99">
        <f t="shared" si="9"/>
        <v>0.11938551924672658</v>
      </c>
    </row>
    <row r="102" spans="2:6" x14ac:dyDescent="0.3">
      <c r="B102" s="91">
        <v>0.99770437672698842</v>
      </c>
      <c r="C102" s="91">
        <v>6.5491152010608523E-3</v>
      </c>
      <c r="D102" s="97">
        <v>97.09999999999998</v>
      </c>
      <c r="E102" s="99">
        <f t="shared" si="8"/>
        <v>3.415692545777671E-2</v>
      </c>
      <c r="F102" s="99">
        <f t="shared" si="9"/>
        <v>0.11817598388370398</v>
      </c>
    </row>
    <row r="104" spans="2:6" x14ac:dyDescent="0.3">
      <c r="B104" t="str" cm="1">
        <f t="array" ref="B104:D118">B72:D86</f>
        <v>Variação ajustada pela Duration</v>
      </c>
      <c r="C104" t="str">
        <v>Variação vs PL</v>
      </c>
      <c r="D104" t="str">
        <v>Preço Mercado</v>
      </c>
      <c r="E104" t="s">
        <v>183</v>
      </c>
      <c r="F104" t="s">
        <v>184</v>
      </c>
    </row>
    <row r="105" spans="2:6" x14ac:dyDescent="0.3">
      <c r="B105" s="91">
        <v>1.0122761727948779</v>
      </c>
      <c r="C105" s="91">
        <v>-3.5022327403186199E-2</v>
      </c>
      <c r="D105" s="97">
        <v>93.200000000000017</v>
      </c>
      <c r="E105" s="99">
        <f t="shared" ref="E105:E118" si="10">(1+F73)/(1+$C$59)-1</f>
        <v>5.5399183081854542E-2</v>
      </c>
      <c r="F105" s="99">
        <f t="shared" ref="F105:F118" si="11">(1+F73)/(1+$C$60)-1</f>
        <v>0.14114404775679557</v>
      </c>
    </row>
    <row r="106" spans="2:6" x14ac:dyDescent="0.3">
      <c r="B106" s="91">
        <v>1.0111121074734528</v>
      </c>
      <c r="C106" s="91">
        <v>-3.1701400149486171E-2</v>
      </c>
      <c r="D106" s="97">
        <v>93.500000000000014</v>
      </c>
      <c r="E106" s="99">
        <f t="shared" si="10"/>
        <v>5.4185528525614091E-2</v>
      </c>
      <c r="F106" s="99">
        <f t="shared" si="11"/>
        <v>0.13983179103432763</v>
      </c>
    </row>
    <row r="107" spans="2:6" x14ac:dyDescent="0.3">
      <c r="B107" s="91">
        <v>1.0099554881988599</v>
      </c>
      <c r="C107" s="91">
        <v>-2.8401715500820466E-2</v>
      </c>
      <c r="D107" s="97">
        <v>93.800000000000011</v>
      </c>
      <c r="E107" s="99">
        <f t="shared" si="10"/>
        <v>5.297963721813459E-2</v>
      </c>
      <c r="F107" s="99">
        <f t="shared" si="11"/>
        <v>0.13852792827810134</v>
      </c>
    </row>
    <row r="108" spans="2:6" x14ac:dyDescent="0.3">
      <c r="B108" s="91">
        <v>1.0088062437549234</v>
      </c>
      <c r="C108" s="91">
        <v>-2.5123070286683983E-2</v>
      </c>
      <c r="D108" s="97">
        <v>94.100000000000009</v>
      </c>
      <c r="E108" s="99">
        <f t="shared" si="10"/>
        <v>5.1781434909427659E-2</v>
      </c>
      <c r="F108" s="99">
        <f t="shared" si="11"/>
        <v>0.13723237920576192</v>
      </c>
    </row>
    <row r="109" spans="2:6" x14ac:dyDescent="0.3">
      <c r="B109" s="91">
        <v>1.0076643038307578</v>
      </c>
      <c r="C109" s="91">
        <v>-2.1865263919247518E-2</v>
      </c>
      <c r="D109" s="97">
        <v>94.4</v>
      </c>
      <c r="E109" s="99">
        <f t="shared" si="10"/>
        <v>5.0590848293360802E-2</v>
      </c>
      <c r="F109" s="99">
        <f t="shared" si="11"/>
        <v>0.13594506455549249</v>
      </c>
    </row>
    <row r="110" spans="2:6" x14ac:dyDescent="0.3">
      <c r="B110" s="91">
        <v>1.0065295990064282</v>
      </c>
      <c r="C110" s="91">
        <v>-1.862809835244951E-2</v>
      </c>
      <c r="D110" s="97">
        <v>94.7</v>
      </c>
      <c r="E110" s="99">
        <f t="shared" si="10"/>
        <v>4.9407804992706916E-2</v>
      </c>
      <c r="F110" s="99">
        <f t="shared" si="11"/>
        <v>0.13466590606984963</v>
      </c>
    </row>
    <row r="111" spans="2:6" x14ac:dyDescent="0.3">
      <c r="B111" s="91">
        <v>1.0054020607388841</v>
      </c>
      <c r="C111" s="91">
        <v>-1.5411378041862859E-2</v>
      </c>
      <c r="D111" s="98">
        <v>95</v>
      </c>
      <c r="E111" s="99">
        <f t="shared" si="10"/>
        <v>4.8232233544478476E-2</v>
      </c>
      <c r="F111" s="99">
        <f t="shared" si="11"/>
        <v>0.13339482647990586</v>
      </c>
    </row>
    <row r="112" spans="2:6" x14ac:dyDescent="0.3">
      <c r="B112" s="91">
        <v>1.0042816213481554</v>
      </c>
      <c r="C112" s="91">
        <v>-1.2214909905319773E-2</v>
      </c>
      <c r="D112" s="97">
        <v>95.3</v>
      </c>
      <c r="E112" s="99">
        <f t="shared" si="10"/>
        <v>4.7064063385535482E-2</v>
      </c>
      <c r="F112" s="99">
        <f t="shared" si="11"/>
        <v>0.13213174948968875</v>
      </c>
    </row>
    <row r="113" spans="2:6" x14ac:dyDescent="0.3">
      <c r="B113" s="91">
        <v>1.0031682140038121</v>
      </c>
      <c r="C113" s="91">
        <v>-9.0385032842780037E-3</v>
      </c>
      <c r="D113" s="97">
        <v>95.6</v>
      </c>
      <c r="E113" s="99">
        <f t="shared" si="10"/>
        <v>4.5903224838469203E-2</v>
      </c>
      <c r="F113" s="99">
        <f t="shared" si="11"/>
        <v>0.13087659976091648</v>
      </c>
    </row>
    <row r="114" spans="2:6" x14ac:dyDescent="0.3">
      <c r="B114" s="91">
        <v>1.0020617727116754</v>
      </c>
      <c r="C114" s="91">
        <v>-5.8819699059122011E-3</v>
      </c>
      <c r="D114" s="97">
        <v>95.899999999999991</v>
      </c>
      <c r="E114" s="99">
        <f t="shared" si="10"/>
        <v>4.4749649097745037E-2</v>
      </c>
      <c r="F114" s="99">
        <f t="shared" si="11"/>
        <v>0.12962930289801777</v>
      </c>
    </row>
    <row r="115" spans="2:6" x14ac:dyDescent="0.3">
      <c r="B115" s="91">
        <v>1.0009622323007785</v>
      </c>
      <c r="C115" s="91">
        <v>-2.7451238459145831E-3</v>
      </c>
      <c r="D115" s="97">
        <v>96.199999999999989</v>
      </c>
      <c r="E115" s="99">
        <f t="shared" si="10"/>
        <v>4.3603268216110713E-2</v>
      </c>
      <c r="F115" s="99">
        <f t="shared" si="11"/>
        <v>0.12838978543343238</v>
      </c>
    </row>
    <row r="116" spans="2:6" x14ac:dyDescent="0.3">
      <c r="B116" s="91">
        <v>0.9998695284105712</v>
      </c>
      <c r="C116" s="91">
        <v>3.7221850801051094E-4</v>
      </c>
      <c r="D116" s="97">
        <v>96.499999999999986</v>
      </c>
      <c r="E116" s="99">
        <f t="shared" si="10"/>
        <v>4.2464015091253637E-2</v>
      </c>
      <c r="F116" s="99">
        <f t="shared" si="11"/>
        <v>0.12715797481318636</v>
      </c>
    </row>
    <row r="117" spans="2:6" x14ac:dyDescent="0.3">
      <c r="B117" s="91">
        <v>0.9987835974783611</v>
      </c>
      <c r="C117" s="91">
        <v>3.4702384919732595E-3</v>
      </c>
      <c r="D117" s="97">
        <v>96.799999999999983</v>
      </c>
      <c r="E117" s="99">
        <f t="shared" si="10"/>
        <v>4.1331823452707361E-2</v>
      </c>
      <c r="F117" s="99">
        <f t="shared" si="11"/>
        <v>0.12593379938273519</v>
      </c>
    </row>
    <row r="118" spans="2:6" x14ac:dyDescent="0.3">
      <c r="B118" s="91">
        <v>0.99770437672698842</v>
      </c>
      <c r="C118" s="91">
        <v>6.5491152010608523E-3</v>
      </c>
      <c r="D118" s="97">
        <v>97.09999999999998</v>
      </c>
      <c r="E118" s="99">
        <f t="shared" si="10"/>
        <v>4.0206627849002752E-2</v>
      </c>
      <c r="F118" s="99">
        <f t="shared" si="11"/>
        <v>0.12471718837306955</v>
      </c>
    </row>
    <row r="120" spans="2:6" x14ac:dyDescent="0.3">
      <c r="B120" t="str" cm="1">
        <f t="array" ref="B120:D134">B72:D86</f>
        <v>Variação ajustada pela Duration</v>
      </c>
      <c r="C120" t="str">
        <v>Variação vs PL</v>
      </c>
      <c r="D120" t="str">
        <v>Preço Mercado</v>
      </c>
      <c r="E120" t="s">
        <v>185</v>
      </c>
      <c r="F120" t="s">
        <v>186</v>
      </c>
    </row>
    <row r="121" spans="2:6" x14ac:dyDescent="0.3">
      <c r="B121">
        <v>1.0122761727948779</v>
      </c>
      <c r="C121">
        <v>-3.5022327403186199E-2</v>
      </c>
      <c r="D121" s="97">
        <v>93.200000000000017</v>
      </c>
      <c r="E121" s="99">
        <f t="shared" ref="E121:F134" si="12">E105-$C$31</f>
        <v>4.2799183081854542E-2</v>
      </c>
      <c r="F121" s="99">
        <f t="shared" si="12"/>
        <v>0.12854404775679557</v>
      </c>
    </row>
    <row r="122" spans="2:6" x14ac:dyDescent="0.3">
      <c r="B122">
        <v>1.0111121074734528</v>
      </c>
      <c r="C122">
        <v>-3.1701400149486171E-2</v>
      </c>
      <c r="D122" s="97">
        <v>93.500000000000014</v>
      </c>
      <c r="E122" s="99">
        <f t="shared" si="12"/>
        <v>4.1585528525614091E-2</v>
      </c>
      <c r="F122" s="99">
        <f t="shared" si="12"/>
        <v>0.12723179103432763</v>
      </c>
    </row>
    <row r="123" spans="2:6" x14ac:dyDescent="0.3">
      <c r="B123">
        <v>1.0099554881988599</v>
      </c>
      <c r="C123">
        <v>-2.8401715500820466E-2</v>
      </c>
      <c r="D123" s="97">
        <v>93.800000000000011</v>
      </c>
      <c r="E123" s="99">
        <f t="shared" si="12"/>
        <v>4.037963721813459E-2</v>
      </c>
      <c r="F123" s="99">
        <f t="shared" si="12"/>
        <v>0.12592792827810134</v>
      </c>
    </row>
    <row r="124" spans="2:6" x14ac:dyDescent="0.3">
      <c r="B124">
        <v>1.0088062437549234</v>
      </c>
      <c r="C124">
        <v>-2.5123070286683983E-2</v>
      </c>
      <c r="D124" s="97">
        <v>94.100000000000009</v>
      </c>
      <c r="E124" s="99">
        <f t="shared" si="12"/>
        <v>3.9181434909427659E-2</v>
      </c>
      <c r="F124" s="99">
        <f t="shared" si="12"/>
        <v>0.12463237920576192</v>
      </c>
    </row>
    <row r="125" spans="2:6" x14ac:dyDescent="0.3">
      <c r="B125">
        <v>1.0076643038307578</v>
      </c>
      <c r="C125">
        <v>-2.1865263919247518E-2</v>
      </c>
      <c r="D125" s="97">
        <v>94.4</v>
      </c>
      <c r="E125" s="99">
        <f t="shared" si="12"/>
        <v>3.7990848293360802E-2</v>
      </c>
      <c r="F125" s="99">
        <f t="shared" si="12"/>
        <v>0.12334506455549249</v>
      </c>
    </row>
    <row r="126" spans="2:6" x14ac:dyDescent="0.3">
      <c r="B126">
        <v>1.0065295990064282</v>
      </c>
      <c r="C126">
        <v>-1.862809835244951E-2</v>
      </c>
      <c r="D126" s="97">
        <v>94.7</v>
      </c>
      <c r="E126" s="99">
        <f t="shared" si="12"/>
        <v>3.6807804992706916E-2</v>
      </c>
      <c r="F126" s="99">
        <f t="shared" si="12"/>
        <v>0.12206590606984963</v>
      </c>
    </row>
    <row r="127" spans="2:6" x14ac:dyDescent="0.3">
      <c r="B127">
        <v>1.0054020607388841</v>
      </c>
      <c r="C127">
        <v>-1.5411378041862859E-2</v>
      </c>
      <c r="D127" s="97">
        <v>95</v>
      </c>
      <c r="E127" s="99">
        <f t="shared" si="12"/>
        <v>3.5632233544478475E-2</v>
      </c>
      <c r="F127" s="99">
        <f t="shared" si="12"/>
        <v>0.12079482647990586</v>
      </c>
    </row>
    <row r="128" spans="2:6" x14ac:dyDescent="0.3">
      <c r="B128">
        <v>1.0042816213481554</v>
      </c>
      <c r="C128">
        <v>-1.2214909905319773E-2</v>
      </c>
      <c r="D128" s="97">
        <v>95.3</v>
      </c>
      <c r="E128" s="99">
        <f t="shared" si="12"/>
        <v>3.4464063385535482E-2</v>
      </c>
      <c r="F128" s="99">
        <f t="shared" si="12"/>
        <v>0.11953174948968875</v>
      </c>
    </row>
    <row r="129" spans="2:6" x14ac:dyDescent="0.3">
      <c r="B129">
        <v>1.0031682140038121</v>
      </c>
      <c r="C129">
        <v>-9.0385032842780037E-3</v>
      </c>
      <c r="D129" s="97">
        <v>95.6</v>
      </c>
      <c r="E129" s="99">
        <f t="shared" si="12"/>
        <v>3.3303224838469203E-2</v>
      </c>
      <c r="F129" s="99">
        <f t="shared" si="12"/>
        <v>0.11827659976091648</v>
      </c>
    </row>
    <row r="130" spans="2:6" x14ac:dyDescent="0.3">
      <c r="B130">
        <v>1.0020617727116754</v>
      </c>
      <c r="C130">
        <v>-5.8819699059122011E-3</v>
      </c>
      <c r="D130" s="97">
        <v>95.899999999999991</v>
      </c>
      <c r="E130" s="99">
        <f t="shared" si="12"/>
        <v>3.2149649097745037E-2</v>
      </c>
      <c r="F130" s="99">
        <f t="shared" si="12"/>
        <v>0.11702930289801777</v>
      </c>
    </row>
    <row r="131" spans="2:6" x14ac:dyDescent="0.3">
      <c r="B131">
        <v>1.0009622323007785</v>
      </c>
      <c r="C131">
        <v>-2.7451238459145831E-3</v>
      </c>
      <c r="D131" s="97">
        <v>96.199999999999989</v>
      </c>
      <c r="E131" s="99">
        <f t="shared" si="12"/>
        <v>3.1003268216110713E-2</v>
      </c>
      <c r="F131" s="99">
        <f t="shared" si="12"/>
        <v>0.11578978543343238</v>
      </c>
    </row>
    <row r="132" spans="2:6" x14ac:dyDescent="0.3">
      <c r="B132">
        <v>0.9998695284105712</v>
      </c>
      <c r="C132">
        <v>3.7221850801051094E-4</v>
      </c>
      <c r="D132" s="97">
        <v>96.499999999999986</v>
      </c>
      <c r="E132" s="99">
        <f t="shared" si="12"/>
        <v>2.9864015091253637E-2</v>
      </c>
      <c r="F132" s="99">
        <f t="shared" si="12"/>
        <v>0.11455797481318636</v>
      </c>
    </row>
    <row r="133" spans="2:6" x14ac:dyDescent="0.3">
      <c r="B133">
        <v>0.9987835974783611</v>
      </c>
      <c r="C133">
        <v>3.4702384919732595E-3</v>
      </c>
      <c r="D133" s="97">
        <v>96.799999999999983</v>
      </c>
      <c r="E133" s="99">
        <f t="shared" si="12"/>
        <v>2.8731823452707361E-2</v>
      </c>
      <c r="F133" s="99">
        <f t="shared" si="12"/>
        <v>0.11333379938273519</v>
      </c>
    </row>
    <row r="134" spans="2:6" x14ac:dyDescent="0.3">
      <c r="B134">
        <v>0.99770437672698842</v>
      </c>
      <c r="C134">
        <v>6.5491152010608523E-3</v>
      </c>
      <c r="D134" s="97">
        <v>97.09999999999998</v>
      </c>
      <c r="E134" s="99">
        <f t="shared" si="12"/>
        <v>2.7606627849002752E-2</v>
      </c>
      <c r="F134" s="99">
        <f t="shared" si="12"/>
        <v>0.11211718837306955</v>
      </c>
    </row>
    <row r="136" spans="2:6" x14ac:dyDescent="0.3">
      <c r="B136" t="s">
        <v>177</v>
      </c>
      <c r="C136" t="s">
        <v>178</v>
      </c>
      <c r="D136" t="s">
        <v>202</v>
      </c>
      <c r="E136" t="s">
        <v>179</v>
      </c>
      <c r="F136" t="s">
        <v>180</v>
      </c>
    </row>
    <row r="137" spans="2:6" x14ac:dyDescent="0.3">
      <c r="B137" s="93">
        <f>1- C137/$C$47</f>
        <v>1</v>
      </c>
      <c r="C137" s="94">
        <f>(D137-$C$23)/D137</f>
        <v>0</v>
      </c>
      <c r="D137" s="96">
        <f>Sensibilidade!I29</f>
        <v>96.464080913976971</v>
      </c>
      <c r="E137" s="91">
        <f>(1+$C$70) * ($B137) - 1</f>
        <v>0.1898194287658288</v>
      </c>
      <c r="F137" s="91">
        <f>(1+$D$70) * ($B137) - 1</f>
        <v>0.19677973939774351</v>
      </c>
    </row>
    <row r="139" spans="2:6" x14ac:dyDescent="0.3">
      <c r="B139" t="s">
        <v>177</v>
      </c>
      <c r="C139" t="s">
        <v>178</v>
      </c>
      <c r="D139" t="s">
        <v>202</v>
      </c>
      <c r="E139" t="s">
        <v>184</v>
      </c>
      <c r="F139" t="s">
        <v>186</v>
      </c>
    </row>
    <row r="140" spans="2:6" x14ac:dyDescent="0.3">
      <c r="B140" s="93" cm="1">
        <f t="array" ref="B140:D140">B137:D137</f>
        <v>1</v>
      </c>
      <c r="C140" s="94">
        <v>0</v>
      </c>
      <c r="D140" s="96">
        <v>96.464080913976971</v>
      </c>
      <c r="E140" s="91">
        <f>(1+F137)/(1+$C$60)-1</f>
        <v>0.12730505609562615</v>
      </c>
      <c r="F140" s="91">
        <f>E140-$C$31</f>
        <v>0.11470505609562615</v>
      </c>
    </row>
    <row r="142" spans="2:6" x14ac:dyDescent="0.3">
      <c r="B142" t="s">
        <v>177</v>
      </c>
      <c r="C142" t="s">
        <v>178</v>
      </c>
      <c r="D142" t="s">
        <v>202</v>
      </c>
      <c r="E142" t="s">
        <v>183</v>
      </c>
      <c r="F142" t="s">
        <v>185</v>
      </c>
    </row>
    <row r="143" spans="2:6" x14ac:dyDescent="0.3">
      <c r="B143" s="93" cm="1">
        <f t="array" ref="B143:D143">B140:D140</f>
        <v>1</v>
      </c>
      <c r="C143" s="94">
        <v>0</v>
      </c>
      <c r="D143" s="96">
        <v>96.464080913976971</v>
      </c>
      <c r="E143" s="91">
        <f>(1+F137)/(1+$C$59)-1</f>
        <v>4.2600044776234025E-2</v>
      </c>
      <c r="F143" s="91">
        <f>E143-$C$31</f>
        <v>3.0000044776234025E-2</v>
      </c>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bb8421-88ee-4b6c-9393-7619157d38c9">
      <Terms xmlns="http://schemas.microsoft.com/office/infopath/2007/PartnerControls"/>
    </lcf76f155ced4ddcb4097134ff3c332f>
    <TaxCatchAll xmlns="ec1952d2-7a18-4d18-ba4e-07b2f6744b0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92A58BD6A758C46924C5ED63FB4026C" ma:contentTypeVersion="14" ma:contentTypeDescription="Crie um novo documento." ma:contentTypeScope="" ma:versionID="31b4457eb35db325452646432a9f83a3">
  <xsd:schema xmlns:xsd="http://www.w3.org/2001/XMLSchema" xmlns:xs="http://www.w3.org/2001/XMLSchema" xmlns:p="http://schemas.microsoft.com/office/2006/metadata/properties" xmlns:ns2="69bb8421-88ee-4b6c-9393-7619157d38c9" xmlns:ns3="ec1952d2-7a18-4d18-ba4e-07b2f6744b07" targetNamespace="http://schemas.microsoft.com/office/2006/metadata/properties" ma:root="true" ma:fieldsID="5c7e661a4b32490333b769b8077ee461" ns2:_="" ns3:_="">
    <xsd:import namespace="69bb8421-88ee-4b6c-9393-7619157d38c9"/>
    <xsd:import namespace="ec1952d2-7a18-4d18-ba4e-07b2f6744b0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bb8421-88ee-4b6c-9393-7619157d38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1225be19-ce8b-4db1-952c-c17f45b27c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1952d2-7a18-4d18-ba4e-07b2f6744b0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6da5e19-b07e-487d-b714-8b9396110942}" ma:internalName="TaxCatchAll" ma:showField="CatchAllData" ma:web="ec1952d2-7a18-4d18-ba4e-07b2f6744b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488390-98A8-48D7-A5D6-0F2DE9B9D808}">
  <ds:schemaRefs>
    <ds:schemaRef ds:uri="http://schemas.microsoft.com/office/2006/metadata/properties"/>
    <ds:schemaRef ds:uri="http://schemas.microsoft.com/office/infopath/2007/PartnerControls"/>
    <ds:schemaRef ds:uri="93477490-447c-40b5-9161-7709cf92fcd6"/>
    <ds:schemaRef ds:uri="cde9475b-d5d7-4df4-a7a9-2e86df0fc127"/>
    <ds:schemaRef ds:uri="69bb8421-88ee-4b6c-9393-7619157d38c9"/>
    <ds:schemaRef ds:uri="ec1952d2-7a18-4d18-ba4e-07b2f6744b07"/>
  </ds:schemaRefs>
</ds:datastoreItem>
</file>

<file path=customXml/itemProps2.xml><?xml version="1.0" encoding="utf-8"?>
<ds:datastoreItem xmlns:ds="http://schemas.openxmlformats.org/officeDocument/2006/customXml" ds:itemID="{C8F955F3-F405-47AB-97A6-DBBE388F85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bb8421-88ee-4b6c-9393-7619157d38c9"/>
    <ds:schemaRef ds:uri="ec1952d2-7a18-4d18-ba4e-07b2f6744b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59B112-5957-4313-8973-927647717C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Carteira de CRIs</vt:lpstr>
      <vt:lpstr>Resumo CRIs por CETIP</vt:lpstr>
      <vt:lpstr>Resultado</vt:lpstr>
      <vt:lpstr>Sensibilidade</vt:lpstr>
      <vt:lpstr>aux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Ruza Santos</dc:creator>
  <cp:lastModifiedBy>Sabrina Pirillo</cp:lastModifiedBy>
  <dcterms:created xsi:type="dcterms:W3CDTF">2021-07-07T18:58:53Z</dcterms:created>
  <dcterms:modified xsi:type="dcterms:W3CDTF">2025-04-30T20:48:03Z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0x010100692A58BD6A758C46924C5ED63FB4026C</vt:lpwstr>
  </property>
  <property fmtid="{D5CDD505-2E9C-101B-9397-08002B2CF9AE}" pid="3" name="MediaServiceImageTags">
    <vt:lpwstr/>
  </property>
</Properties>
</file>