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slc.sharepoint.com/sites/EquipedeRI/Shared Documents/Analises/Releases 2025/4T25/Tabelas Site/NAV histórico/"/>
    </mc:Choice>
  </mc:AlternateContent>
  <xr:revisionPtr revIDLastSave="0" documentId="8_{0CFBEDFE-AB24-4A1D-A54A-AAD44C95CC85}" xr6:coauthVersionLast="47" xr6:coauthVersionMax="47" xr10:uidLastSave="{00000000-0000-0000-0000-000000000000}"/>
  <bookViews>
    <workbookView xWindow="-120" yWindow="-120" windowWidth="29040" windowHeight="15720" xr2:uid="{3092D118-8B65-4712-B879-E9F8DEABCD10}"/>
  </bookViews>
  <sheets>
    <sheet name="NAV Historico" sheetId="3" r:id="rId1"/>
    <sheet name="Trimestral Release" sheetId="1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3" l="1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B19" i="3"/>
  <c r="B18" i="3" l="1"/>
  <c r="B17" i="3"/>
  <c r="B12" i="3"/>
  <c r="C17" i="3" l="1"/>
  <c r="C12" i="3"/>
  <c r="C18" i="3" s="1"/>
  <c r="C19" i="3" l="1"/>
  <c r="G17" i="3" l="1"/>
  <c r="G12" i="3"/>
  <c r="G18" i="3" l="1"/>
  <c r="G19" i="3"/>
  <c r="V5" i="3"/>
  <c r="V12" i="3" s="1"/>
  <c r="U12" i="3"/>
  <c r="O17" i="3" l="1"/>
  <c r="O12" i="3"/>
  <c r="L12" i="3" l="1"/>
  <c r="L17" i="3" l="1"/>
  <c r="L18" i="3" s="1"/>
  <c r="L19" i="3" l="1"/>
  <c r="D17" i="3"/>
  <c r="D12" i="3"/>
  <c r="D18" i="3" l="1"/>
  <c r="E17" i="3"/>
  <c r="E12" i="3"/>
  <c r="D19" i="3" l="1"/>
  <c r="E18" i="3"/>
  <c r="F17" i="3"/>
  <c r="F12" i="3"/>
  <c r="E19" i="3" l="1"/>
  <c r="F18" i="3"/>
  <c r="W20" i="3"/>
  <c r="K17" i="3"/>
  <c r="K12" i="3"/>
  <c r="I17" i="3"/>
  <c r="I12" i="3"/>
  <c r="I18" i="3" s="1"/>
  <c r="F19" i="3" l="1"/>
  <c r="I19" i="3"/>
  <c r="K18" i="3"/>
  <c r="O18" i="3"/>
  <c r="W17" i="3"/>
  <c r="W12" i="3"/>
  <c r="R17" i="3"/>
  <c r="R12" i="3"/>
  <c r="Y7" i="3"/>
  <c r="AA7" i="3"/>
  <c r="Z7" i="3"/>
  <c r="X7" i="3"/>
  <c r="W18" i="3" l="1"/>
  <c r="O19" i="3"/>
  <c r="K19" i="3"/>
  <c r="R18" i="3"/>
  <c r="AA10" i="3"/>
  <c r="Z10" i="3"/>
  <c r="AA13" i="3"/>
  <c r="Z13" i="3"/>
  <c r="AA9" i="3"/>
  <c r="Z9" i="3"/>
  <c r="AA8" i="3"/>
  <c r="Z8" i="3"/>
  <c r="AA11" i="3"/>
  <c r="Z11" i="3"/>
  <c r="X16" i="3"/>
  <c r="Y13" i="3"/>
  <c r="X13" i="3"/>
  <c r="Y11" i="3"/>
  <c r="X11" i="3"/>
  <c r="W19" i="3" l="1"/>
  <c r="R19" i="3"/>
  <c r="T12" i="3"/>
  <c r="Q12" i="3"/>
  <c r="P12" i="3"/>
  <c r="H12" i="3"/>
  <c r="J12" i="3"/>
  <c r="M12" i="3"/>
  <c r="N12" i="3"/>
  <c r="S12" i="3"/>
  <c r="X12" i="3"/>
  <c r="Y12" i="3"/>
  <c r="Z12" i="3"/>
  <c r="AA12" i="3"/>
  <c r="H17" i="3"/>
  <c r="J17" i="3"/>
  <c r="M17" i="3"/>
  <c r="N17" i="3"/>
  <c r="P17" i="3"/>
  <c r="Q17" i="3"/>
  <c r="S17" i="3"/>
  <c r="T17" i="3"/>
  <c r="U17" i="3"/>
  <c r="U18" i="3" s="1"/>
  <c r="V17" i="3"/>
  <c r="X17" i="3"/>
  <c r="Y17" i="3"/>
  <c r="Z17" i="3"/>
  <c r="AA17" i="3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B15" i="1"/>
  <c r="B11" i="1"/>
  <c r="V18" i="3" l="1"/>
  <c r="X18" i="3"/>
  <c r="T18" i="3"/>
  <c r="H18" i="3"/>
  <c r="P18" i="3"/>
  <c r="N18" i="3"/>
  <c r="M18" i="3"/>
  <c r="J18" i="3"/>
  <c r="Y18" i="3"/>
  <c r="Z18" i="3"/>
  <c r="AA18" i="3"/>
  <c r="S18" i="3"/>
  <c r="Q18" i="3"/>
  <c r="X16" i="1"/>
  <c r="W16" i="1"/>
  <c r="V16" i="1"/>
  <c r="B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Z19" i="3" l="1"/>
  <c r="Y19" i="3"/>
  <c r="J19" i="3"/>
  <c r="M19" i="3"/>
  <c r="N19" i="3"/>
  <c r="P19" i="3"/>
  <c r="H19" i="3"/>
  <c r="Q19" i="3"/>
  <c r="T19" i="3"/>
  <c r="S19" i="3"/>
  <c r="X19" i="3"/>
  <c r="AA19" i="3"/>
  <c r="U19" i="3"/>
  <c r="V19" i="3"/>
</calcChain>
</file>

<file path=xl/sharedStrings.xml><?xml version="1.0" encoding="utf-8"?>
<sst xmlns="http://schemas.openxmlformats.org/spreadsheetml/2006/main" count="79" uniqueCount="74">
  <si>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</si>
  <si>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</si>
  <si>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</si>
  <si>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</si>
  <si>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</si>
  <si>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</si>
  <si>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</si>
  <si>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</si>
  <si>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</si>
  <si>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</si>
  <si>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</si>
  <si>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</si>
  <si>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</si>
  <si>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</si>
  <si>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</si>
  <si>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</si>
  <si>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</si>
  <si>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</si>
  <si>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</si>
  <si>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</si>
  <si>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</si>
  <si>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</si>
  <si>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</si>
  <si>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 xml:space="preserve">Fazendas SLC Agrícola </t>
  </si>
  <si>
    <t>Fazendas SLC LandCo</t>
  </si>
  <si>
    <t>Infra-estrutura (excl. terras)</t>
  </si>
  <si>
    <t xml:space="preserve">Crédito relativo a prejuízo fiscal </t>
  </si>
  <si>
    <t>Contas a Receber (excl. derivativos)</t>
  </si>
  <si>
    <t xml:space="preserve">Estoques </t>
  </si>
  <si>
    <t>Ativos Biológicos</t>
  </si>
  <si>
    <t>Caixa</t>
  </si>
  <si>
    <t>Subtotal</t>
  </si>
  <si>
    <t>Fornecedores</t>
  </si>
  <si>
    <t>Dívida Bruta ajustada pelas operações de derivativos</t>
  </si>
  <si>
    <t>Dívidas relativas a compra de terras</t>
  </si>
  <si>
    <t xml:space="preserve">Valor Líquido dos Ativos </t>
  </si>
  <si>
    <t>Valor Líquido dos Ativos por Ação</t>
  </si>
  <si>
    <t>Nº Ações</t>
  </si>
  <si>
    <t>4T22</t>
  </si>
  <si>
    <t>Número Ações</t>
  </si>
  <si>
    <t xml:space="preserve"> Valor Líquido dos Ativos </t>
  </si>
  <si>
    <t xml:space="preserve"> Subtotal </t>
  </si>
  <si>
    <t xml:space="preserve"> Dívida Bruta ajustada pelo resultado das operações com derivativos  </t>
  </si>
  <si>
    <t xml:space="preserve"> Fornecedores </t>
  </si>
  <si>
    <t xml:space="preserve"> Caixa e Aplicações Financeiras</t>
  </si>
  <si>
    <t xml:space="preserve"> Ativos Biológicos </t>
  </si>
  <si>
    <t xml:space="preserve"> Estoques </t>
  </si>
  <si>
    <t xml:space="preserve"> Contas a Receber (excl. derivativos) </t>
  </si>
  <si>
    <t xml:space="preserve"> Infraestrutura (excl. terras) </t>
  </si>
  <si>
    <t>Crédito relativo a prejuízo fiscal</t>
  </si>
  <si>
    <t xml:space="preserve">(R$ milhões) </t>
  </si>
  <si>
    <t xml:space="preserve"> Valor Líquido dos Ativos por Ação </t>
  </si>
  <si>
    <t>Fato Relevante</t>
  </si>
  <si>
    <t>Release 2T25</t>
  </si>
  <si>
    <r>
      <t xml:space="preserve"> Fazendas SLC Agrícola </t>
    </r>
    <r>
      <rPr>
        <vertAlign val="superscript"/>
        <sz val="10"/>
        <color rgb="FF0D5D3F"/>
        <rFont val="Arial"/>
        <family val="2"/>
      </rPr>
      <t>(1)</t>
    </r>
  </si>
  <si>
    <r>
      <t xml:space="preserve"> Fazendas SLC LandCo </t>
    </r>
    <r>
      <rPr>
        <vertAlign val="superscript"/>
        <sz val="10"/>
        <color rgb="FF0D5D3F"/>
        <rFont val="Arial"/>
        <family val="2"/>
      </rPr>
      <t>(1)</t>
    </r>
    <r>
      <rPr>
        <sz val="10"/>
        <color rgb="FF0D5D3F"/>
        <rFont val="Arial"/>
        <family val="2"/>
      </rPr>
      <t xml:space="preserve"> </t>
    </r>
  </si>
  <si>
    <t xml:space="preserve">Notas: </t>
  </si>
  <si>
    <t xml:space="preserve">(3) Fato Relevante se refere a atualização do NAV após a divulgação do Laudo de Avaliação de Terras. </t>
  </si>
  <si>
    <t xml:space="preserve">(1)  A partir do 4T11 a Companhia passou a divulgar os dados do NAV no release de resultados; </t>
  </si>
  <si>
    <t>(2) Para fins de comparação histórica a Companhia realizou o cálculo dos anos de 2007, 2008, 2009 e 2010.</t>
  </si>
  <si>
    <t>Net Asset Value (NAV)</t>
  </si>
  <si>
    <t>Comunicado ao Mercado</t>
  </si>
  <si>
    <t>Evento Societário</t>
  </si>
  <si>
    <t>Desdobramento de ações 1 x 2.</t>
  </si>
  <si>
    <t>Emissão de ações operação Terra Santa (2.516.454 ações).</t>
  </si>
  <si>
    <t>Bonificação de ações 10% (19.311.145).</t>
  </si>
  <si>
    <t>Bonificação de ações 10% (21.242.260); Cancelamento de ações (7.000.000).</t>
  </si>
  <si>
    <t>Cancelamento de ações (5.000.000); Desdobramento de ações 1 x 2.</t>
  </si>
  <si>
    <t>Cancelamento de Ações (3.690.000)</t>
  </si>
  <si>
    <t xml:space="preserve">Valor líquido dos ativos / número atual de ações </t>
  </si>
  <si>
    <t>Release 3T25</t>
  </si>
  <si>
    <t xml:space="preserve"> Títulos a pagar</t>
  </si>
  <si>
    <t xml:space="preserve"> Adiantamento de Clientes</t>
  </si>
  <si>
    <t xml:space="preserve">Bonificação de ações 12,5% (55.416.214);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</si>
</sst>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D5D3F"/>
      <name val="Arial"/>
      <family val="2"/>
    </font>
    <font>
      <sz val="10"/>
      <color rgb="FF0D5D3F"/>
      <name val="Arial"/>
      <family val="2"/>
    </font>
    <font>
      <vertAlign val="superscript"/>
      <sz val="10"/>
      <color rgb="FF0D5D3F"/>
      <name val="Arial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8"/>
      <color rgb="FF40404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595959"/>
      <name val="Arial"/>
      <family val="2"/>
    </font>
    <font>
      <sz val="7"/>
      <color rgb="FF595959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D5D3F"/>
        <bgColor indexed="64"/>
      </patternFill>
    </fill>
  </fills>
  <borders count="7">
    <border>
      <left/>
      <right/>
      <top/>
      <bottom/>
      <diagonal/>
    </border>
    <border>
      <left style="medium">
        <color rgb="FF009A44"/>
      </left>
      <right style="medium">
        <color rgb="FF009A44"/>
      </right>
      <top/>
      <bottom/>
      <diagonal/>
    </border>
    <border>
      <left/>
      <right/>
      <top style="medium">
        <color rgb="FF009A44"/>
      </top>
      <bottom style="medium">
        <color rgb="FF009A44"/>
      </bottom>
      <diagonal/>
    </border>
    <border>
      <left style="medium">
        <color rgb="FF009A44"/>
      </left>
      <right style="medium">
        <color rgb="FF009A44"/>
      </right>
      <top style="medium">
        <color rgb="FF009A44"/>
      </top>
      <bottom style="medium">
        <color rgb="FF009A44"/>
      </bottom>
      <diagonal/>
    </border>
    <border>
      <left/>
      <right/>
      <top/>
      <bottom style="medium">
        <color rgb="FF006800"/>
      </bottom>
      <diagonal/>
    </border>
    <border>
      <left/>
      <right style="medium">
        <color rgb="FF009A44"/>
      </right>
      <top/>
      <bottom style="medium">
        <color rgb="FF009A44"/>
      </bottom>
      <diagonal/>
    </border>
    <border>
      <left/>
      <right style="medium">
        <color rgb="FF009A4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165" fontId="0" fillId="0" borderId="0" xfId="1" applyNumberFormat="1" applyFont="1"/>
    <xf numFmtId="0" fontId="2" fillId="0" borderId="0" xfId="0" applyFont="1"/>
    <xf numFmtId="165" fontId="2" fillId="0" borderId="0" xfId="1" applyNumberFormat="1" applyFont="1"/>
    <xf numFmtId="164" fontId="2" fillId="0" borderId="0" xfId="1" applyNumberFormat="1" applyFont="1"/>
    <xf numFmtId="165" fontId="0" fillId="0" borderId="0" xfId="0" applyNumberForma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2" borderId="0" xfId="0" applyFont="1" applyFill="1"/>
    <xf numFmtId="165" fontId="7" fillId="0" borderId="0" xfId="2" applyNumberFormat="1" applyFont="1" applyAlignment="1">
      <alignment horizontal="right" vertical="center"/>
    </xf>
    <xf numFmtId="165" fontId="5" fillId="0" borderId="0" xfId="2" applyNumberFormat="1" applyFont="1" applyAlignment="1">
      <alignment horizontal="right" vertical="center"/>
    </xf>
    <xf numFmtId="0" fontId="9" fillId="0" borderId="0" xfId="0" applyFont="1"/>
    <xf numFmtId="0" fontId="4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165" fontId="14" fillId="0" borderId="1" xfId="1" applyNumberFormat="1" applyFont="1" applyBorder="1" applyAlignment="1">
      <alignment vertical="center"/>
    </xf>
    <xf numFmtId="3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1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right"/>
    </xf>
    <xf numFmtId="0" fontId="4" fillId="4" borderId="0" xfId="0" applyFont="1" applyFill="1"/>
    <xf numFmtId="0" fontId="4" fillId="4" borderId="1" xfId="0" applyFont="1" applyFill="1" applyBorder="1"/>
    <xf numFmtId="14" fontId="4" fillId="4" borderId="1" xfId="0" applyNumberFormat="1" applyFont="1" applyFill="1" applyBorder="1"/>
    <xf numFmtId="0" fontId="11" fillId="3" borderId="2" xfId="0" applyFont="1" applyFill="1" applyBorder="1" applyAlignment="1">
      <alignment vertical="center"/>
    </xf>
    <xf numFmtId="14" fontId="11" fillId="3" borderId="3" xfId="0" applyNumberFormat="1" applyFont="1" applyFill="1" applyBorder="1"/>
    <xf numFmtId="14" fontId="11" fillId="3" borderId="3" xfId="0" applyNumberFormat="1" applyFont="1" applyFill="1" applyBorder="1" applyAlignment="1">
      <alignment horizontal="center"/>
    </xf>
    <xf numFmtId="3" fontId="15" fillId="3" borderId="3" xfId="0" applyNumberFormat="1" applyFont="1" applyFill="1" applyBorder="1" applyAlignment="1">
      <alignment horizontal="right" vertical="center"/>
    </xf>
    <xf numFmtId="3" fontId="15" fillId="3" borderId="3" xfId="0" applyNumberFormat="1" applyFont="1" applyFill="1" applyBorder="1" applyAlignment="1">
      <alignment horizontal="right"/>
    </xf>
    <xf numFmtId="43" fontId="15" fillId="3" borderId="3" xfId="0" applyNumberFormat="1" applyFont="1" applyFill="1" applyBorder="1" applyAlignment="1">
      <alignment horizontal="right" vertical="center"/>
    </xf>
    <xf numFmtId="164" fontId="15" fillId="3" borderId="3" xfId="0" applyNumberFormat="1" applyFont="1" applyFill="1" applyBorder="1" applyAlignment="1">
      <alignment horizontal="right" vertical="center"/>
    </xf>
    <xf numFmtId="43" fontId="15" fillId="3" borderId="3" xfId="0" applyNumberFormat="1" applyFont="1" applyFill="1" applyBorder="1" applyAlignment="1">
      <alignment horizontal="right"/>
    </xf>
    <xf numFmtId="0" fontId="11" fillId="0" borderId="2" xfId="0" applyFont="1" applyBorder="1" applyAlignment="1">
      <alignment vertical="center"/>
    </xf>
    <xf numFmtId="165" fontId="14" fillId="0" borderId="3" xfId="2" applyNumberFormat="1" applyFont="1" applyBorder="1" applyAlignment="1">
      <alignment horizontal="right" vertical="center"/>
    </xf>
    <xf numFmtId="165" fontId="14" fillId="0" borderId="3" xfId="2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5" fontId="5" fillId="0" borderId="0" xfId="2" applyNumberFormat="1" applyFont="1" applyAlignment="1">
      <alignment horizontal="center" vertical="center"/>
    </xf>
    <xf numFmtId="165" fontId="5" fillId="0" borderId="0" xfId="2" applyNumberFormat="1" applyFont="1" applyFill="1" applyAlignment="1">
      <alignment horizontal="center" vertical="center"/>
    </xf>
    <xf numFmtId="0" fontId="10" fillId="0" borderId="0" xfId="0" applyFont="1"/>
    <xf numFmtId="165" fontId="5" fillId="0" borderId="0" xfId="2" applyNumberFormat="1" applyFont="1" applyAlignment="1">
      <alignment horizontal="left" vertical="center"/>
    </xf>
    <xf numFmtId="0" fontId="8" fillId="2" borderId="0" xfId="0" applyFont="1" applyFill="1"/>
    <xf numFmtId="165" fontId="9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right" vertical="center"/>
    </xf>
    <xf numFmtId="43" fontId="17" fillId="0" borderId="0" xfId="0" applyNumberFormat="1" applyFont="1"/>
    <xf numFmtId="0" fontId="16" fillId="4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165" fontId="9" fillId="0" borderId="0" xfId="2" applyNumberFormat="1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3" fontId="17" fillId="0" borderId="0" xfId="0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horizontal="left" vertical="center"/>
    </xf>
    <xf numFmtId="165" fontId="4" fillId="0" borderId="0" xfId="1" applyNumberFormat="1" applyFont="1"/>
    <xf numFmtId="165" fontId="14" fillId="0" borderId="1" xfId="1" applyNumberFormat="1" applyFont="1" applyBorder="1" applyAlignment="1">
      <alignment horizontal="right" vertical="center"/>
    </xf>
    <xf numFmtId="0" fontId="16" fillId="4" borderId="1" xfId="0" applyFont="1" applyFill="1" applyBorder="1" applyAlignment="1">
      <alignment horizontal="center" vertical="center" wrapText="1"/>
    </xf>
    <xf numFmtId="165" fontId="14" fillId="0" borderId="1" xfId="1" applyNumberFormat="1" applyFont="1" applyBorder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65" fontId="14" fillId="0" borderId="3" xfId="2" applyNumberFormat="1" applyFont="1" applyBorder="1" applyAlignment="1">
      <alignment horizontal="center" vertical="center" wrapText="1"/>
    </xf>
    <xf numFmtId="165" fontId="21" fillId="0" borderId="3" xfId="2" applyNumberFormat="1" applyFont="1" applyBorder="1" applyAlignment="1">
      <alignment horizontal="right" vertical="center"/>
    </xf>
    <xf numFmtId="165" fontId="21" fillId="0" borderId="3" xfId="2" applyNumberFormat="1" applyFont="1" applyBorder="1" applyAlignment="1">
      <alignment horizontal="right"/>
    </xf>
    <xf numFmtId="165" fontId="9" fillId="0" borderId="0" xfId="0" applyNumberFormat="1" applyFont="1" applyAlignment="1">
      <alignment horizontal="right" vertical="center"/>
    </xf>
    <xf numFmtId="165" fontId="5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left" vertical="center"/>
    </xf>
    <xf numFmtId="165" fontId="5" fillId="0" borderId="0" xfId="0" applyNumberFormat="1" applyFont="1" applyAlignment="1">
      <alignment horizontal="left"/>
    </xf>
    <xf numFmtId="165" fontId="9" fillId="0" borderId="0" xfId="0" applyNumberFormat="1" applyFont="1"/>
    <xf numFmtId="165" fontId="7" fillId="0" borderId="0" xfId="1" applyNumberFormat="1" applyFont="1" applyAlignment="1">
      <alignment vertical="center"/>
    </xf>
    <xf numFmtId="165" fontId="9" fillId="0" borderId="0" xfId="1" applyNumberFormat="1" applyFont="1"/>
    <xf numFmtId="165" fontId="22" fillId="0" borderId="0" xfId="1" applyNumberFormat="1" applyFont="1" applyAlignment="1">
      <alignment horizontal="right" vertical="center"/>
    </xf>
    <xf numFmtId="165" fontId="22" fillId="0" borderId="4" xfId="1" applyNumberFormat="1" applyFont="1" applyBorder="1" applyAlignment="1">
      <alignment horizontal="right" vertical="center"/>
    </xf>
    <xf numFmtId="165" fontId="14" fillId="0" borderId="0" xfId="1" applyNumberFormat="1" applyFont="1"/>
    <xf numFmtId="43" fontId="15" fillId="0" borderId="3" xfId="0" applyNumberFormat="1" applyFont="1" applyBorder="1" applyAlignment="1">
      <alignment horizontal="right" vertical="center"/>
    </xf>
    <xf numFmtId="0" fontId="4" fillId="4" borderId="6" xfId="0" applyFont="1" applyFill="1" applyBorder="1"/>
    <xf numFmtId="0" fontId="16" fillId="4" borderId="5" xfId="0" applyFont="1" applyFill="1" applyBorder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 xr:uid="{659F6E98-0192-4BAC-97FB-BFE58D8A8FA8}"/>
  </cellStyles>
  <dxfs count="0"/>
  <tableStyles count="0" defaultTableStyle="TableStyleMedium2" defaultPivotStyle="PivotStyleLight16"/>
  <colors>
    <mruColors>
      <color rgb="FF595959"/>
      <color rgb="FF009A44"/>
      <color rgb="FF0D5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119531</xdr:colOff>
      <xdr:row>0</xdr:row>
      <xdr:rowOff>59765</xdr:rowOff>
    </xdr:from>
    <xdr:to>
      <xdr:col>0</xdr:col>
      <xdr:colOff>2188883</xdr:colOff>
      <xdr:row>0</xdr:row>
      <xdr:rowOff>255727</xdr:rowOff>
    </xdr:to>
    <xdr:pic>
      <xdr:nvPicPr>
        <xdr:cNvPr id="2" name="Imagem 1" descr="Desenho com traços pretos em fundo branco&#10;&#10;O conteúdo gerado por IA pode estar incorreto.">
          <a:extLst>
            <a:ext uri="{FF2B5EF4-FFF2-40B4-BE49-F238E27FC236}">
              <a16:creationId xmlns:a16="http://schemas.microsoft.com/office/drawing/2014/main" id="{B83C9B38-C822-4156-B7B8-C4501CDB8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531" y="59765"/>
          <a:ext cx="2069352" cy="182141"/>
        </a:xfrm>
        <a:prstGeom prst="rect">
          <a:avLst/>
        </a:prstGeom>
      </xdr:spPr>
    </xdr:pic>
    <xdr:clientData/>
  </xdr:twoCellAnchor>
  <xdr:twoCellAnchor editAs="oneCell">
    <xdr:from>
      <xdr:col>0</xdr:col>
      <xdr:colOff>2660361</xdr:colOff>
      <xdr:row>0</xdr:row>
      <xdr:rowOff>127002</xdr:rowOff>
    </xdr:from>
    <xdr:to>
      <xdr:col>0</xdr:col>
      <xdr:colOff>3758537</xdr:colOff>
      <xdr:row>0</xdr:row>
      <xdr:rowOff>230854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10B02003-3B90-45D2-9096-AF5B4D14F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60361" y="127002"/>
          <a:ext cx="1107701" cy="103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04AD3-0F07-4B8C-BA4E-A8EF79C18374}">
  <dimension ref="A1:AD49"/>
  <sheetViews>
    <sheetView showGridLines="0"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2" sqref="C22"/>
    </sheetView>
  </sheetViews>
  <sheetFormatPr defaultColWidth="8.7109375" defaultRowHeight="12.75" x14ac:dyDescent="0.2"/>
  <cols>
    <col min="1" max="1" width="56.42578125" style="7" customWidth="1"/>
    <col min="2" max="2" width="18.140625" style="7" customWidth="1"/>
    <col min="3" max="6" width="14.7109375" style="7" customWidth="1"/>
    <col min="7" max="7" width="16.85546875" style="7" customWidth="1"/>
    <col min="8" max="8" width="17.28515625" style="7" customWidth="1"/>
    <col min="9" max="11" width="14.7109375" style="7" customWidth="1"/>
    <col min="12" max="12" width="16.28515625" style="7" customWidth="1"/>
    <col min="13" max="13" width="14.7109375" style="7" customWidth="1"/>
    <col min="14" max="14" width="15.5703125" style="7" customWidth="1"/>
    <col min="15" max="27" width="14.7109375" style="7" customWidth="1"/>
    <col min="28" max="28" width="5.140625" style="7" customWidth="1"/>
    <col min="29" max="29" width="17.42578125" style="42" bestFit="1" customWidth="1"/>
    <col min="30" max="30" width="11.85546875" style="7" bestFit="1" customWidth="1"/>
    <col min="31" max="16384" width="8.7109375" style="7"/>
  </cols>
  <sheetData>
    <row r="1" spans="1:30" ht="25.5" customHeight="1" x14ac:dyDescent="0.2">
      <c r="A1" s="28"/>
      <c r="B1" s="87"/>
      <c r="C1" s="28"/>
      <c r="D1" s="29"/>
      <c r="E1" s="29"/>
      <c r="F1" s="29"/>
      <c r="G1" s="29"/>
      <c r="H1" s="29"/>
      <c r="I1" s="30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30" s="8" customFormat="1" ht="30.95" customHeight="1" thickBot="1" x14ac:dyDescent="0.25">
      <c r="A2" s="51" t="s">
        <v>60</v>
      </c>
      <c r="B2" s="88">
        <v>2025</v>
      </c>
      <c r="C2" s="51" t="s">
        <v>70</v>
      </c>
      <c r="D2" s="21" t="s">
        <v>53</v>
      </c>
      <c r="E2" s="21" t="s">
        <v>52</v>
      </c>
      <c r="F2" s="21">
        <v>2024</v>
      </c>
      <c r="G2" s="21">
        <v>2023</v>
      </c>
      <c r="H2" s="21" t="s">
        <v>52</v>
      </c>
      <c r="I2" s="21">
        <v>2022</v>
      </c>
      <c r="J2" s="21" t="s">
        <v>52</v>
      </c>
      <c r="K2" s="21">
        <v>2021</v>
      </c>
      <c r="L2" s="21" t="s">
        <v>52</v>
      </c>
      <c r="M2" s="21">
        <v>2020</v>
      </c>
      <c r="N2" s="21">
        <v>2019</v>
      </c>
      <c r="O2" s="21">
        <v>2018</v>
      </c>
      <c r="P2" s="21">
        <v>2017</v>
      </c>
      <c r="Q2" s="21">
        <v>2016</v>
      </c>
      <c r="R2" s="21">
        <v>2015</v>
      </c>
      <c r="S2" s="65" t="s">
        <v>61</v>
      </c>
      <c r="T2" s="21">
        <v>2014</v>
      </c>
      <c r="U2" s="21">
        <v>2013</v>
      </c>
      <c r="V2" s="21">
        <v>2012</v>
      </c>
      <c r="W2" s="21">
        <v>2011</v>
      </c>
      <c r="X2" s="21">
        <v>2010</v>
      </c>
      <c r="Y2" s="21">
        <v>2009</v>
      </c>
      <c r="Z2" s="21">
        <v>2008</v>
      </c>
      <c r="AA2" s="21">
        <v>2007</v>
      </c>
    </row>
    <row r="3" spans="1:30" ht="13.5" thickBot="1" x14ac:dyDescent="0.25">
      <c r="A3" s="31" t="s">
        <v>50</v>
      </c>
      <c r="B3" s="32">
        <v>46022</v>
      </c>
      <c r="C3" s="32">
        <v>45930</v>
      </c>
      <c r="D3" s="32">
        <v>45838</v>
      </c>
      <c r="E3" s="33">
        <v>45846</v>
      </c>
      <c r="F3" s="32">
        <v>45657</v>
      </c>
      <c r="G3" s="32">
        <v>45291</v>
      </c>
      <c r="H3" s="32">
        <v>45099</v>
      </c>
      <c r="I3" s="32">
        <v>44926</v>
      </c>
      <c r="J3" s="32">
        <v>44749</v>
      </c>
      <c r="K3" s="32">
        <v>44561</v>
      </c>
      <c r="L3" s="32">
        <v>44439</v>
      </c>
      <c r="M3" s="32">
        <v>44196</v>
      </c>
      <c r="N3" s="32">
        <v>43830</v>
      </c>
      <c r="O3" s="32">
        <v>43465</v>
      </c>
      <c r="P3" s="32">
        <v>43100</v>
      </c>
      <c r="Q3" s="32">
        <v>42735</v>
      </c>
      <c r="R3" s="32">
        <v>42369</v>
      </c>
      <c r="S3" s="32">
        <v>42241</v>
      </c>
      <c r="T3" s="32">
        <v>42004</v>
      </c>
      <c r="U3" s="32">
        <v>41639</v>
      </c>
      <c r="V3" s="33">
        <v>41274</v>
      </c>
      <c r="W3" s="32">
        <v>40908</v>
      </c>
      <c r="X3" s="32">
        <v>40543</v>
      </c>
      <c r="Y3" s="32">
        <v>40178</v>
      </c>
      <c r="Z3" s="33">
        <v>39813</v>
      </c>
      <c r="AA3" s="33">
        <v>39447</v>
      </c>
    </row>
    <row r="4" spans="1:30" ht="14.25" x14ac:dyDescent="0.2">
      <c r="A4" s="20" t="s">
        <v>54</v>
      </c>
      <c r="B4" s="22">
        <v>11536.562091657601</v>
      </c>
      <c r="C4" s="22">
        <v>12494.663721000001</v>
      </c>
      <c r="D4" s="22">
        <v>12494.663721000001</v>
      </c>
      <c r="E4" s="22">
        <v>12494.663721000001</v>
      </c>
      <c r="F4" s="22">
        <v>10337</v>
      </c>
      <c r="G4" s="83">
        <v>7830</v>
      </c>
      <c r="H4" s="23">
        <v>7830</v>
      </c>
      <c r="I4" s="23">
        <v>6559</v>
      </c>
      <c r="J4" s="23">
        <v>6559</v>
      </c>
      <c r="K4" s="23">
        <v>4800</v>
      </c>
      <c r="L4" s="23">
        <v>4799.6648729999997</v>
      </c>
      <c r="M4" s="23">
        <v>2767</v>
      </c>
      <c r="N4" s="23">
        <v>2604</v>
      </c>
      <c r="O4" s="64">
        <v>2586.890085</v>
      </c>
      <c r="P4" s="23">
        <v>2520</v>
      </c>
      <c r="Q4" s="23">
        <v>2704</v>
      </c>
      <c r="R4" s="64">
        <v>2535.0133110000002</v>
      </c>
      <c r="S4" s="23">
        <v>2535</v>
      </c>
      <c r="T4" s="23">
        <v>2376</v>
      </c>
      <c r="U4" s="23">
        <v>1992.7631696399999</v>
      </c>
      <c r="V4" s="23">
        <v>1448.4830999999999</v>
      </c>
      <c r="W4" s="23">
        <v>1756</v>
      </c>
      <c r="X4" s="23">
        <v>1266</v>
      </c>
      <c r="Y4" s="23">
        <v>1251</v>
      </c>
      <c r="Z4" s="23">
        <v>936</v>
      </c>
      <c r="AA4" s="23">
        <v>586</v>
      </c>
    </row>
    <row r="5" spans="1:30" ht="14.25" x14ac:dyDescent="0.2">
      <c r="A5" s="20" t="s">
        <v>55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  <c r="G5" s="83">
        <v>1919</v>
      </c>
      <c r="H5" s="23">
        <v>1919</v>
      </c>
      <c r="I5" s="23">
        <v>1758</v>
      </c>
      <c r="J5" s="23">
        <v>2164</v>
      </c>
      <c r="K5" s="23">
        <v>1360</v>
      </c>
      <c r="L5" s="23">
        <v>1359.7376799312001</v>
      </c>
      <c r="M5" s="23">
        <v>755</v>
      </c>
      <c r="N5" s="23">
        <v>754</v>
      </c>
      <c r="O5" s="64">
        <v>725.99348891040006</v>
      </c>
      <c r="P5" s="23">
        <v>682</v>
      </c>
      <c r="Q5" s="23">
        <v>638</v>
      </c>
      <c r="R5" s="64">
        <v>518.15224474110005</v>
      </c>
      <c r="S5" s="23">
        <v>518</v>
      </c>
      <c r="T5" s="23">
        <v>486</v>
      </c>
      <c r="U5" s="23">
        <v>427.16004011408239</v>
      </c>
      <c r="V5" s="23">
        <f>414.875732685+246.2328</f>
        <v>661.108532685</v>
      </c>
      <c r="W5" s="23">
        <v>283</v>
      </c>
      <c r="X5" s="23">
        <v>0</v>
      </c>
      <c r="Y5" s="23">
        <v>0</v>
      </c>
      <c r="Z5" s="23">
        <v>0</v>
      </c>
      <c r="AA5" s="23">
        <v>0</v>
      </c>
    </row>
    <row r="6" spans="1:30" s="9" customFormat="1" x14ac:dyDescent="0.2">
      <c r="A6" s="20" t="s">
        <v>49</v>
      </c>
      <c r="B6" s="22">
        <v>299.87230302999996</v>
      </c>
      <c r="C6" s="22">
        <v>305.71182057999999</v>
      </c>
      <c r="D6" s="22">
        <v>289.85367864</v>
      </c>
      <c r="E6" s="22">
        <v>285.48964561000003</v>
      </c>
      <c r="F6" s="22">
        <v>324.26658744999997</v>
      </c>
      <c r="G6" s="83">
        <v>321</v>
      </c>
      <c r="H6" s="24">
        <v>363</v>
      </c>
      <c r="I6" s="24">
        <v>408</v>
      </c>
      <c r="J6" s="24">
        <v>441</v>
      </c>
      <c r="K6" s="24">
        <v>0</v>
      </c>
      <c r="L6" s="24">
        <v>0</v>
      </c>
      <c r="M6" s="24">
        <v>0</v>
      </c>
      <c r="N6" s="24">
        <v>0</v>
      </c>
      <c r="O6" s="64">
        <v>0</v>
      </c>
      <c r="P6" s="24">
        <v>0</v>
      </c>
      <c r="Q6" s="24">
        <v>0</v>
      </c>
      <c r="R6" s="66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C6" s="8"/>
    </row>
    <row r="7" spans="1:30" x14ac:dyDescent="0.2">
      <c r="A7" s="20" t="s">
        <v>48</v>
      </c>
      <c r="B7" s="22">
        <v>3538</v>
      </c>
      <c r="C7" s="22">
        <v>3552</v>
      </c>
      <c r="D7" s="22">
        <v>3007</v>
      </c>
      <c r="E7" s="22">
        <v>2821</v>
      </c>
      <c r="F7" s="22">
        <v>2701</v>
      </c>
      <c r="G7" s="83">
        <v>2189</v>
      </c>
      <c r="H7" s="23">
        <v>2080</v>
      </c>
      <c r="I7" s="23">
        <v>1907</v>
      </c>
      <c r="J7" s="23">
        <v>1684</v>
      </c>
      <c r="K7" s="23">
        <v>1570</v>
      </c>
      <c r="L7" s="23">
        <v>1138.1884799000002</v>
      </c>
      <c r="M7" s="23">
        <v>1114</v>
      </c>
      <c r="N7" s="23">
        <v>1045</v>
      </c>
      <c r="O7" s="64">
        <v>918.78774511111794</v>
      </c>
      <c r="P7" s="23">
        <v>794</v>
      </c>
      <c r="Q7" s="23">
        <v>768</v>
      </c>
      <c r="R7" s="64">
        <v>799.8526366177631</v>
      </c>
      <c r="S7" s="23">
        <v>771</v>
      </c>
      <c r="T7" s="23">
        <v>901</v>
      </c>
      <c r="U7" s="64">
        <v>829.83</v>
      </c>
      <c r="V7" s="23">
        <v>769</v>
      </c>
      <c r="W7" s="23">
        <v>766</v>
      </c>
      <c r="X7" s="23">
        <f>2239.052-1551.694</f>
        <v>687.35800000000017</v>
      </c>
      <c r="Y7" s="23">
        <f>784.821-355.931</f>
        <v>428.89000000000004</v>
      </c>
      <c r="Z7" s="23">
        <f>674.32-312.974</f>
        <v>361.34600000000006</v>
      </c>
      <c r="AA7" s="23">
        <f>354.931-138.202</f>
        <v>216.72899999999998</v>
      </c>
    </row>
    <row r="8" spans="1:30" x14ac:dyDescent="0.2">
      <c r="A8" s="20" t="s">
        <v>47</v>
      </c>
      <c r="B8" s="22">
        <v>440</v>
      </c>
      <c r="C8" s="22">
        <v>374</v>
      </c>
      <c r="D8" s="22">
        <v>202</v>
      </c>
      <c r="E8" s="22">
        <v>358</v>
      </c>
      <c r="F8" s="22">
        <v>274</v>
      </c>
      <c r="G8" s="83">
        <v>147</v>
      </c>
      <c r="H8" s="24">
        <v>303</v>
      </c>
      <c r="I8" s="24">
        <v>123</v>
      </c>
      <c r="J8" s="24">
        <v>280</v>
      </c>
      <c r="K8" s="24">
        <v>88</v>
      </c>
      <c r="L8" s="25">
        <v>33.058576000000002</v>
      </c>
      <c r="M8" s="24">
        <v>149</v>
      </c>
      <c r="N8" s="24">
        <v>168</v>
      </c>
      <c r="O8" s="64">
        <v>108.31280550356801</v>
      </c>
      <c r="P8" s="24">
        <v>333</v>
      </c>
      <c r="Q8" s="24">
        <v>177</v>
      </c>
      <c r="R8" s="64">
        <v>192.81037720587517</v>
      </c>
      <c r="S8" s="24">
        <v>45</v>
      </c>
      <c r="T8" s="24">
        <v>135</v>
      </c>
      <c r="U8" s="64">
        <v>80.055999999999997</v>
      </c>
      <c r="V8" s="24">
        <v>94.966999999999999</v>
      </c>
      <c r="W8" s="24">
        <v>90</v>
      </c>
      <c r="X8" s="25">
        <v>45.610999999999997</v>
      </c>
      <c r="Y8" s="25">
        <v>36.805</v>
      </c>
      <c r="Z8" s="25">
        <f>11.975</f>
        <v>11.975</v>
      </c>
      <c r="AA8" s="25">
        <f>13.24</f>
        <v>13.24</v>
      </c>
    </row>
    <row r="9" spans="1:30" x14ac:dyDescent="0.2">
      <c r="A9" s="20" t="s">
        <v>46</v>
      </c>
      <c r="B9" s="22">
        <v>3666</v>
      </c>
      <c r="C9" s="22">
        <v>5104</v>
      </c>
      <c r="D9" s="22">
        <v>2684</v>
      </c>
      <c r="E9" s="22">
        <v>3185</v>
      </c>
      <c r="F9" s="22">
        <v>3567</v>
      </c>
      <c r="G9" s="83">
        <v>3472</v>
      </c>
      <c r="H9" s="23">
        <v>3089</v>
      </c>
      <c r="I9" s="23">
        <v>3193</v>
      </c>
      <c r="J9" s="23">
        <v>2862</v>
      </c>
      <c r="K9" s="23">
        <v>2802</v>
      </c>
      <c r="L9" s="23">
        <v>1120.9973239999999</v>
      </c>
      <c r="M9" s="23">
        <v>1225</v>
      </c>
      <c r="N9" s="23">
        <v>1004</v>
      </c>
      <c r="O9" s="64">
        <v>803.57343213831007</v>
      </c>
      <c r="P9" s="23">
        <v>525</v>
      </c>
      <c r="Q9" s="23">
        <v>462</v>
      </c>
      <c r="R9" s="64">
        <v>635.55104560475002</v>
      </c>
      <c r="S9" s="23">
        <v>354</v>
      </c>
      <c r="T9" s="23">
        <v>620</v>
      </c>
      <c r="U9" s="64">
        <v>514.81799999999998</v>
      </c>
      <c r="V9" s="23">
        <v>397.86900000000003</v>
      </c>
      <c r="W9" s="23">
        <v>362</v>
      </c>
      <c r="X9" s="23">
        <v>239.22200000000001</v>
      </c>
      <c r="Y9" s="23">
        <v>239.67099999999999</v>
      </c>
      <c r="Z9" s="25">
        <f>259.079</f>
        <v>259.07900000000001</v>
      </c>
      <c r="AA9" s="25">
        <f>134.976</f>
        <v>134.976</v>
      </c>
    </row>
    <row r="10" spans="1:30" x14ac:dyDescent="0.2">
      <c r="A10" s="20" t="s">
        <v>45</v>
      </c>
      <c r="B10" s="22">
        <v>2243</v>
      </c>
      <c r="C10" s="22">
        <v>761</v>
      </c>
      <c r="D10" s="22">
        <v>2712</v>
      </c>
      <c r="E10" s="22">
        <v>1978</v>
      </c>
      <c r="F10" s="22">
        <v>1626</v>
      </c>
      <c r="G10" s="83">
        <v>1378</v>
      </c>
      <c r="H10" s="23">
        <v>2033</v>
      </c>
      <c r="I10" s="23">
        <v>1670</v>
      </c>
      <c r="J10" s="23">
        <v>1677</v>
      </c>
      <c r="K10" s="23">
        <v>1472</v>
      </c>
      <c r="L10" s="23">
        <v>1727.0881939999999</v>
      </c>
      <c r="M10" s="23">
        <v>808</v>
      </c>
      <c r="N10" s="23">
        <v>757</v>
      </c>
      <c r="O10" s="64">
        <v>649.89767400000005</v>
      </c>
      <c r="P10" s="23">
        <v>475</v>
      </c>
      <c r="Q10" s="23">
        <v>478</v>
      </c>
      <c r="R10" s="64">
        <v>381.80869300000001</v>
      </c>
      <c r="S10" s="23">
        <v>508</v>
      </c>
      <c r="T10" s="23">
        <v>357</v>
      </c>
      <c r="U10" s="64">
        <v>378.48099999999999</v>
      </c>
      <c r="V10" s="23">
        <v>278.42899999999997</v>
      </c>
      <c r="W10" s="23">
        <v>258</v>
      </c>
      <c r="X10" s="23">
        <v>191.21199999999999</v>
      </c>
      <c r="Y10" s="23">
        <v>201.78899999999999</v>
      </c>
      <c r="Z10" s="25">
        <f>193.855</f>
        <v>193.85499999999999</v>
      </c>
      <c r="AA10" s="25">
        <f>95.454</f>
        <v>95.453999999999994</v>
      </c>
    </row>
    <row r="11" spans="1:30" ht="13.5" thickBot="1" x14ac:dyDescent="0.25">
      <c r="A11" s="20" t="s">
        <v>44</v>
      </c>
      <c r="B11" s="22">
        <v>2354</v>
      </c>
      <c r="C11" s="22">
        <v>1652</v>
      </c>
      <c r="D11" s="22">
        <v>1106</v>
      </c>
      <c r="E11" s="22">
        <v>1201</v>
      </c>
      <c r="F11" s="22">
        <v>1920</v>
      </c>
      <c r="G11" s="84">
        <v>1528</v>
      </c>
      <c r="H11" s="23">
        <v>1195</v>
      </c>
      <c r="I11" s="23">
        <v>1166</v>
      </c>
      <c r="J11" s="23">
        <v>1020</v>
      </c>
      <c r="K11" s="23">
        <v>108</v>
      </c>
      <c r="L11" s="23">
        <v>1197.0698457000001</v>
      </c>
      <c r="M11" s="23">
        <v>1520</v>
      </c>
      <c r="N11" s="23">
        <v>846</v>
      </c>
      <c r="O11" s="64">
        <v>492.89998025834495</v>
      </c>
      <c r="P11" s="23">
        <v>725</v>
      </c>
      <c r="Q11" s="23">
        <v>1016</v>
      </c>
      <c r="R11" s="64">
        <v>671.09203160275399</v>
      </c>
      <c r="S11" s="23">
        <v>218</v>
      </c>
      <c r="T11" s="23">
        <v>355</v>
      </c>
      <c r="U11" s="64">
        <v>376.45083460000001</v>
      </c>
      <c r="V11" s="23">
        <v>157</v>
      </c>
      <c r="W11" s="23">
        <v>130</v>
      </c>
      <c r="X11" s="23">
        <f>110.219</f>
        <v>110.21899999999999</v>
      </c>
      <c r="Y11" s="23">
        <f>142.251</f>
        <v>142.251</v>
      </c>
      <c r="Z11" s="25">
        <f>225.207</f>
        <v>225.20699999999999</v>
      </c>
      <c r="AA11" s="25">
        <f>167.139</f>
        <v>167.13900000000001</v>
      </c>
    </row>
    <row r="12" spans="1:30" ht="13.5" thickBot="1" x14ac:dyDescent="0.25">
      <c r="A12" s="31" t="s">
        <v>41</v>
      </c>
      <c r="B12" s="34">
        <f t="shared" ref="B12:N12" si="0">SUM(B4:B11)</f>
        <v>24077.434394687603</v>
      </c>
      <c r="C12" s="34">
        <f t="shared" si="0"/>
        <v>24243.375541580001</v>
      </c>
      <c r="D12" s="34">
        <f t="shared" si="0"/>
        <v>22495.517399640001</v>
      </c>
      <c r="E12" s="34">
        <f t="shared" si="0"/>
        <v>22323.15336661</v>
      </c>
      <c r="F12" s="34">
        <f t="shared" si="0"/>
        <v>20749.266587450002</v>
      </c>
      <c r="G12" s="34">
        <f t="shared" si="0"/>
        <v>18784</v>
      </c>
      <c r="H12" s="34">
        <f t="shared" si="0"/>
        <v>18812</v>
      </c>
      <c r="I12" s="34">
        <f t="shared" si="0"/>
        <v>16784</v>
      </c>
      <c r="J12" s="34">
        <f>SUM(J4:J11)</f>
        <v>16687</v>
      </c>
      <c r="K12" s="34">
        <f t="shared" si="0"/>
        <v>12200</v>
      </c>
      <c r="L12" s="34">
        <f>SUM(L4:L11)</f>
        <v>11375.804972531201</v>
      </c>
      <c r="M12" s="34">
        <f t="shared" si="0"/>
        <v>8338</v>
      </c>
      <c r="N12" s="34">
        <f t="shared" si="0"/>
        <v>7178</v>
      </c>
      <c r="O12" s="34">
        <f>SUM(O4:O11)</f>
        <v>6286.3552109217399</v>
      </c>
      <c r="P12" s="34">
        <f>SUM(P4:P11)+1</f>
        <v>6055</v>
      </c>
      <c r="Q12" s="34">
        <f>SUM(Q4:Q11)+1</f>
        <v>6244</v>
      </c>
      <c r="R12" s="34">
        <f>SUM(R4:R11)</f>
        <v>5734.2803397722428</v>
      </c>
      <c r="S12" s="34">
        <f>SUM(S4:S11)</f>
        <v>4949</v>
      </c>
      <c r="T12" s="34">
        <f>SUM(T4:T11)-1</f>
        <v>5229</v>
      </c>
      <c r="U12" s="34">
        <f>SUM(U4:U11)</f>
        <v>4599.5590443540823</v>
      </c>
      <c r="V12" s="34">
        <f>SUM(V4:V11)</f>
        <v>3806.8566326850005</v>
      </c>
      <c r="W12" s="34">
        <f t="shared" ref="W12:AA12" si="1">SUM(W4:W11)</f>
        <v>3645</v>
      </c>
      <c r="X12" s="34">
        <f t="shared" si="1"/>
        <v>2539.6220000000003</v>
      </c>
      <c r="Y12" s="34">
        <f t="shared" si="1"/>
        <v>2300.4060000000004</v>
      </c>
      <c r="Z12" s="34">
        <f t="shared" si="1"/>
        <v>1987.462</v>
      </c>
      <c r="AA12" s="34">
        <f t="shared" si="1"/>
        <v>1213.538</v>
      </c>
      <c r="AC12" s="57"/>
      <c r="AD12" s="45"/>
    </row>
    <row r="13" spans="1:30" x14ac:dyDescent="0.2">
      <c r="A13" s="20" t="s">
        <v>43</v>
      </c>
      <c r="B13" s="22">
        <v>1935</v>
      </c>
      <c r="C13" s="20">
        <v>1463</v>
      </c>
      <c r="D13" s="22">
        <v>648</v>
      </c>
      <c r="E13" s="26">
        <v>784</v>
      </c>
      <c r="F13" s="26">
        <v>1725</v>
      </c>
      <c r="G13" s="83">
        <v>1179</v>
      </c>
      <c r="H13" s="24">
        <v>855</v>
      </c>
      <c r="I13" s="24">
        <v>1477</v>
      </c>
      <c r="J13" s="24">
        <v>901</v>
      </c>
      <c r="K13" s="24">
        <v>963</v>
      </c>
      <c r="L13" s="23">
        <v>378.52950510000005</v>
      </c>
      <c r="M13" s="24">
        <v>1021</v>
      </c>
      <c r="N13" s="24">
        <v>849</v>
      </c>
      <c r="O13" s="64">
        <v>645.12202636558209</v>
      </c>
      <c r="P13" s="24">
        <v>393</v>
      </c>
      <c r="Q13" s="24">
        <v>405</v>
      </c>
      <c r="R13" s="64">
        <v>389.00556521105699</v>
      </c>
      <c r="S13" s="24">
        <v>75</v>
      </c>
      <c r="T13" s="24">
        <v>313</v>
      </c>
      <c r="U13" s="64">
        <v>236.21700000000001</v>
      </c>
      <c r="V13" s="85">
        <v>137.75800000000001</v>
      </c>
      <c r="W13" s="24">
        <v>118</v>
      </c>
      <c r="X13" s="25">
        <f>94.974</f>
        <v>94.974000000000004</v>
      </c>
      <c r="Y13" s="25">
        <f>63.104</f>
        <v>63.103999999999999</v>
      </c>
      <c r="Z13" s="25">
        <f>10.535</f>
        <v>10.535</v>
      </c>
      <c r="AA13" s="25">
        <f>5.444</f>
        <v>5.444</v>
      </c>
    </row>
    <row r="14" spans="1:30" s="9" customFormat="1" x14ac:dyDescent="0.2">
      <c r="A14" s="20" t="s">
        <v>71</v>
      </c>
      <c r="B14" s="22">
        <v>738</v>
      </c>
      <c r="C14" s="20">
        <v>668</v>
      </c>
      <c r="D14" s="22">
        <v>466</v>
      </c>
      <c r="E14" s="26">
        <v>531</v>
      </c>
      <c r="F14" s="26">
        <v>613</v>
      </c>
      <c r="G14" s="83">
        <v>161</v>
      </c>
      <c r="H14" s="24">
        <v>248</v>
      </c>
      <c r="I14" s="24"/>
      <c r="J14" s="24">
        <v>0</v>
      </c>
      <c r="K14" s="24">
        <v>0</v>
      </c>
      <c r="L14" s="23">
        <v>0</v>
      </c>
      <c r="M14" s="24">
        <v>0</v>
      </c>
      <c r="N14" s="24">
        <v>0</v>
      </c>
      <c r="O14" s="64">
        <v>11.567</v>
      </c>
      <c r="P14" s="24">
        <v>18</v>
      </c>
      <c r="Q14" s="24">
        <v>76</v>
      </c>
      <c r="R14" s="64">
        <v>65.317713171083</v>
      </c>
      <c r="S14" s="24">
        <v>45</v>
      </c>
      <c r="T14" s="24">
        <v>66</v>
      </c>
      <c r="U14" s="64">
        <v>120.9673871</v>
      </c>
      <c r="V14" s="85">
        <v>182</v>
      </c>
      <c r="W14" s="24">
        <v>114</v>
      </c>
      <c r="X14" s="24">
        <v>50</v>
      </c>
      <c r="Y14" s="24">
        <v>39</v>
      </c>
      <c r="Z14" s="24">
        <v>10</v>
      </c>
      <c r="AA14" s="24">
        <v>5.4</v>
      </c>
      <c r="AC14" s="8"/>
    </row>
    <row r="15" spans="1:30" s="9" customFormat="1" x14ac:dyDescent="0.2">
      <c r="A15" s="20" t="s">
        <v>72</v>
      </c>
      <c r="B15" s="22">
        <v>7588</v>
      </c>
      <c r="C15" s="20">
        <v>619</v>
      </c>
      <c r="D15" s="22">
        <v>361</v>
      </c>
      <c r="E15" s="26">
        <v>415</v>
      </c>
      <c r="F15" s="26">
        <v>519</v>
      </c>
      <c r="G15" s="83">
        <v>4298</v>
      </c>
      <c r="H15" s="24">
        <v>406</v>
      </c>
      <c r="I15" s="24">
        <v>231</v>
      </c>
      <c r="J15" s="24">
        <v>0</v>
      </c>
      <c r="K15" s="24">
        <v>0</v>
      </c>
      <c r="L15" s="23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64">
        <v>0</v>
      </c>
      <c r="S15" s="24">
        <v>0</v>
      </c>
      <c r="T15" s="24">
        <v>0</v>
      </c>
      <c r="U15" s="64">
        <v>0</v>
      </c>
      <c r="V15" s="64">
        <v>0</v>
      </c>
      <c r="W15" s="24"/>
      <c r="X15" s="24">
        <v>0</v>
      </c>
      <c r="Y15" s="24">
        <v>11</v>
      </c>
      <c r="Z15" s="24">
        <v>37</v>
      </c>
      <c r="AA15" s="24">
        <v>9</v>
      </c>
      <c r="AC15" s="8"/>
    </row>
    <row r="16" spans="1:30" ht="13.5" thickBot="1" x14ac:dyDescent="0.25">
      <c r="A16" s="20" t="s">
        <v>42</v>
      </c>
      <c r="B16" s="22">
        <v>536</v>
      </c>
      <c r="C16" s="20">
        <v>7639</v>
      </c>
      <c r="D16" s="22">
        <v>6896</v>
      </c>
      <c r="E16" s="26">
        <v>5991</v>
      </c>
      <c r="F16" s="26">
        <v>5250</v>
      </c>
      <c r="G16" s="84">
        <v>334</v>
      </c>
      <c r="H16" s="23">
        <v>3994</v>
      </c>
      <c r="I16" s="23">
        <v>3426</v>
      </c>
      <c r="J16" s="23">
        <v>2999</v>
      </c>
      <c r="K16" s="23">
        <v>2461</v>
      </c>
      <c r="L16" s="23">
        <v>2501.7206329999999</v>
      </c>
      <c r="M16" s="23">
        <v>2130</v>
      </c>
      <c r="N16" s="23">
        <v>1708</v>
      </c>
      <c r="O16" s="23">
        <v>1481.3432467246498</v>
      </c>
      <c r="P16" s="23">
        <v>1471</v>
      </c>
      <c r="Q16" s="23">
        <v>1807</v>
      </c>
      <c r="R16" s="64">
        <v>1711.37213329016</v>
      </c>
      <c r="S16" s="23">
        <v>1013</v>
      </c>
      <c r="T16" s="23">
        <v>1332</v>
      </c>
      <c r="U16" s="64">
        <v>1170.289</v>
      </c>
      <c r="V16" s="85">
        <v>810.86</v>
      </c>
      <c r="W16" s="27">
        <v>640</v>
      </c>
      <c r="X16" s="23">
        <f>449.593</f>
        <v>449.59300000000002</v>
      </c>
      <c r="Y16" s="23">
        <v>339</v>
      </c>
      <c r="Z16" s="23">
        <v>392</v>
      </c>
      <c r="AA16" s="23">
        <v>185</v>
      </c>
    </row>
    <row r="17" spans="1:30" ht="13.5" thickBot="1" x14ac:dyDescent="0.25">
      <c r="A17" s="31" t="s">
        <v>41</v>
      </c>
      <c r="B17" s="34">
        <f t="shared" ref="B17:N17" si="2">SUM(B13:B16)</f>
        <v>10797</v>
      </c>
      <c r="C17" s="34">
        <f t="shared" si="2"/>
        <v>10389</v>
      </c>
      <c r="D17" s="34">
        <f t="shared" si="2"/>
        <v>8371</v>
      </c>
      <c r="E17" s="34">
        <f t="shared" si="2"/>
        <v>7721</v>
      </c>
      <c r="F17" s="34">
        <f t="shared" si="2"/>
        <v>8107</v>
      </c>
      <c r="G17" s="34">
        <f t="shared" si="2"/>
        <v>5972</v>
      </c>
      <c r="H17" s="34">
        <f t="shared" si="2"/>
        <v>5503</v>
      </c>
      <c r="I17" s="34">
        <f t="shared" si="2"/>
        <v>5134</v>
      </c>
      <c r="J17" s="34">
        <f>SUM(J13:J16)</f>
        <v>3900</v>
      </c>
      <c r="K17" s="34">
        <f t="shared" si="2"/>
        <v>3424</v>
      </c>
      <c r="L17" s="34">
        <f>SUM(L13:L16)</f>
        <v>2880.2501381000002</v>
      </c>
      <c r="M17" s="34">
        <f t="shared" si="2"/>
        <v>3151</v>
      </c>
      <c r="N17" s="34">
        <f t="shared" si="2"/>
        <v>2557</v>
      </c>
      <c r="O17" s="34">
        <f>SUM(O13:O16)</f>
        <v>2138.0322730902317</v>
      </c>
      <c r="P17" s="34">
        <f t="shared" ref="P17:AA17" si="3">SUM(P13:P16)</f>
        <v>1882</v>
      </c>
      <c r="Q17" s="34">
        <f t="shared" si="3"/>
        <v>2288</v>
      </c>
      <c r="R17" s="34">
        <f>SUM(R13:R16)</f>
        <v>2165.6954116723</v>
      </c>
      <c r="S17" s="34">
        <f>SUM(S13:S16)</f>
        <v>1133</v>
      </c>
      <c r="T17" s="34">
        <f t="shared" si="3"/>
        <v>1711</v>
      </c>
      <c r="U17" s="34">
        <f t="shared" si="3"/>
        <v>1527.4733870999999</v>
      </c>
      <c r="V17" s="34">
        <f t="shared" si="3"/>
        <v>1130.6179999999999</v>
      </c>
      <c r="W17" s="35">
        <f t="shared" si="3"/>
        <v>872</v>
      </c>
      <c r="X17" s="34">
        <f t="shared" si="3"/>
        <v>594.56700000000001</v>
      </c>
      <c r="Y17" s="34">
        <f t="shared" si="3"/>
        <v>452.10399999999998</v>
      </c>
      <c r="Z17" s="34">
        <f t="shared" si="3"/>
        <v>449.53499999999997</v>
      </c>
      <c r="AA17" s="34">
        <f t="shared" si="3"/>
        <v>204.84399999999999</v>
      </c>
      <c r="AC17" s="57"/>
      <c r="AD17" s="45"/>
    </row>
    <row r="18" spans="1:30" s="11" customFormat="1" ht="13.5" thickBot="1" x14ac:dyDescent="0.25">
      <c r="A18" s="31" t="s">
        <v>40</v>
      </c>
      <c r="B18" s="34">
        <f t="shared" ref="B18:N18" si="4">B12-B17</f>
        <v>13280.434394687603</v>
      </c>
      <c r="C18" s="34">
        <f t="shared" si="4"/>
        <v>13854.375541580001</v>
      </c>
      <c r="D18" s="34">
        <f t="shared" si="4"/>
        <v>14124.517399640001</v>
      </c>
      <c r="E18" s="34">
        <f t="shared" si="4"/>
        <v>14602.15336661</v>
      </c>
      <c r="F18" s="34">
        <f t="shared" si="4"/>
        <v>12642.266587450002</v>
      </c>
      <c r="G18" s="34">
        <f t="shared" si="4"/>
        <v>12812</v>
      </c>
      <c r="H18" s="34">
        <f t="shared" si="4"/>
        <v>13309</v>
      </c>
      <c r="I18" s="34">
        <f t="shared" si="4"/>
        <v>11650</v>
      </c>
      <c r="J18" s="34">
        <f>J12-J17</f>
        <v>12787</v>
      </c>
      <c r="K18" s="34">
        <f t="shared" ref="K18" si="5">K12-K17</f>
        <v>8776</v>
      </c>
      <c r="L18" s="34">
        <f>L12-L17</f>
        <v>8495.554834431201</v>
      </c>
      <c r="M18" s="34">
        <f t="shared" si="4"/>
        <v>5187</v>
      </c>
      <c r="N18" s="34">
        <f t="shared" si="4"/>
        <v>4621</v>
      </c>
      <c r="O18" s="34">
        <f t="shared" ref="O18" si="6">O12-O17</f>
        <v>4148.3229378315082</v>
      </c>
      <c r="P18" s="34">
        <f>P12-P17+1</f>
        <v>4174</v>
      </c>
      <c r="Q18" s="34">
        <f>Q12-Q17</f>
        <v>3956</v>
      </c>
      <c r="R18" s="34">
        <f>R12-R17</f>
        <v>3568.5849280999428</v>
      </c>
      <c r="S18" s="34">
        <f>S12-S17</f>
        <v>3816</v>
      </c>
      <c r="T18" s="34">
        <f>T12-T17+1</f>
        <v>3519</v>
      </c>
      <c r="U18" s="34">
        <f>U12-U17</f>
        <v>3072.0856572540824</v>
      </c>
      <c r="V18" s="34">
        <f t="shared" ref="V18:AA18" si="7">V12-V17</f>
        <v>2676.2386326850005</v>
      </c>
      <c r="W18" s="35">
        <f t="shared" si="7"/>
        <v>2773</v>
      </c>
      <c r="X18" s="34">
        <f t="shared" si="7"/>
        <v>1945.0550000000003</v>
      </c>
      <c r="Y18" s="34">
        <f t="shared" si="7"/>
        <v>1848.3020000000004</v>
      </c>
      <c r="Z18" s="34">
        <f t="shared" si="7"/>
        <v>1537.9270000000001</v>
      </c>
      <c r="AA18" s="34">
        <f t="shared" si="7"/>
        <v>1008.694</v>
      </c>
      <c r="AC18" s="58"/>
      <c r="AD18" s="47"/>
    </row>
    <row r="19" spans="1:30" ht="13.5" thickBot="1" x14ac:dyDescent="0.25">
      <c r="A19" s="31" t="s">
        <v>51</v>
      </c>
      <c r="B19" s="36">
        <f>B18*1000000/B20</f>
        <v>26.627654675172192</v>
      </c>
      <c r="C19" s="36">
        <f t="shared" ref="B19:AA19" si="8">C18*1000000/C20</f>
        <v>31.250726133548874</v>
      </c>
      <c r="D19" s="36">
        <f t="shared" si="8"/>
        <v>31.860073642435466</v>
      </c>
      <c r="E19" s="36">
        <f t="shared" si="8"/>
        <v>32.937456794820406</v>
      </c>
      <c r="F19" s="36">
        <f t="shared" si="8"/>
        <v>28.516623477254118</v>
      </c>
      <c r="G19" s="36">
        <f t="shared" si="8"/>
        <v>28.899483922706413</v>
      </c>
      <c r="H19" s="36">
        <f t="shared" si="8"/>
        <v>58.716644994876091</v>
      </c>
      <c r="I19" s="36">
        <f t="shared" si="8"/>
        <v>54.843505610248179</v>
      </c>
      <c r="J19" s="36">
        <f>J18*1000000/J20</f>
        <v>60.196043453926485</v>
      </c>
      <c r="K19" s="36">
        <f t="shared" ref="K19" si="9">K18*1000000/K20</f>
        <v>41.313871694037601</v>
      </c>
      <c r="L19" s="36">
        <f>L18*1000000/L20</f>
        <v>43.993013663659745</v>
      </c>
      <c r="M19" s="36">
        <f t="shared" si="8"/>
        <v>27.214774784228336</v>
      </c>
      <c r="N19" s="36">
        <f t="shared" si="8"/>
        <v>24.245127101970144</v>
      </c>
      <c r="O19" s="36">
        <f t="shared" ref="O19" si="10">O18*1000000/O20</f>
        <v>43.530238860741449</v>
      </c>
      <c r="P19" s="36">
        <f t="shared" si="8"/>
        <v>42.16694027023614</v>
      </c>
      <c r="Q19" s="36">
        <f t="shared" si="8"/>
        <v>39.96464200025256</v>
      </c>
      <c r="R19" s="37">
        <f t="shared" si="8"/>
        <v>36.050864281853194</v>
      </c>
      <c r="S19" s="36">
        <f>S18*1000000/S20</f>
        <v>38.55032201035484</v>
      </c>
      <c r="T19" s="36">
        <f t="shared" si="8"/>
        <v>35.549943174643261</v>
      </c>
      <c r="U19" s="36">
        <f t="shared" si="8"/>
        <v>31.035086826660763</v>
      </c>
      <c r="V19" s="36">
        <f t="shared" si="8"/>
        <v>27.060730884855538</v>
      </c>
      <c r="W19" s="38">
        <f t="shared" si="8"/>
        <v>28.039131423949037</v>
      </c>
      <c r="X19" s="36">
        <f t="shared" si="8"/>
        <v>19.649501199646423</v>
      </c>
      <c r="Y19" s="36">
        <f t="shared" si="8"/>
        <v>18.672074756913755</v>
      </c>
      <c r="Z19" s="36">
        <f t="shared" si="8"/>
        <v>15.536577850738732</v>
      </c>
      <c r="AA19" s="36">
        <f t="shared" si="8"/>
        <v>10.19011491349918</v>
      </c>
      <c r="AC19" s="59"/>
      <c r="AD19" s="50"/>
    </row>
    <row r="20" spans="1:30" ht="13.5" thickBot="1" x14ac:dyDescent="0.25">
      <c r="A20" s="39" t="s">
        <v>39</v>
      </c>
      <c r="B20" s="40">
        <v>498745930</v>
      </c>
      <c r="C20" s="40">
        <v>443329716</v>
      </c>
      <c r="D20" s="40">
        <v>443329716</v>
      </c>
      <c r="E20" s="40">
        <v>443329716</v>
      </c>
      <c r="F20" s="40">
        <v>443329716</v>
      </c>
      <c r="G20" s="40">
        <v>443329716</v>
      </c>
      <c r="H20" s="40">
        <v>226664858</v>
      </c>
      <c r="I20" s="40">
        <v>212422599</v>
      </c>
      <c r="J20" s="40">
        <v>212422599</v>
      </c>
      <c r="K20" s="40">
        <v>212422599</v>
      </c>
      <c r="L20" s="40">
        <v>193111454</v>
      </c>
      <c r="M20" s="40">
        <v>190595000</v>
      </c>
      <c r="N20" s="40">
        <v>190595000</v>
      </c>
      <c r="O20" s="40">
        <v>95297500</v>
      </c>
      <c r="P20" s="40">
        <v>98987500</v>
      </c>
      <c r="Q20" s="40">
        <v>98987500</v>
      </c>
      <c r="R20" s="40">
        <v>98987500</v>
      </c>
      <c r="S20" s="40">
        <v>98987500</v>
      </c>
      <c r="T20" s="40">
        <v>98987500</v>
      </c>
      <c r="U20" s="40">
        <v>98987500</v>
      </c>
      <c r="V20" s="40">
        <v>98897500</v>
      </c>
      <c r="W20" s="41">
        <f>V20</f>
        <v>98897500</v>
      </c>
      <c r="X20" s="40">
        <v>98987500</v>
      </c>
      <c r="Y20" s="40">
        <v>98987500</v>
      </c>
      <c r="Z20" s="40">
        <v>98987500</v>
      </c>
      <c r="AA20" s="40">
        <v>98987500</v>
      </c>
    </row>
    <row r="21" spans="1:30" ht="72.75" customHeight="1" thickBot="1" x14ac:dyDescent="0.25">
      <c r="A21" s="39" t="s">
        <v>62</v>
      </c>
      <c r="B21" s="73" t="s">
        <v>73</v>
      </c>
      <c r="C21" s="39"/>
      <c r="D21" s="74"/>
      <c r="E21" s="74"/>
      <c r="F21" s="74"/>
      <c r="G21" s="73" t="s">
        <v>67</v>
      </c>
      <c r="H21" s="73" t="s">
        <v>66</v>
      </c>
      <c r="I21" s="40"/>
      <c r="J21" s="40"/>
      <c r="K21" s="73" t="s">
        <v>65</v>
      </c>
      <c r="L21" s="73" t="s">
        <v>64</v>
      </c>
      <c r="M21" s="40"/>
      <c r="N21" s="73" t="s">
        <v>63</v>
      </c>
      <c r="O21" s="73" t="s">
        <v>68</v>
      </c>
      <c r="P21" s="74"/>
      <c r="Q21" s="74"/>
      <c r="R21" s="74"/>
      <c r="S21" s="74"/>
      <c r="T21" s="74"/>
      <c r="U21" s="74"/>
      <c r="V21" s="74"/>
      <c r="W21" s="75"/>
      <c r="X21" s="74"/>
      <c r="Y21" s="74"/>
      <c r="Z21" s="74"/>
      <c r="AA21" s="74"/>
    </row>
    <row r="22" spans="1:30" ht="13.5" thickBot="1" x14ac:dyDescent="0.25">
      <c r="A22" s="39" t="s">
        <v>69</v>
      </c>
      <c r="B22" s="86">
        <f>B18*1000000/498745930</f>
        <v>26.627654675172192</v>
      </c>
      <c r="C22" s="86">
        <f t="shared" ref="B22:Z22" si="11">C18*1000000/498745930</f>
        <v>27.778423257669491</v>
      </c>
      <c r="D22" s="86">
        <f t="shared" si="11"/>
        <v>28.320065488333913</v>
      </c>
      <c r="E22" s="86">
        <f t="shared" si="11"/>
        <v>29.27773940252505</v>
      </c>
      <c r="F22" s="86">
        <f t="shared" si="11"/>
        <v>25.348109782971061</v>
      </c>
      <c r="G22" s="86">
        <f t="shared" si="11"/>
        <v>25.688430179269833</v>
      </c>
      <c r="H22" s="86">
        <f t="shared" si="11"/>
        <v>26.684929539174384</v>
      </c>
      <c r="I22" s="86">
        <f t="shared" si="11"/>
        <v>23.35858660540849</v>
      </c>
      <c r="J22" s="86">
        <f t="shared" si="11"/>
        <v>25.638304456940631</v>
      </c>
      <c r="K22" s="86">
        <f t="shared" si="11"/>
        <v>17.596133566443338</v>
      </c>
      <c r="L22" s="86">
        <f t="shared" si="11"/>
        <v>17.033832906528584</v>
      </c>
      <c r="M22" s="86">
        <f t="shared" si="11"/>
        <v>10.40008486886299</v>
      </c>
      <c r="N22" s="86">
        <f t="shared" si="11"/>
        <v>9.2652385153298393</v>
      </c>
      <c r="O22" s="86">
        <f t="shared" si="11"/>
        <v>8.3175073485441935</v>
      </c>
      <c r="P22" s="86">
        <f t="shared" si="11"/>
        <v>8.3689906000836931</v>
      </c>
      <c r="Q22" s="86">
        <f t="shared" si="11"/>
        <v>7.9318943013730454</v>
      </c>
      <c r="R22" s="86">
        <f t="shared" si="11"/>
        <v>7.1551158885646302</v>
      </c>
      <c r="S22" s="86">
        <f t="shared" si="11"/>
        <v>7.6511902563295102</v>
      </c>
      <c r="T22" s="86">
        <f t="shared" si="11"/>
        <v>7.0556966750585817</v>
      </c>
      <c r="U22" s="86">
        <f t="shared" si="11"/>
        <v>6.1596205050817803</v>
      </c>
      <c r="V22" s="86">
        <f t="shared" si="11"/>
        <v>5.3659357835461439</v>
      </c>
      <c r="W22" s="86">
        <f t="shared" si="11"/>
        <v>5.5599451207551711</v>
      </c>
      <c r="X22" s="86">
        <f t="shared" si="11"/>
        <v>3.8998914738010999</v>
      </c>
      <c r="Y22" s="86">
        <f t="shared" si="11"/>
        <v>3.7058989133004063</v>
      </c>
      <c r="Z22" s="86">
        <f t="shared" si="11"/>
        <v>3.0835880705833536</v>
      </c>
      <c r="AA22" s="86">
        <f>AA18*1000000/498745930</f>
        <v>2.0224606143653143</v>
      </c>
      <c r="AC22" s="59"/>
      <c r="AD22" s="50"/>
    </row>
    <row r="23" spans="1:30" x14ac:dyDescent="0.2">
      <c r="A23" s="69"/>
      <c r="B23" s="69"/>
      <c r="C23" s="69"/>
      <c r="D23" s="10"/>
      <c r="E23" s="10"/>
      <c r="F23" s="10"/>
      <c r="G23" s="10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C23" s="60"/>
    </row>
    <row r="24" spans="1:30" x14ac:dyDescent="0.2">
      <c r="A24" s="69"/>
      <c r="B24" s="69"/>
      <c r="C24" s="69"/>
      <c r="D24" s="10"/>
      <c r="E24" s="10"/>
      <c r="F24" s="10"/>
      <c r="G24" s="10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C24" s="60"/>
    </row>
    <row r="25" spans="1:30" x14ac:dyDescent="0.2">
      <c r="A25" s="69"/>
      <c r="B25" s="69"/>
      <c r="C25" s="69"/>
      <c r="D25" s="10"/>
      <c r="E25" s="10"/>
      <c r="F25" s="10"/>
      <c r="G25" s="81"/>
      <c r="H25" s="13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C25" s="60"/>
    </row>
    <row r="26" spans="1:30" s="9" customFormat="1" x14ac:dyDescent="0.2">
      <c r="A26" s="72" t="s">
        <v>56</v>
      </c>
      <c r="B26" s="72"/>
      <c r="C26" s="72"/>
      <c r="D26" s="52"/>
      <c r="E26" s="52"/>
      <c r="F26" s="52"/>
      <c r="G26" s="77"/>
      <c r="H26" s="46"/>
      <c r="I26" s="13"/>
      <c r="J26" s="43"/>
      <c r="K26" s="43"/>
      <c r="L26" s="49"/>
      <c r="M26" s="43"/>
      <c r="N26" s="43"/>
      <c r="O26" s="53"/>
      <c r="P26" s="43"/>
      <c r="Q26" s="43"/>
      <c r="R26" s="49"/>
      <c r="S26" s="48"/>
      <c r="T26" s="43"/>
      <c r="U26" s="49"/>
      <c r="V26" s="48"/>
      <c r="W26" s="44"/>
      <c r="X26" s="46"/>
      <c r="Y26" s="46"/>
      <c r="Z26" s="46"/>
      <c r="AA26" s="46"/>
      <c r="AC26" s="8"/>
    </row>
    <row r="27" spans="1:30" ht="22.5" x14ac:dyDescent="0.2">
      <c r="A27" s="70" t="s">
        <v>58</v>
      </c>
      <c r="B27" s="70"/>
      <c r="C27" s="70"/>
      <c r="G27" s="63"/>
      <c r="H27" s="79"/>
      <c r="R27" s="14"/>
      <c r="S27" s="54"/>
      <c r="T27" s="14"/>
      <c r="U27" s="14"/>
      <c r="V27" s="14"/>
      <c r="W27" s="14"/>
    </row>
    <row r="28" spans="1:30" s="17" customFormat="1" x14ac:dyDescent="0.25">
      <c r="A28" s="71"/>
      <c r="B28" s="71"/>
      <c r="C28" s="71"/>
      <c r="D28" s="15"/>
      <c r="E28" s="15"/>
      <c r="F28" s="15"/>
      <c r="G28" s="78"/>
      <c r="H28" s="76"/>
      <c r="I28" s="16"/>
      <c r="J28" s="16"/>
      <c r="K28" s="16"/>
      <c r="L28" s="16"/>
      <c r="M28" s="16"/>
      <c r="N28" s="16"/>
      <c r="O28" s="16"/>
      <c r="P28" s="16"/>
      <c r="Q28" s="16"/>
      <c r="R28" s="62"/>
      <c r="S28" s="56"/>
      <c r="T28" s="16"/>
      <c r="U28" s="62"/>
      <c r="V28" s="62"/>
      <c r="W28" s="16"/>
      <c r="X28" s="16"/>
      <c r="Y28" s="16"/>
      <c r="Z28" s="16"/>
      <c r="AA28" s="16"/>
    </row>
    <row r="29" spans="1:30" ht="22.5" x14ac:dyDescent="0.2">
      <c r="A29" s="70" t="s">
        <v>59</v>
      </c>
      <c r="B29" s="70"/>
      <c r="C29" s="70"/>
      <c r="G29" s="82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55"/>
      <c r="T29" s="18"/>
      <c r="U29" s="67"/>
      <c r="V29" s="61"/>
      <c r="W29" s="19"/>
      <c r="X29" s="18"/>
      <c r="Y29" s="18"/>
      <c r="Z29" s="18"/>
      <c r="AA29" s="18"/>
    </row>
    <row r="30" spans="1:30" x14ac:dyDescent="0.2">
      <c r="A30" s="71"/>
      <c r="B30" s="71"/>
      <c r="C30" s="71"/>
      <c r="U30" s="68"/>
      <c r="V30" s="45"/>
    </row>
    <row r="31" spans="1:30" ht="22.5" x14ac:dyDescent="0.2">
      <c r="A31" s="70" t="s">
        <v>57</v>
      </c>
      <c r="B31" s="70"/>
      <c r="C31" s="70"/>
      <c r="O31" s="63"/>
    </row>
    <row r="32" spans="1:30" x14ac:dyDescent="0.2">
      <c r="G32" s="80"/>
      <c r="H32" s="80"/>
      <c r="O32" s="63"/>
    </row>
    <row r="33" spans="8:22" x14ac:dyDescent="0.2">
      <c r="R33" s="63"/>
      <c r="T33" s="63"/>
      <c r="U33" s="63"/>
      <c r="V33" s="63"/>
    </row>
    <row r="34" spans="8:22" x14ac:dyDescent="0.2">
      <c r="O34" s="63"/>
      <c r="R34" s="63"/>
      <c r="T34" s="63"/>
      <c r="U34" s="63"/>
      <c r="V34" s="63"/>
    </row>
    <row r="35" spans="8:22" x14ac:dyDescent="0.2">
      <c r="O35" s="63"/>
      <c r="T35" s="63"/>
      <c r="U35" s="63"/>
      <c r="V35" s="63"/>
    </row>
    <row r="36" spans="8:22" x14ac:dyDescent="0.2">
      <c r="O36" s="63"/>
      <c r="R36" s="63"/>
      <c r="U36" s="63"/>
      <c r="V36" s="63"/>
    </row>
    <row r="37" spans="8:22" x14ac:dyDescent="0.2">
      <c r="H37" s="18"/>
      <c r="O37" s="63"/>
      <c r="R37" s="63"/>
      <c r="U37" s="63"/>
      <c r="V37" s="63"/>
    </row>
    <row r="38" spans="8:22" x14ac:dyDescent="0.2">
      <c r="H38" s="18"/>
      <c r="O38" s="63"/>
      <c r="R38" s="63"/>
      <c r="U38" s="63"/>
      <c r="V38" s="63"/>
    </row>
    <row r="39" spans="8:22" x14ac:dyDescent="0.2">
      <c r="H39" s="18"/>
      <c r="O39" s="63"/>
      <c r="R39" s="63"/>
      <c r="U39" s="63"/>
      <c r="V39" s="63"/>
    </row>
    <row r="40" spans="8:22" x14ac:dyDescent="0.2">
      <c r="H40" s="18"/>
      <c r="R40" s="63"/>
      <c r="U40" s="63"/>
      <c r="V40" s="63"/>
    </row>
    <row r="41" spans="8:22" x14ac:dyDescent="0.2">
      <c r="H41" s="18"/>
      <c r="U41" s="63"/>
      <c r="V41" s="63"/>
    </row>
    <row r="42" spans="8:22" x14ac:dyDescent="0.2">
      <c r="H42" s="18"/>
      <c r="U42" s="63"/>
      <c r="V42" s="63"/>
    </row>
    <row r="43" spans="8:22" x14ac:dyDescent="0.2">
      <c r="H43" s="18"/>
      <c r="U43" s="63"/>
      <c r="V43" s="63"/>
    </row>
    <row r="44" spans="8:22" x14ac:dyDescent="0.2">
      <c r="H44" s="18"/>
      <c r="U44" s="63"/>
      <c r="V44" s="63"/>
    </row>
    <row r="45" spans="8:22" x14ac:dyDescent="0.2">
      <c r="H45" s="18"/>
      <c r="U45" s="63"/>
      <c r="V45" s="63"/>
    </row>
    <row r="46" spans="8:22" x14ac:dyDescent="0.2">
      <c r="U46" s="63"/>
      <c r="V46" s="63"/>
    </row>
    <row r="47" spans="8:22" x14ac:dyDescent="0.2">
      <c r="U47" s="63"/>
      <c r="V47" s="63"/>
    </row>
    <row r="48" spans="8:22" x14ac:dyDescent="0.2">
      <c r="U48" s="63"/>
      <c r="V48" s="63"/>
    </row>
    <row r="49" spans="21:21" x14ac:dyDescent="0.2">
      <c r="U49" s="6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B30D-3469-4690-890C-E6E297C1B781}">
  <dimension ref="A1:Y1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5" sqref="A15"/>
    </sheetView>
  </sheetViews>
  <sheetFormatPr defaultRowHeight="15" x14ac:dyDescent="0.25"/>
  <cols>
    <col min="1" max="1" width="45.28515625" bestFit="1" customWidth="1"/>
    <col min="2" max="9" width="11.140625" bestFit="1" customWidth="1"/>
    <col min="10" max="24" width="12.140625" customWidth="1"/>
  </cols>
  <sheetData>
    <row r="1" spans="1:25" x14ac:dyDescent="0.25">
      <c r="G1" s="5"/>
    </row>
    <row r="2" spans="1:25" x14ac:dyDescent="0.25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38</v>
      </c>
    </row>
    <row r="3" spans="1:25" x14ac:dyDescent="0.25">
      <c r="A3" t="s">
        <v>23</v>
      </c>
      <c r="B3" s="1">
        <v>2704</v>
      </c>
      <c r="C3" s="1">
        <v>2704</v>
      </c>
      <c r="D3" s="1">
        <v>2681</v>
      </c>
      <c r="E3" s="1">
        <v>2520</v>
      </c>
      <c r="F3" s="1">
        <v>2520</v>
      </c>
      <c r="G3" s="1">
        <v>2520</v>
      </c>
      <c r="H3" s="1">
        <v>2520</v>
      </c>
      <c r="I3" s="1">
        <v>2587</v>
      </c>
      <c r="J3" s="1">
        <v>2587</v>
      </c>
      <c r="K3" s="1">
        <v>2587</v>
      </c>
      <c r="L3" s="1">
        <v>2672</v>
      </c>
      <c r="M3" s="1">
        <v>2604</v>
      </c>
      <c r="N3" s="1">
        <v>2604</v>
      </c>
      <c r="O3" s="1">
        <v>2604</v>
      </c>
      <c r="P3" s="1">
        <v>2767</v>
      </c>
      <c r="Q3" s="1">
        <v>2767</v>
      </c>
      <c r="R3" s="1">
        <v>2767</v>
      </c>
      <c r="S3" s="1">
        <v>2767</v>
      </c>
      <c r="T3" s="1">
        <v>4800</v>
      </c>
      <c r="U3" s="1">
        <v>4800</v>
      </c>
      <c r="V3" s="1">
        <v>4800</v>
      </c>
      <c r="W3" s="1">
        <v>6559</v>
      </c>
      <c r="X3" s="1">
        <v>6559</v>
      </c>
    </row>
    <row r="4" spans="1:25" x14ac:dyDescent="0.25">
      <c r="A4" t="s">
        <v>24</v>
      </c>
      <c r="B4" s="1">
        <v>638</v>
      </c>
      <c r="C4" s="1">
        <v>638</v>
      </c>
      <c r="D4" s="1">
        <v>682</v>
      </c>
      <c r="E4" s="1">
        <v>682</v>
      </c>
      <c r="F4" s="1">
        <v>682</v>
      </c>
      <c r="G4" s="1">
        <v>682</v>
      </c>
      <c r="H4" s="1">
        <v>682</v>
      </c>
      <c r="I4" s="1">
        <v>726</v>
      </c>
      <c r="J4" s="1">
        <v>726</v>
      </c>
      <c r="K4" s="1">
        <v>726</v>
      </c>
      <c r="L4" s="1">
        <v>754</v>
      </c>
      <c r="M4" s="1">
        <v>754</v>
      </c>
      <c r="N4" s="1">
        <v>754</v>
      </c>
      <c r="O4" s="1">
        <v>754</v>
      </c>
      <c r="P4" s="1">
        <v>755</v>
      </c>
      <c r="Q4" s="1">
        <v>755</v>
      </c>
      <c r="R4" s="1">
        <v>755</v>
      </c>
      <c r="S4" s="1">
        <v>755</v>
      </c>
      <c r="T4" s="1">
        <v>1360</v>
      </c>
      <c r="U4" s="1">
        <v>1360</v>
      </c>
      <c r="V4" s="1">
        <v>1360</v>
      </c>
      <c r="W4" s="1">
        <v>1758</v>
      </c>
      <c r="X4" s="1">
        <v>1758</v>
      </c>
    </row>
    <row r="5" spans="1:25" x14ac:dyDescent="0.25">
      <c r="A5" t="s">
        <v>25</v>
      </c>
      <c r="B5" s="1">
        <v>754</v>
      </c>
      <c r="C5" s="1">
        <v>770</v>
      </c>
      <c r="D5" s="1">
        <v>795</v>
      </c>
      <c r="E5" s="1">
        <v>794</v>
      </c>
      <c r="F5" s="1">
        <v>801</v>
      </c>
      <c r="G5" s="1">
        <v>926</v>
      </c>
      <c r="H5" s="1">
        <v>886</v>
      </c>
      <c r="I5" s="1">
        <v>919</v>
      </c>
      <c r="J5" s="1">
        <v>1015</v>
      </c>
      <c r="K5" s="1">
        <v>1026</v>
      </c>
      <c r="L5" s="1">
        <v>1044</v>
      </c>
      <c r="M5" s="1">
        <v>1045</v>
      </c>
      <c r="N5" s="1">
        <v>1087</v>
      </c>
      <c r="O5" s="1">
        <v>1086</v>
      </c>
      <c r="P5" s="1">
        <v>1112</v>
      </c>
      <c r="Q5" s="1">
        <v>1114</v>
      </c>
      <c r="R5" s="1">
        <v>1138</v>
      </c>
      <c r="S5" s="1">
        <v>1138</v>
      </c>
      <c r="T5" s="1">
        <v>1535</v>
      </c>
      <c r="U5" s="1">
        <v>1570</v>
      </c>
      <c r="V5" s="1">
        <v>1684</v>
      </c>
      <c r="W5" s="1">
        <v>1816</v>
      </c>
      <c r="X5" s="1">
        <v>1899</v>
      </c>
    </row>
    <row r="6" spans="1:25" x14ac:dyDescent="0.25">
      <c r="A6" t="s">
        <v>26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441</v>
      </c>
      <c r="W6" s="1">
        <v>456</v>
      </c>
      <c r="X6" s="1">
        <v>443</v>
      </c>
    </row>
    <row r="7" spans="1:25" x14ac:dyDescent="0.25">
      <c r="A7" t="s">
        <v>27</v>
      </c>
      <c r="B7" s="1">
        <v>145</v>
      </c>
      <c r="C7" s="1">
        <v>181</v>
      </c>
      <c r="D7" s="1">
        <v>215</v>
      </c>
      <c r="E7" s="1">
        <v>333</v>
      </c>
      <c r="F7" s="1">
        <v>87</v>
      </c>
      <c r="G7" s="1">
        <v>87</v>
      </c>
      <c r="H7" s="1">
        <v>86</v>
      </c>
      <c r="I7" s="1">
        <v>108</v>
      </c>
      <c r="J7" s="1">
        <v>116</v>
      </c>
      <c r="K7" s="1">
        <v>18</v>
      </c>
      <c r="L7" s="1">
        <v>223</v>
      </c>
      <c r="M7" s="1">
        <v>168</v>
      </c>
      <c r="N7" s="1">
        <v>145</v>
      </c>
      <c r="O7" s="1">
        <v>32</v>
      </c>
      <c r="P7" s="1">
        <v>51</v>
      </c>
      <c r="Q7" s="1">
        <v>149</v>
      </c>
      <c r="R7" s="1">
        <v>28</v>
      </c>
      <c r="S7" s="1">
        <v>33</v>
      </c>
      <c r="T7" s="1">
        <v>33</v>
      </c>
      <c r="U7" s="1">
        <v>88</v>
      </c>
      <c r="V7" s="1">
        <v>280</v>
      </c>
      <c r="W7" s="1">
        <v>91</v>
      </c>
      <c r="X7" s="1">
        <v>165</v>
      </c>
    </row>
    <row r="8" spans="1:25" x14ac:dyDescent="0.25">
      <c r="A8" t="s">
        <v>28</v>
      </c>
      <c r="B8" s="1">
        <v>466</v>
      </c>
      <c r="C8" s="1">
        <v>500</v>
      </c>
      <c r="D8" s="1">
        <v>929</v>
      </c>
      <c r="E8" s="1">
        <v>525</v>
      </c>
      <c r="F8" s="1">
        <v>584</v>
      </c>
      <c r="G8" s="1">
        <v>502</v>
      </c>
      <c r="H8" s="1">
        <v>1243</v>
      </c>
      <c r="I8" s="1">
        <v>804</v>
      </c>
      <c r="J8" s="1">
        <v>676</v>
      </c>
      <c r="K8" s="1">
        <v>715</v>
      </c>
      <c r="L8" s="1">
        <v>1518</v>
      </c>
      <c r="M8" s="1">
        <v>1004</v>
      </c>
      <c r="N8" s="1">
        <v>973</v>
      </c>
      <c r="O8" s="1">
        <v>912</v>
      </c>
      <c r="P8" s="1">
        <v>1842</v>
      </c>
      <c r="Q8" s="1">
        <v>1225</v>
      </c>
      <c r="R8" s="1">
        <v>1534</v>
      </c>
      <c r="S8" s="1">
        <v>1121</v>
      </c>
      <c r="T8" s="1">
        <v>3466</v>
      </c>
      <c r="U8" s="1">
        <v>2802</v>
      </c>
      <c r="V8" s="1">
        <v>2862</v>
      </c>
      <c r="W8" s="1">
        <v>2100</v>
      </c>
      <c r="X8" s="1">
        <v>4415</v>
      </c>
    </row>
    <row r="9" spans="1:25" x14ac:dyDescent="0.25">
      <c r="A9" t="s">
        <v>29</v>
      </c>
      <c r="B9" s="1">
        <v>531</v>
      </c>
      <c r="C9" s="1">
        <v>577</v>
      </c>
      <c r="D9" s="1">
        <v>99</v>
      </c>
      <c r="E9" s="1">
        <v>475</v>
      </c>
      <c r="F9" s="1">
        <v>578</v>
      </c>
      <c r="G9" s="1">
        <v>770</v>
      </c>
      <c r="H9" s="1">
        <v>150</v>
      </c>
      <c r="I9" s="1">
        <v>650</v>
      </c>
      <c r="J9" s="1">
        <v>803</v>
      </c>
      <c r="K9" s="1">
        <v>1092</v>
      </c>
      <c r="L9" s="1">
        <v>130</v>
      </c>
      <c r="M9" s="1">
        <v>757</v>
      </c>
      <c r="N9" s="1">
        <v>889</v>
      </c>
      <c r="O9" s="1">
        <v>1278</v>
      </c>
      <c r="P9" s="1">
        <v>202</v>
      </c>
      <c r="Q9" s="1">
        <v>808</v>
      </c>
      <c r="R9" s="1">
        <v>1092</v>
      </c>
      <c r="S9" s="1">
        <v>1727</v>
      </c>
      <c r="T9" s="1">
        <v>399</v>
      </c>
      <c r="U9" s="1">
        <v>1472</v>
      </c>
      <c r="V9" s="1">
        <v>1677</v>
      </c>
      <c r="W9" s="1">
        <v>2660</v>
      </c>
      <c r="X9" s="1">
        <v>395</v>
      </c>
    </row>
    <row r="10" spans="1:25" x14ac:dyDescent="0.25">
      <c r="A10" t="s">
        <v>30</v>
      </c>
      <c r="B10" s="1">
        <v>897</v>
      </c>
      <c r="C10" s="1">
        <v>450</v>
      </c>
      <c r="D10" s="1">
        <v>594</v>
      </c>
      <c r="E10" s="1">
        <v>725</v>
      </c>
      <c r="F10" s="1">
        <v>403</v>
      </c>
      <c r="G10" s="1">
        <v>454</v>
      </c>
      <c r="H10" s="1">
        <v>455</v>
      </c>
      <c r="I10" s="1">
        <v>493</v>
      </c>
      <c r="J10" s="1">
        <v>302</v>
      </c>
      <c r="K10" s="1">
        <v>375</v>
      </c>
      <c r="L10" s="1">
        <v>569</v>
      </c>
      <c r="M10" s="1">
        <v>846</v>
      </c>
      <c r="N10" s="1">
        <v>730</v>
      </c>
      <c r="O10" s="1">
        <v>828</v>
      </c>
      <c r="P10" s="1">
        <v>980</v>
      </c>
      <c r="Q10" s="1">
        <v>1520</v>
      </c>
      <c r="R10" s="1">
        <v>1548</v>
      </c>
      <c r="S10" s="1">
        <v>1197</v>
      </c>
      <c r="T10" s="1">
        <v>639</v>
      </c>
      <c r="U10" s="1">
        <v>108</v>
      </c>
      <c r="V10" s="1">
        <v>1020</v>
      </c>
      <c r="W10" s="1">
        <v>585</v>
      </c>
      <c r="X10" s="1">
        <v>1259</v>
      </c>
    </row>
    <row r="11" spans="1:25" x14ac:dyDescent="0.25">
      <c r="A11" s="2" t="s">
        <v>31</v>
      </c>
      <c r="B11" s="3">
        <f>SUM(B3:B10)</f>
        <v>6135</v>
      </c>
      <c r="C11" s="3">
        <f t="shared" ref="C11:X11" si="0">SUM(C3:C10)</f>
        <v>5820</v>
      </c>
      <c r="D11" s="3">
        <f t="shared" si="0"/>
        <v>5995</v>
      </c>
      <c r="E11" s="3">
        <f t="shared" si="0"/>
        <v>6054</v>
      </c>
      <c r="F11" s="3">
        <f t="shared" si="0"/>
        <v>5655</v>
      </c>
      <c r="G11" s="3">
        <f t="shared" si="0"/>
        <v>5941</v>
      </c>
      <c r="H11" s="3">
        <f t="shared" si="0"/>
        <v>6022</v>
      </c>
      <c r="I11" s="3">
        <f t="shared" si="0"/>
        <v>6287</v>
      </c>
      <c r="J11" s="3">
        <f t="shared" si="0"/>
        <v>6225</v>
      </c>
      <c r="K11" s="3">
        <f t="shared" si="0"/>
        <v>6539</v>
      </c>
      <c r="L11" s="3">
        <f t="shared" si="0"/>
        <v>6910</v>
      </c>
      <c r="M11" s="3">
        <f t="shared" si="0"/>
        <v>7178</v>
      </c>
      <c r="N11" s="3">
        <f t="shared" si="0"/>
        <v>7182</v>
      </c>
      <c r="O11" s="3">
        <f t="shared" si="0"/>
        <v>7494</v>
      </c>
      <c r="P11" s="3">
        <f t="shared" si="0"/>
        <v>7709</v>
      </c>
      <c r="Q11" s="3">
        <f t="shared" si="0"/>
        <v>8338</v>
      </c>
      <c r="R11" s="3">
        <f t="shared" si="0"/>
        <v>8862</v>
      </c>
      <c r="S11" s="3">
        <f t="shared" si="0"/>
        <v>8738</v>
      </c>
      <c r="T11" s="3">
        <f t="shared" si="0"/>
        <v>12232</v>
      </c>
      <c r="U11" s="3">
        <f t="shared" si="0"/>
        <v>12200</v>
      </c>
      <c r="V11" s="3">
        <f t="shared" si="0"/>
        <v>14124</v>
      </c>
      <c r="W11" s="3">
        <f t="shared" si="0"/>
        <v>16025</v>
      </c>
      <c r="X11" s="3">
        <f t="shared" si="0"/>
        <v>16893</v>
      </c>
    </row>
    <row r="12" spans="1:25" x14ac:dyDescent="0.25">
      <c r="A12" t="s">
        <v>32</v>
      </c>
      <c r="B12" s="1">
        <v>179</v>
      </c>
      <c r="C12" s="1">
        <v>139</v>
      </c>
      <c r="D12" s="1">
        <v>194</v>
      </c>
      <c r="E12" s="1">
        <v>393</v>
      </c>
      <c r="F12" s="1">
        <v>223</v>
      </c>
      <c r="G12" s="1">
        <v>109</v>
      </c>
      <c r="H12" s="1">
        <v>274</v>
      </c>
      <c r="I12" s="1">
        <v>645</v>
      </c>
      <c r="J12" s="1">
        <v>315</v>
      </c>
      <c r="K12" s="1">
        <v>80</v>
      </c>
      <c r="L12" s="1">
        <v>501</v>
      </c>
      <c r="M12" s="1">
        <v>849</v>
      </c>
      <c r="N12" s="1">
        <v>345</v>
      </c>
      <c r="O12" s="1">
        <v>280</v>
      </c>
      <c r="P12" s="1">
        <v>600</v>
      </c>
      <c r="Q12" s="1">
        <v>1021</v>
      </c>
      <c r="R12" s="1">
        <v>671</v>
      </c>
      <c r="S12" s="1">
        <v>379</v>
      </c>
      <c r="T12" s="1">
        <v>1076</v>
      </c>
      <c r="U12" s="1">
        <v>963</v>
      </c>
      <c r="V12" s="1">
        <v>901</v>
      </c>
      <c r="W12" s="1">
        <v>520</v>
      </c>
      <c r="X12" s="1">
        <v>985</v>
      </c>
    </row>
    <row r="13" spans="1:25" x14ac:dyDescent="0.25">
      <c r="A13" t="s">
        <v>33</v>
      </c>
      <c r="B13" s="1">
        <v>1668</v>
      </c>
      <c r="C13" s="1">
        <v>1371</v>
      </c>
      <c r="D13" s="1">
        <v>1355</v>
      </c>
      <c r="E13" s="1">
        <v>1471</v>
      </c>
      <c r="F13" s="1">
        <v>1189</v>
      </c>
      <c r="G13" s="1">
        <v>1557</v>
      </c>
      <c r="H13" s="1">
        <v>1523</v>
      </c>
      <c r="I13" s="1">
        <v>1481</v>
      </c>
      <c r="J13" s="1">
        <v>1541</v>
      </c>
      <c r="K13" s="1">
        <v>1842</v>
      </c>
      <c r="L13" s="1">
        <v>1945</v>
      </c>
      <c r="M13" s="1">
        <v>1708</v>
      </c>
      <c r="N13" s="1">
        <v>2104</v>
      </c>
      <c r="O13" s="1">
        <v>2138</v>
      </c>
      <c r="P13" s="1">
        <v>1804</v>
      </c>
      <c r="Q13" s="1">
        <v>2130</v>
      </c>
      <c r="R13" s="1">
        <v>2350</v>
      </c>
      <c r="S13" s="1">
        <v>2502</v>
      </c>
      <c r="T13" s="1">
        <v>2786</v>
      </c>
      <c r="U13" s="1">
        <v>2461</v>
      </c>
      <c r="V13" s="1">
        <v>2999</v>
      </c>
      <c r="W13" s="1">
        <v>3755</v>
      </c>
      <c r="X13" s="1">
        <v>4261</v>
      </c>
    </row>
    <row r="14" spans="1:25" x14ac:dyDescent="0.25">
      <c r="A14" t="s">
        <v>34</v>
      </c>
      <c r="B14" s="1">
        <v>75</v>
      </c>
      <c r="C14" s="1">
        <v>73</v>
      </c>
      <c r="D14" s="1">
        <v>70</v>
      </c>
      <c r="E14" s="1">
        <v>18</v>
      </c>
      <c r="F14" s="1">
        <v>18</v>
      </c>
      <c r="G14" s="1">
        <v>14</v>
      </c>
      <c r="H14" s="1">
        <v>14</v>
      </c>
      <c r="I14" s="1">
        <v>12</v>
      </c>
      <c r="J14" s="1">
        <v>0</v>
      </c>
      <c r="K14" s="1">
        <v>0</v>
      </c>
      <c r="L14" s="1">
        <v>12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1:25" x14ac:dyDescent="0.25">
      <c r="A15" s="2" t="s">
        <v>31</v>
      </c>
      <c r="B15" s="3">
        <f>SUM(B12:B14)</f>
        <v>1922</v>
      </c>
      <c r="C15" s="3">
        <f t="shared" ref="C15:X15" si="1">SUM(C12:C14)</f>
        <v>1583</v>
      </c>
      <c r="D15" s="3">
        <f t="shared" si="1"/>
        <v>1619</v>
      </c>
      <c r="E15" s="3">
        <f t="shared" si="1"/>
        <v>1882</v>
      </c>
      <c r="F15" s="3">
        <f t="shared" si="1"/>
        <v>1430</v>
      </c>
      <c r="G15" s="3">
        <f t="shared" si="1"/>
        <v>1680</v>
      </c>
      <c r="H15" s="3">
        <f t="shared" si="1"/>
        <v>1811</v>
      </c>
      <c r="I15" s="3">
        <f t="shared" si="1"/>
        <v>2138</v>
      </c>
      <c r="J15" s="3">
        <f t="shared" si="1"/>
        <v>1856</v>
      </c>
      <c r="K15" s="3">
        <f t="shared" si="1"/>
        <v>1922</v>
      </c>
      <c r="L15" s="3">
        <f t="shared" si="1"/>
        <v>2458</v>
      </c>
      <c r="M15" s="3">
        <f t="shared" si="1"/>
        <v>2557</v>
      </c>
      <c r="N15" s="3">
        <f t="shared" si="1"/>
        <v>2449</v>
      </c>
      <c r="O15" s="3">
        <f t="shared" si="1"/>
        <v>2418</v>
      </c>
      <c r="P15" s="3">
        <f t="shared" si="1"/>
        <v>2404</v>
      </c>
      <c r="Q15" s="3">
        <f t="shared" si="1"/>
        <v>3151</v>
      </c>
      <c r="R15" s="3">
        <f t="shared" si="1"/>
        <v>3021</v>
      </c>
      <c r="S15" s="3">
        <f t="shared" si="1"/>
        <v>2881</v>
      </c>
      <c r="T15" s="3">
        <f t="shared" si="1"/>
        <v>3862</v>
      </c>
      <c r="U15" s="3">
        <f t="shared" si="1"/>
        <v>3424</v>
      </c>
      <c r="V15" s="3">
        <f t="shared" si="1"/>
        <v>3900</v>
      </c>
      <c r="W15" s="3">
        <f t="shared" si="1"/>
        <v>4275</v>
      </c>
      <c r="X15" s="3">
        <f t="shared" si="1"/>
        <v>5246</v>
      </c>
    </row>
    <row r="16" spans="1:25" x14ac:dyDescent="0.25">
      <c r="A16" s="2" t="s">
        <v>35</v>
      </c>
      <c r="B16" s="3">
        <f>B11-B15</f>
        <v>4213</v>
      </c>
      <c r="C16" s="3">
        <f t="shared" ref="C16:X16" si="2">C11-C15</f>
        <v>4237</v>
      </c>
      <c r="D16" s="3">
        <f t="shared" si="2"/>
        <v>4376</v>
      </c>
      <c r="E16" s="3">
        <f t="shared" si="2"/>
        <v>4172</v>
      </c>
      <c r="F16" s="3">
        <f t="shared" si="2"/>
        <v>4225</v>
      </c>
      <c r="G16" s="3">
        <f t="shared" si="2"/>
        <v>4261</v>
      </c>
      <c r="H16" s="3">
        <f t="shared" si="2"/>
        <v>4211</v>
      </c>
      <c r="I16" s="3">
        <f t="shared" si="2"/>
        <v>4149</v>
      </c>
      <c r="J16" s="3">
        <f t="shared" si="2"/>
        <v>4369</v>
      </c>
      <c r="K16" s="3">
        <f t="shared" si="2"/>
        <v>4617</v>
      </c>
      <c r="L16" s="3">
        <f t="shared" si="2"/>
        <v>4452</v>
      </c>
      <c r="M16" s="3">
        <f t="shared" si="2"/>
        <v>4621</v>
      </c>
      <c r="N16" s="3">
        <f t="shared" si="2"/>
        <v>4733</v>
      </c>
      <c r="O16" s="3">
        <f t="shared" si="2"/>
        <v>5076</v>
      </c>
      <c r="P16" s="3">
        <f t="shared" si="2"/>
        <v>5305</v>
      </c>
      <c r="Q16" s="3">
        <f t="shared" si="2"/>
        <v>5187</v>
      </c>
      <c r="R16" s="3">
        <f t="shared" si="2"/>
        <v>5841</v>
      </c>
      <c r="S16" s="3">
        <f t="shared" si="2"/>
        <v>5857</v>
      </c>
      <c r="T16" s="3">
        <f t="shared" si="2"/>
        <v>8370</v>
      </c>
      <c r="U16" s="3">
        <f t="shared" si="2"/>
        <v>8776</v>
      </c>
      <c r="V16" s="3">
        <f t="shared" si="2"/>
        <v>10224</v>
      </c>
      <c r="W16" s="3">
        <f t="shared" si="2"/>
        <v>11750</v>
      </c>
      <c r="X16" s="3">
        <f t="shared" si="2"/>
        <v>11647</v>
      </c>
    </row>
    <row r="17" spans="1:24" x14ac:dyDescent="0.25">
      <c r="A17" s="2" t="s">
        <v>36</v>
      </c>
      <c r="B17" s="2">
        <v>42.6</v>
      </c>
      <c r="C17" s="4">
        <v>42.8</v>
      </c>
      <c r="D17" s="2">
        <v>44.2</v>
      </c>
      <c r="E17" s="2">
        <v>42.2</v>
      </c>
      <c r="F17" s="2">
        <v>44.3</v>
      </c>
      <c r="G17" s="2">
        <v>44.1</v>
      </c>
      <c r="H17" s="2">
        <v>44.2</v>
      </c>
      <c r="I17" s="2">
        <v>43.5</v>
      </c>
      <c r="J17" s="2">
        <v>22.9</v>
      </c>
      <c r="K17" s="2">
        <v>24.2</v>
      </c>
      <c r="L17" s="2">
        <v>23.3</v>
      </c>
      <c r="M17" s="2">
        <v>24.2</v>
      </c>
      <c r="N17" s="2">
        <v>24.8</v>
      </c>
      <c r="O17" s="2">
        <v>26.6</v>
      </c>
      <c r="P17" s="2">
        <v>27.8</v>
      </c>
      <c r="Q17" s="2">
        <v>27.2</v>
      </c>
      <c r="R17" s="2">
        <v>30.6</v>
      </c>
      <c r="S17" s="2">
        <v>30.7</v>
      </c>
      <c r="T17" s="2">
        <v>43.3</v>
      </c>
      <c r="U17" s="2">
        <v>41.31</v>
      </c>
      <c r="V17" s="2">
        <v>48.13</v>
      </c>
      <c r="W17" s="2">
        <v>55.31</v>
      </c>
      <c r="X17" s="2">
        <v>54.83</v>
      </c>
    </row>
    <row r="18" spans="1:24" x14ac:dyDescent="0.25">
      <c r="A18" s="2" t="s">
        <v>37</v>
      </c>
      <c r="B18" s="1">
        <v>98897500</v>
      </c>
      <c r="C18" s="1">
        <v>98897500</v>
      </c>
      <c r="D18" s="1">
        <v>98897500</v>
      </c>
      <c r="E18" s="1">
        <v>98897500</v>
      </c>
      <c r="F18" s="1">
        <v>95297500</v>
      </c>
      <c r="G18" s="1">
        <v>95297500</v>
      </c>
      <c r="H18" s="1">
        <v>95297500</v>
      </c>
      <c r="I18" s="1">
        <v>95297500</v>
      </c>
      <c r="J18" s="1">
        <v>190595000</v>
      </c>
      <c r="K18" s="1">
        <v>190595000</v>
      </c>
      <c r="L18" s="1">
        <v>190595000</v>
      </c>
      <c r="M18" s="1">
        <v>190595000</v>
      </c>
      <c r="N18" s="1">
        <v>190595000</v>
      </c>
      <c r="O18" s="1">
        <v>190595000</v>
      </c>
      <c r="P18" s="1">
        <v>190595000</v>
      </c>
      <c r="Q18" s="1">
        <v>190595000</v>
      </c>
      <c r="R18" s="1">
        <v>190595000</v>
      </c>
      <c r="S18" s="1">
        <v>190595000</v>
      </c>
      <c r="T18" s="1">
        <v>193111454</v>
      </c>
      <c r="U18" s="1">
        <v>212422599</v>
      </c>
      <c r="V18" s="1">
        <v>212422599</v>
      </c>
      <c r="W18" s="1">
        <v>212422599</v>
      </c>
      <c r="X18" s="1">
        <v>212422599</v>
      </c>
    </row>
  </sheetData>
  <phoneticPr fontId="3" type="noConversion"/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004AB5DACC946B9DF68C3C2C54DFD" ma:contentTypeVersion="19" ma:contentTypeDescription="Create a new document." ma:contentTypeScope="" ma:versionID="67de9d58b28b489e4a0df681196ca246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6f0188fe97a826f738221c2042760434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35A591-A208-446B-92F3-BC5FD327D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dfc1a8-b777-4321-a74f-896313141591"/>
    <ds:schemaRef ds:uri="4c99e0e0-a7ff-498c-a891-888aae3c0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4F044E-FF9C-42A0-B900-5D276223B8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4DF77-7A83-4721-9F73-03E68C4BE9D4}">
  <ds:schemaRefs>
    <ds:schemaRef ds:uri="http://schemas.microsoft.com/office/2006/metadata/properties"/>
    <ds:schemaRef ds:uri="http://schemas.microsoft.com/office/infopath/2007/PartnerControls"/>
    <ds:schemaRef ds:uri="4c99e0e0-a7ff-498c-a891-888aae3c0d40"/>
    <ds:schemaRef ds:uri="29dfc1a8-b777-4321-a74f-896313141591"/>
  </ds:schemaRefs>
</ds:datastoreItem>
</file>

<file path=docMetadata/LabelInfo.xml><?xml version="1.0" encoding="utf-8"?>
<clbl:labelList xmlns:clbl="http://schemas.microsoft.com/office/2020/mipLabelMetadata">
  <clbl:label id="{942df343-8f73-40db-b966-81a2807536cb}" enabled="0" method="" siteId="{942df343-8f73-40db-b966-81a2807536c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NAV Historico</vt:lpstr>
      <vt:lpstr>Trimestral Release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Stefano Bing - SLC Agrícola</dc:creator>
  <cp:keywords/>
  <dc:description/>
  <cp:lastModifiedBy>Laiza Rocha - SLC Agricola</cp:lastModifiedBy>
  <cp:revision/>
  <dcterms:created xsi:type="dcterms:W3CDTF">2023-01-09T19:43:02Z</dcterms:created>
  <dcterms:modified xsi:type="dcterms:W3CDTF">2026-03-23T14:32:47Z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