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drawings/drawing2.xml" ContentType="application/vnd.openxmlformats-officedocument.drawing+xml"/>
  <Override PartName="/xl/drawings/drawing3.xml" ContentType="application/vnd.openxmlformats-officedocument.drawing+xml"/>
  <Override PartName="/xl/customProperty2.bin" ContentType="application/vnd.openxmlformats-officedocument.spreadsheetml.customProperty"/>
  <Override PartName="/xl/drawings/drawing4.xml" ContentType="application/vnd.openxmlformats-officedocument.drawing+xml"/>
  <Override PartName="/xl/drawings/drawing5.xml" ContentType="application/vnd.openxmlformats-officedocument.drawing+xml"/>
  <Override PartName="/xl/customProperty3.bin" ContentType="application/vnd.openxmlformats-officedocument.spreadsheetml.customProperty"/>
  <Override PartName="/xl/drawings/drawing6.xml" ContentType="application/vnd.openxmlformats-officedocument.drawing+xml"/>
  <Override PartName="/xl/customProperty4.bin" ContentType="application/vnd.openxmlformats-officedocument.spreadsheetml.customProperty"/>
  <Override PartName="/xl/drawings/drawing7.xml" ContentType="application/vnd.openxmlformats-officedocument.drawing+xml"/>
  <Override PartName="/xl/drawings/drawing8.xml" ContentType="application/vnd.openxmlformats-officedocument.drawing+xml"/>
  <Override PartName="/xl/customProperty5.bin" ContentType="application/vnd.openxmlformats-officedocument.spreadsheetml.customProperty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ustomProperty6.bin" ContentType="application/vnd.openxmlformats-officedocument.spreadsheetml.customProperty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nfs\frrdr\03-Setorial\Informe aos Investidores\2024\3T24\Anexo de Informações Financeiras\Português\2024-3T\"/>
    </mc:Choice>
  </mc:AlternateContent>
  <xr:revisionPtr revIDLastSave="0" documentId="8_{A4FC96D9-C837-4715-8F52-6A219ABC51D5}" xr6:coauthVersionLast="47" xr6:coauthVersionMax="47" xr10:uidLastSave="{00000000-0000-0000-0000-000000000000}"/>
  <bookViews>
    <workbookView xWindow="-150" yWindow="-16320" windowWidth="29040" windowHeight="15720" tabRatio="750" activeTab="3" xr2:uid="{00000000-000D-0000-FFFF-FFFF00000000}"/>
  </bookViews>
  <sheets>
    <sheet name="CAPA" sheetId="34" r:id="rId1"/>
    <sheet name="Consolidado" sheetId="29" r:id="rId2"/>
    <sheet name="Não recorrente " sheetId="40" r:id="rId3"/>
    <sheet name="Holding" sheetId="30" r:id="rId4"/>
    <sheet name="Receita Térmicas" sheetId="37" r:id="rId5"/>
    <sheet name="Furnas Controladora" sheetId="22" r:id="rId6"/>
    <sheet name="MESA" sheetId="24" r:id="rId7"/>
    <sheet name="Furnas Consolidado" sheetId="38" r:id="rId8"/>
    <sheet name="Eletronorte Controladora" sheetId="25" r:id="rId9"/>
    <sheet name="Teles Pires" sheetId="33" r:id="rId10"/>
    <sheet name="Eletronorte Consolidado" sheetId="39" r:id="rId11"/>
    <sheet name="Chesf " sheetId="35" r:id="rId12"/>
    <sheet name="CGT Eletrosul" sheetId="27" r:id="rId13"/>
  </sheets>
  <definedNames>
    <definedName name="_xlnm._FilterDatabase" localSheetId="1" hidden="1">Consolidado!#REF!</definedName>
    <definedName name="_xlnm._FilterDatabase" localSheetId="3" hidden="1">Holding!$G$4:$T$76</definedName>
    <definedName name="_xlnm._FilterDatabase" localSheetId="2" hidden="1">'Não recorrente '!#REF!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40" l="1"/>
  <c r="G21" i="40"/>
  <c r="M101" i="40"/>
  <c r="J101" i="40"/>
  <c r="I101" i="40"/>
  <c r="H101" i="40"/>
  <c r="G101" i="40"/>
  <c r="M100" i="40"/>
  <c r="L100" i="40"/>
  <c r="K100" i="40"/>
  <c r="J100" i="40"/>
  <c r="I100" i="40"/>
  <c r="H100" i="40"/>
  <c r="G100" i="40"/>
  <c r="F100" i="40"/>
  <c r="E100" i="40"/>
  <c r="D100" i="40"/>
  <c r="C100" i="40"/>
  <c r="M99" i="40"/>
  <c r="L99" i="40"/>
  <c r="K99" i="40"/>
  <c r="J99" i="40"/>
  <c r="I99" i="40"/>
  <c r="H99" i="40"/>
  <c r="G99" i="40"/>
  <c r="F99" i="40"/>
  <c r="F101" i="40" s="1"/>
  <c r="E99" i="40"/>
  <c r="D99" i="40"/>
  <c r="C99" i="40"/>
  <c r="C101" i="40" s="1"/>
  <c r="M90" i="40"/>
  <c r="L90" i="40"/>
  <c r="K90" i="40"/>
  <c r="J90" i="40"/>
  <c r="I90" i="40"/>
  <c r="H90" i="40"/>
  <c r="G90" i="40"/>
  <c r="F90" i="40"/>
  <c r="E90" i="40"/>
  <c r="D90" i="40"/>
  <c r="C90" i="40"/>
  <c r="M89" i="40"/>
  <c r="L89" i="40"/>
  <c r="K89" i="40"/>
  <c r="J89" i="40"/>
  <c r="I89" i="40"/>
  <c r="H89" i="40"/>
  <c r="G89" i="40"/>
  <c r="F89" i="40"/>
  <c r="E89" i="40"/>
  <c r="D89" i="40"/>
  <c r="C89" i="40"/>
  <c r="M88" i="40"/>
  <c r="L88" i="40"/>
  <c r="L87" i="40" s="1"/>
  <c r="L97" i="40" s="1"/>
  <c r="K88" i="40"/>
  <c r="K87" i="40" s="1"/>
  <c r="K97" i="40" s="1"/>
  <c r="J88" i="40"/>
  <c r="J87" i="40" s="1"/>
  <c r="J97" i="40" s="1"/>
  <c r="I88" i="40"/>
  <c r="H88" i="40"/>
  <c r="G88" i="40"/>
  <c r="F88" i="40"/>
  <c r="E88" i="40"/>
  <c r="D88" i="40"/>
  <c r="C88" i="40"/>
  <c r="F87" i="40"/>
  <c r="F97" i="40" s="1"/>
  <c r="M85" i="40"/>
  <c r="L85" i="40"/>
  <c r="K85" i="40"/>
  <c r="J85" i="40"/>
  <c r="I85" i="40"/>
  <c r="H85" i="40"/>
  <c r="G85" i="40"/>
  <c r="F85" i="40"/>
  <c r="E85" i="40"/>
  <c r="D85" i="40"/>
  <c r="C85" i="40"/>
  <c r="K83" i="40"/>
  <c r="J83" i="40"/>
  <c r="M71" i="40"/>
  <c r="L71" i="40"/>
  <c r="K71" i="40"/>
  <c r="J71" i="40"/>
  <c r="I71" i="40"/>
  <c r="I83" i="40" s="1"/>
  <c r="H71" i="40"/>
  <c r="H83" i="40" s="1"/>
  <c r="G71" i="40"/>
  <c r="G83" i="40" s="1"/>
  <c r="F71" i="40"/>
  <c r="F83" i="40" s="1"/>
  <c r="E71" i="40"/>
  <c r="E83" i="40" s="1"/>
  <c r="D71" i="40"/>
  <c r="C71" i="40"/>
  <c r="K62" i="40"/>
  <c r="M61" i="40"/>
  <c r="L61" i="40"/>
  <c r="K61" i="40"/>
  <c r="J61" i="40"/>
  <c r="I61" i="40"/>
  <c r="H61" i="40"/>
  <c r="G61" i="40"/>
  <c r="F61" i="40"/>
  <c r="E61" i="40"/>
  <c r="D61" i="40"/>
  <c r="C61" i="40"/>
  <c r="M60" i="40"/>
  <c r="L60" i="40"/>
  <c r="K60" i="40"/>
  <c r="J60" i="40"/>
  <c r="I60" i="40"/>
  <c r="H60" i="40"/>
  <c r="G60" i="40"/>
  <c r="F60" i="40"/>
  <c r="E60" i="40"/>
  <c r="D60" i="40"/>
  <c r="C60" i="40"/>
  <c r="M59" i="40"/>
  <c r="L59" i="40"/>
  <c r="K59" i="40"/>
  <c r="J59" i="40"/>
  <c r="I59" i="40"/>
  <c r="H59" i="40"/>
  <c r="G59" i="40"/>
  <c r="F59" i="40"/>
  <c r="E59" i="40"/>
  <c r="D59" i="40"/>
  <c r="C59" i="40"/>
  <c r="M56" i="40"/>
  <c r="L56" i="40"/>
  <c r="K56" i="40"/>
  <c r="J56" i="40"/>
  <c r="I56" i="40"/>
  <c r="H56" i="40"/>
  <c r="G56" i="40"/>
  <c r="F56" i="40"/>
  <c r="E56" i="40"/>
  <c r="D56" i="40"/>
  <c r="C56" i="40"/>
  <c r="M55" i="40"/>
  <c r="L55" i="40"/>
  <c r="K55" i="40"/>
  <c r="J55" i="40"/>
  <c r="I55" i="40"/>
  <c r="H55" i="40"/>
  <c r="G55" i="40"/>
  <c r="F55" i="40"/>
  <c r="E55" i="40"/>
  <c r="D55" i="40"/>
  <c r="C55" i="40"/>
  <c r="M44" i="40"/>
  <c r="L44" i="40"/>
  <c r="K44" i="40"/>
  <c r="J44" i="40"/>
  <c r="I44" i="40"/>
  <c r="H44" i="40"/>
  <c r="G44" i="40"/>
  <c r="F44" i="40"/>
  <c r="E44" i="40"/>
  <c r="D44" i="40"/>
  <c r="C44" i="40"/>
  <c r="C33" i="40" s="1"/>
  <c r="M43" i="40"/>
  <c r="L43" i="40"/>
  <c r="K43" i="40"/>
  <c r="J43" i="40"/>
  <c r="I43" i="40"/>
  <c r="H43" i="40"/>
  <c r="G43" i="40"/>
  <c r="F43" i="40"/>
  <c r="E43" i="40"/>
  <c r="D43" i="40"/>
  <c r="C43" i="40"/>
  <c r="M42" i="40"/>
  <c r="M62" i="40" s="1"/>
  <c r="M58" i="40" s="1"/>
  <c r="L42" i="40"/>
  <c r="L62" i="40" s="1"/>
  <c r="K42" i="40"/>
  <c r="J42" i="40"/>
  <c r="J62" i="40" s="1"/>
  <c r="I42" i="40"/>
  <c r="I62" i="40" s="1"/>
  <c r="H42" i="40"/>
  <c r="H62" i="40" s="1"/>
  <c r="G42" i="40"/>
  <c r="G62" i="40" s="1"/>
  <c r="F42" i="40"/>
  <c r="F62" i="40" s="1"/>
  <c r="E42" i="40"/>
  <c r="E62" i="40" s="1"/>
  <c r="D42" i="40"/>
  <c r="D62" i="40" s="1"/>
  <c r="C42" i="40"/>
  <c r="C62" i="40" s="1"/>
  <c r="M41" i="40"/>
  <c r="L41" i="40"/>
  <c r="K41" i="40"/>
  <c r="J41" i="40"/>
  <c r="I41" i="40"/>
  <c r="H41" i="40"/>
  <c r="G41" i="40"/>
  <c r="F41" i="40"/>
  <c r="E41" i="40"/>
  <c r="D41" i="40"/>
  <c r="C41" i="40"/>
  <c r="M40" i="40"/>
  <c r="L40" i="40"/>
  <c r="K40" i="40"/>
  <c r="J40" i="40"/>
  <c r="I40" i="40"/>
  <c r="H40" i="40"/>
  <c r="G40" i="40"/>
  <c r="F40" i="40"/>
  <c r="E40" i="40"/>
  <c r="D40" i="40"/>
  <c r="C40" i="40"/>
  <c r="M39" i="40"/>
  <c r="L39" i="40"/>
  <c r="K39" i="40"/>
  <c r="J39" i="40"/>
  <c r="I39" i="40"/>
  <c r="H39" i="40"/>
  <c r="G39" i="40"/>
  <c r="F39" i="40"/>
  <c r="E39" i="40"/>
  <c r="D39" i="40"/>
  <c r="C39" i="40"/>
  <c r="M38" i="40"/>
  <c r="L38" i="40"/>
  <c r="K38" i="40"/>
  <c r="J38" i="40"/>
  <c r="I38" i="40"/>
  <c r="H38" i="40"/>
  <c r="G38" i="40"/>
  <c r="F38" i="40"/>
  <c r="E38" i="40"/>
  <c r="D38" i="40"/>
  <c r="C38" i="40"/>
  <c r="M37" i="40"/>
  <c r="L37" i="40"/>
  <c r="K37" i="40"/>
  <c r="J37" i="40"/>
  <c r="I37" i="40"/>
  <c r="H37" i="40"/>
  <c r="G37" i="40"/>
  <c r="F37" i="40"/>
  <c r="E37" i="40"/>
  <c r="D37" i="40"/>
  <c r="C37" i="40"/>
  <c r="M36" i="40"/>
  <c r="L36" i="40"/>
  <c r="K36" i="40"/>
  <c r="J36" i="40"/>
  <c r="I36" i="40"/>
  <c r="H36" i="40"/>
  <c r="G36" i="40"/>
  <c r="F36" i="40"/>
  <c r="E36" i="40"/>
  <c r="D36" i="40"/>
  <c r="C36" i="40"/>
  <c r="M35" i="40"/>
  <c r="L35" i="40"/>
  <c r="K35" i="40"/>
  <c r="J35" i="40"/>
  <c r="I35" i="40"/>
  <c r="H35" i="40"/>
  <c r="G35" i="40"/>
  <c r="F35" i="40"/>
  <c r="E35" i="40"/>
  <c r="D35" i="40"/>
  <c r="C35" i="40"/>
  <c r="M34" i="40"/>
  <c r="L34" i="40"/>
  <c r="K34" i="40"/>
  <c r="J34" i="40"/>
  <c r="I34" i="40"/>
  <c r="H34" i="40"/>
  <c r="G34" i="40"/>
  <c r="F34" i="40"/>
  <c r="E34" i="40"/>
  <c r="D34" i="40"/>
  <c r="D33" i="40" s="1"/>
  <c r="C34" i="40"/>
  <c r="I31" i="40"/>
  <c r="H31" i="40"/>
  <c r="E31" i="40"/>
  <c r="M28" i="40"/>
  <c r="L28" i="40"/>
  <c r="L31" i="40" s="1"/>
  <c r="K28" i="40"/>
  <c r="K31" i="40" s="1"/>
  <c r="J28" i="40"/>
  <c r="J31" i="40" s="1"/>
  <c r="I28" i="40"/>
  <c r="H28" i="40"/>
  <c r="G28" i="40"/>
  <c r="G31" i="40" s="1"/>
  <c r="F28" i="40"/>
  <c r="F31" i="40" s="1"/>
  <c r="E28" i="40"/>
  <c r="D28" i="40"/>
  <c r="D31" i="40" s="1"/>
  <c r="C28" i="40"/>
  <c r="C31" i="40" s="1"/>
  <c r="M27" i="40"/>
  <c r="L27" i="40"/>
  <c r="K27" i="40"/>
  <c r="J27" i="40"/>
  <c r="I27" i="40"/>
  <c r="H27" i="40"/>
  <c r="G27" i="40"/>
  <c r="F27" i="40"/>
  <c r="E27" i="40"/>
  <c r="D27" i="40"/>
  <c r="C27" i="40"/>
  <c r="M26" i="40"/>
  <c r="L26" i="40"/>
  <c r="K26" i="40"/>
  <c r="J26" i="40"/>
  <c r="I26" i="40"/>
  <c r="H26" i="40"/>
  <c r="G26" i="40"/>
  <c r="F26" i="40"/>
  <c r="E26" i="40"/>
  <c r="D26" i="40"/>
  <c r="C26" i="40"/>
  <c r="M25" i="40"/>
  <c r="L25" i="40"/>
  <c r="K25" i="40"/>
  <c r="J25" i="40"/>
  <c r="I25" i="40"/>
  <c r="H25" i="40"/>
  <c r="G25" i="40"/>
  <c r="F25" i="40"/>
  <c r="E25" i="40"/>
  <c r="D25" i="40"/>
  <c r="C25" i="40"/>
  <c r="M24" i="40"/>
  <c r="L24" i="40"/>
  <c r="K24" i="40"/>
  <c r="J24" i="40"/>
  <c r="I24" i="40"/>
  <c r="H24" i="40"/>
  <c r="G24" i="40"/>
  <c r="F24" i="40"/>
  <c r="E24" i="40"/>
  <c r="D24" i="40"/>
  <c r="C24" i="40"/>
  <c r="M23" i="40"/>
  <c r="L23" i="40"/>
  <c r="K23" i="40"/>
  <c r="J23" i="40"/>
  <c r="I23" i="40"/>
  <c r="H23" i="40"/>
  <c r="G23" i="40"/>
  <c r="F23" i="40"/>
  <c r="E23" i="40"/>
  <c r="D23" i="40"/>
  <c r="C23" i="40"/>
  <c r="M14" i="40"/>
  <c r="L14" i="40"/>
  <c r="K14" i="40"/>
  <c r="J14" i="40"/>
  <c r="I14" i="40"/>
  <c r="H14" i="40"/>
  <c r="G14" i="40"/>
  <c r="F14" i="40"/>
  <c r="E14" i="40"/>
  <c r="D14" i="40"/>
  <c r="C14" i="40"/>
  <c r="M13" i="40"/>
  <c r="L13" i="40"/>
  <c r="K13" i="40"/>
  <c r="J13" i="40"/>
  <c r="I13" i="40"/>
  <c r="H13" i="40"/>
  <c r="G13" i="40"/>
  <c r="F13" i="40"/>
  <c r="E13" i="40"/>
  <c r="D13" i="40"/>
  <c r="C13" i="40"/>
  <c r="M12" i="40"/>
  <c r="L12" i="40"/>
  <c r="K12" i="40"/>
  <c r="J12" i="40"/>
  <c r="I12" i="40"/>
  <c r="H12" i="40"/>
  <c r="G12" i="40"/>
  <c r="F12" i="40"/>
  <c r="E12" i="40"/>
  <c r="D12" i="40"/>
  <c r="C12" i="40"/>
  <c r="M11" i="40"/>
  <c r="L11" i="40"/>
  <c r="K11" i="40"/>
  <c r="J11" i="40"/>
  <c r="I11" i="40"/>
  <c r="H11" i="40"/>
  <c r="G11" i="40"/>
  <c r="F11" i="40"/>
  <c r="E11" i="40"/>
  <c r="D11" i="40"/>
  <c r="C11" i="40"/>
  <c r="M10" i="40"/>
  <c r="L10" i="40"/>
  <c r="K10" i="40"/>
  <c r="J10" i="40"/>
  <c r="I10" i="40"/>
  <c r="H10" i="40"/>
  <c r="G10" i="40"/>
  <c r="F10" i="40"/>
  <c r="E10" i="40"/>
  <c r="D10" i="40"/>
  <c r="C10" i="40"/>
  <c r="M9" i="40"/>
  <c r="L9" i="40"/>
  <c r="K9" i="40"/>
  <c r="J9" i="40"/>
  <c r="I9" i="40"/>
  <c r="H9" i="40"/>
  <c r="G9" i="40"/>
  <c r="F9" i="40"/>
  <c r="E9" i="40"/>
  <c r="D9" i="40"/>
  <c r="C9" i="40"/>
  <c r="M8" i="40"/>
  <c r="L8" i="40"/>
  <c r="K8" i="40"/>
  <c r="J8" i="40"/>
  <c r="I8" i="40"/>
  <c r="H8" i="40"/>
  <c r="G8" i="40"/>
  <c r="F8" i="40"/>
  <c r="E8" i="40"/>
  <c r="D8" i="40"/>
  <c r="C8" i="40"/>
  <c r="M7" i="40"/>
  <c r="M21" i="40" s="1"/>
  <c r="L7" i="40"/>
  <c r="K7" i="40"/>
  <c r="J7" i="40"/>
  <c r="I7" i="40"/>
  <c r="H7" i="40"/>
  <c r="G7" i="40"/>
  <c r="F7" i="40"/>
  <c r="E7" i="40"/>
  <c r="D7" i="40"/>
  <c r="C7" i="40"/>
  <c r="M5" i="40"/>
  <c r="L5" i="40"/>
  <c r="K5" i="40"/>
  <c r="J5" i="40"/>
  <c r="I5" i="40"/>
  <c r="H5" i="40"/>
  <c r="G5" i="40"/>
  <c r="F5" i="40"/>
  <c r="E5" i="40"/>
  <c r="D5" i="40"/>
  <c r="C5" i="40"/>
  <c r="C4" i="40"/>
  <c r="D3" i="40"/>
  <c r="E3" i="40" s="1"/>
  <c r="F3" i="40" s="1"/>
  <c r="G58" i="40" l="1"/>
  <c r="E33" i="40"/>
  <c r="D101" i="40"/>
  <c r="E87" i="40"/>
  <c r="G87" i="40"/>
  <c r="K58" i="40"/>
  <c r="H87" i="40"/>
  <c r="H97" i="40" s="1"/>
  <c r="K101" i="40"/>
  <c r="E101" i="40"/>
  <c r="E102" i="40" s="1"/>
  <c r="L58" i="40"/>
  <c r="L69" i="40" s="1"/>
  <c r="I87" i="40"/>
  <c r="I97" i="40" s="1"/>
  <c r="D87" i="40"/>
  <c r="D97" i="40" s="1"/>
  <c r="I58" i="40"/>
  <c r="I33" i="40"/>
  <c r="M87" i="40"/>
  <c r="M97" i="40" s="1"/>
  <c r="J58" i="40"/>
  <c r="D102" i="40"/>
  <c r="M69" i="40"/>
  <c r="E53" i="40"/>
  <c r="I53" i="40"/>
  <c r="C53" i="40"/>
  <c r="H21" i="40"/>
  <c r="K69" i="40"/>
  <c r="I21" i="40"/>
  <c r="J21" i="40"/>
  <c r="K21" i="40"/>
  <c r="L21" i="40"/>
  <c r="F102" i="40"/>
  <c r="C21" i="40"/>
  <c r="D21" i="40"/>
  <c r="E21" i="40"/>
  <c r="K102" i="40"/>
  <c r="M31" i="40"/>
  <c r="F33" i="40"/>
  <c r="F53" i="40" s="1"/>
  <c r="G33" i="40"/>
  <c r="G53" i="40" s="1"/>
  <c r="G3" i="40"/>
  <c r="F4" i="40"/>
  <c r="H102" i="40"/>
  <c r="H33" i="40"/>
  <c r="H53" i="40" s="1"/>
  <c r="C87" i="40"/>
  <c r="C97" i="40" s="1"/>
  <c r="G69" i="40"/>
  <c r="L101" i="40"/>
  <c r="L102" i="40" s="1"/>
  <c r="E97" i="40"/>
  <c r="E4" i="40"/>
  <c r="K33" i="40"/>
  <c r="K53" i="40" s="1"/>
  <c r="C58" i="40"/>
  <c r="M33" i="40"/>
  <c r="M53" i="40" s="1"/>
  <c r="E58" i="40"/>
  <c r="E69" i="40" s="1"/>
  <c r="L83" i="40"/>
  <c r="D53" i="40"/>
  <c r="F58" i="40"/>
  <c r="M83" i="40"/>
  <c r="C102" i="40"/>
  <c r="D4" i="40"/>
  <c r="J33" i="40"/>
  <c r="J53" i="40" s="1"/>
  <c r="I69" i="40"/>
  <c r="J69" i="40"/>
  <c r="L33" i="40"/>
  <c r="L53" i="40" s="1"/>
  <c r="D58" i="40"/>
  <c r="G97" i="40"/>
  <c r="G102" i="40"/>
  <c r="D83" i="40"/>
  <c r="H58" i="40"/>
  <c r="H69" i="40" s="1"/>
  <c r="C83" i="40"/>
  <c r="M102" i="40"/>
  <c r="C69" i="40" l="1"/>
  <c r="J102" i="40"/>
  <c r="D69" i="40"/>
  <c r="F69" i="40"/>
  <c r="I102" i="40"/>
  <c r="H3" i="40"/>
  <c r="G4" i="40"/>
  <c r="I3" i="40" l="1"/>
  <c r="H4" i="40"/>
  <c r="J3" i="40" l="1"/>
  <c r="I4" i="40"/>
  <c r="K3" i="40" l="1"/>
  <c r="J4" i="40"/>
  <c r="L3" i="40" l="1"/>
  <c r="K4" i="40"/>
  <c r="M3" i="40" l="1"/>
  <c r="M4" i="40" s="1"/>
  <c r="L4" i="40"/>
  <c r="C3" i="27" l="1"/>
  <c r="D2" i="27"/>
  <c r="D3" i="27" s="1"/>
  <c r="C3" i="35"/>
  <c r="D2" i="35"/>
  <c r="D3" i="35" s="1"/>
  <c r="C3" i="39"/>
  <c r="D2" i="39"/>
  <c r="D3" i="39" s="1"/>
  <c r="F3" i="33"/>
  <c r="E3" i="33"/>
  <c r="D3" i="33"/>
  <c r="C3" i="33"/>
  <c r="D2" i="33"/>
  <c r="E2" i="33" s="1"/>
  <c r="F2" i="33" s="1"/>
  <c r="Q3" i="25"/>
  <c r="Q2" i="25"/>
  <c r="D3" i="25"/>
  <c r="C3" i="25"/>
  <c r="E2" i="25"/>
  <c r="F2" i="25" s="1"/>
  <c r="D2" i="25"/>
  <c r="C3" i="38"/>
  <c r="D2" i="38"/>
  <c r="D3" i="38" s="1"/>
  <c r="Q3" i="24"/>
  <c r="Q2" i="24"/>
  <c r="C3" i="24"/>
  <c r="D2" i="24"/>
  <c r="D3" i="24" s="1"/>
  <c r="C3" i="22"/>
  <c r="D2" i="22"/>
  <c r="D3" i="22" s="1"/>
  <c r="C3" i="37"/>
  <c r="D3" i="30"/>
  <c r="C3" i="30"/>
  <c r="D2" i="30"/>
  <c r="E2" i="30" s="1"/>
  <c r="Q3" i="29"/>
  <c r="P3" i="29"/>
  <c r="O3" i="29"/>
  <c r="N3" i="29"/>
  <c r="M3" i="29"/>
  <c r="L3" i="29"/>
  <c r="K3" i="29"/>
  <c r="J3" i="29"/>
  <c r="I3" i="29"/>
  <c r="H3" i="29"/>
  <c r="G3" i="29"/>
  <c r="F3" i="29"/>
  <c r="E3" i="29"/>
  <c r="D3" i="29"/>
  <c r="E2" i="29"/>
  <c r="F2" i="29" s="1"/>
  <c r="G2" i="29" s="1"/>
  <c r="H2" i="29" s="1"/>
  <c r="I2" i="29" s="1"/>
  <c r="J2" i="29" s="1"/>
  <c r="K2" i="29" s="1"/>
  <c r="L2" i="29" s="1"/>
  <c r="M2" i="29" s="1"/>
  <c r="N2" i="29" s="1"/>
  <c r="O2" i="29" s="1"/>
  <c r="P2" i="29" s="1"/>
  <c r="Q2" i="29" s="1"/>
  <c r="D2" i="29"/>
  <c r="C3" i="29"/>
  <c r="E2" i="27" l="1"/>
  <c r="E2" i="35"/>
  <c r="E2" i="39"/>
  <c r="F3" i="25"/>
  <c r="G2" i="25"/>
  <c r="E3" i="25"/>
  <c r="E2" i="38"/>
  <c r="E2" i="24"/>
  <c r="E2" i="22"/>
  <c r="D2" i="37"/>
  <c r="F2" i="30"/>
  <c r="E3" i="30"/>
  <c r="E3" i="27" l="1"/>
  <c r="F2" i="27"/>
  <c r="E3" i="35"/>
  <c r="F2" i="35"/>
  <c r="E3" i="39"/>
  <c r="F2" i="39"/>
  <c r="G3" i="25"/>
  <c r="H2" i="25"/>
  <c r="E3" i="38"/>
  <c r="F2" i="38"/>
  <c r="F2" i="24"/>
  <c r="E3" i="24"/>
  <c r="E3" i="22"/>
  <c r="F2" i="22"/>
  <c r="D3" i="37"/>
  <c r="E2" i="37"/>
  <c r="F3" i="30"/>
  <c r="G2" i="30"/>
  <c r="G2" i="27" l="1"/>
  <c r="F3" i="27"/>
  <c r="G2" i="35"/>
  <c r="F3" i="35"/>
  <c r="G2" i="39"/>
  <c r="F3" i="39"/>
  <c r="H3" i="25"/>
  <c r="I2" i="25"/>
  <c r="G2" i="38"/>
  <c r="F3" i="38"/>
  <c r="F3" i="24"/>
  <c r="G2" i="24"/>
  <c r="G2" i="22"/>
  <c r="F3" i="22"/>
  <c r="E3" i="37"/>
  <c r="F2" i="37"/>
  <c r="G3" i="30"/>
  <c r="H2" i="30"/>
  <c r="H2" i="27" l="1"/>
  <c r="G3" i="27"/>
  <c r="H2" i="35"/>
  <c r="G3" i="35"/>
  <c r="H2" i="39"/>
  <c r="G3" i="39"/>
  <c r="I3" i="25"/>
  <c r="J2" i="25"/>
  <c r="H2" i="38"/>
  <c r="G3" i="38"/>
  <c r="G3" i="24"/>
  <c r="H2" i="24"/>
  <c r="H2" i="22"/>
  <c r="G3" i="22"/>
  <c r="F3" i="37"/>
  <c r="G2" i="37"/>
  <c r="H3" i="30"/>
  <c r="I2" i="30"/>
  <c r="H3" i="27" l="1"/>
  <c r="I2" i="27"/>
  <c r="H3" i="35"/>
  <c r="I2" i="35"/>
  <c r="H3" i="39"/>
  <c r="I2" i="39"/>
  <c r="J3" i="25"/>
  <c r="K2" i="25"/>
  <c r="H3" i="38"/>
  <c r="I2" i="38"/>
  <c r="H3" i="24"/>
  <c r="I2" i="24"/>
  <c r="I2" i="22"/>
  <c r="H3" i="22"/>
  <c r="G3" i="37"/>
  <c r="H2" i="37"/>
  <c r="I3" i="30"/>
  <c r="J2" i="30"/>
  <c r="I3" i="27" l="1"/>
  <c r="J2" i="27"/>
  <c r="I3" i="35"/>
  <c r="J2" i="35"/>
  <c r="I3" i="39"/>
  <c r="J2" i="39"/>
  <c r="K3" i="25"/>
  <c r="L2" i="25"/>
  <c r="I3" i="38"/>
  <c r="J2" i="38"/>
  <c r="I3" i="24"/>
  <c r="J2" i="24"/>
  <c r="I3" i="22"/>
  <c r="J2" i="22"/>
  <c r="I2" i="37"/>
  <c r="I3" i="37" s="1"/>
  <c r="H3" i="37"/>
  <c r="J3" i="30"/>
  <c r="K2" i="30"/>
  <c r="J3" i="27" l="1"/>
  <c r="K2" i="27"/>
  <c r="J3" i="35"/>
  <c r="K2" i="35"/>
  <c r="J3" i="39"/>
  <c r="K2" i="39"/>
  <c r="L3" i="25"/>
  <c r="M2" i="25"/>
  <c r="J3" i="38"/>
  <c r="K2" i="38"/>
  <c r="J3" i="24"/>
  <c r="K2" i="24"/>
  <c r="J3" i="22"/>
  <c r="K2" i="22"/>
  <c r="K3" i="30"/>
  <c r="L2" i="30"/>
  <c r="K3" i="27" l="1"/>
  <c r="L2" i="27"/>
  <c r="K3" i="35"/>
  <c r="L2" i="35"/>
  <c r="K3" i="39"/>
  <c r="L2" i="39"/>
  <c r="M3" i="25"/>
  <c r="N2" i="25"/>
  <c r="K3" i="38"/>
  <c r="L2" i="38"/>
  <c r="K3" i="24"/>
  <c r="L2" i="24"/>
  <c r="K3" i="22"/>
  <c r="L2" i="22"/>
  <c r="L3" i="30"/>
  <c r="M2" i="30"/>
  <c r="L3" i="27" l="1"/>
  <c r="M2" i="27"/>
  <c r="L3" i="35"/>
  <c r="M2" i="35"/>
  <c r="L3" i="39"/>
  <c r="M2" i="39"/>
  <c r="N3" i="25"/>
  <c r="O2" i="25"/>
  <c r="L3" i="38"/>
  <c r="M2" i="38"/>
  <c r="L3" i="24"/>
  <c r="M2" i="24"/>
  <c r="L3" i="22"/>
  <c r="M2" i="22"/>
  <c r="M3" i="30"/>
  <c r="N2" i="30"/>
  <c r="M3" i="27" l="1"/>
  <c r="N2" i="27"/>
  <c r="N2" i="35"/>
  <c r="M3" i="35"/>
  <c r="N2" i="39"/>
  <c r="M3" i="39"/>
  <c r="O3" i="25"/>
  <c r="P2" i="25"/>
  <c r="P3" i="25" s="1"/>
  <c r="M3" i="38"/>
  <c r="N2" i="38"/>
  <c r="M3" i="24"/>
  <c r="N2" i="24"/>
  <c r="M3" i="22"/>
  <c r="N2" i="22"/>
  <c r="N3" i="30"/>
  <c r="O2" i="30"/>
  <c r="N3" i="27" l="1"/>
  <c r="O2" i="27"/>
  <c r="O2" i="35"/>
  <c r="N3" i="35"/>
  <c r="O2" i="39"/>
  <c r="N3" i="39"/>
  <c r="N3" i="38"/>
  <c r="O2" i="38"/>
  <c r="N3" i="24"/>
  <c r="O2" i="24"/>
  <c r="N3" i="22"/>
  <c r="O2" i="22"/>
  <c r="O3" i="30"/>
  <c r="P2" i="30"/>
  <c r="P2" i="27" l="1"/>
  <c r="O3" i="27"/>
  <c r="O3" i="35"/>
  <c r="P2" i="35"/>
  <c r="P2" i="39"/>
  <c r="O3" i="39"/>
  <c r="O3" i="38"/>
  <c r="P2" i="38"/>
  <c r="O3" i="24"/>
  <c r="P2" i="24"/>
  <c r="P3" i="24" s="1"/>
  <c r="O3" i="22"/>
  <c r="P2" i="22"/>
  <c r="Q2" i="30"/>
  <c r="Q3" i="30" s="1"/>
  <c r="P3" i="30"/>
  <c r="P3" i="27" l="1"/>
  <c r="Q2" i="27"/>
  <c r="Q3" i="27" s="1"/>
  <c r="P3" i="35"/>
  <c r="Q2" i="35"/>
  <c r="Q3" i="35" s="1"/>
  <c r="Q2" i="39"/>
  <c r="Q3" i="39" s="1"/>
  <c r="P3" i="39"/>
  <c r="P3" i="38"/>
  <c r="P3" i="22"/>
  <c r="Q5" i="24" l="1"/>
  <c r="Q4" i="24"/>
  <c r="Q31" i="24"/>
  <c r="I31" i="24"/>
  <c r="I19" i="24"/>
  <c r="P19" i="22"/>
  <c r="P13" i="22"/>
  <c r="Q5" i="30"/>
  <c r="I61" i="24"/>
  <c r="I55" i="24"/>
  <c r="I48" i="24" s="1"/>
  <c r="I49" i="24"/>
  <c r="I45" i="24"/>
  <c r="I13" i="24"/>
  <c r="I5" i="24"/>
  <c r="P4" i="24"/>
  <c r="O4" i="24"/>
  <c r="N4" i="24"/>
  <c r="M4" i="24"/>
  <c r="L4" i="24"/>
  <c r="K4" i="24"/>
  <c r="J4" i="24"/>
  <c r="Q13" i="24"/>
  <c r="P13" i="24"/>
  <c r="O13" i="24"/>
  <c r="N13" i="24"/>
  <c r="M13" i="24"/>
  <c r="L13" i="24"/>
  <c r="K13" i="24"/>
  <c r="J13" i="24"/>
  <c r="Q61" i="24"/>
  <c r="P61" i="24"/>
  <c r="O61" i="24"/>
  <c r="N61" i="24"/>
  <c r="M61" i="24"/>
  <c r="L61" i="24"/>
  <c r="K61" i="24"/>
  <c r="J61" i="24"/>
  <c r="J48" i="24" s="1"/>
  <c r="Q55" i="24"/>
  <c r="Q48" i="24" s="1"/>
  <c r="P55" i="24"/>
  <c r="O55" i="24"/>
  <c r="N55" i="24"/>
  <c r="M55" i="24"/>
  <c r="L55" i="24"/>
  <c r="K55" i="24"/>
  <c r="J55" i="24"/>
  <c r="Q49" i="24"/>
  <c r="P49" i="24"/>
  <c r="O49" i="24"/>
  <c r="N49" i="24"/>
  <c r="N48" i="24" s="1"/>
  <c r="M49" i="24"/>
  <c r="L49" i="24"/>
  <c r="K49" i="24"/>
  <c r="J49" i="24"/>
  <c r="P48" i="24"/>
  <c r="O48" i="24"/>
  <c r="Q45" i="24"/>
  <c r="P45" i="24"/>
  <c r="O45" i="24"/>
  <c r="N45" i="24"/>
  <c r="M45" i="24"/>
  <c r="L45" i="24"/>
  <c r="K45" i="24"/>
  <c r="J45" i="24"/>
  <c r="P31" i="24"/>
  <c r="O31" i="24"/>
  <c r="N31" i="24"/>
  <c r="M31" i="24"/>
  <c r="L31" i="24"/>
  <c r="K31" i="24"/>
  <c r="J31" i="24"/>
  <c r="Q19" i="24"/>
  <c r="P19" i="24"/>
  <c r="O19" i="24"/>
  <c r="N19" i="24"/>
  <c r="M19" i="24"/>
  <c r="L19" i="24"/>
  <c r="K19" i="24"/>
  <c r="J19" i="24"/>
  <c r="P5" i="24"/>
  <c r="O5" i="24"/>
  <c r="N5" i="24"/>
  <c r="M5" i="24"/>
  <c r="L5" i="24"/>
  <c r="K5" i="24"/>
  <c r="J5" i="24"/>
  <c r="I4" i="24" l="1"/>
  <c r="I44" i="24" s="1"/>
  <c r="I68" i="24" s="1"/>
  <c r="K48" i="24"/>
  <c r="L48" i="24"/>
  <c r="M48" i="24"/>
  <c r="Q74" i="27" l="1"/>
  <c r="P74" i="27"/>
  <c r="O74" i="27"/>
  <c r="N74" i="27"/>
  <c r="M74" i="27"/>
  <c r="L74" i="27"/>
  <c r="K74" i="27"/>
  <c r="J74" i="27"/>
  <c r="I74" i="27"/>
  <c r="H74" i="27"/>
  <c r="G74" i="27"/>
  <c r="F74" i="27"/>
  <c r="E74" i="27"/>
  <c r="D74" i="27"/>
  <c r="C74" i="27"/>
  <c r="Q72" i="27"/>
  <c r="P72" i="27"/>
  <c r="O72" i="27"/>
  <c r="N72" i="27"/>
  <c r="M72" i="27"/>
  <c r="L72" i="27"/>
  <c r="K72" i="27"/>
  <c r="J72" i="27"/>
  <c r="I72" i="27"/>
  <c r="H72" i="27"/>
  <c r="G72" i="27"/>
  <c r="F72" i="27"/>
  <c r="E72" i="27"/>
  <c r="D72" i="27"/>
  <c r="C72" i="27"/>
  <c r="Q68" i="27"/>
  <c r="P68" i="27"/>
  <c r="O68" i="27"/>
  <c r="N68" i="27"/>
  <c r="M68" i="27"/>
  <c r="L68" i="27"/>
  <c r="K68" i="27"/>
  <c r="J68" i="27"/>
  <c r="I68" i="27"/>
  <c r="H68" i="27"/>
  <c r="G68" i="27"/>
  <c r="F68" i="27"/>
  <c r="E68" i="27"/>
  <c r="D68" i="27"/>
  <c r="C68" i="27"/>
  <c r="Q61" i="27"/>
  <c r="Q48" i="27" s="1"/>
  <c r="P61" i="27"/>
  <c r="O61" i="27"/>
  <c r="O48" i="27" s="1"/>
  <c r="N61" i="27"/>
  <c r="N48" i="27" s="1"/>
  <c r="M61" i="27"/>
  <c r="L61" i="27"/>
  <c r="K61" i="27"/>
  <c r="J61" i="27"/>
  <c r="I61" i="27"/>
  <c r="H61" i="27"/>
  <c r="G61" i="27"/>
  <c r="F61" i="27"/>
  <c r="E61" i="27"/>
  <c r="E48" i="27" s="1"/>
  <c r="D61" i="27"/>
  <c r="D48" i="27" s="1"/>
  <c r="C61" i="27"/>
  <c r="M48" i="27"/>
  <c r="L48" i="27"/>
  <c r="Q55" i="27"/>
  <c r="P55" i="27"/>
  <c r="O55" i="27"/>
  <c r="N55" i="27"/>
  <c r="M55" i="27"/>
  <c r="L55" i="27"/>
  <c r="K55" i="27"/>
  <c r="J55" i="27"/>
  <c r="I55" i="27"/>
  <c r="H55" i="27"/>
  <c r="G55" i="27"/>
  <c r="F55" i="27"/>
  <c r="E55" i="27"/>
  <c r="D55" i="27"/>
  <c r="C55" i="27"/>
  <c r="Q49" i="27"/>
  <c r="P49" i="27"/>
  <c r="O49" i="27"/>
  <c r="N49" i="27"/>
  <c r="M49" i="27"/>
  <c r="L49" i="27"/>
  <c r="K49" i="27"/>
  <c r="J49" i="27"/>
  <c r="I49" i="27"/>
  <c r="H49" i="27"/>
  <c r="G49" i="27"/>
  <c r="F49" i="27"/>
  <c r="E49" i="27"/>
  <c r="D49" i="27"/>
  <c r="C49" i="27"/>
  <c r="P48" i="27"/>
  <c r="Q45" i="27"/>
  <c r="P45" i="27"/>
  <c r="O45" i="27"/>
  <c r="N45" i="27"/>
  <c r="M45" i="27"/>
  <c r="L45" i="27"/>
  <c r="K45" i="27"/>
  <c r="J45" i="27"/>
  <c r="I45" i="27"/>
  <c r="H45" i="27"/>
  <c r="G45" i="27"/>
  <c r="F45" i="27"/>
  <c r="E45" i="27"/>
  <c r="D45" i="27"/>
  <c r="C45" i="27"/>
  <c r="Q44" i="27"/>
  <c r="P44" i="27"/>
  <c r="O44" i="27"/>
  <c r="N44" i="27"/>
  <c r="M44" i="27"/>
  <c r="L44" i="27"/>
  <c r="K44" i="27"/>
  <c r="J44" i="27"/>
  <c r="I44" i="27"/>
  <c r="H44" i="27"/>
  <c r="G44" i="27"/>
  <c r="F44" i="27"/>
  <c r="E44" i="27"/>
  <c r="D44" i="27"/>
  <c r="C44" i="27"/>
  <c r="Q31" i="27"/>
  <c r="P31" i="27"/>
  <c r="O31" i="27"/>
  <c r="N31" i="27"/>
  <c r="M31" i="27"/>
  <c r="L31" i="27"/>
  <c r="K31" i="27"/>
  <c r="J31" i="27"/>
  <c r="I31" i="27"/>
  <c r="H31" i="27"/>
  <c r="G31" i="27"/>
  <c r="F31" i="27"/>
  <c r="E31" i="27"/>
  <c r="D31" i="27"/>
  <c r="C31" i="27"/>
  <c r="Q19" i="27"/>
  <c r="P19" i="27"/>
  <c r="O19" i="27"/>
  <c r="N19" i="27"/>
  <c r="N4" i="27" s="1"/>
  <c r="M19" i="27"/>
  <c r="M4" i="27" s="1"/>
  <c r="L19" i="27"/>
  <c r="L4" i="27" s="1"/>
  <c r="K19" i="27"/>
  <c r="J19" i="27"/>
  <c r="I19" i="27"/>
  <c r="H19" i="27"/>
  <c r="G19" i="27"/>
  <c r="F19" i="27"/>
  <c r="E19" i="27"/>
  <c r="D19" i="27"/>
  <c r="C19" i="27"/>
  <c r="Q13" i="27"/>
  <c r="P13" i="27"/>
  <c r="O13" i="27"/>
  <c r="N13" i="27"/>
  <c r="M13" i="27"/>
  <c r="L13" i="27"/>
  <c r="K13" i="27"/>
  <c r="J13" i="27"/>
  <c r="I13" i="27"/>
  <c r="I4" i="27" s="1"/>
  <c r="H13" i="27"/>
  <c r="G13" i="27"/>
  <c r="F13" i="27"/>
  <c r="E13" i="27"/>
  <c r="D13" i="27"/>
  <c r="C13" i="27"/>
  <c r="Q5" i="27"/>
  <c r="P5" i="27"/>
  <c r="O5" i="27"/>
  <c r="N5" i="27"/>
  <c r="M5" i="27"/>
  <c r="L5" i="27"/>
  <c r="K5" i="27"/>
  <c r="J5" i="27"/>
  <c r="I5" i="27"/>
  <c r="H5" i="27"/>
  <c r="G5" i="27"/>
  <c r="F5" i="27"/>
  <c r="E5" i="27"/>
  <c r="D5" i="27"/>
  <c r="C5" i="27"/>
  <c r="Q4" i="27"/>
  <c r="P4" i="27"/>
  <c r="O4" i="27"/>
  <c r="E4" i="27"/>
  <c r="D4" i="27"/>
  <c r="Q74" i="35"/>
  <c r="P74" i="35"/>
  <c r="O74" i="35"/>
  <c r="N74" i="35"/>
  <c r="M74" i="35"/>
  <c r="L74" i="35"/>
  <c r="K74" i="35"/>
  <c r="J74" i="35"/>
  <c r="I74" i="35"/>
  <c r="H74" i="35"/>
  <c r="G74" i="35"/>
  <c r="F74" i="35"/>
  <c r="E74" i="35"/>
  <c r="D74" i="35"/>
  <c r="C74" i="35"/>
  <c r="Q72" i="35"/>
  <c r="P72" i="35"/>
  <c r="O72" i="35"/>
  <c r="N72" i="35"/>
  <c r="M72" i="35"/>
  <c r="L72" i="35"/>
  <c r="K72" i="35"/>
  <c r="J72" i="35"/>
  <c r="I72" i="35"/>
  <c r="H72" i="35"/>
  <c r="G72" i="35"/>
  <c r="F72" i="35"/>
  <c r="E72" i="35"/>
  <c r="D72" i="35"/>
  <c r="C72" i="35"/>
  <c r="Q68" i="35"/>
  <c r="P68" i="35"/>
  <c r="O68" i="35"/>
  <c r="N68" i="35"/>
  <c r="M68" i="35"/>
  <c r="L68" i="35"/>
  <c r="K68" i="35"/>
  <c r="J68" i="35"/>
  <c r="I68" i="35"/>
  <c r="H68" i="35"/>
  <c r="G68" i="35"/>
  <c r="F68" i="35"/>
  <c r="E68" i="35"/>
  <c r="D68" i="35"/>
  <c r="C68" i="35"/>
  <c r="Q61" i="35"/>
  <c r="P61" i="35"/>
  <c r="O61" i="35"/>
  <c r="N61" i="35"/>
  <c r="M61" i="35"/>
  <c r="L61" i="35"/>
  <c r="L48" i="35" s="1"/>
  <c r="K61" i="35"/>
  <c r="K48" i="35" s="1"/>
  <c r="J61" i="35"/>
  <c r="J48" i="35" s="1"/>
  <c r="I61" i="35"/>
  <c r="I48" i="35" s="1"/>
  <c r="H61" i="35"/>
  <c r="G61" i="35"/>
  <c r="F61" i="35"/>
  <c r="E61" i="35"/>
  <c r="D61" i="35"/>
  <c r="C61" i="35"/>
  <c r="Q55" i="35"/>
  <c r="P55" i="35"/>
  <c r="O55" i="35"/>
  <c r="N55" i="35"/>
  <c r="M55" i="35"/>
  <c r="L55" i="35"/>
  <c r="K55" i="35"/>
  <c r="J55" i="35"/>
  <c r="I55" i="35"/>
  <c r="H55" i="35"/>
  <c r="G55" i="35"/>
  <c r="F55" i="35"/>
  <c r="E55" i="35"/>
  <c r="D55" i="35"/>
  <c r="C55" i="35"/>
  <c r="Q49" i="35"/>
  <c r="P49" i="35"/>
  <c r="P48" i="35" s="1"/>
  <c r="O49" i="35"/>
  <c r="N49" i="35"/>
  <c r="M49" i="35"/>
  <c r="L49" i="35"/>
  <c r="K49" i="35"/>
  <c r="J49" i="35"/>
  <c r="I49" i="35"/>
  <c r="H49" i="35"/>
  <c r="G49" i="35"/>
  <c r="F49" i="35"/>
  <c r="E49" i="35"/>
  <c r="D49" i="35"/>
  <c r="D48" i="35" s="1"/>
  <c r="C49" i="35"/>
  <c r="O48" i="35"/>
  <c r="N48" i="35"/>
  <c r="M48" i="35"/>
  <c r="C48" i="35"/>
  <c r="Q45" i="35"/>
  <c r="P45" i="35"/>
  <c r="O45" i="35"/>
  <c r="N45" i="35"/>
  <c r="M45" i="35"/>
  <c r="L45" i="35"/>
  <c r="K45" i="35"/>
  <c r="J45" i="35"/>
  <c r="I45" i="35"/>
  <c r="H45" i="35"/>
  <c r="G45" i="35"/>
  <c r="F45" i="35"/>
  <c r="E45" i="35"/>
  <c r="D45" i="35"/>
  <c r="C45" i="35"/>
  <c r="Q44" i="35"/>
  <c r="P44" i="35"/>
  <c r="O44" i="35"/>
  <c r="N44" i="35"/>
  <c r="M44" i="35"/>
  <c r="L44" i="35"/>
  <c r="K44" i="35"/>
  <c r="J44" i="35"/>
  <c r="I44" i="35"/>
  <c r="H44" i="35"/>
  <c r="G44" i="35"/>
  <c r="F44" i="35"/>
  <c r="E44" i="35"/>
  <c r="D44" i="35"/>
  <c r="C44" i="35"/>
  <c r="Q31" i="35"/>
  <c r="P31" i="35"/>
  <c r="O31" i="35"/>
  <c r="N31" i="35"/>
  <c r="M31" i="35"/>
  <c r="L31" i="35"/>
  <c r="K31" i="35"/>
  <c r="J31" i="35"/>
  <c r="I31" i="35"/>
  <c r="H31" i="35"/>
  <c r="G31" i="35"/>
  <c r="F31" i="35"/>
  <c r="E31" i="35"/>
  <c r="D31" i="35"/>
  <c r="C31" i="35"/>
  <c r="Q19" i="35"/>
  <c r="P19" i="35"/>
  <c r="O19" i="35"/>
  <c r="N19" i="35"/>
  <c r="N4" i="35" s="1"/>
  <c r="M19" i="35"/>
  <c r="M4" i="35" s="1"/>
  <c r="L19" i="35"/>
  <c r="L4" i="35" s="1"/>
  <c r="K19" i="35"/>
  <c r="J19" i="35"/>
  <c r="I19" i="35"/>
  <c r="H19" i="35"/>
  <c r="G19" i="35"/>
  <c r="F19" i="35"/>
  <c r="E19" i="35"/>
  <c r="D19" i="35"/>
  <c r="C19" i="35"/>
  <c r="Q13" i="35"/>
  <c r="P13" i="35"/>
  <c r="O13" i="35"/>
  <c r="N13" i="35"/>
  <c r="M13" i="35"/>
  <c r="L13" i="35"/>
  <c r="K13" i="35"/>
  <c r="K4" i="35" s="1"/>
  <c r="J13" i="35"/>
  <c r="J4" i="35" s="1"/>
  <c r="I13" i="35"/>
  <c r="I4" i="35" s="1"/>
  <c r="H13" i="35"/>
  <c r="G13" i="35"/>
  <c r="F13" i="35"/>
  <c r="E13" i="35"/>
  <c r="D13" i="35"/>
  <c r="C13" i="35"/>
  <c r="Q5" i="35"/>
  <c r="P5" i="35"/>
  <c r="O5" i="35"/>
  <c r="N5" i="35"/>
  <c r="M5" i="35"/>
  <c r="L5" i="35"/>
  <c r="K5" i="35"/>
  <c r="J5" i="35"/>
  <c r="I5" i="35"/>
  <c r="H5" i="35"/>
  <c r="G5" i="35"/>
  <c r="F5" i="35"/>
  <c r="E5" i="35"/>
  <c r="D5" i="35"/>
  <c r="C5" i="35"/>
  <c r="C4" i="35" s="1"/>
  <c r="Q4" i="35"/>
  <c r="P4" i="35"/>
  <c r="O4" i="35"/>
  <c r="E4" i="35"/>
  <c r="D4" i="35"/>
  <c r="Q74" i="39"/>
  <c r="P74" i="39"/>
  <c r="O74" i="39"/>
  <c r="N74" i="39"/>
  <c r="M74" i="39"/>
  <c r="L74" i="39"/>
  <c r="K74" i="39"/>
  <c r="J74" i="39"/>
  <c r="I74" i="39"/>
  <c r="H74" i="39"/>
  <c r="G74" i="39"/>
  <c r="F74" i="39"/>
  <c r="E74" i="39"/>
  <c r="D74" i="39"/>
  <c r="C74" i="39"/>
  <c r="Q72" i="39"/>
  <c r="P72" i="39"/>
  <c r="O72" i="39"/>
  <c r="N72" i="39"/>
  <c r="M72" i="39"/>
  <c r="L72" i="39"/>
  <c r="K72" i="39"/>
  <c r="J72" i="39"/>
  <c r="I72" i="39"/>
  <c r="H72" i="39"/>
  <c r="G72" i="39"/>
  <c r="F72" i="39"/>
  <c r="E72" i="39"/>
  <c r="D72" i="39"/>
  <c r="C72" i="39"/>
  <c r="Q68" i="39"/>
  <c r="P68" i="39"/>
  <c r="O68" i="39"/>
  <c r="N68" i="39"/>
  <c r="M68" i="39"/>
  <c r="L68" i="39"/>
  <c r="K68" i="39"/>
  <c r="J68" i="39"/>
  <c r="I68" i="39"/>
  <c r="H68" i="39"/>
  <c r="G68" i="39"/>
  <c r="F68" i="39"/>
  <c r="E68" i="39"/>
  <c r="D68" i="39"/>
  <c r="C68" i="39"/>
  <c r="Q61" i="39"/>
  <c r="P61" i="39"/>
  <c r="O61" i="39"/>
  <c r="N61" i="39"/>
  <c r="M61" i="39"/>
  <c r="L61" i="39"/>
  <c r="K61" i="39"/>
  <c r="J61" i="39"/>
  <c r="J48" i="39" s="1"/>
  <c r="I61" i="39"/>
  <c r="H61" i="39"/>
  <c r="G61" i="39"/>
  <c r="F61" i="39"/>
  <c r="E61" i="39"/>
  <c r="D61" i="39"/>
  <c r="C61" i="39"/>
  <c r="Q55" i="39"/>
  <c r="P55" i="39"/>
  <c r="O55" i="39"/>
  <c r="N55" i="39"/>
  <c r="M55" i="39"/>
  <c r="L55" i="39"/>
  <c r="K55" i="39"/>
  <c r="J55" i="39"/>
  <c r="I55" i="39"/>
  <c r="I48" i="39" s="1"/>
  <c r="H55" i="39"/>
  <c r="G55" i="39"/>
  <c r="F55" i="39"/>
  <c r="E55" i="39"/>
  <c r="D55" i="39"/>
  <c r="C55" i="39"/>
  <c r="Q49" i="39"/>
  <c r="P49" i="39"/>
  <c r="O49" i="39"/>
  <c r="N49" i="39"/>
  <c r="M49" i="39"/>
  <c r="L49" i="39"/>
  <c r="K49" i="39"/>
  <c r="J49" i="39"/>
  <c r="I49" i="39"/>
  <c r="H49" i="39"/>
  <c r="G49" i="39"/>
  <c r="F49" i="39"/>
  <c r="E49" i="39"/>
  <c r="D49" i="39"/>
  <c r="C49" i="39"/>
  <c r="O48" i="39"/>
  <c r="N48" i="39"/>
  <c r="M48" i="39"/>
  <c r="L48" i="39"/>
  <c r="K48" i="39"/>
  <c r="C48" i="39"/>
  <c r="Q45" i="39"/>
  <c r="P45" i="39"/>
  <c r="O45" i="39"/>
  <c r="N45" i="39"/>
  <c r="M45" i="39"/>
  <c r="L45" i="39"/>
  <c r="K45" i="39"/>
  <c r="J45" i="39"/>
  <c r="I45" i="39"/>
  <c r="H45" i="39"/>
  <c r="G45" i="39"/>
  <c r="F45" i="39"/>
  <c r="E45" i="39"/>
  <c r="D45" i="39"/>
  <c r="C45" i="39"/>
  <c r="Q44" i="39"/>
  <c r="P44" i="39"/>
  <c r="O44" i="39"/>
  <c r="N44" i="39"/>
  <c r="M44" i="39"/>
  <c r="L44" i="39"/>
  <c r="K44" i="39"/>
  <c r="J44" i="39"/>
  <c r="I44" i="39"/>
  <c r="H44" i="39"/>
  <c r="G44" i="39"/>
  <c r="F44" i="39"/>
  <c r="E44" i="39"/>
  <c r="D44" i="39"/>
  <c r="C44" i="39"/>
  <c r="Q31" i="39"/>
  <c r="P31" i="39"/>
  <c r="O31" i="39"/>
  <c r="N31" i="39"/>
  <c r="M31" i="39"/>
  <c r="L31" i="39"/>
  <c r="K31" i="39"/>
  <c r="J31" i="39"/>
  <c r="I31" i="39"/>
  <c r="H31" i="39"/>
  <c r="G31" i="39"/>
  <c r="F31" i="39"/>
  <c r="E31" i="39"/>
  <c r="D31" i="39"/>
  <c r="C31" i="39"/>
  <c r="Q19" i="39"/>
  <c r="P19" i="39"/>
  <c r="O19" i="39"/>
  <c r="N19" i="39"/>
  <c r="M19" i="39"/>
  <c r="L19" i="39"/>
  <c r="K19" i="39"/>
  <c r="K4" i="39" s="1"/>
  <c r="J19" i="39"/>
  <c r="J4" i="39" s="1"/>
  <c r="I19" i="39"/>
  <c r="I4" i="39" s="1"/>
  <c r="H19" i="39"/>
  <c r="G19" i="39"/>
  <c r="F19" i="39"/>
  <c r="E19" i="39"/>
  <c r="D19" i="39"/>
  <c r="C19" i="39"/>
  <c r="Q13" i="39"/>
  <c r="Q4" i="39" s="1"/>
  <c r="P13" i="39"/>
  <c r="O13" i="39"/>
  <c r="N13" i="39"/>
  <c r="M13" i="39"/>
  <c r="L13" i="39"/>
  <c r="K13" i="39"/>
  <c r="J13" i="39"/>
  <c r="I13" i="39"/>
  <c r="H13" i="39"/>
  <c r="G13" i="39"/>
  <c r="F13" i="39"/>
  <c r="E13" i="39"/>
  <c r="E4" i="39" s="1"/>
  <c r="D13" i="39"/>
  <c r="C13" i="39"/>
  <c r="C4" i="39" s="1"/>
  <c r="Q5" i="39"/>
  <c r="P5" i="39"/>
  <c r="P4" i="39" s="1"/>
  <c r="O5" i="39"/>
  <c r="O4" i="39" s="1"/>
  <c r="N5" i="39"/>
  <c r="M5" i="39"/>
  <c r="L5" i="39"/>
  <c r="K5" i="39"/>
  <c r="J5" i="39"/>
  <c r="I5" i="39"/>
  <c r="H5" i="39"/>
  <c r="G5" i="39"/>
  <c r="F5" i="39"/>
  <c r="E5" i="39"/>
  <c r="D5" i="39"/>
  <c r="C5" i="39"/>
  <c r="N4" i="39"/>
  <c r="M4" i="39"/>
  <c r="L4" i="39"/>
  <c r="D4" i="39"/>
  <c r="F74" i="33"/>
  <c r="E74" i="33"/>
  <c r="D74" i="33"/>
  <c r="C74" i="33"/>
  <c r="F72" i="33"/>
  <c r="E72" i="33"/>
  <c r="D72" i="33"/>
  <c r="C72" i="33"/>
  <c r="F68" i="33"/>
  <c r="E68" i="33"/>
  <c r="D68" i="33"/>
  <c r="C68" i="33"/>
  <c r="F61" i="33"/>
  <c r="E61" i="33"/>
  <c r="D61" i="33"/>
  <c r="C61" i="33"/>
  <c r="F55" i="33"/>
  <c r="E55" i="33"/>
  <c r="D55" i="33"/>
  <c r="C55" i="33"/>
  <c r="F49" i="33"/>
  <c r="E49" i="33"/>
  <c r="D49" i="33"/>
  <c r="C49" i="33"/>
  <c r="C48" i="33" s="1"/>
  <c r="E48" i="33"/>
  <c r="D48" i="33"/>
  <c r="F45" i="33"/>
  <c r="E45" i="33"/>
  <c r="D45" i="33"/>
  <c r="C45" i="33"/>
  <c r="F44" i="33"/>
  <c r="E44" i="33"/>
  <c r="D44" i="33"/>
  <c r="C44" i="33"/>
  <c r="F31" i="33"/>
  <c r="E31" i="33"/>
  <c r="D31" i="33"/>
  <c r="C31" i="33"/>
  <c r="F19" i="33"/>
  <c r="E19" i="33"/>
  <c r="D19" i="33"/>
  <c r="C19" i="33"/>
  <c r="C4" i="33" s="1"/>
  <c r="F5" i="33"/>
  <c r="F4" i="33" s="1"/>
  <c r="E5" i="33"/>
  <c r="D5" i="33"/>
  <c r="C5" i="33"/>
  <c r="E4" i="33"/>
  <c r="D4" i="33"/>
  <c r="Q44" i="25"/>
  <c r="P74" i="25"/>
  <c r="O74" i="25"/>
  <c r="N74" i="25"/>
  <c r="M74" i="25"/>
  <c r="L74" i="25"/>
  <c r="K74" i="25"/>
  <c r="J74" i="25"/>
  <c r="I74" i="25"/>
  <c r="H74" i="25"/>
  <c r="G74" i="25"/>
  <c r="F74" i="25"/>
  <c r="E74" i="25"/>
  <c r="D74" i="25"/>
  <c r="C74" i="25"/>
  <c r="P72" i="25"/>
  <c r="O72" i="25"/>
  <c r="N72" i="25"/>
  <c r="M72" i="25"/>
  <c r="L72" i="25"/>
  <c r="K72" i="25"/>
  <c r="J72" i="25"/>
  <c r="I72" i="25"/>
  <c r="H72" i="25"/>
  <c r="G72" i="25"/>
  <c r="F72" i="25"/>
  <c r="E72" i="25"/>
  <c r="D72" i="25"/>
  <c r="C72" i="25"/>
  <c r="P68" i="25"/>
  <c r="O68" i="25"/>
  <c r="N68" i="25"/>
  <c r="M68" i="25"/>
  <c r="L68" i="25"/>
  <c r="K68" i="25"/>
  <c r="J68" i="25"/>
  <c r="I68" i="25"/>
  <c r="H68" i="25"/>
  <c r="G68" i="25"/>
  <c r="F68" i="25"/>
  <c r="E68" i="25"/>
  <c r="D68" i="25"/>
  <c r="C68" i="25"/>
  <c r="Q61" i="25"/>
  <c r="Q48" i="25" s="1"/>
  <c r="P61" i="25"/>
  <c r="P48" i="25" s="1"/>
  <c r="O61" i="25"/>
  <c r="N61" i="25"/>
  <c r="M61" i="25"/>
  <c r="L61" i="25"/>
  <c r="K61" i="25"/>
  <c r="J61" i="25"/>
  <c r="I61" i="25"/>
  <c r="H61" i="25"/>
  <c r="G61" i="25"/>
  <c r="F61" i="25"/>
  <c r="E61" i="25"/>
  <c r="D61" i="25"/>
  <c r="D48" i="25" s="1"/>
  <c r="C61" i="25"/>
  <c r="C48" i="25" s="1"/>
  <c r="Q55" i="25"/>
  <c r="P55" i="25"/>
  <c r="O55" i="25"/>
  <c r="O48" i="25" s="1"/>
  <c r="N55" i="25"/>
  <c r="N48" i="25" s="1"/>
  <c r="M55" i="25"/>
  <c r="M48" i="25" s="1"/>
  <c r="L55" i="25"/>
  <c r="K55" i="25"/>
  <c r="K48" i="25" s="1"/>
  <c r="J55" i="25"/>
  <c r="J48" i="25" s="1"/>
  <c r="I55" i="25"/>
  <c r="I48" i="25" s="1"/>
  <c r="H55" i="25"/>
  <c r="G55" i="25"/>
  <c r="F55" i="25"/>
  <c r="E55" i="25"/>
  <c r="D55" i="25"/>
  <c r="C55" i="25"/>
  <c r="C49" i="25"/>
  <c r="L48" i="25"/>
  <c r="E48" i="25"/>
  <c r="Q45" i="25"/>
  <c r="P45" i="25"/>
  <c r="O45" i="25"/>
  <c r="N45" i="25"/>
  <c r="M45" i="25"/>
  <c r="L45" i="25"/>
  <c r="K45" i="25"/>
  <c r="J45" i="25"/>
  <c r="I45" i="25"/>
  <c r="H45" i="25"/>
  <c r="G45" i="25"/>
  <c r="F45" i="25"/>
  <c r="E45" i="25"/>
  <c r="D45" i="25"/>
  <c r="C45" i="25"/>
  <c r="P44" i="25"/>
  <c r="O44" i="25"/>
  <c r="N44" i="25"/>
  <c r="M44" i="25"/>
  <c r="L44" i="25"/>
  <c r="K44" i="25"/>
  <c r="J44" i="25"/>
  <c r="I44" i="25"/>
  <c r="H44" i="25"/>
  <c r="G44" i="25"/>
  <c r="F44" i="25"/>
  <c r="E44" i="25"/>
  <c r="D44" i="25"/>
  <c r="C44" i="25"/>
  <c r="Q31" i="25"/>
  <c r="P31" i="25"/>
  <c r="O31" i="25"/>
  <c r="N31" i="25"/>
  <c r="M31" i="25"/>
  <c r="L31" i="25"/>
  <c r="K31" i="25"/>
  <c r="J31" i="25"/>
  <c r="I31" i="25"/>
  <c r="H31" i="25"/>
  <c r="G31" i="25"/>
  <c r="F31" i="25"/>
  <c r="E31" i="25"/>
  <c r="D31" i="25"/>
  <c r="C31" i="25"/>
  <c r="Q19" i="25"/>
  <c r="P19" i="25"/>
  <c r="P4" i="25" s="1"/>
  <c r="O19" i="25"/>
  <c r="O4" i="25" s="1"/>
  <c r="N19" i="25"/>
  <c r="M19" i="25"/>
  <c r="L19" i="25"/>
  <c r="K19" i="25"/>
  <c r="J19" i="25"/>
  <c r="I19" i="25"/>
  <c r="H19" i="25"/>
  <c r="G19" i="25"/>
  <c r="F19" i="25"/>
  <c r="E19" i="25"/>
  <c r="D19" i="25"/>
  <c r="C19" i="25"/>
  <c r="Q13" i="25"/>
  <c r="P13" i="25"/>
  <c r="O13" i="25"/>
  <c r="N13" i="25"/>
  <c r="M13" i="25"/>
  <c r="L13" i="25"/>
  <c r="K13" i="25"/>
  <c r="J13" i="25"/>
  <c r="J4" i="25" s="1"/>
  <c r="I13" i="25"/>
  <c r="I4" i="25" s="1"/>
  <c r="H13" i="25"/>
  <c r="H4" i="25" s="1"/>
  <c r="G13" i="25"/>
  <c r="F13" i="25"/>
  <c r="E13" i="25"/>
  <c r="D13" i="25"/>
  <c r="C13" i="25"/>
  <c r="Q5" i="25"/>
  <c r="P5" i="25"/>
  <c r="O5" i="25"/>
  <c r="N5" i="25"/>
  <c r="M5" i="25"/>
  <c r="L5" i="25"/>
  <c r="K5" i="25"/>
  <c r="J5" i="25"/>
  <c r="I5" i="25"/>
  <c r="H5" i="25"/>
  <c r="G5" i="25"/>
  <c r="F5" i="25"/>
  <c r="E5" i="25"/>
  <c r="D5" i="25"/>
  <c r="C5" i="25"/>
  <c r="N4" i="25"/>
  <c r="M4" i="25"/>
  <c r="L4" i="25"/>
  <c r="K4" i="25"/>
  <c r="F55" i="38"/>
  <c r="P74" i="38"/>
  <c r="O74" i="38"/>
  <c r="N74" i="38"/>
  <c r="M74" i="38"/>
  <c r="L74" i="38"/>
  <c r="K74" i="38"/>
  <c r="J74" i="38"/>
  <c r="I74" i="38"/>
  <c r="H74" i="38"/>
  <c r="G74" i="38"/>
  <c r="E74" i="38"/>
  <c r="D74" i="38"/>
  <c r="C74" i="38"/>
  <c r="P72" i="38"/>
  <c r="O72" i="38"/>
  <c r="N72" i="38"/>
  <c r="M72" i="38"/>
  <c r="L72" i="38"/>
  <c r="K72" i="38"/>
  <c r="J72" i="38"/>
  <c r="I72" i="38"/>
  <c r="H72" i="38"/>
  <c r="G72" i="38"/>
  <c r="E72" i="38"/>
  <c r="D72" i="38"/>
  <c r="C72" i="38"/>
  <c r="P68" i="38"/>
  <c r="O68" i="38"/>
  <c r="N68" i="38"/>
  <c r="M68" i="38"/>
  <c r="L68" i="38"/>
  <c r="K68" i="38"/>
  <c r="J68" i="38"/>
  <c r="I68" i="38"/>
  <c r="H68" i="38"/>
  <c r="G68" i="38"/>
  <c r="E68" i="38"/>
  <c r="D68" i="38"/>
  <c r="C68" i="38"/>
  <c r="P61" i="38"/>
  <c r="O61" i="38"/>
  <c r="N61" i="38"/>
  <c r="M61" i="38"/>
  <c r="L61" i="38"/>
  <c r="K61" i="38"/>
  <c r="J61" i="38"/>
  <c r="I61" i="38"/>
  <c r="H61" i="38"/>
  <c r="G61" i="38"/>
  <c r="F61" i="38"/>
  <c r="E61" i="38"/>
  <c r="D61" i="38"/>
  <c r="C61" i="38"/>
  <c r="P55" i="38"/>
  <c r="P48" i="38" s="1"/>
  <c r="O55" i="38"/>
  <c r="N55" i="38"/>
  <c r="M55" i="38"/>
  <c r="L55" i="38"/>
  <c r="K55" i="38"/>
  <c r="K48" i="38" s="1"/>
  <c r="J55" i="38"/>
  <c r="J48" i="38" s="1"/>
  <c r="I55" i="38"/>
  <c r="I48" i="38" s="1"/>
  <c r="H55" i="38"/>
  <c r="G55" i="38"/>
  <c r="E55" i="38"/>
  <c r="D55" i="38"/>
  <c r="C55" i="38"/>
  <c r="P49" i="38"/>
  <c r="O49" i="38"/>
  <c r="N49" i="38"/>
  <c r="M49" i="38"/>
  <c r="L49" i="38"/>
  <c r="K49" i="38"/>
  <c r="J49" i="38"/>
  <c r="I49" i="38"/>
  <c r="H49" i="38"/>
  <c r="G49" i="38"/>
  <c r="F49" i="38"/>
  <c r="E49" i="38"/>
  <c r="D49" i="38"/>
  <c r="C49" i="38"/>
  <c r="O48" i="38"/>
  <c r="N48" i="38"/>
  <c r="M48" i="38"/>
  <c r="L48" i="38"/>
  <c r="H48" i="38"/>
  <c r="G48" i="38"/>
  <c r="D48" i="38"/>
  <c r="P45" i="38"/>
  <c r="O45" i="38"/>
  <c r="N45" i="38"/>
  <c r="M45" i="38"/>
  <c r="L45" i="38"/>
  <c r="K45" i="38"/>
  <c r="J45" i="38"/>
  <c r="I45" i="38"/>
  <c r="H45" i="38"/>
  <c r="G45" i="38"/>
  <c r="F45" i="38"/>
  <c r="E45" i="38"/>
  <c r="D45" i="38"/>
  <c r="C45" i="38"/>
  <c r="P44" i="38"/>
  <c r="O44" i="38"/>
  <c r="N44" i="38"/>
  <c r="M44" i="38"/>
  <c r="L44" i="38"/>
  <c r="K44" i="38"/>
  <c r="J44" i="38"/>
  <c r="I44" i="38"/>
  <c r="H44" i="38"/>
  <c r="G44" i="38"/>
  <c r="F44" i="38"/>
  <c r="E44" i="38"/>
  <c r="D44" i="38"/>
  <c r="C44" i="38"/>
  <c r="P31" i="38"/>
  <c r="O31" i="38"/>
  <c r="N31" i="38"/>
  <c r="M31" i="38"/>
  <c r="L31" i="38"/>
  <c r="K31" i="38"/>
  <c r="J31" i="38"/>
  <c r="I31" i="38"/>
  <c r="H31" i="38"/>
  <c r="G31" i="38"/>
  <c r="F31" i="38"/>
  <c r="E31" i="38"/>
  <c r="D31" i="38"/>
  <c r="C31" i="38"/>
  <c r="P19" i="38"/>
  <c r="O19" i="38"/>
  <c r="N19" i="38"/>
  <c r="N4" i="38" s="1"/>
  <c r="M19" i="38"/>
  <c r="L19" i="38"/>
  <c r="K19" i="38"/>
  <c r="J19" i="38"/>
  <c r="I19" i="38"/>
  <c r="H19" i="38"/>
  <c r="G19" i="38"/>
  <c r="F19" i="38"/>
  <c r="E19" i="38"/>
  <c r="D19" i="38"/>
  <c r="C19" i="38"/>
  <c r="P13" i="38"/>
  <c r="O13" i="38"/>
  <c r="N13" i="38"/>
  <c r="M13" i="38"/>
  <c r="L13" i="38"/>
  <c r="K13" i="38"/>
  <c r="J13" i="38"/>
  <c r="I13" i="38"/>
  <c r="H13" i="38"/>
  <c r="G13" i="38"/>
  <c r="F13" i="38"/>
  <c r="E13" i="38"/>
  <c r="D13" i="38"/>
  <c r="C13" i="38"/>
  <c r="P5" i="38"/>
  <c r="O5" i="38"/>
  <c r="O4" i="38" s="1"/>
  <c r="N5" i="38"/>
  <c r="M5" i="38"/>
  <c r="M4" i="38" s="1"/>
  <c r="L5" i="38"/>
  <c r="K5" i="38"/>
  <c r="K4" i="38" s="1"/>
  <c r="J5" i="38"/>
  <c r="J4" i="38" s="1"/>
  <c r="I5" i="38"/>
  <c r="I4" i="38" s="1"/>
  <c r="H5" i="38"/>
  <c r="G5" i="38"/>
  <c r="F5" i="38"/>
  <c r="E5" i="38"/>
  <c r="D5" i="38"/>
  <c r="C5" i="38"/>
  <c r="L4" i="38"/>
  <c r="C4" i="38"/>
  <c r="O74" i="22"/>
  <c r="N74" i="22"/>
  <c r="M74" i="22"/>
  <c r="L74" i="22"/>
  <c r="K74" i="22"/>
  <c r="J74" i="22"/>
  <c r="I74" i="22"/>
  <c r="H74" i="22"/>
  <c r="G74" i="22"/>
  <c r="F74" i="22"/>
  <c r="E74" i="22"/>
  <c r="D74" i="22"/>
  <c r="C74" i="22"/>
  <c r="O72" i="22"/>
  <c r="N72" i="22"/>
  <c r="M72" i="22"/>
  <c r="L72" i="22"/>
  <c r="K72" i="22"/>
  <c r="J72" i="22"/>
  <c r="I72" i="22"/>
  <c r="H72" i="22"/>
  <c r="G72" i="22"/>
  <c r="F72" i="22"/>
  <c r="E72" i="22"/>
  <c r="D72" i="22"/>
  <c r="C72" i="22"/>
  <c r="O68" i="22"/>
  <c r="N68" i="22"/>
  <c r="M68" i="22"/>
  <c r="L68" i="22"/>
  <c r="K68" i="22"/>
  <c r="J68" i="22"/>
  <c r="I68" i="22"/>
  <c r="H68" i="22"/>
  <c r="G68" i="22"/>
  <c r="F68" i="22"/>
  <c r="E68" i="22"/>
  <c r="D68" i="22"/>
  <c r="C68" i="22"/>
  <c r="C61" i="22"/>
  <c r="P61" i="22"/>
  <c r="O61" i="22"/>
  <c r="N61" i="22"/>
  <c r="M61" i="22"/>
  <c r="L61" i="22"/>
  <c r="K61" i="22"/>
  <c r="J61" i="22"/>
  <c r="I61" i="22"/>
  <c r="H61" i="22"/>
  <c r="G61" i="22"/>
  <c r="F61" i="22"/>
  <c r="E61" i="22"/>
  <c r="D61" i="22"/>
  <c r="P55" i="22"/>
  <c r="O55" i="22"/>
  <c r="N55" i="22"/>
  <c r="M55" i="22"/>
  <c r="L55" i="22"/>
  <c r="K55" i="22"/>
  <c r="J55" i="22"/>
  <c r="I55" i="22"/>
  <c r="H55" i="22"/>
  <c r="H48" i="22" s="1"/>
  <c r="G55" i="22"/>
  <c r="G48" i="22" s="1"/>
  <c r="F55" i="22"/>
  <c r="E55" i="22"/>
  <c r="D55" i="22"/>
  <c r="C55" i="22"/>
  <c r="P48" i="22"/>
  <c r="N48" i="22"/>
  <c r="M48" i="22"/>
  <c r="L48" i="22"/>
  <c r="K48" i="22"/>
  <c r="J48" i="22"/>
  <c r="I48" i="22"/>
  <c r="D48" i="22"/>
  <c r="P49" i="22"/>
  <c r="O49" i="22"/>
  <c r="N49" i="22"/>
  <c r="M49" i="22"/>
  <c r="L49" i="22"/>
  <c r="K49" i="22"/>
  <c r="J49" i="22"/>
  <c r="I49" i="22"/>
  <c r="H49" i="22"/>
  <c r="G49" i="22"/>
  <c r="F49" i="22"/>
  <c r="E49" i="22"/>
  <c r="D49" i="22"/>
  <c r="C49" i="22"/>
  <c r="P45" i="22"/>
  <c r="O45" i="22"/>
  <c r="N45" i="22"/>
  <c r="M45" i="22"/>
  <c r="L45" i="22"/>
  <c r="K45" i="22"/>
  <c r="J45" i="22"/>
  <c r="I45" i="22"/>
  <c r="H45" i="22"/>
  <c r="G45" i="22"/>
  <c r="F45" i="22"/>
  <c r="E45" i="22"/>
  <c r="D45" i="22"/>
  <c r="C45" i="22"/>
  <c r="P44" i="22"/>
  <c r="P68" i="22" s="1"/>
  <c r="P72" i="22" s="1"/>
  <c r="P74" i="22" s="1"/>
  <c r="O44" i="22"/>
  <c r="N44" i="22"/>
  <c r="M44" i="22"/>
  <c r="L44" i="22"/>
  <c r="K44" i="22"/>
  <c r="J44" i="22"/>
  <c r="I44" i="22"/>
  <c r="H44" i="22"/>
  <c r="G44" i="22"/>
  <c r="F44" i="22"/>
  <c r="E44" i="22"/>
  <c r="D44" i="22"/>
  <c r="C44" i="22"/>
  <c r="P31" i="22"/>
  <c r="O31" i="22"/>
  <c r="N31" i="22"/>
  <c r="M31" i="22"/>
  <c r="L31" i="22"/>
  <c r="K31" i="22"/>
  <c r="J31" i="22"/>
  <c r="I31" i="22"/>
  <c r="H31" i="22"/>
  <c r="G31" i="22"/>
  <c r="F31" i="22"/>
  <c r="E31" i="22"/>
  <c r="D31" i="22"/>
  <c r="C31" i="22"/>
  <c r="O19" i="22"/>
  <c r="N19" i="22"/>
  <c r="M19" i="22"/>
  <c r="L19" i="22"/>
  <c r="L4" i="22" s="1"/>
  <c r="K19" i="22"/>
  <c r="K4" i="22" s="1"/>
  <c r="J19" i="22"/>
  <c r="J4" i="22" s="1"/>
  <c r="I19" i="22"/>
  <c r="H19" i="22"/>
  <c r="G19" i="22"/>
  <c r="F19" i="22"/>
  <c r="E19" i="22"/>
  <c r="D19" i="22"/>
  <c r="C19" i="22"/>
  <c r="C4" i="22"/>
  <c r="O13" i="22"/>
  <c r="N13" i="22"/>
  <c r="M13" i="22"/>
  <c r="L13" i="22"/>
  <c r="K13" i="22"/>
  <c r="J13" i="22"/>
  <c r="I13" i="22"/>
  <c r="I4" i="22" s="1"/>
  <c r="H13" i="22"/>
  <c r="G13" i="22"/>
  <c r="F13" i="22"/>
  <c r="E13" i="22"/>
  <c r="D13" i="22"/>
  <c r="C13" i="22"/>
  <c r="P5" i="22"/>
  <c r="O5" i="22"/>
  <c r="N5" i="22"/>
  <c r="M5" i="22"/>
  <c r="L5" i="22"/>
  <c r="K5" i="22"/>
  <c r="J5" i="22"/>
  <c r="I5" i="22"/>
  <c r="H5" i="22"/>
  <c r="G5" i="22"/>
  <c r="F5" i="22"/>
  <c r="E5" i="22"/>
  <c r="D5" i="22"/>
  <c r="P4" i="22"/>
  <c r="D4" i="22"/>
  <c r="C5" i="22"/>
  <c r="O4" i="22"/>
  <c r="N4" i="22"/>
  <c r="M4" i="22"/>
  <c r="I19" i="37"/>
  <c r="P74" i="30"/>
  <c r="O74" i="30"/>
  <c r="M74" i="30"/>
  <c r="L74" i="30"/>
  <c r="K74" i="30"/>
  <c r="J74" i="30"/>
  <c r="I74" i="30"/>
  <c r="F74" i="30"/>
  <c r="E74" i="30"/>
  <c r="D74" i="30"/>
  <c r="P72" i="30"/>
  <c r="O72" i="30"/>
  <c r="M72" i="30"/>
  <c r="L72" i="30"/>
  <c r="K72" i="30"/>
  <c r="J72" i="30"/>
  <c r="I72" i="30"/>
  <c r="F72" i="30"/>
  <c r="E72" i="30"/>
  <c r="D72" i="30"/>
  <c r="P68" i="30"/>
  <c r="O68" i="30"/>
  <c r="M68" i="30"/>
  <c r="L68" i="30"/>
  <c r="K68" i="30"/>
  <c r="J68" i="30"/>
  <c r="I68" i="30"/>
  <c r="F68" i="30"/>
  <c r="E68" i="30"/>
  <c r="D68" i="30"/>
  <c r="C72" i="30"/>
  <c r="C74" i="30" s="1"/>
  <c r="C68" i="30"/>
  <c r="Q74" i="29"/>
  <c r="P74" i="29"/>
  <c r="O74" i="29"/>
  <c r="N74" i="29"/>
  <c r="M74" i="29"/>
  <c r="L74" i="29"/>
  <c r="K74" i="29"/>
  <c r="J74" i="29"/>
  <c r="I74" i="29"/>
  <c r="H74" i="29"/>
  <c r="G74" i="29"/>
  <c r="F74" i="29"/>
  <c r="E74" i="29"/>
  <c r="D74" i="29"/>
  <c r="Q72" i="29"/>
  <c r="P72" i="29"/>
  <c r="O72" i="29"/>
  <c r="N72" i="29"/>
  <c r="M72" i="29"/>
  <c r="L72" i="29"/>
  <c r="K72" i="29"/>
  <c r="J72" i="29"/>
  <c r="I72" i="29"/>
  <c r="H72" i="29"/>
  <c r="G72" i="29"/>
  <c r="F72" i="29"/>
  <c r="E72" i="29"/>
  <c r="D72" i="29"/>
  <c r="Q68" i="29"/>
  <c r="P68" i="29"/>
  <c r="O68" i="29"/>
  <c r="N68" i="29"/>
  <c r="M68" i="29"/>
  <c r="L68" i="29"/>
  <c r="K68" i="29"/>
  <c r="J68" i="29"/>
  <c r="I68" i="29"/>
  <c r="H68" i="29"/>
  <c r="G68" i="29"/>
  <c r="F68" i="29"/>
  <c r="E68" i="29"/>
  <c r="D68" i="29"/>
  <c r="C72" i="29"/>
  <c r="C68" i="29"/>
  <c r="Q61" i="30"/>
  <c r="P61" i="30"/>
  <c r="O61" i="30"/>
  <c r="N61" i="30"/>
  <c r="M61" i="30"/>
  <c r="M48" i="30" s="1"/>
  <c r="L61" i="30"/>
  <c r="L48" i="30" s="1"/>
  <c r="K61" i="30"/>
  <c r="J61" i="30"/>
  <c r="I61" i="30"/>
  <c r="H61" i="30"/>
  <c r="G61" i="30"/>
  <c r="F61" i="30"/>
  <c r="E61" i="30"/>
  <c r="D61" i="30"/>
  <c r="C61" i="30"/>
  <c r="Q55" i="30"/>
  <c r="Q48" i="30" s="1"/>
  <c r="P55" i="30"/>
  <c r="O55" i="30"/>
  <c r="N55" i="30"/>
  <c r="M55" i="30"/>
  <c r="L55" i="30"/>
  <c r="K55" i="30"/>
  <c r="K48" i="30" s="1"/>
  <c r="J55" i="30"/>
  <c r="J48" i="30" s="1"/>
  <c r="I55" i="30"/>
  <c r="H55" i="30"/>
  <c r="G55" i="30"/>
  <c r="F55" i="30"/>
  <c r="E55" i="30"/>
  <c r="E48" i="30" s="1"/>
  <c r="D55" i="30"/>
  <c r="C55" i="30"/>
  <c r="Q49" i="30"/>
  <c r="P49" i="30"/>
  <c r="O49" i="30"/>
  <c r="N49" i="30"/>
  <c r="M49" i="30"/>
  <c r="L49" i="30"/>
  <c r="K49" i="30"/>
  <c r="J49" i="30"/>
  <c r="I49" i="30"/>
  <c r="H49" i="30"/>
  <c r="G49" i="30"/>
  <c r="F49" i="30"/>
  <c r="E49" i="30"/>
  <c r="D49" i="30"/>
  <c r="P48" i="30"/>
  <c r="O48" i="30"/>
  <c r="N48" i="30"/>
  <c r="D48" i="30"/>
  <c r="C49" i="30"/>
  <c r="Q45" i="30"/>
  <c r="P45" i="30"/>
  <c r="O45" i="30"/>
  <c r="N45" i="30"/>
  <c r="M45" i="30"/>
  <c r="L45" i="30"/>
  <c r="K45" i="30"/>
  <c r="J45" i="30"/>
  <c r="I45" i="30"/>
  <c r="H45" i="30"/>
  <c r="G45" i="30"/>
  <c r="F45" i="30"/>
  <c r="E45" i="30"/>
  <c r="D45" i="30"/>
  <c r="C45" i="30"/>
  <c r="Q44" i="30"/>
  <c r="Q68" i="30" s="1"/>
  <c r="Q72" i="30" s="1"/>
  <c r="Q74" i="30" s="1"/>
  <c r="P44" i="30"/>
  <c r="O44" i="30"/>
  <c r="M44" i="30"/>
  <c r="L44" i="30"/>
  <c r="K44" i="30"/>
  <c r="J44" i="30"/>
  <c r="I44" i="30"/>
  <c r="F44" i="30"/>
  <c r="E44" i="30"/>
  <c r="D44" i="30"/>
  <c r="C44" i="30"/>
  <c r="Q31" i="30"/>
  <c r="P31" i="30"/>
  <c r="O31" i="30"/>
  <c r="N31" i="30"/>
  <c r="M31" i="30"/>
  <c r="L31" i="30"/>
  <c r="K31" i="30"/>
  <c r="J31" i="30"/>
  <c r="I31" i="30"/>
  <c r="H31" i="30"/>
  <c r="G31" i="30"/>
  <c r="F31" i="30"/>
  <c r="E31" i="30"/>
  <c r="D31" i="30"/>
  <c r="C31" i="30"/>
  <c r="Q19" i="30"/>
  <c r="P19" i="30"/>
  <c r="O19" i="30"/>
  <c r="N19" i="30"/>
  <c r="M19" i="30"/>
  <c r="L19" i="30"/>
  <c r="K19" i="30"/>
  <c r="J19" i="30"/>
  <c r="I19" i="30"/>
  <c r="H19" i="30"/>
  <c r="G19" i="30"/>
  <c r="G4" i="30" s="1"/>
  <c r="G44" i="30" s="1"/>
  <c r="G68" i="30" s="1"/>
  <c r="G72" i="30" s="1"/>
  <c r="G74" i="30" s="1"/>
  <c r="F19" i="30"/>
  <c r="E19" i="30"/>
  <c r="D19" i="30"/>
  <c r="C19" i="30"/>
  <c r="Q4" i="30"/>
  <c r="P5" i="30"/>
  <c r="O5" i="30"/>
  <c r="O4" i="30" s="1"/>
  <c r="N5" i="30"/>
  <c r="M5" i="30"/>
  <c r="L5" i="30"/>
  <c r="K5" i="30"/>
  <c r="J5" i="30"/>
  <c r="I5" i="30"/>
  <c r="H5" i="30"/>
  <c r="G5" i="30"/>
  <c r="F5" i="30"/>
  <c r="E5" i="30"/>
  <c r="E4" i="30" s="1"/>
  <c r="D5" i="30"/>
  <c r="C5" i="30"/>
  <c r="M4" i="30"/>
  <c r="L4" i="30"/>
  <c r="K4" i="30"/>
  <c r="J4" i="30"/>
  <c r="I4" i="30"/>
  <c r="N4" i="30" l="1"/>
  <c r="N44" i="30" s="1"/>
  <c r="N68" i="30" s="1"/>
  <c r="N72" i="30" s="1"/>
  <c r="N74" i="30" s="1"/>
  <c r="H4" i="30"/>
  <c r="H44" i="30" s="1"/>
  <c r="H68" i="30" s="1"/>
  <c r="H72" i="30" s="1"/>
  <c r="H74" i="30" s="1"/>
  <c r="J48" i="27"/>
  <c r="K48" i="27"/>
  <c r="I48" i="27"/>
  <c r="F48" i="27"/>
  <c r="G48" i="27"/>
  <c r="H48" i="27"/>
  <c r="C48" i="27"/>
  <c r="J4" i="27"/>
  <c r="K4" i="27"/>
  <c r="C4" i="27"/>
  <c r="F4" i="27"/>
  <c r="G4" i="27"/>
  <c r="H4" i="27"/>
  <c r="H48" i="35"/>
  <c r="G48" i="35"/>
  <c r="E48" i="35"/>
  <c r="Q48" i="35"/>
  <c r="F48" i="35"/>
  <c r="F4" i="35"/>
  <c r="G4" i="35"/>
  <c r="H4" i="35"/>
  <c r="D48" i="39"/>
  <c r="P48" i="39"/>
  <c r="E48" i="39"/>
  <c r="Q48" i="39"/>
  <c r="F48" i="39"/>
  <c r="G48" i="39"/>
  <c r="H48" i="39"/>
  <c r="H4" i="39"/>
  <c r="F4" i="39"/>
  <c r="G4" i="39"/>
  <c r="F48" i="33"/>
  <c r="F48" i="25"/>
  <c r="G48" i="25"/>
  <c r="H48" i="25"/>
  <c r="E4" i="25"/>
  <c r="Q4" i="25"/>
  <c r="Q68" i="25" s="1"/>
  <c r="Q72" i="25" s="1"/>
  <c r="Q74" i="25" s="1"/>
  <c r="D4" i="25"/>
  <c r="F4" i="25"/>
  <c r="G4" i="25"/>
  <c r="C4" i="25"/>
  <c r="E48" i="38"/>
  <c r="F48" i="38"/>
  <c r="F68" i="38" s="1"/>
  <c r="F72" i="38" s="1"/>
  <c r="F74" i="38" s="1"/>
  <c r="C48" i="38"/>
  <c r="H4" i="38"/>
  <c r="F4" i="38"/>
  <c r="D4" i="38"/>
  <c r="P4" i="38"/>
  <c r="G4" i="38"/>
  <c r="E4" i="38"/>
  <c r="C48" i="22"/>
  <c r="O48" i="22"/>
  <c r="E48" i="22"/>
  <c r="F48" i="22"/>
  <c r="G4" i="22"/>
  <c r="H4" i="22"/>
  <c r="E4" i="22"/>
  <c r="F4" i="22"/>
  <c r="H48" i="30"/>
  <c r="I48" i="30"/>
  <c r="F48" i="30"/>
  <c r="G48" i="30"/>
  <c r="C48" i="30"/>
  <c r="D4" i="30"/>
  <c r="P4" i="30"/>
  <c r="F4" i="30"/>
  <c r="G19" i="29" l="1"/>
  <c r="Q48" i="29"/>
  <c r="P48" i="29"/>
  <c r="O48" i="29"/>
  <c r="N48" i="29"/>
  <c r="M48" i="29"/>
  <c r="L48" i="29"/>
  <c r="K48" i="29"/>
  <c r="J48" i="29"/>
  <c r="I48" i="29"/>
  <c r="H48" i="29"/>
  <c r="G48" i="29"/>
  <c r="F48" i="29"/>
  <c r="E48" i="29"/>
  <c r="D48" i="29"/>
  <c r="C48" i="29"/>
  <c r="C74" i="29" s="1"/>
  <c r="Q61" i="29"/>
  <c r="P61" i="29"/>
  <c r="O61" i="29"/>
  <c r="N61" i="29"/>
  <c r="M61" i="29"/>
  <c r="L61" i="29"/>
  <c r="K61" i="29"/>
  <c r="J61" i="29"/>
  <c r="I61" i="29"/>
  <c r="H61" i="29"/>
  <c r="G61" i="29"/>
  <c r="F61" i="29"/>
  <c r="E61" i="29"/>
  <c r="D61" i="29"/>
  <c r="C61" i="29"/>
  <c r="Q55" i="29"/>
  <c r="P55" i="29"/>
  <c r="O55" i="29"/>
  <c r="N55" i="29"/>
  <c r="M55" i="29"/>
  <c r="L55" i="29"/>
  <c r="K55" i="29"/>
  <c r="J55" i="29"/>
  <c r="I55" i="29"/>
  <c r="H55" i="29"/>
  <c r="G55" i="29"/>
  <c r="F55" i="29"/>
  <c r="E55" i="29"/>
  <c r="D55" i="29"/>
  <c r="C55" i="29"/>
  <c r="Q49" i="29"/>
  <c r="P49" i="29"/>
  <c r="O49" i="29"/>
  <c r="N49" i="29"/>
  <c r="M49" i="29"/>
  <c r="L49" i="29"/>
  <c r="K49" i="29"/>
  <c r="J49" i="29"/>
  <c r="I49" i="29"/>
  <c r="H49" i="29"/>
  <c r="G49" i="29"/>
  <c r="F49" i="29"/>
  <c r="E49" i="29"/>
  <c r="D49" i="29"/>
  <c r="C49" i="29"/>
  <c r="Q45" i="29"/>
  <c r="P45" i="29"/>
  <c r="O45" i="29"/>
  <c r="N45" i="29"/>
  <c r="M45" i="29"/>
  <c r="L45" i="29"/>
  <c r="K45" i="29"/>
  <c r="J45" i="29"/>
  <c r="I45" i="29"/>
  <c r="H45" i="29"/>
  <c r="G45" i="29"/>
  <c r="F45" i="29"/>
  <c r="E45" i="29"/>
  <c r="D45" i="29"/>
  <c r="Q44" i="29"/>
  <c r="P44" i="29"/>
  <c r="O44" i="29"/>
  <c r="N44" i="29"/>
  <c r="M44" i="29"/>
  <c r="L44" i="29"/>
  <c r="K44" i="29"/>
  <c r="J44" i="29"/>
  <c r="I44" i="29"/>
  <c r="H44" i="29"/>
  <c r="F44" i="29"/>
  <c r="E44" i="29"/>
  <c r="D44" i="29"/>
  <c r="C44" i="29"/>
  <c r="Q31" i="29"/>
  <c r="P31" i="29"/>
  <c r="O31" i="29"/>
  <c r="N31" i="29"/>
  <c r="M31" i="29"/>
  <c r="L31" i="29"/>
  <c r="K31" i="29"/>
  <c r="J31" i="29"/>
  <c r="I31" i="29"/>
  <c r="H31" i="29"/>
  <c r="G31" i="29"/>
  <c r="F31" i="29"/>
  <c r="E31" i="29"/>
  <c r="D31" i="29"/>
  <c r="C31" i="29"/>
  <c r="Q19" i="29"/>
  <c r="P19" i="29"/>
  <c r="O19" i="29"/>
  <c r="N19" i="29"/>
  <c r="M19" i="29"/>
  <c r="L19" i="29"/>
  <c r="K19" i="29"/>
  <c r="J19" i="29"/>
  <c r="I19" i="29"/>
  <c r="H19" i="29"/>
  <c r="F19" i="29"/>
  <c r="E19" i="29"/>
  <c r="D19" i="29"/>
  <c r="C19" i="29"/>
  <c r="C4" i="29" s="1"/>
  <c r="Q13" i="29"/>
  <c r="P13" i="29"/>
  <c r="O13" i="29"/>
  <c r="N13" i="29"/>
  <c r="M13" i="29"/>
  <c r="L13" i="29"/>
  <c r="K13" i="29"/>
  <c r="J13" i="29"/>
  <c r="I13" i="29"/>
  <c r="H13" i="29"/>
  <c r="G13" i="29"/>
  <c r="F13" i="29"/>
  <c r="E13" i="29"/>
  <c r="D13" i="29"/>
  <c r="C13" i="29"/>
  <c r="Q4" i="29"/>
  <c r="I4" i="29"/>
  <c r="Q5" i="29"/>
  <c r="P5" i="29"/>
  <c r="O5" i="29"/>
  <c r="N5" i="29"/>
  <c r="M5" i="29"/>
  <c r="L5" i="29"/>
  <c r="K5" i="29"/>
  <c r="J5" i="29"/>
  <c r="I5" i="29"/>
  <c r="H5" i="29"/>
  <c r="G5" i="29"/>
  <c r="F5" i="29"/>
  <c r="E5" i="29"/>
  <c r="D5" i="29"/>
  <c r="C5" i="29"/>
  <c r="C45" i="29"/>
  <c r="J4" i="29" l="1"/>
  <c r="K4" i="29"/>
  <c r="D4" i="29"/>
  <c r="L4" i="29"/>
  <c r="E4" i="29"/>
  <c r="M4" i="29"/>
  <c r="F4" i="29"/>
  <c r="N4" i="29"/>
  <c r="G4" i="29"/>
  <c r="G44" i="29" s="1"/>
  <c r="O4" i="29"/>
  <c r="H4" i="29"/>
  <c r="P4" i="29"/>
  <c r="H19" i="37" l="1"/>
  <c r="G19" i="37" l="1"/>
  <c r="F6" i="37"/>
  <c r="F19" i="37" s="1"/>
  <c r="E6" i="37"/>
  <c r="E19" i="37" s="1"/>
  <c r="D6" i="37"/>
  <c r="D19" i="37" s="1"/>
  <c r="C6" i="37"/>
  <c r="C19" i="37" s="1"/>
  <c r="C4" i="30" l="1"/>
  <c r="I72" i="24"/>
  <c r="I74" i="24" s="1"/>
  <c r="Q44" i="24"/>
  <c r="Q68" i="24" s="1"/>
  <c r="Q72" i="24" s="1"/>
  <c r="Q74" i="24" s="1"/>
  <c r="L44" i="24"/>
  <c r="L68" i="24" s="1"/>
  <c r="L72" i="24" s="1"/>
  <c r="L74" i="24" s="1"/>
  <c r="K44" i="24"/>
  <c r="K68" i="24" s="1"/>
  <c r="K72" i="24" s="1"/>
  <c r="K74" i="24" s="1"/>
  <c r="O44" i="24"/>
  <c r="O68" i="24"/>
  <c r="O72" i="24" s="1"/>
  <c r="O74" i="24" s="1"/>
  <c r="J44" i="24"/>
  <c r="J68" i="24" s="1"/>
  <c r="J72" i="24" s="1"/>
  <c r="J74" i="24" s="1"/>
  <c r="P44" i="24"/>
  <c r="P68" i="24"/>
  <c r="P72" i="24"/>
  <c r="P74" i="24"/>
  <c r="M44" i="24"/>
  <c r="M68" i="24"/>
  <c r="M72" i="24"/>
  <c r="M74" i="24" s="1"/>
  <c r="N44" i="24"/>
  <c r="N68" i="24" s="1"/>
  <c r="N72" i="24" s="1"/>
  <c r="N74" i="24" s="1"/>
</calcChain>
</file>

<file path=xl/sharedStrings.xml><?xml version="1.0" encoding="utf-8"?>
<sst xmlns="http://schemas.openxmlformats.org/spreadsheetml/2006/main" count="860" uniqueCount="153">
  <si>
    <t>Receita operacional líquida</t>
  </si>
  <si>
    <t>Ebitda</t>
  </si>
  <si>
    <t>Resultado financeiro</t>
  </si>
  <si>
    <t>Depreciação e amortização</t>
  </si>
  <si>
    <t>Resultado antes do IR e CSLL</t>
  </si>
  <si>
    <t>Pessoal</t>
  </si>
  <si>
    <t>Material</t>
  </si>
  <si>
    <t>Serviço de terceiros</t>
  </si>
  <si>
    <t>Energia comprada para revenda</t>
  </si>
  <si>
    <t>Encargos sobre uso de rede elétrica</t>
  </si>
  <si>
    <t>Combustível para produção de energia elétrica</t>
  </si>
  <si>
    <t>Construção</t>
  </si>
  <si>
    <t>Fornecimento</t>
  </si>
  <si>
    <t>Repasse Itaipu</t>
  </si>
  <si>
    <t>Receita contratual</t>
  </si>
  <si>
    <t>Imposto de renda e contribuição social correntes</t>
  </si>
  <si>
    <t>Imposto de renda e contribuição social diferidos</t>
  </si>
  <si>
    <t>Lucro líquido das operações continuadas</t>
  </si>
  <si>
    <t>Lucro líquido das operações descontinuadas</t>
  </si>
  <si>
    <t>Custos/Despesas operacionais</t>
  </si>
  <si>
    <t>Outras receitas operacionais</t>
  </si>
  <si>
    <t>Outros custos e despesas operacionais</t>
  </si>
  <si>
    <t>Deduções da receita operacional</t>
  </si>
  <si>
    <t>Operação e Manutenção</t>
  </si>
  <si>
    <t>CCEE - Energia de Curto Prazo</t>
  </si>
  <si>
    <t>Resultado das participações societárias</t>
  </si>
  <si>
    <t>Lucro líquido do período</t>
  </si>
  <si>
    <t>Outras receitas e despesas operacionais</t>
  </si>
  <si>
    <t>Provisões operacionais</t>
  </si>
  <si>
    <t>Receita de incentivos fiscais</t>
  </si>
  <si>
    <t>Remensurações regulatórias - Contratos de Transmissão</t>
  </si>
  <si>
    <t>Receita RBSE</t>
  </si>
  <si>
    <t>Geração</t>
  </si>
  <si>
    <t>Suprimento - Renováveis</t>
  </si>
  <si>
    <t>Suprimento - Térmicas</t>
  </si>
  <si>
    <t>Transmissão</t>
  </si>
  <si>
    <t>Operação e Manutenção - Renováveis</t>
  </si>
  <si>
    <t>Santa Cruz</t>
  </si>
  <si>
    <t>Candiota III</t>
  </si>
  <si>
    <t>Mauá 3</t>
  </si>
  <si>
    <t>Aparecida</t>
  </si>
  <si>
    <t>Rio Negro</t>
  </si>
  <si>
    <t>Complexo PIEs - Cristiano Rocha</t>
  </si>
  <si>
    <t>Complexo PIEs - Tambaqui</t>
  </si>
  <si>
    <t>Complexo PIEs - Manauara</t>
  </si>
  <si>
    <t>Complexo PIEs - Jaraqui</t>
  </si>
  <si>
    <t>Complexo PIEs - Ponta Negra</t>
  </si>
  <si>
    <t>Complexo Interior - Anamã</t>
  </si>
  <si>
    <t>Complexo Interior - Codajás</t>
  </si>
  <si>
    <t>Complexo Interior - Caapiranga</t>
  </si>
  <si>
    <t>Complexo Interior - Anori</t>
  </si>
  <si>
    <t>Receita de juros, multa, comissões e taxas</t>
  </si>
  <si>
    <t>Receita de aplicações financeiras</t>
  </si>
  <si>
    <t>Acréscimo moratório sobre energia elétrica</t>
  </si>
  <si>
    <t>Outras receitas financeiras</t>
  </si>
  <si>
    <t>(-)Tributos sobre receitas financeiras</t>
  </si>
  <si>
    <t>Receitas financeiras</t>
  </si>
  <si>
    <t>Despesas financeiras</t>
  </si>
  <si>
    <t>Encargos de dívida</t>
  </si>
  <si>
    <t>Encargos de obrigações com CDE</t>
  </si>
  <si>
    <t>Encargos de revitalização de bacias hidrográficas</t>
  </si>
  <si>
    <t>Outras despesas financeiras</t>
  </si>
  <si>
    <t>Itens financeiros líquidos</t>
  </si>
  <si>
    <t>Atualizações monetárias</t>
  </si>
  <si>
    <t>Variações cambiais</t>
  </si>
  <si>
    <t>Variação do valor justo da dívida protegída (hedge) líquida do derivativo</t>
  </si>
  <si>
    <t>Variação do instrumento financeiro derivativo não ligado a proteção de dívida</t>
  </si>
  <si>
    <t>Atualização monetária - Obrigações com CDE</t>
  </si>
  <si>
    <t>Atualização monetária - Revitalização de bacias Hidrográficas</t>
  </si>
  <si>
    <t xml:space="preserve">(-) ICMS </t>
  </si>
  <si>
    <t>(-) PASEP e COFINS</t>
  </si>
  <si>
    <t>(-) ISS</t>
  </si>
  <si>
    <t>RGR</t>
  </si>
  <si>
    <t>P&amp;D</t>
  </si>
  <si>
    <t>CDE</t>
  </si>
  <si>
    <t>TAXA DE FISCALIZAÇÃO ANEEL</t>
  </si>
  <si>
    <t>C F U R H</t>
  </si>
  <si>
    <t>PROINFA (TRANSMISSORAS)</t>
  </si>
  <si>
    <t>Outros Encargos Setoriais</t>
  </si>
  <si>
    <t>(-) Outras Deduções</t>
  </si>
  <si>
    <t>Depreciação</t>
  </si>
  <si>
    <t>Amortização</t>
  </si>
  <si>
    <t>Demonstrações do Resultado do Exercício Societário</t>
  </si>
  <si>
    <t>DRE
(R$ mil)</t>
  </si>
  <si>
    <t>DRE
(R$ milhões)</t>
  </si>
  <si>
    <t>Receita de Geração</t>
  </si>
  <si>
    <t>Itens não recorrentes – Ajustes</t>
  </si>
  <si>
    <t>(-) Ressarcimento UTE Santa Rita/Recontabilizações retroativas a 2016 CCEE Furnas</t>
  </si>
  <si>
    <t>(-) Construção Geração</t>
  </si>
  <si>
    <t>(-) Reversão Penalidades por indisponibilidade – CCEAR - CGT Eletrosul/Recontabilizações CCEE Furnas</t>
  </si>
  <si>
    <t>Receita de Geração Ajustada</t>
  </si>
  <si>
    <t>Receita de Transmissão</t>
  </si>
  <si>
    <t>Custos/Despesas Operacionais</t>
  </si>
  <si>
    <t>(-) Eventos PMSO não recorrentes</t>
  </si>
  <si>
    <t>(-) Provisões não recorrentes</t>
  </si>
  <si>
    <t xml:space="preserve">(-) Construção geração </t>
  </si>
  <si>
    <t>(-) Remensurações regulatórias - Contratos de Transmissão</t>
  </si>
  <si>
    <t>(-) Acréscimo de ICMS Cal retroativo / Reclassificação valor óleo Candiota da conta material</t>
  </si>
  <si>
    <t>(-) Custo do GSF alocado em Outros no PMSO - Furnas</t>
  </si>
  <si>
    <t xml:space="preserve">(-) SAESA: Estorno da provisão da TUST </t>
  </si>
  <si>
    <t>Custos/Despesas Operacionais Ajustado</t>
  </si>
  <si>
    <t>EBITDA</t>
  </si>
  <si>
    <t>+ Provisão Imposto de Renda e Contribuição Social</t>
  </si>
  <si>
    <t xml:space="preserve">+ Resultado Financeiro </t>
  </si>
  <si>
    <t>+ Amortização e Depreciação</t>
  </si>
  <si>
    <t xml:space="preserve">Ajustes Receitas </t>
  </si>
  <si>
    <t>Ajustes Custos e Despesas</t>
  </si>
  <si>
    <t>Ajustes Provisões</t>
  </si>
  <si>
    <t>Ajustes Outras Receitas e Despesas</t>
  </si>
  <si>
    <t xml:space="preserve">Ajustes Operações Descontinuadas </t>
  </si>
  <si>
    <t>EBITDA Ajustado</t>
  </si>
  <si>
    <t>(-) Receita de Emp. Distribuidoras + AIC</t>
  </si>
  <si>
    <t xml:space="preserve">(-) Atualização monet. emp. compulsórios </t>
  </si>
  <si>
    <t>(-) Regularização dos créditos tributários/ Multa e Autos de Infração</t>
  </si>
  <si>
    <t>(-) Encargos Financeiros/correção das diferenças entre os preços praticados nos contratos de venda de energia e o novo preço acordado nos aditivos contratuais até outubro/22</t>
  </si>
  <si>
    <t xml:space="preserve">(-) Baixa de depósitos judiciais não conciliados </t>
  </si>
  <si>
    <t xml:space="preserve">(-) Juros e variação cambial sobre venda ITAIPU para ENBPar </t>
  </si>
  <si>
    <t xml:space="preserve">(-) Reversão de Penalidades por indisponibilidade / atrasos na arrecadação de ICMS diferido sobre a compra de carvão mineral - CGT Eletrosul </t>
  </si>
  <si>
    <t>(-) Parcelamento tributário indenização de bens reversíveis UHE Tucuruí e UHE Curua-Uma</t>
  </si>
  <si>
    <t xml:space="preserve">(-) Pis/Cofins (JCP) </t>
  </si>
  <si>
    <t>Resultado Financeiro Ajustado</t>
  </si>
  <si>
    <t xml:space="preserve">Imposto de renda e contribuição social total </t>
  </si>
  <si>
    <t>JCP / Economia Fiscal – Furnas e Eletronorte</t>
  </si>
  <si>
    <t>Constituição de base fiscal negativa - SAESA</t>
  </si>
  <si>
    <t>Imposto de renda e contribuição social total Ajustado</t>
  </si>
  <si>
    <t xml:space="preserve">*Os valores apresentados são informações gerenciais; </t>
  </si>
  <si>
    <r>
      <t xml:space="preserve">*A rubrica de Custos e Despesas operacionais considera o saldo de depreciação e amortização, divergindo do total apresentado na </t>
    </r>
    <r>
      <rPr>
        <i/>
        <sz val="10"/>
        <color theme="1"/>
        <rFont val="Verdana"/>
        <family val="2"/>
      </rPr>
      <t xml:space="preserve">sheet </t>
    </r>
    <r>
      <rPr>
        <sz val="10"/>
        <color theme="1"/>
        <rFont val="Verdana"/>
        <family val="2"/>
      </rPr>
      <t>"Consolidado".</t>
    </r>
  </si>
  <si>
    <t>*A operação descontinuada ocorrida em 2023 ocorreu em função do desconto financeiro concedido pelo recebimento antecipado do montante referente à transferência da participação da UHE Itaipu à ENBpar.</t>
  </si>
  <si>
    <t>*Em decorrência do processo de capitalização da Companhia, a partir de 2023, passou a ser da ENBpar a responsabilidade pela comercialização da energia elétrica produzida pela UHE Itaipu;</t>
  </si>
  <si>
    <t>*As operações descontinuadas ocorridas em 2021 e 2022 são referentes à transferência da Eletronuclear e da Itaipu para a ENBpar; e</t>
  </si>
  <si>
    <t>*Os valores apresentados são informações gerenciais;</t>
  </si>
  <si>
    <t>*Caso a Companhia tenha realizado ajustes em saldos comparativos na elaboração de suas Demonstrações Financeiras, estes não foram acatados pela Holding na consolidação.</t>
  </si>
  <si>
    <r>
      <t xml:space="preserve">*Saldos consolidados de Furnas descontando os valores da Madeira Energia, que aparecem em uma </t>
    </r>
    <r>
      <rPr>
        <i/>
        <sz val="10"/>
        <color indexed="8"/>
        <rFont val="Verdana"/>
        <family val="2"/>
      </rPr>
      <t>sheet</t>
    </r>
    <r>
      <rPr>
        <sz val="10"/>
        <color indexed="8"/>
        <rFont val="Verdana"/>
        <family val="2"/>
      </rPr>
      <t xml:space="preserve"> a parte; e</t>
    </r>
  </si>
  <si>
    <t xml:space="preserve">*Os valores apresentados são informações gerenciais; e </t>
  </si>
  <si>
    <t>*Para 2021, foram utilizados saldos consolidados com a Amazonas GT, a fim de garantir a comparabilidade com os outros períodos apresentados; e</t>
  </si>
  <si>
    <t>*Foram considerados os saldos consolidados da Chesf em 2021; e</t>
  </si>
  <si>
    <t>*Os valores apresentados são informações gerenciais; e</t>
  </si>
  <si>
    <t>Receita Térmicas
(R$ mil)</t>
  </si>
  <si>
    <t>Térmicas Eletronorte</t>
  </si>
  <si>
    <t>Total</t>
  </si>
  <si>
    <t>*Os valores apresentados são informações gerenciais.</t>
  </si>
  <si>
    <t>Resultado do Exercício (operações continuadas)</t>
  </si>
  <si>
    <t>Deduções Ajustada</t>
  </si>
  <si>
    <t>(-) Não Recorrente</t>
  </si>
  <si>
    <t>(-) Ressarcimento do valor utilizado no atendimento emergencial ao Amapá</t>
  </si>
  <si>
    <t>IR Operação com Saesa</t>
  </si>
  <si>
    <t>Constituição de tributos diferidos s/ prejuízo fiscal/base negativa</t>
  </si>
  <si>
    <t>Ajustes Eletrosul /Estimativa Chesf PCLD/IR Furnas SAESA</t>
  </si>
  <si>
    <t>Lucro líquido Ajustado (operações continuadas)</t>
  </si>
  <si>
    <t>Encargos de dívida - arrendamento</t>
  </si>
  <si>
    <t>Operação e Manutenção G</t>
  </si>
  <si>
    <t>(-) Ajuste da taxa de correção de depósitos judiciais</t>
  </si>
  <si>
    <t>(-) Recontabilizações Furnas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</si>
</sst>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_-;\-* #,##0_-;_-* &quot;-&quot;??_-;_-@_-"/>
    <numFmt numFmtId="165" formatCode="_(* #,##0_);_(* \(#,##0\);_(* &quot;-&quot;??_);_(@_)"/>
    <numFmt numFmtId="166" formatCode="_(* #,##0_);_(* \(#,##0\);_(* &quot;-&quot;_);_(@_)"/>
    <numFmt numFmtId="167" formatCode="#,##0_ ;\-#,##0\ "/>
    <numFmt numFmtId="168" formatCode="#,##0.000"/>
    <numFmt numFmtId="169" formatCode="0.0%"/>
    <numFmt numFmtId="170" formatCode="[$-416]mmm\-yy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name val="Verdana"/>
      <family val="2"/>
    </font>
    <font>
      <b/>
      <sz val="11"/>
      <color theme="1"/>
      <name val="Calibri"/>
      <family val="2"/>
      <scheme val="minor"/>
    </font>
    <font>
      <b/>
      <sz val="10"/>
      <color theme="0"/>
      <name val="Verdana"/>
      <family val="2"/>
    </font>
    <font>
      <b/>
      <sz val="10"/>
      <name val="Verdana"/>
      <family val="2"/>
    </font>
    <font>
      <b/>
      <sz val="14"/>
      <color theme="0"/>
      <name val="Calibri"/>
      <family val="2"/>
      <scheme val="minor"/>
    </font>
    <font>
      <b/>
      <sz val="12"/>
      <color theme="1"/>
      <name val="Verdana"/>
      <family val="2"/>
    </font>
    <font>
      <sz val="11"/>
      <color rgb="FF9C0006"/>
      <name val="Calibri"/>
      <family val="2"/>
      <scheme val="minor"/>
    </font>
    <font>
      <b/>
      <sz val="10"/>
      <color rgb="FFFF0000"/>
      <name val="Verdana"/>
      <family val="2"/>
    </font>
    <font>
      <i/>
      <sz val="10"/>
      <color theme="1"/>
      <name val="Verdana"/>
      <family val="2"/>
    </font>
    <font>
      <sz val="11"/>
      <color rgb="FF9C5700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sz val="11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7" borderId="0" applyNumberFormat="0" applyBorder="0" applyAlignment="0" applyProtection="0"/>
    <xf numFmtId="0" fontId="10" fillId="6" borderId="0" applyNumberFormat="0" applyBorder="0" applyAlignment="0" applyProtection="0"/>
  </cellStyleXfs>
  <cellXfs count="112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0" xfId="0" applyFont="1" applyFill="1"/>
    <xf numFmtId="0" fontId="3" fillId="2" borderId="0" xfId="0" applyFont="1" applyFill="1"/>
    <xf numFmtId="0" fontId="4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164" fontId="6" fillId="3" borderId="0" xfId="1" applyNumberFormat="1" applyFont="1" applyFill="1" applyAlignment="1">
      <alignment horizontal="center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indent="1"/>
    </xf>
    <xf numFmtId="165" fontId="0" fillId="0" borderId="0" xfId="0" applyNumberFormat="1"/>
    <xf numFmtId="166" fontId="0" fillId="0" borderId="0" xfId="0" applyNumberFormat="1"/>
    <xf numFmtId="166" fontId="2" fillId="2" borderId="0" xfId="0" applyNumberFormat="1" applyFont="1" applyFill="1"/>
    <xf numFmtId="0" fontId="3" fillId="4" borderId="0" xfId="0" applyFont="1" applyFill="1"/>
    <xf numFmtId="0" fontId="3" fillId="4" borderId="0" xfId="0" applyFont="1" applyFill="1" applyAlignment="1">
      <alignment horizontal="left"/>
    </xf>
    <xf numFmtId="0" fontId="2" fillId="4" borderId="0" xfId="0" applyFont="1" applyFill="1" applyAlignment="1">
      <alignment horizontal="left" indent="1"/>
    </xf>
    <xf numFmtId="0" fontId="2" fillId="4" borderId="0" xfId="0" applyFont="1" applyFill="1"/>
    <xf numFmtId="1" fontId="2" fillId="0" borderId="0" xfId="1" applyNumberFormat="1" applyFont="1"/>
    <xf numFmtId="1" fontId="2" fillId="0" borderId="0" xfId="0" applyNumberFormat="1" applyFont="1"/>
    <xf numFmtId="9" fontId="2" fillId="0" borderId="0" xfId="2" applyFont="1"/>
    <xf numFmtId="0" fontId="3" fillId="8" borderId="1" xfId="0" applyFont="1" applyFill="1" applyBorder="1"/>
    <xf numFmtId="0" fontId="2" fillId="9" borderId="0" xfId="0" applyFont="1" applyFill="1" applyAlignment="1">
      <alignment horizontal="left" indent="1"/>
    </xf>
    <xf numFmtId="0" fontId="3" fillId="10" borderId="1" xfId="0" applyFont="1" applyFill="1" applyBorder="1" applyAlignment="1">
      <alignment horizontal="left"/>
    </xf>
    <xf numFmtId="0" fontId="2" fillId="10" borderId="0" xfId="0" applyFont="1" applyFill="1" applyAlignment="1">
      <alignment horizontal="left" wrapText="1" indent="1"/>
    </xf>
    <xf numFmtId="0" fontId="3" fillId="10" borderId="1" xfId="0" applyFont="1" applyFill="1" applyBorder="1"/>
    <xf numFmtId="0" fontId="2" fillId="10" borderId="0" xfId="0" applyFont="1" applyFill="1" applyAlignment="1">
      <alignment horizontal="left" indent="1"/>
    </xf>
    <xf numFmtId="0" fontId="3" fillId="8" borderId="1" xfId="0" applyFont="1" applyFill="1" applyBorder="1" applyAlignment="1">
      <alignment horizontal="left"/>
    </xf>
    <xf numFmtId="0" fontId="2" fillId="4" borderId="0" xfId="0" quotePrefix="1" applyFont="1" applyFill="1" applyAlignment="1">
      <alignment horizontal="left" wrapText="1" indent="1"/>
    </xf>
    <xf numFmtId="0" fontId="2" fillId="0" borderId="0" xfId="0" quotePrefix="1" applyFont="1" applyAlignment="1">
      <alignment horizontal="left" wrapText="1" indent="1"/>
    </xf>
    <xf numFmtId="0" fontId="2" fillId="4" borderId="0" xfId="0" quotePrefix="1" applyFont="1" applyFill="1" applyAlignment="1">
      <alignment horizontal="left" indent="1"/>
    </xf>
    <xf numFmtId="0" fontId="2" fillId="10" borderId="0" xfId="0" quotePrefix="1" applyFont="1" applyFill="1" applyAlignment="1">
      <alignment horizontal="left" wrapText="1" indent="1"/>
    </xf>
    <xf numFmtId="0" fontId="2" fillId="10" borderId="0" xfId="0" quotePrefix="1" applyFont="1" applyFill="1" applyAlignment="1">
      <alignment horizontal="left" indent="1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0" fontId="7" fillId="4" borderId="0" xfId="0" applyFont="1" applyFill="1"/>
    <xf numFmtId="0" fontId="4" fillId="4" borderId="0" xfId="0" applyFont="1" applyFill="1" applyAlignment="1">
      <alignment horizontal="left" vertical="center" indent="2"/>
    </xf>
    <xf numFmtId="0" fontId="4" fillId="0" borderId="0" xfId="0" applyFont="1" applyAlignment="1">
      <alignment horizontal="left" indent="2"/>
    </xf>
    <xf numFmtId="3" fontId="7" fillId="0" borderId="0" xfId="1" applyNumberFormat="1" applyFont="1" applyFill="1" applyAlignment="1" applyProtection="1">
      <alignment vertical="center"/>
    </xf>
    <xf numFmtId="0" fontId="4" fillId="10" borderId="0" xfId="0" applyFont="1" applyFill="1" applyAlignment="1">
      <alignment horizontal="left" indent="1"/>
    </xf>
    <xf numFmtId="3" fontId="0" fillId="0" borderId="0" xfId="0" applyNumberFormat="1"/>
    <xf numFmtId="167" fontId="2" fillId="0" borderId="0" xfId="0" applyNumberFormat="1" applyFont="1"/>
    <xf numFmtId="167" fontId="4" fillId="2" borderId="0" xfId="1" applyNumberFormat="1" applyFont="1" applyFill="1" applyAlignment="1" applyProtection="1">
      <alignment vertical="center"/>
    </xf>
    <xf numFmtId="167" fontId="2" fillId="2" borderId="0" xfId="0" applyNumberFormat="1" applyFont="1" applyFill="1" applyAlignment="1">
      <alignment vertical="center"/>
    </xf>
    <xf numFmtId="167" fontId="2" fillId="2" borderId="0" xfId="0" applyNumberFormat="1" applyFont="1" applyFill="1"/>
    <xf numFmtId="168" fontId="7" fillId="4" borderId="0" xfId="1" applyNumberFormat="1" applyFont="1" applyFill="1"/>
    <xf numFmtId="168" fontId="7" fillId="0" borderId="0" xfId="1" applyNumberFormat="1" applyFont="1" applyFill="1"/>
    <xf numFmtId="168" fontId="7" fillId="8" borderId="1" xfId="1" applyNumberFormat="1" applyFont="1" applyFill="1" applyBorder="1" applyAlignment="1" applyProtection="1">
      <alignment vertical="center"/>
    </xf>
    <xf numFmtId="168" fontId="4" fillId="0" borderId="0" xfId="1" applyNumberFormat="1" applyFont="1" applyFill="1" applyAlignment="1" applyProtection="1">
      <alignment vertical="center"/>
    </xf>
    <xf numFmtId="168" fontId="4" fillId="4" borderId="0" xfId="1" applyNumberFormat="1" applyFont="1" applyFill="1" applyAlignment="1" applyProtection="1">
      <alignment vertical="center"/>
    </xf>
    <xf numFmtId="168" fontId="4" fillId="9" borderId="0" xfId="1" applyNumberFormat="1" applyFont="1" applyFill="1" applyAlignment="1" applyProtection="1">
      <alignment vertical="center"/>
    </xf>
    <xf numFmtId="168" fontId="4" fillId="10" borderId="1" xfId="1" applyNumberFormat="1" applyFont="1" applyFill="1" applyBorder="1" applyAlignment="1" applyProtection="1">
      <alignment vertical="center"/>
    </xf>
    <xf numFmtId="168" fontId="4" fillId="10" borderId="0" xfId="1" applyNumberFormat="1" applyFont="1" applyFill="1" applyAlignment="1" applyProtection="1">
      <alignment vertical="center"/>
    </xf>
    <xf numFmtId="168" fontId="7" fillId="10" borderId="1" xfId="1" applyNumberFormat="1" applyFont="1" applyFill="1" applyBorder="1" applyAlignment="1" applyProtection="1">
      <alignment vertical="center"/>
    </xf>
    <xf numFmtId="168" fontId="7" fillId="0" borderId="0" xfId="1" applyNumberFormat="1" applyFont="1" applyFill="1" applyBorder="1" applyAlignment="1" applyProtection="1">
      <alignment vertical="center"/>
    </xf>
    <xf numFmtId="168" fontId="4" fillId="4" borderId="0" xfId="1" applyNumberFormat="1" applyFont="1" applyFill="1"/>
    <xf numFmtId="168" fontId="7" fillId="0" borderId="0" xfId="1" applyNumberFormat="1" applyFont="1" applyFill="1" applyAlignment="1" applyProtection="1">
      <alignment vertical="center"/>
    </xf>
    <xf numFmtId="168" fontId="7" fillId="4" borderId="0" xfId="1" applyNumberFormat="1" applyFont="1" applyFill="1" applyAlignment="1" applyProtection="1">
      <alignment vertical="center"/>
    </xf>
    <xf numFmtId="168" fontId="4" fillId="0" borderId="0" xfId="1" applyNumberFormat="1" applyFont="1" applyFill="1" applyBorder="1" applyAlignment="1" applyProtection="1">
      <alignment vertical="center"/>
    </xf>
    <xf numFmtId="168" fontId="4" fillId="4" borderId="0" xfId="1" applyNumberFormat="1" applyFont="1" applyFill="1" applyBorder="1" applyAlignment="1" applyProtection="1">
      <alignment vertical="center"/>
    </xf>
    <xf numFmtId="168" fontId="11" fillId="10" borderId="1" xfId="1" applyNumberFormat="1" applyFont="1" applyFill="1" applyBorder="1" applyAlignment="1" applyProtection="1">
      <alignment vertical="center"/>
    </xf>
    <xf numFmtId="168" fontId="4" fillId="10" borderId="0" xfId="1" applyNumberFormat="1" applyFont="1" applyFill="1" applyBorder="1" applyAlignment="1" applyProtection="1">
      <alignment vertical="center"/>
    </xf>
    <xf numFmtId="3" fontId="2" fillId="0" borderId="0" xfId="0" applyNumberFormat="1" applyFont="1"/>
    <xf numFmtId="3" fontId="4" fillId="2" borderId="0" xfId="1" applyNumberFormat="1" applyFont="1" applyFill="1" applyAlignment="1" applyProtection="1">
      <alignment vertical="center"/>
    </xf>
    <xf numFmtId="3" fontId="2" fillId="2" borderId="0" xfId="0" applyNumberFormat="1" applyFont="1" applyFill="1"/>
    <xf numFmtId="3" fontId="2" fillId="0" borderId="0" xfId="0" applyNumberFormat="1" applyFont="1" applyAlignment="1">
      <alignment vertical="center"/>
    </xf>
    <xf numFmtId="3" fontId="4" fillId="0" borderId="0" xfId="1" applyNumberFormat="1" applyFont="1" applyFill="1" applyAlignment="1">
      <alignment vertical="center"/>
    </xf>
    <xf numFmtId="3" fontId="4" fillId="0" borderId="0" xfId="0" applyNumberFormat="1" applyFont="1"/>
    <xf numFmtId="3" fontId="4" fillId="4" borderId="0" xfId="1" applyNumberFormat="1" applyFont="1" applyFill="1" applyBorder="1" applyAlignment="1">
      <alignment vertical="center"/>
    </xf>
    <xf numFmtId="3" fontId="4" fillId="0" borderId="0" xfId="1" applyNumberFormat="1" applyFont="1"/>
    <xf numFmtId="3" fontId="7" fillId="4" borderId="1" xfId="0" applyNumberFormat="1" applyFont="1" applyFill="1" applyBorder="1"/>
    <xf numFmtId="3" fontId="3" fillId="0" borderId="0" xfId="0" applyNumberFormat="1" applyFont="1"/>
    <xf numFmtId="3" fontId="5" fillId="0" borderId="0" xfId="0" applyNumberFormat="1" applyFont="1"/>
    <xf numFmtId="3" fontId="2" fillId="2" borderId="0" xfId="0" applyNumberFormat="1" applyFont="1" applyFill="1" applyAlignment="1">
      <alignment vertical="center"/>
    </xf>
    <xf numFmtId="169" fontId="0" fillId="0" borderId="0" xfId="2" applyNumberFormat="1" applyFont="1"/>
    <xf numFmtId="3" fontId="3" fillId="4" borderId="0" xfId="1" applyNumberFormat="1" applyFont="1" applyFill="1" applyAlignment="1">
      <alignment horizontal="right"/>
    </xf>
    <xf numFmtId="3" fontId="3" fillId="0" borderId="0" xfId="1" applyNumberFormat="1" applyFont="1" applyFill="1" applyAlignment="1">
      <alignment horizontal="right"/>
    </xf>
    <xf numFmtId="3" fontId="2" fillId="4" borderId="0" xfId="1" applyNumberFormat="1" applyFont="1" applyFill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4" fillId="0" borderId="0" xfId="1" applyNumberFormat="1" applyFont="1" applyFill="1" applyAlignment="1">
      <alignment horizontal="right"/>
    </xf>
    <xf numFmtId="3" fontId="2" fillId="4" borderId="0" xfId="0" applyNumberFormat="1" applyFont="1" applyFill="1" applyAlignment="1">
      <alignment horizontal="right"/>
    </xf>
    <xf numFmtId="3" fontId="2" fillId="0" borderId="0" xfId="0" applyNumberFormat="1" applyFont="1" applyAlignment="1">
      <alignment horizontal="right"/>
    </xf>
    <xf numFmtId="3" fontId="0" fillId="0" borderId="0" xfId="0" applyNumberFormat="1" applyAlignment="1">
      <alignment horizontal="right"/>
    </xf>
    <xf numFmtId="3" fontId="2" fillId="0" borderId="0" xfId="0" applyNumberFormat="1" applyFont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3" fillId="4" borderId="0" xfId="1" applyNumberFormat="1" applyFont="1" applyFill="1" applyAlignment="1">
      <alignment horizontal="center"/>
    </xf>
    <xf numFmtId="3" fontId="3" fillId="0" borderId="0" xfId="1" applyNumberFormat="1" applyFont="1" applyFill="1" applyAlignment="1">
      <alignment horizontal="center"/>
    </xf>
    <xf numFmtId="3" fontId="2" fillId="4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3" fontId="2" fillId="0" borderId="0" xfId="1" applyNumberFormat="1" applyFont="1" applyFill="1" applyAlignment="1">
      <alignment horizontal="center"/>
    </xf>
    <xf numFmtId="3" fontId="2" fillId="4" borderId="0" xfId="0" applyNumberFormat="1" applyFont="1" applyFill="1" applyAlignment="1">
      <alignment horizontal="center"/>
    </xf>
    <xf numFmtId="3" fontId="2" fillId="0" borderId="0" xfId="0" applyNumberFormat="1" applyFont="1" applyAlignment="1">
      <alignment horizontal="center"/>
    </xf>
    <xf numFmtId="3" fontId="4" fillId="0" borderId="0" xfId="1" applyNumberFormat="1" applyFont="1" applyFill="1" applyAlignment="1">
      <alignment horizontal="center"/>
    </xf>
    <xf numFmtId="3" fontId="7" fillId="4" borderId="1" xfId="0" applyNumberFormat="1" applyFont="1" applyFill="1" applyBorder="1" applyAlignment="1">
      <alignment horizontal="center"/>
    </xf>
    <xf numFmtId="165" fontId="5" fillId="0" borderId="0" xfId="0" applyNumberFormat="1" applyFont="1"/>
    <xf numFmtId="0" fontId="5" fillId="0" borderId="0" xfId="0" applyFont="1"/>
    <xf numFmtId="166" fontId="5" fillId="0" borderId="0" xfId="0" applyNumberFormat="1" applyFont="1"/>
    <xf numFmtId="3" fontId="3" fillId="4" borderId="0" xfId="0" applyNumberFormat="1" applyFont="1" applyFill="1" applyAlignment="1">
      <alignment horizontal="center"/>
    </xf>
    <xf numFmtId="170" fontId="6" fillId="5" borderId="0" xfId="1" applyNumberFormat="1" applyFont="1" applyFill="1" applyAlignment="1">
      <alignment horizontal="center"/>
    </xf>
    <xf numFmtId="0" fontId="8" fillId="5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6" fillId="0" borderId="0" xfId="0" applyFont="1" applyAlignment="1">
      <alignment horizontal="center" wrapText="1"/>
    </xf>
  </cellXfs>
  <cellStyles count="5">
    <cellStyle name="Neutro" xfId="3" xr:uid="{00000000-0005-0000-0000-000000000000}"/>
    <cellStyle name="Normal" xfId="0" builtinId="0"/>
    <cellStyle name="Porcentagem" xfId="2" builtinId="5"/>
    <cellStyle name="Ruim" xfId="4" xr:uid="{00000000-0005-0000-0000-000003000000}"/>
    <cellStyle name="Vírgula" xfId="1" builtinId="3"/>
  </cellStyles>
  <dxfs count="0"/>
  <tableStyles count="0" defaultTableStyle="TableStyleMedium2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CGT Eletrosul'!A1"/><Relationship Id="rId13" Type="http://schemas.openxmlformats.org/officeDocument/2006/relationships/hyperlink" Target="#'Eletronorte Consolidado'!A1"/><Relationship Id="rId3" Type="http://schemas.openxmlformats.org/officeDocument/2006/relationships/hyperlink" Target="#Holding!A1"/><Relationship Id="rId7" Type="http://schemas.openxmlformats.org/officeDocument/2006/relationships/hyperlink" Target="#'Eletronorte Controladora'!A1"/><Relationship Id="rId12" Type="http://schemas.openxmlformats.org/officeDocument/2006/relationships/hyperlink" Target="#'Teles Pires'!A1"/><Relationship Id="rId2" Type="http://schemas.openxmlformats.org/officeDocument/2006/relationships/hyperlink" Target="#Consolidado!A1"/><Relationship Id="rId1" Type="http://schemas.openxmlformats.org/officeDocument/2006/relationships/image" Target="../media/image1.png"/><Relationship Id="rId6" Type="http://schemas.openxmlformats.org/officeDocument/2006/relationships/hyperlink" Target="#'Furnas Consolidado'!A1"/><Relationship Id="rId11" Type="http://schemas.openxmlformats.org/officeDocument/2006/relationships/hyperlink" Target="#MESA!A1"/><Relationship Id="rId5" Type="http://schemas.openxmlformats.org/officeDocument/2006/relationships/hyperlink" Target="#'Chesf '!A1"/><Relationship Id="rId10" Type="http://schemas.openxmlformats.org/officeDocument/2006/relationships/hyperlink" Target="#'Receita T&#233;rmicas'!A1"/><Relationship Id="rId4" Type="http://schemas.openxmlformats.org/officeDocument/2006/relationships/hyperlink" Target="#'Furnas Controladora'!A1"/><Relationship Id="rId9" Type="http://schemas.openxmlformats.org/officeDocument/2006/relationships/hyperlink" Target="#'N&#227;o recorrente '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CAPA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CAPA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CAPA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CAPA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CAPA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CAPA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CAPA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CAPA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CAPA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CAPA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CAPA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CAPA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142874</xdr:colOff>
      <xdr:row>0</xdr:row>
      <xdr:rowOff>42863</xdr:rowOff>
    </xdr:from>
    <xdr:to>
      <xdr:col>12</xdr:col>
      <xdr:colOff>502121</xdr:colOff>
      <xdr:row>3</xdr:row>
      <xdr:rowOff>112221</xdr:rowOff>
    </xdr:to>
    <xdr:pic>
      <xdr:nvPicPr>
        <xdr:cNvPr id="2" name="Imagem 1" descr="Eletrobras – Wikipédia, a enciclopédia liv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8474" y="42863"/>
          <a:ext cx="968847" cy="6408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333375</xdr:colOff>
      <xdr:row>7</xdr:row>
      <xdr:rowOff>158750</xdr:rowOff>
    </xdr:from>
    <xdr:to>
      <xdr:col>23</xdr:col>
      <xdr:colOff>150812</xdr:colOff>
      <xdr:row>18</xdr:row>
      <xdr:rowOff>15876</xdr:rowOff>
    </xdr:to>
    <xdr:sp macro="" textlink="">
      <xdr:nvSpPr>
        <xdr:cNvPr id="3" name="Retângulo: Cantos Arredondados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942975" y="1835150"/>
          <a:ext cx="13228637" cy="1571626"/>
        </a:xfrm>
        <a:prstGeom prst="roundRect">
          <a:avLst/>
        </a:prstGeom>
        <a:noFill/>
        <a:ln w="2540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</xdr:col>
      <xdr:colOff>71437</xdr:colOff>
      <xdr:row>9</xdr:row>
      <xdr:rowOff>49210</xdr:rowOff>
    </xdr:from>
    <xdr:to>
      <xdr:col>4</xdr:col>
      <xdr:colOff>269875</xdr:colOff>
      <xdr:row>11</xdr:row>
      <xdr:rowOff>104772</xdr:rowOff>
    </xdr:to>
    <xdr:sp macro="" textlink="">
      <xdr:nvSpPr>
        <xdr:cNvPr id="4" name="Retângulo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290637" y="2106610"/>
          <a:ext cx="1417638" cy="436562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Consolidado</a:t>
          </a:r>
        </a:p>
      </xdr:txBody>
    </xdr:sp>
    <xdr:clientData/>
  </xdr:twoCellAnchor>
  <xdr:twoCellAnchor>
    <xdr:from>
      <xdr:col>4</xdr:col>
      <xdr:colOff>441556</xdr:colOff>
      <xdr:row>9</xdr:row>
      <xdr:rowOff>49210</xdr:rowOff>
    </xdr:from>
    <xdr:to>
      <xdr:col>7</xdr:col>
      <xdr:colOff>28806</xdr:colOff>
      <xdr:row>11</xdr:row>
      <xdr:rowOff>104772</xdr:rowOff>
    </xdr:to>
    <xdr:sp macro="" textlink="">
      <xdr:nvSpPr>
        <xdr:cNvPr id="5" name="Retângulo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879956" y="2106610"/>
          <a:ext cx="1416050" cy="436562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Holding</a:t>
          </a:r>
        </a:p>
      </xdr:txBody>
    </xdr:sp>
    <xdr:clientData/>
  </xdr:twoCellAnchor>
  <xdr:twoCellAnchor>
    <xdr:from>
      <xdr:col>12</xdr:col>
      <xdr:colOff>329538</xdr:colOff>
      <xdr:row>9</xdr:row>
      <xdr:rowOff>49210</xdr:rowOff>
    </xdr:from>
    <xdr:to>
      <xdr:col>14</xdr:col>
      <xdr:colOff>527976</xdr:colOff>
      <xdr:row>11</xdr:row>
      <xdr:rowOff>104772</xdr:rowOff>
    </xdr:to>
    <xdr:sp macro="" textlink="">
      <xdr:nvSpPr>
        <xdr:cNvPr id="6" name="Retângulo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7644738" y="2106610"/>
          <a:ext cx="1417638" cy="436562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Furnas </a:t>
          </a:r>
        </a:p>
        <a:p>
          <a:pPr algn="ctr"/>
          <a:r>
            <a:rPr lang="pt-BR" sz="1100"/>
            <a:t>Controladora</a:t>
          </a:r>
        </a:p>
      </xdr:txBody>
    </xdr:sp>
    <xdr:clientData/>
  </xdr:twoCellAnchor>
  <xdr:twoCellAnchor>
    <xdr:from>
      <xdr:col>15</xdr:col>
      <xdr:colOff>88469</xdr:colOff>
      <xdr:row>9</xdr:row>
      <xdr:rowOff>49210</xdr:rowOff>
    </xdr:from>
    <xdr:to>
      <xdr:col>17</xdr:col>
      <xdr:colOff>286907</xdr:colOff>
      <xdr:row>11</xdr:row>
      <xdr:rowOff>104772</xdr:rowOff>
    </xdr:to>
    <xdr:sp macro="" textlink="">
      <xdr:nvSpPr>
        <xdr:cNvPr id="7" name="Retângulo 6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9232469" y="2106610"/>
          <a:ext cx="1417638" cy="436562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Chesf</a:t>
          </a:r>
        </a:p>
      </xdr:txBody>
    </xdr:sp>
    <xdr:clientData/>
  </xdr:twoCellAnchor>
  <xdr:twoCellAnchor>
    <xdr:from>
      <xdr:col>12</xdr:col>
      <xdr:colOff>329538</xdr:colOff>
      <xdr:row>14</xdr:row>
      <xdr:rowOff>128586</xdr:rowOff>
    </xdr:from>
    <xdr:to>
      <xdr:col>14</xdr:col>
      <xdr:colOff>527976</xdr:colOff>
      <xdr:row>16</xdr:row>
      <xdr:rowOff>184148</xdr:rowOff>
    </xdr:to>
    <xdr:sp macro="" textlink="">
      <xdr:nvSpPr>
        <xdr:cNvPr id="8" name="Retângulo 7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7644738" y="2757486"/>
          <a:ext cx="1417638" cy="436562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Furnas</a:t>
          </a:r>
          <a:r>
            <a:rPr lang="pt-BR" sz="1100" baseline="0"/>
            <a:t> </a:t>
          </a:r>
          <a:br>
            <a:rPr lang="pt-BR" sz="1100" baseline="0"/>
          </a:br>
          <a:r>
            <a:rPr lang="pt-BR" sz="1100" baseline="0"/>
            <a:t>Consolidado</a:t>
          </a:r>
          <a:endParaRPr lang="pt-BR" sz="1100"/>
        </a:p>
      </xdr:txBody>
    </xdr:sp>
    <xdr:clientData/>
  </xdr:twoCellAnchor>
  <xdr:twoCellAnchor>
    <xdr:from>
      <xdr:col>17</xdr:col>
      <xdr:colOff>458588</xdr:colOff>
      <xdr:row>9</xdr:row>
      <xdr:rowOff>49210</xdr:rowOff>
    </xdr:from>
    <xdr:to>
      <xdr:col>20</xdr:col>
      <xdr:colOff>45839</xdr:colOff>
      <xdr:row>11</xdr:row>
      <xdr:rowOff>104772</xdr:rowOff>
    </xdr:to>
    <xdr:sp macro="" textlink="">
      <xdr:nvSpPr>
        <xdr:cNvPr id="9" name="Retângulo 8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0821788" y="2106610"/>
          <a:ext cx="1416051" cy="436562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Eletronorte</a:t>
          </a:r>
        </a:p>
        <a:p>
          <a:pPr algn="ctr"/>
          <a:r>
            <a:rPr lang="pt-BR" sz="1100"/>
            <a:t>Controladora</a:t>
          </a:r>
          <a:endParaRPr lang="pt-BR" sz="800"/>
        </a:p>
      </xdr:txBody>
    </xdr:sp>
    <xdr:clientData/>
  </xdr:twoCellAnchor>
  <xdr:twoCellAnchor>
    <xdr:from>
      <xdr:col>20</xdr:col>
      <xdr:colOff>217518</xdr:colOff>
      <xdr:row>9</xdr:row>
      <xdr:rowOff>49210</xdr:rowOff>
    </xdr:from>
    <xdr:to>
      <xdr:col>22</xdr:col>
      <xdr:colOff>415956</xdr:colOff>
      <xdr:row>11</xdr:row>
      <xdr:rowOff>104772</xdr:rowOff>
    </xdr:to>
    <xdr:sp macro="" textlink="">
      <xdr:nvSpPr>
        <xdr:cNvPr id="11" name="Retângulo 10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2409518" y="2106610"/>
          <a:ext cx="1417638" cy="436562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CGT</a:t>
          </a:r>
          <a:r>
            <a:rPr lang="pt-BR" sz="1100" baseline="0"/>
            <a:t> Eletrosul</a:t>
          </a:r>
          <a:endParaRPr lang="pt-BR" sz="1100"/>
        </a:p>
      </xdr:txBody>
    </xdr:sp>
    <xdr:clientData/>
  </xdr:twoCellAnchor>
  <xdr:twoCellAnchor>
    <xdr:from>
      <xdr:col>7</xdr:col>
      <xdr:colOff>200487</xdr:colOff>
      <xdr:row>9</xdr:row>
      <xdr:rowOff>49210</xdr:rowOff>
    </xdr:from>
    <xdr:to>
      <xdr:col>9</xdr:col>
      <xdr:colOff>398925</xdr:colOff>
      <xdr:row>11</xdr:row>
      <xdr:rowOff>104772</xdr:rowOff>
    </xdr:to>
    <xdr:sp macro="" textlink="">
      <xdr:nvSpPr>
        <xdr:cNvPr id="12" name="Retângulo 11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4467687" y="2106610"/>
          <a:ext cx="1417638" cy="436562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Não Recorrente</a:t>
          </a:r>
        </a:p>
      </xdr:txBody>
    </xdr:sp>
    <xdr:clientData/>
  </xdr:twoCellAnchor>
  <xdr:twoCellAnchor>
    <xdr:from>
      <xdr:col>9</xdr:col>
      <xdr:colOff>570606</xdr:colOff>
      <xdr:row>9</xdr:row>
      <xdr:rowOff>49210</xdr:rowOff>
    </xdr:from>
    <xdr:to>
      <xdr:col>12</xdr:col>
      <xdr:colOff>157857</xdr:colOff>
      <xdr:row>11</xdr:row>
      <xdr:rowOff>104772</xdr:rowOff>
    </xdr:to>
    <xdr:sp macro="" textlink="">
      <xdr:nvSpPr>
        <xdr:cNvPr id="13" name="Retângulo 12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6057006" y="2106610"/>
          <a:ext cx="1416051" cy="436562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Receita Térmicas</a:t>
          </a:r>
        </a:p>
      </xdr:txBody>
    </xdr:sp>
    <xdr:clientData/>
  </xdr:twoCellAnchor>
  <xdr:twoCellAnchor>
    <xdr:from>
      <xdr:col>12</xdr:col>
      <xdr:colOff>329538</xdr:colOff>
      <xdr:row>12</xdr:row>
      <xdr:rowOff>23814</xdr:rowOff>
    </xdr:from>
    <xdr:to>
      <xdr:col>14</xdr:col>
      <xdr:colOff>527976</xdr:colOff>
      <xdr:row>14</xdr:row>
      <xdr:rowOff>17462</xdr:rowOff>
    </xdr:to>
    <xdr:sp macro="" textlink="">
      <xdr:nvSpPr>
        <xdr:cNvPr id="14" name="Retângulo 13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E28D31B7-1569-4FC3-B336-F6F708EF87EF}"/>
            </a:ext>
          </a:extLst>
        </xdr:cNvPr>
        <xdr:cNvSpPr/>
      </xdr:nvSpPr>
      <xdr:spPr>
        <a:xfrm>
          <a:off x="7663788" y="2659064"/>
          <a:ext cx="1420813" cy="374648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MESA</a:t>
          </a:r>
        </a:p>
      </xdr:txBody>
    </xdr:sp>
    <xdr:clientData/>
  </xdr:twoCellAnchor>
  <xdr:twoCellAnchor>
    <xdr:from>
      <xdr:col>17</xdr:col>
      <xdr:colOff>458588</xdr:colOff>
      <xdr:row>12</xdr:row>
      <xdr:rowOff>23814</xdr:rowOff>
    </xdr:from>
    <xdr:to>
      <xdr:col>20</xdr:col>
      <xdr:colOff>45839</xdr:colOff>
      <xdr:row>14</xdr:row>
      <xdr:rowOff>17462</xdr:rowOff>
    </xdr:to>
    <xdr:sp macro="" textlink="">
      <xdr:nvSpPr>
        <xdr:cNvPr id="15" name="Retângulo 14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96BFC4B3-14D3-4D4B-B85E-5E4F7E845A88}"/>
            </a:ext>
          </a:extLst>
        </xdr:cNvPr>
        <xdr:cNvSpPr/>
      </xdr:nvSpPr>
      <xdr:spPr>
        <a:xfrm>
          <a:off x="10848776" y="2659064"/>
          <a:ext cx="1420813" cy="374648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Teles</a:t>
          </a:r>
          <a:r>
            <a:rPr lang="pt-BR" sz="1100" baseline="0"/>
            <a:t> Pires</a:t>
          </a:r>
          <a:endParaRPr lang="pt-BR" sz="1100"/>
        </a:p>
      </xdr:txBody>
    </xdr:sp>
    <xdr:clientData/>
  </xdr:twoCellAnchor>
  <xdr:twoCellAnchor>
    <xdr:from>
      <xdr:col>17</xdr:col>
      <xdr:colOff>473872</xdr:colOff>
      <xdr:row>14</xdr:row>
      <xdr:rowOff>124620</xdr:rowOff>
    </xdr:from>
    <xdr:to>
      <xdr:col>20</xdr:col>
      <xdr:colOff>36517</xdr:colOff>
      <xdr:row>16</xdr:row>
      <xdr:rowOff>180182</xdr:rowOff>
    </xdr:to>
    <xdr:sp macro="" textlink="">
      <xdr:nvSpPr>
        <xdr:cNvPr id="10" name="Retângulo 9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B4DE6030-F766-4153-8B56-2AD05C216419}"/>
            </a:ext>
          </a:extLst>
        </xdr:cNvPr>
        <xdr:cNvSpPr/>
      </xdr:nvSpPr>
      <xdr:spPr>
        <a:xfrm>
          <a:off x="10796591" y="3148808"/>
          <a:ext cx="1384301" cy="436562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Eletronorte</a:t>
          </a:r>
          <a:r>
            <a:rPr lang="pt-BR" sz="1100" baseline="0"/>
            <a:t> </a:t>
          </a:r>
          <a:br>
            <a:rPr lang="pt-BR" sz="1100" baseline="0"/>
          </a:br>
          <a:r>
            <a:rPr lang="pt-BR" sz="1100" baseline="0"/>
            <a:t>Consolidado</a:t>
          </a:r>
          <a:endParaRPr lang="pt-BR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185520</xdr:colOff>
      <xdr:row>1</xdr:row>
      <xdr:rowOff>11205</xdr:rowOff>
    </xdr:from>
    <xdr:to>
      <xdr:col>1</xdr:col>
      <xdr:colOff>514779</xdr:colOff>
      <xdr:row>2</xdr:row>
      <xdr:rowOff>123265</xdr:rowOff>
    </xdr:to>
    <xdr:sp macro="" textlink="">
      <xdr:nvSpPr>
        <xdr:cNvPr id="2" name="Seta: Curva para a Esquerda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366495" y="201705"/>
          <a:ext cx="329259" cy="397810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185520</xdr:colOff>
      <xdr:row>1</xdr:row>
      <xdr:rowOff>11205</xdr:rowOff>
    </xdr:from>
    <xdr:to>
      <xdr:col>1</xdr:col>
      <xdr:colOff>514779</xdr:colOff>
      <xdr:row>2</xdr:row>
      <xdr:rowOff>123265</xdr:rowOff>
    </xdr:to>
    <xdr:sp macro="" textlink="">
      <xdr:nvSpPr>
        <xdr:cNvPr id="2" name="Seta: Curva para a Esquerda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6004F3C-EF32-414E-B527-DFDC714C9769}"/>
            </a:ext>
          </a:extLst>
        </xdr:cNvPr>
        <xdr:cNvSpPr/>
      </xdr:nvSpPr>
      <xdr:spPr>
        <a:xfrm>
          <a:off x="372845" y="189005"/>
          <a:ext cx="332434" cy="413685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185520</xdr:colOff>
      <xdr:row>1</xdr:row>
      <xdr:rowOff>11205</xdr:rowOff>
    </xdr:from>
    <xdr:to>
      <xdr:col>1</xdr:col>
      <xdr:colOff>514779</xdr:colOff>
      <xdr:row>2</xdr:row>
      <xdr:rowOff>123265</xdr:rowOff>
    </xdr:to>
    <xdr:sp macro="" textlink="">
      <xdr:nvSpPr>
        <xdr:cNvPr id="2" name="Seta: Curva para a Esquerda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/>
      </xdr:nvSpPr>
      <xdr:spPr>
        <a:xfrm>
          <a:off x="366495" y="201705"/>
          <a:ext cx="329259" cy="397810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185520</xdr:colOff>
      <xdr:row>1</xdr:row>
      <xdr:rowOff>11205</xdr:rowOff>
    </xdr:from>
    <xdr:to>
      <xdr:col>1</xdr:col>
      <xdr:colOff>514779</xdr:colOff>
      <xdr:row>2</xdr:row>
      <xdr:rowOff>123265</xdr:rowOff>
    </xdr:to>
    <xdr:sp macro="" textlink="">
      <xdr:nvSpPr>
        <xdr:cNvPr id="2" name="Seta: Curva para a Esquerda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/>
      </xdr:nvSpPr>
      <xdr:spPr>
        <a:xfrm>
          <a:off x="366495" y="201705"/>
          <a:ext cx="329259" cy="397810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185520</xdr:colOff>
      <xdr:row>1</xdr:row>
      <xdr:rowOff>11205</xdr:rowOff>
    </xdr:from>
    <xdr:to>
      <xdr:col>1</xdr:col>
      <xdr:colOff>514779</xdr:colOff>
      <xdr:row>2</xdr:row>
      <xdr:rowOff>123265</xdr:rowOff>
    </xdr:to>
    <xdr:sp macro="" textlink="">
      <xdr:nvSpPr>
        <xdr:cNvPr id="2" name="Seta: Curva para a Esquerda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398432" y="201705"/>
          <a:ext cx="329259" cy="403413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11205</xdr:rowOff>
    </xdr:from>
    <xdr:to>
      <xdr:col>1</xdr:col>
      <xdr:colOff>514779</xdr:colOff>
      <xdr:row>2</xdr:row>
      <xdr:rowOff>123265</xdr:rowOff>
    </xdr:to>
    <xdr:sp macro="" textlink="">
      <xdr:nvSpPr>
        <xdr:cNvPr id="3" name="Seta: Curva para a Esquerda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66495" y="201705"/>
          <a:ext cx="329259" cy="397810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84667</xdr:colOff>
      <xdr:row>0</xdr:row>
      <xdr:rowOff>158750</xdr:rowOff>
    </xdr:from>
    <xdr:to>
      <xdr:col>1</xdr:col>
      <xdr:colOff>413926</xdr:colOff>
      <xdr:row>3</xdr:row>
      <xdr:rowOff>19641</xdr:rowOff>
    </xdr:to>
    <xdr:sp macro="" textlink="">
      <xdr:nvSpPr>
        <xdr:cNvPr id="2" name="Seta: Curva para a Esquerda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AD8865C-948C-4E41-B5F3-C3743E6918EC}"/>
            </a:ext>
          </a:extLst>
        </xdr:cNvPr>
        <xdr:cNvSpPr/>
      </xdr:nvSpPr>
      <xdr:spPr>
        <a:xfrm>
          <a:off x="240242" y="161925"/>
          <a:ext cx="322909" cy="400641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185520</xdr:colOff>
      <xdr:row>1</xdr:row>
      <xdr:rowOff>11205</xdr:rowOff>
    </xdr:from>
    <xdr:to>
      <xdr:col>1</xdr:col>
      <xdr:colOff>514779</xdr:colOff>
      <xdr:row>2</xdr:row>
      <xdr:rowOff>123265</xdr:rowOff>
    </xdr:to>
    <xdr:sp macro="" textlink="">
      <xdr:nvSpPr>
        <xdr:cNvPr id="2" name="Seta: Curva para a Esquerda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395070" y="201705"/>
          <a:ext cx="329259" cy="407335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11205</xdr:rowOff>
    </xdr:from>
    <xdr:to>
      <xdr:col>1</xdr:col>
      <xdr:colOff>514779</xdr:colOff>
      <xdr:row>2</xdr:row>
      <xdr:rowOff>123265</xdr:rowOff>
    </xdr:to>
    <xdr:sp macro="" textlink="">
      <xdr:nvSpPr>
        <xdr:cNvPr id="3" name="Seta: Curva para a Esquerda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66495" y="201705"/>
          <a:ext cx="329259" cy="397810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136071</xdr:colOff>
      <xdr:row>0</xdr:row>
      <xdr:rowOff>217714</xdr:rowOff>
    </xdr:from>
    <xdr:to>
      <xdr:col>1</xdr:col>
      <xdr:colOff>465330</xdr:colOff>
      <xdr:row>1</xdr:row>
      <xdr:rowOff>205605</xdr:rowOff>
    </xdr:to>
    <xdr:sp macro="" textlink="">
      <xdr:nvSpPr>
        <xdr:cNvPr id="2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78946" y="217714"/>
          <a:ext cx="329259" cy="406991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185520</xdr:colOff>
      <xdr:row>1</xdr:row>
      <xdr:rowOff>11205</xdr:rowOff>
    </xdr:from>
    <xdr:to>
      <xdr:col>1</xdr:col>
      <xdr:colOff>514779</xdr:colOff>
      <xdr:row>2</xdr:row>
      <xdr:rowOff>123265</xdr:rowOff>
    </xdr:to>
    <xdr:sp macro="" textlink="">
      <xdr:nvSpPr>
        <xdr:cNvPr id="2" name="Seta: Curva para a Esquerda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366495" y="201705"/>
          <a:ext cx="329259" cy="397810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185520</xdr:colOff>
      <xdr:row>1</xdr:row>
      <xdr:rowOff>11205</xdr:rowOff>
    </xdr:from>
    <xdr:to>
      <xdr:col>1</xdr:col>
      <xdr:colOff>514779</xdr:colOff>
      <xdr:row>2</xdr:row>
      <xdr:rowOff>123265</xdr:rowOff>
    </xdr:to>
    <xdr:sp macro="" textlink="">
      <xdr:nvSpPr>
        <xdr:cNvPr id="3" name="Seta: Curva para a Esquerda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366495" y="201705"/>
          <a:ext cx="329259" cy="397810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185520</xdr:colOff>
      <xdr:row>1</xdr:row>
      <xdr:rowOff>11205</xdr:rowOff>
    </xdr:from>
    <xdr:to>
      <xdr:col>1</xdr:col>
      <xdr:colOff>514779</xdr:colOff>
      <xdr:row>2</xdr:row>
      <xdr:rowOff>123265</xdr:rowOff>
    </xdr:to>
    <xdr:sp macro="" textlink="">
      <xdr:nvSpPr>
        <xdr:cNvPr id="2" name="Seta: Curva para a Esquerda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BA399A7-CCE4-49BF-A19B-5FDC967A7C4D}"/>
            </a:ext>
          </a:extLst>
        </xdr:cNvPr>
        <xdr:cNvSpPr/>
      </xdr:nvSpPr>
      <xdr:spPr>
        <a:xfrm>
          <a:off x="376020" y="195355"/>
          <a:ext cx="329259" cy="404160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185520</xdr:colOff>
      <xdr:row>1</xdr:row>
      <xdr:rowOff>11205</xdr:rowOff>
    </xdr:from>
    <xdr:to>
      <xdr:col>1</xdr:col>
      <xdr:colOff>514779</xdr:colOff>
      <xdr:row>2</xdr:row>
      <xdr:rowOff>123265</xdr:rowOff>
    </xdr:to>
    <xdr:sp macro="" textlink="">
      <xdr:nvSpPr>
        <xdr:cNvPr id="2" name="Seta: Curva para a Esquerda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366495" y="201705"/>
          <a:ext cx="329259" cy="397810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customProperty" Target="../customProperty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customProperty" Target="../customProperty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customProperty" Target="../customProperty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customProperty" Target="../customProperty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4"/>
  <sheetViews>
    <sheetView showGridLines="0" zoomScale="80" zoomScaleNormal="80" workbookViewId="0">
      <selection activeCell="F7" sqref="F7"/>
    </sheetView>
  </sheetViews>
  <sheetFormatPr defaultRowHeight="14.5" x14ac:dyDescent="0.35"/>
  <cols>
    <col min="24" max="24" width="9.54296875" customWidth="1"/>
  </cols>
  <sheetData>
    <row r="1" spans="1:24" ht="15" customHeight="1" x14ac:dyDescent="0.35"/>
    <row r="2" spans="1:24" ht="15" customHeight="1" x14ac:dyDescent="0.35"/>
    <row r="3" spans="1:24" ht="15" customHeight="1" x14ac:dyDescent="0.35"/>
    <row r="4" spans="1:24" ht="15" customHeight="1" x14ac:dyDescent="0.35"/>
    <row r="5" spans="1:24" ht="42.65" customHeight="1" x14ac:dyDescent="0.35">
      <c r="A5" s="105" t="s">
        <v>82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</row>
    <row r="6" spans="1:24" ht="15" customHeight="1" x14ac:dyDescent="0.35"/>
    <row r="7" spans="1:24" ht="15" customHeight="1" x14ac:dyDescent="0.35"/>
    <row r="8" spans="1:24" ht="15" customHeight="1" x14ac:dyDescent="0.35"/>
    <row r="9" spans="1:24" ht="15" customHeight="1" x14ac:dyDescent="0.35"/>
    <row r="10" spans="1:24" ht="15" customHeight="1" x14ac:dyDescent="0.35"/>
    <row r="11" spans="1:24" ht="15" customHeight="1" x14ac:dyDescent="0.35"/>
    <row r="12" spans="1:24" ht="15" customHeight="1" x14ac:dyDescent="0.35"/>
    <row r="13" spans="1:24" ht="15" customHeight="1" x14ac:dyDescent="0.35"/>
    <row r="14" spans="1:24" ht="15" customHeight="1" x14ac:dyDescent="0.35"/>
    <row r="15" spans="1:24" ht="15" customHeight="1" x14ac:dyDescent="0.35"/>
    <row r="16" spans="1:24" ht="15" customHeight="1" x14ac:dyDescent="0.35"/>
    <row r="17" ht="15" customHeight="1" x14ac:dyDescent="0.35"/>
    <row r="18" ht="15" customHeight="1" x14ac:dyDescent="0.35"/>
    <row r="19" ht="15" customHeight="1" x14ac:dyDescent="0.35"/>
    <row r="20" ht="15" customHeight="1" x14ac:dyDescent="0.35"/>
    <row r="21" ht="15" customHeight="1" x14ac:dyDescent="0.35"/>
    <row r="22" ht="15" customHeight="1" x14ac:dyDescent="0.35"/>
    <row r="23" ht="15" customHeight="1" x14ac:dyDescent="0.35"/>
    <row r="24" ht="15" customHeight="1" x14ac:dyDescent="0.35"/>
    <row r="25" ht="15" customHeight="1" x14ac:dyDescent="0.35"/>
    <row r="26" ht="15" customHeight="1" x14ac:dyDescent="0.35"/>
    <row r="27" ht="15" customHeight="1" x14ac:dyDescent="0.35"/>
    <row r="28" ht="15" customHeight="1" x14ac:dyDescent="0.35"/>
    <row r="29" ht="15" customHeight="1" x14ac:dyDescent="0.35"/>
    <row r="30" ht="15" customHeight="1" x14ac:dyDescent="0.35"/>
    <row r="31" ht="15" customHeight="1" x14ac:dyDescent="0.35"/>
    <row r="32" ht="15" customHeight="1" x14ac:dyDescent="0.35"/>
    <row r="33" ht="15" customHeight="1" x14ac:dyDescent="0.35"/>
    <row r="34" ht="15" customHeight="1" x14ac:dyDescent="0.35"/>
  </sheetData>
  <mergeCells count="1">
    <mergeCell ref="A5:X5"/>
  </mergeCells>
  <pageMargins left="0.511811024" right="0.511811024" top="0.78740157499999996" bottom="0.78740157499999996" header="0.31496062000000002" footer="0.31496062000000002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W81"/>
  <sheetViews>
    <sheetView showGridLines="0" zoomScaleNormal="100" workbookViewId="0">
      <pane xSplit="2" ySplit="3" topLeftCell="C40" activePane="bottomRight" state="frozen"/>
      <selection activeCell="H69" sqref="H69"/>
      <selection pane="topRight" activeCell="H69" sqref="H69"/>
      <selection pane="bottomLeft" activeCell="H69" sqref="H69"/>
      <selection pane="bottomRight"/>
    </sheetView>
  </sheetViews>
  <sheetFormatPr defaultRowHeight="14.5" x14ac:dyDescent="0.35"/>
  <cols>
    <col min="1" max="1" width="2.81640625" customWidth="1"/>
    <col min="2" max="2" width="60.81640625" customWidth="1"/>
    <col min="3" max="3" width="17.453125" bestFit="1" customWidth="1"/>
    <col min="4" max="4" width="13.453125" style="1" customWidth="1"/>
    <col min="5" max="5" width="12.36328125" bestFit="1" customWidth="1"/>
    <col min="6" max="6" width="10.36328125" bestFit="1" customWidth="1"/>
  </cols>
  <sheetData>
    <row r="1" spans="2:23" x14ac:dyDescent="0.35">
      <c r="C1" s="1"/>
    </row>
    <row r="2" spans="2:23" ht="23.15" customHeight="1" x14ac:dyDescent="0.35">
      <c r="B2" s="106" t="s">
        <v>83</v>
      </c>
      <c r="C2" s="104">
        <v>45291</v>
      </c>
      <c r="D2" s="104">
        <f t="shared" ref="D2:F2" si="0">+C2+100-DAY(C2+100)</f>
        <v>45382</v>
      </c>
      <c r="E2" s="104">
        <f t="shared" si="0"/>
        <v>45473</v>
      </c>
      <c r="F2" s="104">
        <f t="shared" si="0"/>
        <v>45565</v>
      </c>
    </row>
    <row r="3" spans="2:23" x14ac:dyDescent="0.35">
      <c r="B3" s="107"/>
      <c r="C3" s="11" t="str">
        <f t="shared" ref="C3" si="1">IF(MONTH(C2)&lt;=3,"1T",IF(MONTH(C2)&lt;=6,"2T",IF(MONTH(C2)&lt;=9,"3T","4T")))&amp;RIGHT(YEAR(C2),2)</f>
        <v>4T23</v>
      </c>
      <c r="D3" s="11" t="str">
        <f t="shared" ref="D3" si="2">IF(MONTH(D2)&lt;=3,"1T",IF(MONTH(D2)&lt;=6,"2T",IF(MONTH(D2)&lt;=9,"3T","4T")))&amp;RIGHT(YEAR(D2),2)</f>
        <v>1T24</v>
      </c>
      <c r="E3" s="11" t="str">
        <f t="shared" ref="E3" si="3">IF(MONTH(E2)&lt;=3,"1T",IF(MONTH(E2)&lt;=6,"2T",IF(MONTH(E2)&lt;=9,"3T","4T")))&amp;RIGHT(YEAR(E2),2)</f>
        <v>2T24</v>
      </c>
      <c r="F3" s="11" t="str">
        <f t="shared" ref="F3" si="4">IF(MONTH(F2)&lt;=3,"1T",IF(MONTH(F2)&lt;=6,"2T",IF(MONTH(F2)&lt;=9,"3T","4T")))&amp;RIGHT(YEAR(F2),2)</f>
        <v>3T24</v>
      </c>
    </row>
    <row r="4" spans="2:23" x14ac:dyDescent="0.35">
      <c r="B4" s="17" t="s">
        <v>0</v>
      </c>
      <c r="C4" s="91">
        <f t="shared" ref="C4" si="5">C5+C13+C18+C19</f>
        <v>235042</v>
      </c>
      <c r="D4" s="91">
        <f t="shared" ref="D4" si="6">D5+D13+D18+D19</f>
        <v>209529</v>
      </c>
      <c r="E4" s="91">
        <f t="shared" ref="E4" si="7">E5+E13+E18+E19</f>
        <v>207325</v>
      </c>
      <c r="F4" s="91">
        <f t="shared" ref="F4" si="8">F5+F13+F18+F19</f>
        <v>217648</v>
      </c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</row>
    <row r="5" spans="2:23" x14ac:dyDescent="0.35">
      <c r="B5" s="12" t="s">
        <v>32</v>
      </c>
      <c r="C5" s="92">
        <f>SUM(C6:C12)</f>
        <v>271635</v>
      </c>
      <c r="D5" s="92">
        <f t="shared" ref="D5:F5" si="9">SUM(D6:D12)</f>
        <v>255546</v>
      </c>
      <c r="E5" s="92">
        <f t="shared" si="9"/>
        <v>254767</v>
      </c>
      <c r="F5" s="92">
        <f t="shared" si="9"/>
        <v>260392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</row>
    <row r="6" spans="2:23" x14ac:dyDescent="0.35">
      <c r="B6" s="19" t="s">
        <v>33</v>
      </c>
      <c r="C6" s="93">
        <v>271635</v>
      </c>
      <c r="D6" s="93">
        <v>255546</v>
      </c>
      <c r="E6" s="93">
        <v>254767</v>
      </c>
      <c r="F6" s="93">
        <v>260392</v>
      </c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</row>
    <row r="7" spans="2:23" x14ac:dyDescent="0.35">
      <c r="B7" s="7" t="s">
        <v>34</v>
      </c>
      <c r="C7" s="95">
        <v>0</v>
      </c>
      <c r="D7" s="95">
        <v>0</v>
      </c>
      <c r="E7" s="95">
        <v>0</v>
      </c>
      <c r="F7" s="95">
        <v>0</v>
      </c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</row>
    <row r="8" spans="2:23" x14ac:dyDescent="0.35">
      <c r="B8" s="19" t="s">
        <v>12</v>
      </c>
      <c r="C8" s="93">
        <v>0</v>
      </c>
      <c r="D8" s="93">
        <v>0</v>
      </c>
      <c r="E8" s="93">
        <v>0</v>
      </c>
      <c r="F8" s="93">
        <v>0</v>
      </c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</row>
    <row r="9" spans="2:23" x14ac:dyDescent="0.35">
      <c r="B9" s="7" t="s">
        <v>24</v>
      </c>
      <c r="C9" s="95">
        <v>0</v>
      </c>
      <c r="D9" s="95">
        <v>0</v>
      </c>
      <c r="E9" s="95">
        <v>0</v>
      </c>
      <c r="F9" s="95">
        <v>0</v>
      </c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</row>
    <row r="10" spans="2:23" x14ac:dyDescent="0.35">
      <c r="B10" s="19" t="s">
        <v>23</v>
      </c>
      <c r="C10" s="93">
        <v>0</v>
      </c>
      <c r="D10" s="93">
        <v>0</v>
      </c>
      <c r="E10" s="93">
        <v>0</v>
      </c>
      <c r="F10" s="93">
        <v>0</v>
      </c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</row>
    <row r="11" spans="2:23" x14ac:dyDescent="0.35">
      <c r="B11" s="7" t="s">
        <v>11</v>
      </c>
      <c r="C11" s="95">
        <v>0</v>
      </c>
      <c r="D11" s="95">
        <v>0</v>
      </c>
      <c r="E11" s="95">
        <v>0</v>
      </c>
      <c r="F11" s="95">
        <v>0</v>
      </c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</row>
    <row r="12" spans="2:23" x14ac:dyDescent="0.35">
      <c r="B12" s="19" t="s">
        <v>13</v>
      </c>
      <c r="C12" s="93">
        <v>0</v>
      </c>
      <c r="D12" s="93">
        <v>0</v>
      </c>
      <c r="E12" s="93">
        <v>0</v>
      </c>
      <c r="F12" s="93">
        <v>0</v>
      </c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</row>
    <row r="13" spans="2:23" x14ac:dyDescent="0.35">
      <c r="B13" s="12" t="s">
        <v>35</v>
      </c>
      <c r="C13" s="92">
        <v>0</v>
      </c>
      <c r="D13" s="92">
        <v>0</v>
      </c>
      <c r="E13" s="92">
        <v>0</v>
      </c>
      <c r="F13" s="92">
        <v>0</v>
      </c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</row>
    <row r="14" spans="2:23" x14ac:dyDescent="0.35">
      <c r="B14" s="19" t="s">
        <v>23</v>
      </c>
      <c r="C14" s="93">
        <v>0</v>
      </c>
      <c r="D14" s="93">
        <v>0</v>
      </c>
      <c r="E14" s="93">
        <v>0</v>
      </c>
      <c r="F14" s="93">
        <v>0</v>
      </c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</row>
    <row r="15" spans="2:23" x14ac:dyDescent="0.35">
      <c r="B15" s="7" t="s">
        <v>14</v>
      </c>
      <c r="C15" s="95">
        <v>0</v>
      </c>
      <c r="D15" s="95">
        <v>0</v>
      </c>
      <c r="E15" s="95">
        <v>0</v>
      </c>
      <c r="F15" s="95">
        <v>0</v>
      </c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</row>
    <row r="16" spans="2:23" x14ac:dyDescent="0.35">
      <c r="B16" s="19" t="s">
        <v>31</v>
      </c>
      <c r="C16" s="93">
        <v>0</v>
      </c>
      <c r="D16" s="93">
        <v>0</v>
      </c>
      <c r="E16" s="93">
        <v>0</v>
      </c>
      <c r="F16" s="93">
        <v>0</v>
      </c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</row>
    <row r="17" spans="2:23" x14ac:dyDescent="0.35">
      <c r="B17" s="7" t="s">
        <v>11</v>
      </c>
      <c r="C17" s="95">
        <v>0</v>
      </c>
      <c r="D17" s="95">
        <v>0</v>
      </c>
      <c r="E17" s="95">
        <v>0</v>
      </c>
      <c r="F17" s="95">
        <v>0</v>
      </c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</row>
    <row r="18" spans="2:23" x14ac:dyDescent="0.35">
      <c r="B18" s="18" t="s">
        <v>20</v>
      </c>
      <c r="C18" s="91">
        <v>0</v>
      </c>
      <c r="D18" s="91">
        <v>0</v>
      </c>
      <c r="E18" s="91">
        <v>72</v>
      </c>
      <c r="F18" s="91">
        <v>0</v>
      </c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</row>
    <row r="19" spans="2:23" x14ac:dyDescent="0.35">
      <c r="B19" s="12" t="s">
        <v>22</v>
      </c>
      <c r="C19" s="92">
        <f>SUM(C20:C30)</f>
        <v>-36593</v>
      </c>
      <c r="D19" s="92">
        <f t="shared" ref="D19:F19" si="10">SUM(D20:D30)</f>
        <v>-46017</v>
      </c>
      <c r="E19" s="92">
        <f t="shared" si="10"/>
        <v>-47514</v>
      </c>
      <c r="F19" s="92">
        <f t="shared" si="10"/>
        <v>-42744</v>
      </c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</row>
    <row r="20" spans="2:23" x14ac:dyDescent="0.35">
      <c r="B20" s="19" t="s">
        <v>69</v>
      </c>
      <c r="C20" s="96">
        <v>-2846</v>
      </c>
      <c r="D20" s="96">
        <v>-2621</v>
      </c>
      <c r="E20" s="96">
        <v>-2741</v>
      </c>
      <c r="F20" s="96">
        <v>-3060</v>
      </c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</row>
    <row r="21" spans="2:23" x14ac:dyDescent="0.35">
      <c r="B21" s="7" t="s">
        <v>70</v>
      </c>
      <c r="C21" s="97">
        <v>-24863</v>
      </c>
      <c r="D21" s="97">
        <v>-23396</v>
      </c>
      <c r="E21" s="97">
        <v>-23506</v>
      </c>
      <c r="F21" s="97">
        <v>-24370</v>
      </c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</row>
    <row r="22" spans="2:23" x14ac:dyDescent="0.35">
      <c r="B22" s="19" t="s">
        <v>71</v>
      </c>
      <c r="C22" s="96">
        <v>0</v>
      </c>
      <c r="D22" s="96">
        <v>0</v>
      </c>
      <c r="E22" s="96">
        <v>0</v>
      </c>
      <c r="F22" s="96">
        <v>0</v>
      </c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</row>
    <row r="23" spans="2:23" x14ac:dyDescent="0.35">
      <c r="B23" s="7" t="s">
        <v>72</v>
      </c>
      <c r="C23" s="97">
        <v>0</v>
      </c>
      <c r="D23" s="97">
        <v>0</v>
      </c>
      <c r="E23" s="97">
        <v>0</v>
      </c>
      <c r="F23" s="97">
        <v>0</v>
      </c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</row>
    <row r="24" spans="2:23" x14ac:dyDescent="0.35">
      <c r="B24" s="19" t="s">
        <v>73</v>
      </c>
      <c r="C24" s="96">
        <v>-2351</v>
      </c>
      <c r="D24" s="96">
        <v>-2095</v>
      </c>
      <c r="E24" s="96">
        <v>-2100</v>
      </c>
      <c r="F24" s="96">
        <v>-2265</v>
      </c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</row>
    <row r="25" spans="2:23" x14ac:dyDescent="0.35">
      <c r="B25" s="7" t="s">
        <v>74</v>
      </c>
      <c r="C25" s="97">
        <v>0</v>
      </c>
      <c r="D25" s="97">
        <v>0</v>
      </c>
      <c r="E25" s="97">
        <v>0</v>
      </c>
      <c r="F25" s="97">
        <v>0</v>
      </c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</row>
    <row r="26" spans="2:23" x14ac:dyDescent="0.35">
      <c r="B26" s="19" t="s">
        <v>75</v>
      </c>
      <c r="C26" s="96">
        <v>-1724</v>
      </c>
      <c r="D26" s="96">
        <v>-1877</v>
      </c>
      <c r="E26" s="96">
        <v>-1876</v>
      </c>
      <c r="F26" s="96">
        <v>-1876</v>
      </c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</row>
    <row r="27" spans="2:23" x14ac:dyDescent="0.35">
      <c r="B27" s="7" t="s">
        <v>76</v>
      </c>
      <c r="C27" s="97">
        <v>-4809</v>
      </c>
      <c r="D27" s="97">
        <v>-16028</v>
      </c>
      <c r="E27" s="97">
        <v>-17291</v>
      </c>
      <c r="F27" s="97">
        <v>-11173</v>
      </c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</row>
    <row r="28" spans="2:23" x14ac:dyDescent="0.35">
      <c r="B28" s="19" t="s">
        <v>77</v>
      </c>
      <c r="C28" s="96">
        <v>0</v>
      </c>
      <c r="D28" s="96">
        <v>0</v>
      </c>
      <c r="E28" s="96">
        <v>0</v>
      </c>
      <c r="F28" s="96">
        <v>0</v>
      </c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</row>
    <row r="29" spans="2:23" x14ac:dyDescent="0.35">
      <c r="B29" s="7" t="s">
        <v>78</v>
      </c>
      <c r="C29" s="97">
        <v>0</v>
      </c>
      <c r="D29" s="97">
        <v>0</v>
      </c>
      <c r="E29" s="97">
        <v>0</v>
      </c>
      <c r="F29" s="97">
        <v>0</v>
      </c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</row>
    <row r="30" spans="2:23" x14ac:dyDescent="0.35">
      <c r="B30" s="19" t="s">
        <v>79</v>
      </c>
      <c r="C30" s="96">
        <v>0</v>
      </c>
      <c r="D30" s="96">
        <v>0</v>
      </c>
      <c r="E30" s="96">
        <v>0</v>
      </c>
      <c r="F30" s="96">
        <v>0</v>
      </c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</row>
    <row r="31" spans="2:23" x14ac:dyDescent="0.35">
      <c r="B31" s="2" t="s">
        <v>19</v>
      </c>
      <c r="C31" s="92">
        <f>SUM(C32:C41)</f>
        <v>-151551</v>
      </c>
      <c r="D31" s="92">
        <f t="shared" ref="D31:F31" si="11">SUM(D32:D41)</f>
        <v>-127916</v>
      </c>
      <c r="E31" s="92">
        <f t="shared" si="11"/>
        <v>-132324</v>
      </c>
      <c r="F31" s="92">
        <f t="shared" si="11"/>
        <v>-122951</v>
      </c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</row>
    <row r="32" spans="2:23" x14ac:dyDescent="0.35">
      <c r="B32" s="19" t="s">
        <v>5</v>
      </c>
      <c r="C32" s="93">
        <v>-3270</v>
      </c>
      <c r="D32" s="93">
        <v>-3280</v>
      </c>
      <c r="E32" s="93">
        <v>-4177</v>
      </c>
      <c r="F32" s="93">
        <v>-3463</v>
      </c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</row>
    <row r="33" spans="2:23" x14ac:dyDescent="0.35">
      <c r="B33" s="7" t="s">
        <v>6</v>
      </c>
      <c r="C33" s="95">
        <v>-473</v>
      </c>
      <c r="D33" s="95">
        <v>-433</v>
      </c>
      <c r="E33" s="95">
        <v>-688</v>
      </c>
      <c r="F33" s="95">
        <v>-781</v>
      </c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</row>
    <row r="34" spans="2:23" x14ac:dyDescent="0.35">
      <c r="B34" s="19" t="s">
        <v>7</v>
      </c>
      <c r="C34" s="93">
        <v>-5641</v>
      </c>
      <c r="D34" s="93">
        <v>-4058</v>
      </c>
      <c r="E34" s="93">
        <v>-10532</v>
      </c>
      <c r="F34" s="93">
        <v>-4487</v>
      </c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</row>
    <row r="35" spans="2:23" x14ac:dyDescent="0.35">
      <c r="B35" s="7" t="s">
        <v>8</v>
      </c>
      <c r="C35" s="95">
        <v>-48695</v>
      </c>
      <c r="D35" s="95">
        <v>-20061</v>
      </c>
      <c r="E35" s="95">
        <v>-7638</v>
      </c>
      <c r="F35" s="95">
        <v>-27351</v>
      </c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</row>
    <row r="36" spans="2:23" x14ac:dyDescent="0.35">
      <c r="B36" s="19" t="s">
        <v>9</v>
      </c>
      <c r="C36" s="93">
        <v>-89195</v>
      </c>
      <c r="D36" s="93">
        <v>-96772</v>
      </c>
      <c r="E36" s="93">
        <v>-106810</v>
      </c>
      <c r="F36" s="93">
        <v>-83915</v>
      </c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</row>
    <row r="37" spans="2:23" x14ac:dyDescent="0.35">
      <c r="B37" s="7" t="s">
        <v>10</v>
      </c>
      <c r="C37" s="95">
        <v>0</v>
      </c>
      <c r="D37" s="95">
        <v>0</v>
      </c>
      <c r="E37" s="95">
        <v>0</v>
      </c>
      <c r="F37" s="95">
        <v>0</v>
      </c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</row>
    <row r="38" spans="2:23" x14ac:dyDescent="0.35">
      <c r="B38" s="19" t="s">
        <v>11</v>
      </c>
      <c r="C38" s="93">
        <v>0</v>
      </c>
      <c r="D38" s="93">
        <v>0</v>
      </c>
      <c r="E38" s="93">
        <v>0</v>
      </c>
      <c r="F38" s="93">
        <v>0</v>
      </c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</row>
    <row r="39" spans="2:23" x14ac:dyDescent="0.35">
      <c r="B39" s="13" t="s">
        <v>28</v>
      </c>
      <c r="C39" s="98">
        <v>-4</v>
      </c>
      <c r="D39" s="98">
        <v>-1</v>
      </c>
      <c r="E39" s="98">
        <v>1</v>
      </c>
      <c r="F39" s="98">
        <v>1</v>
      </c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</row>
    <row r="40" spans="2:23" x14ac:dyDescent="0.35">
      <c r="B40" s="19" t="s">
        <v>30</v>
      </c>
      <c r="C40" s="93">
        <v>0</v>
      </c>
      <c r="D40" s="93">
        <v>0</v>
      </c>
      <c r="E40" s="93">
        <v>0</v>
      </c>
      <c r="F40" s="93">
        <v>0</v>
      </c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</row>
    <row r="41" spans="2:23" x14ac:dyDescent="0.35">
      <c r="B41" s="7" t="s">
        <v>21</v>
      </c>
      <c r="C41" s="95">
        <v>-4273</v>
      </c>
      <c r="D41" s="95">
        <v>-3311</v>
      </c>
      <c r="E41" s="95">
        <v>-2480</v>
      </c>
      <c r="F41" s="95">
        <v>-2955</v>
      </c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</row>
    <row r="42" spans="2:23" x14ac:dyDescent="0.35">
      <c r="B42" s="17" t="s">
        <v>25</v>
      </c>
      <c r="C42" s="91">
        <v>0</v>
      </c>
      <c r="D42" s="91">
        <v>0</v>
      </c>
      <c r="E42" s="91">
        <v>0</v>
      </c>
      <c r="F42" s="91">
        <v>0</v>
      </c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</row>
    <row r="43" spans="2:23" x14ac:dyDescent="0.35">
      <c r="B43" s="2" t="s">
        <v>27</v>
      </c>
      <c r="C43" s="92">
        <v>0</v>
      </c>
      <c r="D43" s="92">
        <v>0</v>
      </c>
      <c r="E43" s="92">
        <v>0</v>
      </c>
      <c r="F43" s="92">
        <v>0</v>
      </c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</row>
    <row r="44" spans="2:23" x14ac:dyDescent="0.35">
      <c r="B44" s="17" t="s">
        <v>1</v>
      </c>
      <c r="C44" s="91">
        <f>C4+C31+C42+C43</f>
        <v>83491</v>
      </c>
      <c r="D44" s="91">
        <f t="shared" ref="D44:F44" si="12">D4+D31+D42+D43</f>
        <v>81613</v>
      </c>
      <c r="E44" s="91">
        <f t="shared" si="12"/>
        <v>75001</v>
      </c>
      <c r="F44" s="91">
        <f t="shared" si="12"/>
        <v>94697</v>
      </c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</row>
    <row r="45" spans="2:23" x14ac:dyDescent="0.35">
      <c r="B45" s="2" t="s">
        <v>3</v>
      </c>
      <c r="C45" s="92">
        <f>SUM(C46:C47)</f>
        <v>-45773</v>
      </c>
      <c r="D45" s="92">
        <f t="shared" ref="D45:F45" si="13">SUM(D46:D47)</f>
        <v>-44631</v>
      </c>
      <c r="E45" s="92">
        <f t="shared" si="13"/>
        <v>-42816</v>
      </c>
      <c r="F45" s="92">
        <f t="shared" si="13"/>
        <v>-46447</v>
      </c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</row>
    <row r="46" spans="2:23" x14ac:dyDescent="0.35">
      <c r="B46" s="19" t="s">
        <v>80</v>
      </c>
      <c r="C46" s="96">
        <v>-43170</v>
      </c>
      <c r="D46" s="96">
        <v>-43058</v>
      </c>
      <c r="E46" s="96">
        <v>-41170</v>
      </c>
      <c r="F46" s="96">
        <v>-44703</v>
      </c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</row>
    <row r="47" spans="2:23" x14ac:dyDescent="0.35">
      <c r="B47" s="7" t="s">
        <v>81</v>
      </c>
      <c r="C47" s="97">
        <v>-2603</v>
      </c>
      <c r="D47" s="97">
        <v>-1573</v>
      </c>
      <c r="E47" s="97">
        <v>-1646</v>
      </c>
      <c r="F47" s="97">
        <v>-1744</v>
      </c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</row>
    <row r="48" spans="2:23" x14ac:dyDescent="0.35">
      <c r="B48" s="17" t="s">
        <v>2</v>
      </c>
      <c r="C48" s="91">
        <f>C49+C55+C61</f>
        <v>-59331</v>
      </c>
      <c r="D48" s="91">
        <f t="shared" ref="D48:F48" si="14">D49+D55+D61</f>
        <v>-59641</v>
      </c>
      <c r="E48" s="91">
        <f t="shared" si="14"/>
        <v>-50804</v>
      </c>
      <c r="F48" s="91">
        <f t="shared" si="14"/>
        <v>-87879</v>
      </c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</row>
    <row r="49" spans="2:23" x14ac:dyDescent="0.35">
      <c r="B49" s="2" t="s">
        <v>56</v>
      </c>
      <c r="C49" s="92">
        <f>SUM(C50:C54)</f>
        <v>6086</v>
      </c>
      <c r="D49" s="92">
        <f t="shared" ref="D49:F49" si="15">SUM(D50:D54)</f>
        <v>5432</v>
      </c>
      <c r="E49" s="92">
        <f t="shared" si="15"/>
        <v>5169</v>
      </c>
      <c r="F49" s="92">
        <f t="shared" si="15"/>
        <v>4878</v>
      </c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</row>
    <row r="50" spans="2:23" x14ac:dyDescent="0.35">
      <c r="B50" s="19" t="s">
        <v>51</v>
      </c>
      <c r="C50" s="93">
        <v>0</v>
      </c>
      <c r="D50" s="93">
        <v>0</v>
      </c>
      <c r="E50" s="93">
        <v>0</v>
      </c>
      <c r="F50" s="93">
        <v>0</v>
      </c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</row>
    <row r="51" spans="2:23" x14ac:dyDescent="0.35">
      <c r="B51" s="7" t="s">
        <v>52</v>
      </c>
      <c r="C51" s="95">
        <v>4522</v>
      </c>
      <c r="D51" s="95">
        <v>5459</v>
      </c>
      <c r="E51" s="95">
        <v>5225</v>
      </c>
      <c r="F51" s="95">
        <v>5272</v>
      </c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</row>
    <row r="52" spans="2:23" x14ac:dyDescent="0.35">
      <c r="B52" s="19" t="s">
        <v>53</v>
      </c>
      <c r="C52" s="93">
        <v>0</v>
      </c>
      <c r="D52" s="93">
        <v>0</v>
      </c>
      <c r="E52" s="93">
        <v>4</v>
      </c>
      <c r="F52" s="93">
        <v>-4</v>
      </c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</row>
    <row r="53" spans="2:23" x14ac:dyDescent="0.35">
      <c r="B53" s="7" t="s">
        <v>54</v>
      </c>
      <c r="C53" s="95">
        <v>-21</v>
      </c>
      <c r="D53" s="95">
        <v>287</v>
      </c>
      <c r="E53" s="95">
        <v>6</v>
      </c>
      <c r="F53" s="95">
        <v>4</v>
      </c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</row>
    <row r="54" spans="2:23" x14ac:dyDescent="0.35">
      <c r="B54" s="19" t="s">
        <v>55</v>
      </c>
      <c r="C54" s="93">
        <v>1585</v>
      </c>
      <c r="D54" s="93">
        <v>-314</v>
      </c>
      <c r="E54" s="93">
        <v>-66</v>
      </c>
      <c r="F54" s="93">
        <v>-394</v>
      </c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</row>
    <row r="55" spans="2:23" x14ac:dyDescent="0.35">
      <c r="B55" s="2" t="s">
        <v>57</v>
      </c>
      <c r="C55" s="92">
        <f>SUM(C56:C60)</f>
        <v>-63621</v>
      </c>
      <c r="D55" s="92">
        <f t="shared" ref="D55:F55" si="16">SUM(D56:D60)</f>
        <v>-63284</v>
      </c>
      <c r="E55" s="92">
        <f t="shared" si="16"/>
        <v>-58745</v>
      </c>
      <c r="F55" s="92">
        <f t="shared" si="16"/>
        <v>-51330</v>
      </c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</row>
    <row r="56" spans="2:23" x14ac:dyDescent="0.35">
      <c r="B56" s="19" t="s">
        <v>58</v>
      </c>
      <c r="C56" s="93">
        <v>-60812</v>
      </c>
      <c r="D56" s="93">
        <v>-58164</v>
      </c>
      <c r="E56" s="93">
        <v>-56133</v>
      </c>
      <c r="F56" s="93">
        <v>-45719</v>
      </c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</row>
    <row r="57" spans="2:23" x14ac:dyDescent="0.35">
      <c r="B57" s="7" t="s">
        <v>149</v>
      </c>
      <c r="C57" s="95">
        <v>0</v>
      </c>
      <c r="D57" s="95">
        <v>-5</v>
      </c>
      <c r="E57" s="95">
        <v>-3</v>
      </c>
      <c r="F57" s="95">
        <v>0</v>
      </c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</row>
    <row r="58" spans="2:23" x14ac:dyDescent="0.35">
      <c r="B58" s="19" t="s">
        <v>59</v>
      </c>
      <c r="C58" s="93">
        <v>0</v>
      </c>
      <c r="D58" s="93">
        <v>0</v>
      </c>
      <c r="E58" s="93">
        <v>0</v>
      </c>
      <c r="F58" s="93">
        <v>0</v>
      </c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</row>
    <row r="59" spans="2:23" x14ac:dyDescent="0.35">
      <c r="B59" s="7" t="s">
        <v>60</v>
      </c>
      <c r="C59" s="95">
        <v>0</v>
      </c>
      <c r="D59" s="95">
        <v>0</v>
      </c>
      <c r="E59" s="95">
        <v>0</v>
      </c>
      <c r="F59" s="95">
        <v>0</v>
      </c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</row>
    <row r="60" spans="2:23" x14ac:dyDescent="0.35">
      <c r="B60" s="19" t="s">
        <v>61</v>
      </c>
      <c r="C60" s="93">
        <v>-2809</v>
      </c>
      <c r="D60" s="93">
        <v>-5115</v>
      </c>
      <c r="E60" s="93">
        <v>-2609</v>
      </c>
      <c r="F60" s="93">
        <v>-5611</v>
      </c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</row>
    <row r="61" spans="2:23" x14ac:dyDescent="0.35">
      <c r="B61" s="2" t="s">
        <v>62</v>
      </c>
      <c r="C61" s="92">
        <f>SUM(C62:C67)</f>
        <v>-1796</v>
      </c>
      <c r="D61" s="92">
        <f t="shared" ref="D61:F61" si="17">SUM(D62:D67)</f>
        <v>-1789</v>
      </c>
      <c r="E61" s="92">
        <f t="shared" si="17"/>
        <v>2772</v>
      </c>
      <c r="F61" s="92">
        <f t="shared" si="17"/>
        <v>-41427</v>
      </c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</row>
    <row r="62" spans="2:23" x14ac:dyDescent="0.35">
      <c r="B62" s="19" t="s">
        <v>67</v>
      </c>
      <c r="C62" s="93">
        <v>0</v>
      </c>
      <c r="D62" s="93">
        <v>0</v>
      </c>
      <c r="E62" s="93">
        <v>0</v>
      </c>
      <c r="F62" s="93">
        <v>0</v>
      </c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</row>
    <row r="63" spans="2:23" x14ac:dyDescent="0.35">
      <c r="B63" s="7" t="s">
        <v>68</v>
      </c>
      <c r="C63" s="95">
        <v>0</v>
      </c>
      <c r="D63" s="95">
        <v>0</v>
      </c>
      <c r="E63" s="95">
        <v>0</v>
      </c>
      <c r="F63" s="95">
        <v>0</v>
      </c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</row>
    <row r="64" spans="2:23" x14ac:dyDescent="0.35">
      <c r="B64" s="19" t="s">
        <v>63</v>
      </c>
      <c r="C64" s="93">
        <v>-1648</v>
      </c>
      <c r="D64" s="93">
        <v>-1789</v>
      </c>
      <c r="E64" s="93">
        <v>2772</v>
      </c>
      <c r="F64" s="93">
        <v>-41070</v>
      </c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</row>
    <row r="65" spans="2:23" x14ac:dyDescent="0.35">
      <c r="B65" s="7" t="s">
        <v>64</v>
      </c>
      <c r="C65" s="95">
        <v>-148</v>
      </c>
      <c r="D65" s="95">
        <v>0</v>
      </c>
      <c r="E65" s="95">
        <v>0</v>
      </c>
      <c r="F65" s="95">
        <v>-357</v>
      </c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</row>
    <row r="66" spans="2:23" x14ac:dyDescent="0.35">
      <c r="B66" s="19" t="s">
        <v>65</v>
      </c>
      <c r="C66" s="93">
        <v>0</v>
      </c>
      <c r="D66" s="93">
        <v>0</v>
      </c>
      <c r="E66" s="93">
        <v>0</v>
      </c>
      <c r="F66" s="93">
        <v>0</v>
      </c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</row>
    <row r="67" spans="2:23" x14ac:dyDescent="0.35">
      <c r="B67" s="7" t="s">
        <v>66</v>
      </c>
      <c r="C67" s="95">
        <v>0</v>
      </c>
      <c r="D67" s="95">
        <v>0</v>
      </c>
      <c r="E67" s="95">
        <v>0</v>
      </c>
      <c r="F67" s="95">
        <v>0</v>
      </c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</row>
    <row r="68" spans="2:23" x14ac:dyDescent="0.35">
      <c r="B68" s="17" t="s">
        <v>4</v>
      </c>
      <c r="C68" s="91">
        <f>C44+C45+C48</f>
        <v>-21613</v>
      </c>
      <c r="D68" s="91">
        <f t="shared" ref="D68:F68" si="18">D44+D45+D48</f>
        <v>-22659</v>
      </c>
      <c r="E68" s="91">
        <f t="shared" si="18"/>
        <v>-18619</v>
      </c>
      <c r="F68" s="91">
        <f t="shared" si="18"/>
        <v>-39629</v>
      </c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</row>
    <row r="69" spans="2:23" x14ac:dyDescent="0.35">
      <c r="B69" s="1" t="s">
        <v>15</v>
      </c>
      <c r="C69" s="95">
        <v>0</v>
      </c>
      <c r="D69" s="95">
        <v>0</v>
      </c>
      <c r="E69" s="95">
        <v>0</v>
      </c>
      <c r="F69" s="95">
        <v>0</v>
      </c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</row>
    <row r="70" spans="2:23" x14ac:dyDescent="0.35">
      <c r="B70" s="20" t="s">
        <v>16</v>
      </c>
      <c r="C70" s="93">
        <v>3877</v>
      </c>
      <c r="D70" s="93">
        <v>0</v>
      </c>
      <c r="E70" s="93">
        <v>2373</v>
      </c>
      <c r="F70" s="93">
        <v>19348</v>
      </c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</row>
    <row r="71" spans="2:23" x14ac:dyDescent="0.35">
      <c r="B71" s="1" t="s">
        <v>29</v>
      </c>
      <c r="C71" s="95">
        <v>0</v>
      </c>
      <c r="D71" s="95">
        <v>0</v>
      </c>
      <c r="E71" s="95">
        <v>0</v>
      </c>
      <c r="F71" s="95">
        <v>0</v>
      </c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</row>
    <row r="72" spans="2:23" x14ac:dyDescent="0.35">
      <c r="B72" s="17" t="s">
        <v>17</v>
      </c>
      <c r="C72" s="91">
        <f>C68+SUM(C69:C71)</f>
        <v>-17736</v>
      </c>
      <c r="D72" s="91">
        <f t="shared" ref="D72:F72" si="19">D68+SUM(D69:D71)</f>
        <v>-22659</v>
      </c>
      <c r="E72" s="91">
        <f t="shared" si="19"/>
        <v>-16246</v>
      </c>
      <c r="F72" s="91">
        <f t="shared" si="19"/>
        <v>-20281</v>
      </c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</row>
    <row r="73" spans="2:23" x14ac:dyDescent="0.35">
      <c r="B73" s="1" t="s">
        <v>18</v>
      </c>
      <c r="C73" s="95">
        <v>0</v>
      </c>
      <c r="D73" s="95">
        <v>0</v>
      </c>
      <c r="E73" s="95">
        <v>0</v>
      </c>
      <c r="F73" s="95">
        <v>0</v>
      </c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</row>
    <row r="74" spans="2:23" x14ac:dyDescent="0.35">
      <c r="B74" s="17" t="s">
        <v>26</v>
      </c>
      <c r="C74" s="91">
        <f>C72+C73</f>
        <v>-17736</v>
      </c>
      <c r="D74" s="91">
        <f t="shared" ref="D74:F74" si="20">D72+D73</f>
        <v>-22659</v>
      </c>
      <c r="E74" s="91">
        <f t="shared" si="20"/>
        <v>-16246</v>
      </c>
      <c r="F74" s="91">
        <f t="shared" si="20"/>
        <v>-20281</v>
      </c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</row>
    <row r="75" spans="2:23" x14ac:dyDescent="0.35">
      <c r="C75" s="46"/>
      <c r="D75" s="68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</row>
    <row r="76" spans="2:23" x14ac:dyDescent="0.35">
      <c r="C76" s="46"/>
      <c r="D76" s="68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</row>
    <row r="77" spans="2:23" x14ac:dyDescent="0.35">
      <c r="B77" s="37" t="s">
        <v>133</v>
      </c>
      <c r="C77" s="46"/>
      <c r="D77" s="68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</row>
    <row r="78" spans="2:23" x14ac:dyDescent="0.35">
      <c r="B78" s="3" t="s">
        <v>131</v>
      </c>
      <c r="C78" s="46"/>
      <c r="D78" s="68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</row>
    <row r="79" spans="2:23" x14ac:dyDescent="0.35">
      <c r="C79" s="46"/>
      <c r="D79" s="68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</row>
    <row r="80" spans="2:23" x14ac:dyDescent="0.35">
      <c r="C80" s="46"/>
      <c r="D80" s="68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</row>
    <row r="81" spans="3:23" x14ac:dyDescent="0.35">
      <c r="C81" s="46"/>
      <c r="D81" s="68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</row>
  </sheetData>
  <mergeCells count="1">
    <mergeCell ref="B2:B3"/>
  </mergeCells>
  <pageMargins left="0.511811024" right="0.511811024" top="0.78740157499999996" bottom="0.78740157499999996" header="0.31496062000000002" footer="0.31496062000000002"/>
  <pageSetup orientation="portrait" r:id="rId1"/>
  <headerFooter>
    <oddFooter>&amp;C_x000D_&amp;1#&amp;"Calibri"&amp;10&amp;K008000 Classificação: Pública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DA5FC-F4DE-4D7A-A9E1-CC30253EAF67}">
  <dimension ref="A1:AF79"/>
  <sheetViews>
    <sheetView showGridLines="0" zoomScale="85" zoomScaleNormal="85" workbookViewId="0">
      <pane xSplit="2" ySplit="3" topLeftCell="L38" activePane="bottomRight" state="frozen"/>
      <selection activeCell="H69" sqref="H69"/>
      <selection pane="topRight" activeCell="H69" sqref="H69"/>
      <selection pane="bottomLeft" activeCell="H69" sqref="H69"/>
      <selection pane="bottomRight"/>
    </sheetView>
  </sheetViews>
  <sheetFormatPr defaultRowHeight="14.5" x14ac:dyDescent="0.35"/>
  <cols>
    <col min="1" max="1" width="2.81640625" customWidth="1"/>
    <col min="2" max="2" width="60.81640625" customWidth="1"/>
    <col min="3" max="7" width="16.1796875" customWidth="1"/>
    <col min="8" max="15" width="15.81640625" customWidth="1"/>
    <col min="16" max="16" width="14.1796875" customWidth="1"/>
    <col min="17" max="17" width="13.26953125" bestFit="1" customWidth="1"/>
    <col min="18" max="18" width="10" bestFit="1" customWidth="1"/>
    <col min="19" max="23" width="9.54296875" bestFit="1" customWidth="1"/>
    <col min="24" max="24" width="12.453125" bestFit="1" customWidth="1"/>
  </cols>
  <sheetData>
    <row r="1" spans="1:32" x14ac:dyDescent="0.35">
      <c r="A1" s="1"/>
      <c r="B1" s="1"/>
      <c r="C1" s="1"/>
      <c r="D1" s="1"/>
      <c r="E1" s="1"/>
      <c r="F1" s="1"/>
      <c r="G1" s="3"/>
      <c r="H1" s="3"/>
      <c r="I1" s="3"/>
      <c r="J1" s="3"/>
      <c r="K1" s="3"/>
      <c r="L1" s="3"/>
      <c r="M1" s="3"/>
      <c r="N1" s="3"/>
      <c r="O1" s="3"/>
    </row>
    <row r="2" spans="1:32" ht="23.15" customHeight="1" x14ac:dyDescent="0.35">
      <c r="A2" s="2"/>
      <c r="B2" s="106" t="s">
        <v>83</v>
      </c>
      <c r="C2" s="104">
        <v>44286</v>
      </c>
      <c r="D2" s="104">
        <f>+C2+100-DAY(C2+100)</f>
        <v>44377</v>
      </c>
      <c r="E2" s="104">
        <f t="shared" ref="E2:Q2" si="0">+D2+100-DAY(D2+100)</f>
        <v>44469</v>
      </c>
      <c r="F2" s="104">
        <f t="shared" si="0"/>
        <v>44561</v>
      </c>
      <c r="G2" s="104">
        <f t="shared" si="0"/>
        <v>44651</v>
      </c>
      <c r="H2" s="104">
        <f t="shared" si="0"/>
        <v>44742</v>
      </c>
      <c r="I2" s="104">
        <f t="shared" si="0"/>
        <v>44834</v>
      </c>
      <c r="J2" s="104">
        <f t="shared" si="0"/>
        <v>44926</v>
      </c>
      <c r="K2" s="104">
        <f t="shared" si="0"/>
        <v>45016</v>
      </c>
      <c r="L2" s="104">
        <f t="shared" si="0"/>
        <v>45107</v>
      </c>
      <c r="M2" s="104">
        <f t="shared" si="0"/>
        <v>45199</v>
      </c>
      <c r="N2" s="104">
        <f t="shared" si="0"/>
        <v>45291</v>
      </c>
      <c r="O2" s="104">
        <f t="shared" si="0"/>
        <v>45382</v>
      </c>
      <c r="P2" s="104">
        <f t="shared" si="0"/>
        <v>45473</v>
      </c>
      <c r="Q2" s="104">
        <f t="shared" si="0"/>
        <v>45565</v>
      </c>
    </row>
    <row r="3" spans="1:32" x14ac:dyDescent="0.35">
      <c r="A3" s="2"/>
      <c r="B3" s="107"/>
      <c r="C3" s="11" t="str">
        <f>IF(MONTH(C2)&lt;=3,"1T",IF(MONTH(C2)&lt;=6,"2T",IF(MONTH(C2)&lt;=9,"3T","4T")))&amp;RIGHT(YEAR(C2),2)</f>
        <v>1T21</v>
      </c>
      <c r="D3" s="11" t="str">
        <f t="shared" ref="D3:Q3" si="1">IF(MONTH(D2)&lt;=3,"1T",IF(MONTH(D2)&lt;=6,"2T",IF(MONTH(D2)&lt;=9,"3T","4T")))&amp;RIGHT(YEAR(D2),2)</f>
        <v>2T21</v>
      </c>
      <c r="E3" s="11" t="str">
        <f t="shared" si="1"/>
        <v>3T21</v>
      </c>
      <c r="F3" s="11" t="str">
        <f t="shared" si="1"/>
        <v>4T21</v>
      </c>
      <c r="G3" s="11" t="str">
        <f t="shared" si="1"/>
        <v>1T22</v>
      </c>
      <c r="H3" s="11" t="str">
        <f t="shared" si="1"/>
        <v>2T22</v>
      </c>
      <c r="I3" s="11" t="str">
        <f t="shared" si="1"/>
        <v>3T22</v>
      </c>
      <c r="J3" s="11" t="str">
        <f t="shared" si="1"/>
        <v>4T22</v>
      </c>
      <c r="K3" s="11" t="str">
        <f t="shared" si="1"/>
        <v>1T23</v>
      </c>
      <c r="L3" s="11" t="str">
        <f t="shared" si="1"/>
        <v>2T23</v>
      </c>
      <c r="M3" s="11" t="str">
        <f t="shared" si="1"/>
        <v>3T23</v>
      </c>
      <c r="N3" s="11" t="str">
        <f t="shared" si="1"/>
        <v>4T23</v>
      </c>
      <c r="O3" s="11" t="str">
        <f t="shared" si="1"/>
        <v>1T24</v>
      </c>
      <c r="P3" s="11" t="str">
        <f t="shared" si="1"/>
        <v>2T24</v>
      </c>
      <c r="Q3" s="11" t="str">
        <f t="shared" si="1"/>
        <v>3T24</v>
      </c>
    </row>
    <row r="4" spans="1:32" x14ac:dyDescent="0.35">
      <c r="A4" s="2"/>
      <c r="B4" s="17" t="s">
        <v>0</v>
      </c>
      <c r="C4" s="91">
        <f>C5+C13+C18+C19</f>
        <v>2421174</v>
      </c>
      <c r="D4" s="91">
        <f t="shared" ref="D4:Q4" si="2">D5+D13+D18+D19</f>
        <v>2584117</v>
      </c>
      <c r="E4" s="91">
        <f t="shared" si="2"/>
        <v>2687339</v>
      </c>
      <c r="F4" s="91">
        <f t="shared" si="2"/>
        <v>2925711</v>
      </c>
      <c r="G4" s="91">
        <f t="shared" si="2"/>
        <v>2510754</v>
      </c>
      <c r="H4" s="91">
        <f t="shared" si="2"/>
        <v>2696914</v>
      </c>
      <c r="I4" s="91">
        <f t="shared" si="2"/>
        <v>2397097</v>
      </c>
      <c r="J4" s="91">
        <f t="shared" si="2"/>
        <v>2587121</v>
      </c>
      <c r="K4" s="91">
        <f t="shared" si="2"/>
        <v>2802725</v>
      </c>
      <c r="L4" s="91">
        <f t="shared" si="2"/>
        <v>2804843</v>
      </c>
      <c r="M4" s="91">
        <f t="shared" si="2"/>
        <v>2575430</v>
      </c>
      <c r="N4" s="91">
        <f t="shared" si="2"/>
        <v>3013133</v>
      </c>
      <c r="O4" s="91">
        <f t="shared" si="2"/>
        <v>2538995</v>
      </c>
      <c r="P4" s="91">
        <f t="shared" si="2"/>
        <v>2331001</v>
      </c>
      <c r="Q4" s="91">
        <f t="shared" si="2"/>
        <v>4543967</v>
      </c>
      <c r="R4" s="46"/>
      <c r="S4" s="46"/>
      <c r="T4" s="46"/>
      <c r="U4" s="46"/>
      <c r="V4" s="46"/>
      <c r="W4" s="46"/>
      <c r="Z4" s="46"/>
      <c r="AA4" s="46"/>
      <c r="AB4" s="46"/>
      <c r="AC4" s="46"/>
      <c r="AD4" s="46"/>
      <c r="AE4" s="46"/>
      <c r="AF4" s="46"/>
    </row>
    <row r="5" spans="1:32" x14ac:dyDescent="0.35">
      <c r="A5" s="2"/>
      <c r="B5" s="12" t="s">
        <v>32</v>
      </c>
      <c r="C5" s="92">
        <f>SUM(C6:C12)</f>
        <v>2081727</v>
      </c>
      <c r="D5" s="92">
        <f t="shared" ref="D5:Q5" si="3">SUM(D6:D12)</f>
        <v>2341140</v>
      </c>
      <c r="E5" s="92">
        <f t="shared" si="3"/>
        <v>2449390</v>
      </c>
      <c r="F5" s="92">
        <f t="shared" si="3"/>
        <v>2661914</v>
      </c>
      <c r="G5" s="92">
        <f t="shared" si="3"/>
        <v>2319741</v>
      </c>
      <c r="H5" s="92">
        <f t="shared" si="3"/>
        <v>2396151</v>
      </c>
      <c r="I5" s="92">
        <f t="shared" si="3"/>
        <v>2321696</v>
      </c>
      <c r="J5" s="92">
        <f t="shared" si="3"/>
        <v>2343380</v>
      </c>
      <c r="K5" s="92">
        <f t="shared" si="3"/>
        <v>2489769</v>
      </c>
      <c r="L5" s="92">
        <f t="shared" si="3"/>
        <v>2456823</v>
      </c>
      <c r="M5" s="92">
        <f t="shared" si="3"/>
        <v>2370346</v>
      </c>
      <c r="N5" s="92">
        <f t="shared" si="3"/>
        <v>2652188</v>
      </c>
      <c r="O5" s="92">
        <f t="shared" si="3"/>
        <v>2160689</v>
      </c>
      <c r="P5" s="92">
        <f t="shared" si="3"/>
        <v>2048790</v>
      </c>
      <c r="Q5" s="92">
        <f t="shared" si="3"/>
        <v>4285343</v>
      </c>
      <c r="R5" s="46"/>
      <c r="S5" s="46"/>
      <c r="T5" s="46"/>
      <c r="U5" s="46"/>
      <c r="V5" s="46"/>
      <c r="W5" s="46"/>
      <c r="Z5" s="46"/>
      <c r="AA5" s="46"/>
      <c r="AB5" s="46"/>
      <c r="AC5" s="46"/>
      <c r="AD5" s="46"/>
      <c r="AE5" s="46"/>
      <c r="AF5" s="46"/>
    </row>
    <row r="6" spans="1:32" x14ac:dyDescent="0.35">
      <c r="A6" s="1"/>
      <c r="B6" s="19" t="s">
        <v>33</v>
      </c>
      <c r="C6" s="93">
        <v>1629672</v>
      </c>
      <c r="D6" s="93">
        <v>1604281</v>
      </c>
      <c r="E6" s="93">
        <v>1945814</v>
      </c>
      <c r="F6" s="93">
        <v>1975152</v>
      </c>
      <c r="G6" s="93">
        <v>1667460</v>
      </c>
      <c r="H6" s="93">
        <v>1786426</v>
      </c>
      <c r="I6" s="93">
        <v>1837022</v>
      </c>
      <c r="J6" s="93">
        <v>1871806</v>
      </c>
      <c r="K6" s="93">
        <v>612489</v>
      </c>
      <c r="L6" s="93">
        <v>516976</v>
      </c>
      <c r="M6" s="93">
        <v>649387</v>
      </c>
      <c r="N6" s="93">
        <v>948375</v>
      </c>
      <c r="O6" s="93">
        <v>863746</v>
      </c>
      <c r="P6" s="93">
        <v>1054784</v>
      </c>
      <c r="Q6" s="93">
        <v>3557130</v>
      </c>
      <c r="R6" s="46"/>
      <c r="S6" s="46"/>
      <c r="T6" s="46"/>
      <c r="U6" s="46"/>
      <c r="V6" s="46"/>
      <c r="W6" s="46"/>
      <c r="Z6" s="46"/>
      <c r="AA6" s="46"/>
      <c r="AB6" s="46"/>
      <c r="AC6" s="46"/>
      <c r="AD6" s="46"/>
      <c r="AE6" s="46"/>
      <c r="AF6" s="46"/>
    </row>
    <row r="7" spans="1:32" x14ac:dyDescent="0.35">
      <c r="A7" s="1"/>
      <c r="B7" s="7" t="s">
        <v>34</v>
      </c>
      <c r="C7" s="95">
        <v>0</v>
      </c>
      <c r="D7" s="95">
        <v>0</v>
      </c>
      <c r="E7" s="95">
        <v>0</v>
      </c>
      <c r="F7" s="95">
        <v>0</v>
      </c>
      <c r="G7" s="95">
        <v>0</v>
      </c>
      <c r="H7" s="95">
        <v>0</v>
      </c>
      <c r="I7" s="95">
        <v>0</v>
      </c>
      <c r="J7" s="95">
        <v>0</v>
      </c>
      <c r="K7" s="95">
        <v>1157616</v>
      </c>
      <c r="L7" s="95">
        <v>1188083</v>
      </c>
      <c r="M7" s="95">
        <v>1166459</v>
      </c>
      <c r="N7" s="95">
        <v>1153919</v>
      </c>
      <c r="O7" s="95">
        <v>641074</v>
      </c>
      <c r="P7" s="95">
        <v>331654</v>
      </c>
      <c r="Q7" s="95">
        <v>84512</v>
      </c>
      <c r="R7" s="46"/>
      <c r="S7" s="46"/>
      <c r="T7" s="46"/>
      <c r="U7" s="46"/>
      <c r="V7" s="46"/>
      <c r="W7" s="46"/>
      <c r="Z7" s="46"/>
      <c r="AA7" s="46"/>
      <c r="AB7" s="46"/>
      <c r="AC7" s="46"/>
      <c r="AD7" s="46"/>
      <c r="AE7" s="46"/>
      <c r="AF7" s="46"/>
    </row>
    <row r="8" spans="1:32" x14ac:dyDescent="0.35">
      <c r="A8" s="1"/>
      <c r="B8" s="19" t="s">
        <v>12</v>
      </c>
      <c r="C8" s="93">
        <v>265163</v>
      </c>
      <c r="D8" s="93">
        <v>337295</v>
      </c>
      <c r="E8" s="93">
        <v>392614</v>
      </c>
      <c r="F8" s="93">
        <v>431333</v>
      </c>
      <c r="G8" s="93">
        <v>414616</v>
      </c>
      <c r="H8" s="93">
        <v>429934</v>
      </c>
      <c r="I8" s="93">
        <v>420294</v>
      </c>
      <c r="J8" s="93">
        <v>393001</v>
      </c>
      <c r="K8" s="93">
        <v>402674</v>
      </c>
      <c r="L8" s="93">
        <v>379734</v>
      </c>
      <c r="M8" s="93">
        <v>365131</v>
      </c>
      <c r="N8" s="93">
        <v>369434</v>
      </c>
      <c r="O8" s="93">
        <v>365465</v>
      </c>
      <c r="P8" s="93">
        <v>397907</v>
      </c>
      <c r="Q8" s="93">
        <v>369609</v>
      </c>
      <c r="R8" s="46"/>
      <c r="S8" s="46"/>
      <c r="T8" s="46"/>
      <c r="U8" s="46"/>
      <c r="V8" s="46"/>
      <c r="W8" s="46"/>
      <c r="Z8" s="46"/>
      <c r="AA8" s="46"/>
      <c r="AB8" s="46"/>
      <c r="AC8" s="46"/>
      <c r="AD8" s="46"/>
      <c r="AE8" s="46"/>
      <c r="AF8" s="46"/>
    </row>
    <row r="9" spans="1:32" x14ac:dyDescent="0.35">
      <c r="A9" s="1"/>
      <c r="B9" s="7" t="s">
        <v>24</v>
      </c>
      <c r="C9" s="95">
        <v>178601</v>
      </c>
      <c r="D9" s="95">
        <v>391149</v>
      </c>
      <c r="E9" s="95">
        <v>101364</v>
      </c>
      <c r="F9" s="95">
        <v>245807</v>
      </c>
      <c r="G9" s="95">
        <v>228313</v>
      </c>
      <c r="H9" s="95">
        <v>170316</v>
      </c>
      <c r="I9" s="95">
        <v>53702</v>
      </c>
      <c r="J9" s="95">
        <v>68292</v>
      </c>
      <c r="K9" s="95">
        <v>308418</v>
      </c>
      <c r="L9" s="95">
        <v>363454</v>
      </c>
      <c r="M9" s="95">
        <v>180615</v>
      </c>
      <c r="N9" s="95">
        <v>172256</v>
      </c>
      <c r="O9" s="95">
        <v>283685</v>
      </c>
      <c r="P9" s="95">
        <v>257547</v>
      </c>
      <c r="Q9" s="95">
        <v>267839</v>
      </c>
      <c r="R9" s="46"/>
      <c r="S9" s="46"/>
      <c r="T9" s="46"/>
      <c r="U9" s="46"/>
      <c r="V9" s="46"/>
      <c r="W9" s="46"/>
      <c r="Z9" s="46"/>
      <c r="AA9" s="46"/>
      <c r="AB9" s="46"/>
      <c r="AC9" s="46"/>
      <c r="AD9" s="46"/>
      <c r="AE9" s="46"/>
      <c r="AF9" s="46"/>
    </row>
    <row r="10" spans="1:32" x14ac:dyDescent="0.35">
      <c r="A10" s="1"/>
      <c r="B10" s="19" t="s">
        <v>23</v>
      </c>
      <c r="C10" s="93">
        <v>8291</v>
      </c>
      <c r="D10" s="93">
        <v>8415</v>
      </c>
      <c r="E10" s="93">
        <v>9598</v>
      </c>
      <c r="F10" s="93">
        <v>9622</v>
      </c>
      <c r="G10" s="93">
        <v>9352</v>
      </c>
      <c r="H10" s="93">
        <v>9475</v>
      </c>
      <c r="I10" s="93">
        <v>10678</v>
      </c>
      <c r="J10" s="93">
        <v>10281</v>
      </c>
      <c r="K10" s="93">
        <v>8572</v>
      </c>
      <c r="L10" s="93">
        <v>8576</v>
      </c>
      <c r="M10" s="93">
        <v>8754</v>
      </c>
      <c r="N10" s="93">
        <v>8204</v>
      </c>
      <c r="O10" s="93">
        <v>6719</v>
      </c>
      <c r="P10" s="93">
        <v>6898</v>
      </c>
      <c r="Q10" s="93">
        <v>6253</v>
      </c>
      <c r="R10" s="46"/>
      <c r="S10" s="46"/>
      <c r="T10" s="46"/>
      <c r="U10" s="46"/>
      <c r="V10" s="46"/>
      <c r="W10" s="46"/>
      <c r="Z10" s="46"/>
      <c r="AA10" s="46"/>
      <c r="AB10" s="46"/>
      <c r="AC10" s="46"/>
      <c r="AD10" s="46"/>
      <c r="AE10" s="46"/>
      <c r="AF10" s="46"/>
    </row>
    <row r="11" spans="1:32" x14ac:dyDescent="0.35">
      <c r="A11" s="1"/>
      <c r="B11" s="7" t="s">
        <v>11</v>
      </c>
      <c r="C11" s="95">
        <v>0</v>
      </c>
      <c r="D11" s="95">
        <v>0</v>
      </c>
      <c r="E11" s="95">
        <v>0</v>
      </c>
      <c r="F11" s="95">
        <v>0</v>
      </c>
      <c r="G11" s="95">
        <v>0</v>
      </c>
      <c r="H11" s="95">
        <v>0</v>
      </c>
      <c r="I11" s="95">
        <v>0</v>
      </c>
      <c r="J11" s="95">
        <v>0</v>
      </c>
      <c r="K11" s="95">
        <v>0</v>
      </c>
      <c r="L11" s="95">
        <v>0</v>
      </c>
      <c r="M11" s="95">
        <v>0</v>
      </c>
      <c r="N11" s="95">
        <v>0</v>
      </c>
      <c r="O11" s="95">
        <v>0</v>
      </c>
      <c r="P11" s="95">
        <v>0</v>
      </c>
      <c r="Q11" s="95">
        <v>0</v>
      </c>
      <c r="R11" s="46"/>
      <c r="S11" s="46"/>
      <c r="T11" s="46"/>
      <c r="U11" s="46"/>
      <c r="V11" s="46"/>
      <c r="W11" s="46"/>
      <c r="Z11" s="46"/>
      <c r="AA11" s="46"/>
      <c r="AB11" s="46"/>
      <c r="AC11" s="46"/>
      <c r="AD11" s="46"/>
      <c r="AE11" s="46"/>
      <c r="AF11" s="46"/>
    </row>
    <row r="12" spans="1:32" x14ac:dyDescent="0.35">
      <c r="A12" s="1"/>
      <c r="B12" s="19" t="s">
        <v>13</v>
      </c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46"/>
      <c r="S12" s="46"/>
      <c r="T12" s="46"/>
      <c r="U12" s="46"/>
      <c r="V12" s="46"/>
      <c r="W12" s="46"/>
      <c r="X12" s="46"/>
      <c r="Z12" s="46"/>
      <c r="AA12" s="46"/>
      <c r="AB12" s="46"/>
      <c r="AC12" s="46"/>
      <c r="AD12" s="46"/>
      <c r="AE12" s="46"/>
      <c r="AF12" s="46"/>
    </row>
    <row r="13" spans="1:32" x14ac:dyDescent="0.35">
      <c r="A13" s="2"/>
      <c r="B13" s="12" t="s">
        <v>35</v>
      </c>
      <c r="C13" s="92">
        <f>SUM(C14:C17)</f>
        <v>778160</v>
      </c>
      <c r="D13" s="92">
        <f t="shared" ref="D13:Q13" si="4">SUM(D14:D17)</f>
        <v>705602</v>
      </c>
      <c r="E13" s="92">
        <f t="shared" si="4"/>
        <v>733242</v>
      </c>
      <c r="F13" s="92">
        <f t="shared" si="4"/>
        <v>882995</v>
      </c>
      <c r="G13" s="92">
        <f t="shared" si="4"/>
        <v>748858</v>
      </c>
      <c r="H13" s="92">
        <f t="shared" si="4"/>
        <v>855606</v>
      </c>
      <c r="I13" s="92">
        <f t="shared" si="4"/>
        <v>555574</v>
      </c>
      <c r="J13" s="92">
        <f t="shared" si="4"/>
        <v>650108</v>
      </c>
      <c r="K13" s="92">
        <f t="shared" si="4"/>
        <v>802763</v>
      </c>
      <c r="L13" s="92">
        <f t="shared" si="4"/>
        <v>1077088</v>
      </c>
      <c r="M13" s="92">
        <f t="shared" si="4"/>
        <v>813462</v>
      </c>
      <c r="N13" s="92">
        <f t="shared" si="4"/>
        <v>1030046</v>
      </c>
      <c r="O13" s="92">
        <f t="shared" si="4"/>
        <v>1059073</v>
      </c>
      <c r="P13" s="92">
        <f t="shared" si="4"/>
        <v>965812</v>
      </c>
      <c r="Q13" s="92">
        <f t="shared" si="4"/>
        <v>1027434</v>
      </c>
      <c r="R13" s="46"/>
      <c r="S13" s="46"/>
      <c r="T13" s="46"/>
      <c r="U13" s="46"/>
      <c r="V13" s="46"/>
      <c r="W13" s="46"/>
      <c r="Z13" s="46"/>
      <c r="AA13" s="46"/>
      <c r="AB13" s="46"/>
      <c r="AC13" s="46"/>
      <c r="AD13" s="46"/>
      <c r="AE13" s="46"/>
      <c r="AF13" s="46"/>
    </row>
    <row r="14" spans="1:32" x14ac:dyDescent="0.35">
      <c r="A14" s="1"/>
      <c r="B14" s="19" t="s">
        <v>23</v>
      </c>
      <c r="C14" s="93">
        <v>306004</v>
      </c>
      <c r="D14" s="93">
        <v>268092</v>
      </c>
      <c r="E14" s="93">
        <v>289976</v>
      </c>
      <c r="F14" s="93">
        <v>282665</v>
      </c>
      <c r="G14" s="93">
        <v>289912</v>
      </c>
      <c r="H14" s="93">
        <v>289669</v>
      </c>
      <c r="I14" s="93">
        <v>341450</v>
      </c>
      <c r="J14" s="93">
        <v>345998</v>
      </c>
      <c r="K14" s="93">
        <v>354877</v>
      </c>
      <c r="L14" s="93">
        <v>622130</v>
      </c>
      <c r="M14" s="93">
        <v>423844</v>
      </c>
      <c r="N14" s="93">
        <v>407855</v>
      </c>
      <c r="O14" s="93">
        <v>501159</v>
      </c>
      <c r="P14" s="93">
        <v>511763</v>
      </c>
      <c r="Q14" s="93">
        <v>468177</v>
      </c>
      <c r="R14" s="46"/>
      <c r="S14" s="46"/>
      <c r="T14" s="46"/>
      <c r="U14" s="46"/>
      <c r="V14" s="46"/>
      <c r="W14" s="46"/>
      <c r="Z14" s="46"/>
      <c r="AA14" s="46"/>
      <c r="AB14" s="46"/>
      <c r="AC14" s="46"/>
      <c r="AD14" s="46"/>
      <c r="AE14" s="46"/>
      <c r="AF14" s="46"/>
    </row>
    <row r="15" spans="1:32" x14ac:dyDescent="0.35">
      <c r="A15" s="1"/>
      <c r="B15" s="7" t="s">
        <v>14</v>
      </c>
      <c r="C15" s="95">
        <v>452767</v>
      </c>
      <c r="D15" s="95">
        <v>395607</v>
      </c>
      <c r="E15" s="95">
        <v>438462</v>
      </c>
      <c r="F15" s="95">
        <v>549640</v>
      </c>
      <c r="G15" s="95">
        <v>448295</v>
      </c>
      <c r="H15" s="95">
        <v>550805</v>
      </c>
      <c r="I15" s="95">
        <v>120865</v>
      </c>
      <c r="J15" s="95">
        <v>279417</v>
      </c>
      <c r="K15" s="95">
        <v>408730</v>
      </c>
      <c r="L15" s="95">
        <v>361846</v>
      </c>
      <c r="M15" s="95">
        <v>229618</v>
      </c>
      <c r="N15" s="95">
        <v>271781</v>
      </c>
      <c r="O15" s="95">
        <v>366322</v>
      </c>
      <c r="P15" s="95">
        <v>281647</v>
      </c>
      <c r="Q15" s="95">
        <v>274968</v>
      </c>
      <c r="R15" s="46"/>
      <c r="S15" s="46"/>
      <c r="T15" s="46"/>
      <c r="U15" s="46"/>
      <c r="V15" s="46"/>
      <c r="W15" s="46"/>
      <c r="Z15" s="46"/>
      <c r="AA15" s="46"/>
      <c r="AB15" s="46"/>
      <c r="AC15" s="46"/>
      <c r="AD15" s="46"/>
      <c r="AE15" s="46"/>
      <c r="AF15" s="46"/>
    </row>
    <row r="16" spans="1:32" x14ac:dyDescent="0.35">
      <c r="A16" s="1"/>
      <c r="B16" s="19" t="s">
        <v>31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>
        <v>0</v>
      </c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93">
        <v>0</v>
      </c>
      <c r="Q16" s="93">
        <v>0</v>
      </c>
      <c r="R16" s="46"/>
      <c r="S16" s="46"/>
      <c r="T16" s="46"/>
      <c r="U16" s="46"/>
      <c r="V16" s="46"/>
      <c r="W16" s="46"/>
      <c r="Z16" s="46"/>
      <c r="AA16" s="46"/>
      <c r="AB16" s="46"/>
      <c r="AC16" s="46"/>
      <c r="AD16" s="46"/>
      <c r="AE16" s="46"/>
      <c r="AF16" s="46"/>
    </row>
    <row r="17" spans="1:32" x14ac:dyDescent="0.35">
      <c r="A17" s="1"/>
      <c r="B17" s="7" t="s">
        <v>11</v>
      </c>
      <c r="C17" s="95">
        <v>19389</v>
      </c>
      <c r="D17" s="95">
        <v>41903</v>
      </c>
      <c r="E17" s="95">
        <v>4804</v>
      </c>
      <c r="F17" s="95">
        <v>50690</v>
      </c>
      <c r="G17" s="95">
        <v>10651</v>
      </c>
      <c r="H17" s="95">
        <v>15132</v>
      </c>
      <c r="I17" s="95">
        <v>93259</v>
      </c>
      <c r="J17" s="95">
        <v>24693</v>
      </c>
      <c r="K17" s="95">
        <v>39156</v>
      </c>
      <c r="L17" s="95">
        <v>93112</v>
      </c>
      <c r="M17" s="95">
        <v>160000</v>
      </c>
      <c r="N17" s="95">
        <v>350410</v>
      </c>
      <c r="O17" s="95">
        <v>191592</v>
      </c>
      <c r="P17" s="95">
        <v>172402</v>
      </c>
      <c r="Q17" s="95">
        <v>284289</v>
      </c>
      <c r="R17" s="46"/>
      <c r="S17" s="46"/>
      <c r="T17" s="46"/>
      <c r="U17" s="46"/>
      <c r="V17" s="46"/>
      <c r="W17" s="46"/>
      <c r="Z17" s="46"/>
      <c r="AA17" s="46"/>
      <c r="AB17" s="46"/>
      <c r="AC17" s="46"/>
      <c r="AD17" s="46"/>
      <c r="AE17" s="46"/>
      <c r="AF17" s="46"/>
    </row>
    <row r="18" spans="1:32" x14ac:dyDescent="0.35">
      <c r="A18" s="2"/>
      <c r="B18" s="18" t="s">
        <v>20</v>
      </c>
      <c r="C18" s="91">
        <v>124218</v>
      </c>
      <c r="D18" s="91">
        <v>125764</v>
      </c>
      <c r="E18" s="91">
        <v>137817</v>
      </c>
      <c r="F18" s="91">
        <v>159668</v>
      </c>
      <c r="G18" s="91">
        <v>145014</v>
      </c>
      <c r="H18" s="91">
        <v>180250</v>
      </c>
      <c r="I18" s="91">
        <v>153133</v>
      </c>
      <c r="J18" s="91">
        <v>172099</v>
      </c>
      <c r="K18" s="91">
        <v>171888</v>
      </c>
      <c r="L18" s="91">
        <v>-62009</v>
      </c>
      <c r="M18" s="91">
        <v>25831</v>
      </c>
      <c r="N18" s="91">
        <v>7687</v>
      </c>
      <c r="O18" s="91">
        <v>23161</v>
      </c>
      <c r="P18" s="91">
        <v>22091</v>
      </c>
      <c r="Q18" s="91">
        <v>21400</v>
      </c>
      <c r="R18" s="46"/>
      <c r="S18" s="46"/>
      <c r="T18" s="46"/>
      <c r="U18" s="46"/>
      <c r="V18" s="46"/>
      <c r="W18" s="46"/>
      <c r="Z18" s="46"/>
      <c r="AA18" s="46"/>
      <c r="AB18" s="46"/>
      <c r="AC18" s="46"/>
      <c r="AD18" s="46"/>
      <c r="AE18" s="46"/>
      <c r="AF18" s="46"/>
    </row>
    <row r="19" spans="1:32" x14ac:dyDescent="0.35">
      <c r="A19" s="2"/>
      <c r="B19" s="12" t="s">
        <v>22</v>
      </c>
      <c r="C19" s="92">
        <f>SUM(C20:C30)</f>
        <v>-562931</v>
      </c>
      <c r="D19" s="92">
        <f t="shared" ref="D19:Q19" si="5">SUM(D20:D30)</f>
        <v>-588389</v>
      </c>
      <c r="E19" s="92">
        <f t="shared" si="5"/>
        <v>-633110</v>
      </c>
      <c r="F19" s="92">
        <f t="shared" si="5"/>
        <v>-778866</v>
      </c>
      <c r="G19" s="92">
        <f t="shared" si="5"/>
        <v>-702859</v>
      </c>
      <c r="H19" s="92">
        <f t="shared" si="5"/>
        <v>-735093</v>
      </c>
      <c r="I19" s="92">
        <f t="shared" si="5"/>
        <v>-633306</v>
      </c>
      <c r="J19" s="92">
        <f t="shared" si="5"/>
        <v>-578466</v>
      </c>
      <c r="K19" s="92">
        <f t="shared" si="5"/>
        <v>-661695</v>
      </c>
      <c r="L19" s="92">
        <f t="shared" si="5"/>
        <v>-667059</v>
      </c>
      <c r="M19" s="92">
        <f t="shared" si="5"/>
        <v>-634209</v>
      </c>
      <c r="N19" s="92">
        <f t="shared" si="5"/>
        <v>-676788</v>
      </c>
      <c r="O19" s="92">
        <f t="shared" si="5"/>
        <v>-703928</v>
      </c>
      <c r="P19" s="92">
        <f t="shared" si="5"/>
        <v>-705692</v>
      </c>
      <c r="Q19" s="92">
        <f t="shared" si="5"/>
        <v>-790210</v>
      </c>
      <c r="R19" s="46"/>
      <c r="S19" s="46"/>
      <c r="T19" s="46"/>
      <c r="U19" s="46"/>
      <c r="V19" s="46"/>
      <c r="W19" s="46"/>
      <c r="Z19" s="46"/>
      <c r="AA19" s="46"/>
      <c r="AB19" s="46"/>
      <c r="AC19" s="46"/>
      <c r="AD19" s="46"/>
      <c r="AE19" s="46"/>
      <c r="AF19" s="46"/>
    </row>
    <row r="20" spans="1:32" x14ac:dyDescent="0.35">
      <c r="A20" s="2"/>
      <c r="B20" s="19" t="s">
        <v>69</v>
      </c>
      <c r="C20" s="96">
        <v>-190567</v>
      </c>
      <c r="D20" s="96">
        <v>-194966</v>
      </c>
      <c r="E20" s="96">
        <v>-209427</v>
      </c>
      <c r="F20" s="96">
        <v>-219854</v>
      </c>
      <c r="G20" s="96">
        <v>-218386</v>
      </c>
      <c r="H20" s="96">
        <v>-223234</v>
      </c>
      <c r="I20" s="96">
        <v>-158496</v>
      </c>
      <c r="J20" s="96">
        <v>-159707</v>
      </c>
      <c r="K20" s="96">
        <v>-161249</v>
      </c>
      <c r="L20" s="96">
        <v>-184116</v>
      </c>
      <c r="M20" s="96">
        <v>-182165</v>
      </c>
      <c r="N20" s="96">
        <v>-186288</v>
      </c>
      <c r="O20" s="96">
        <v>-184046</v>
      </c>
      <c r="P20" s="96">
        <v>-184998</v>
      </c>
      <c r="Q20" s="96">
        <v>-183387</v>
      </c>
      <c r="R20" s="46"/>
      <c r="S20" s="46"/>
      <c r="T20" s="46"/>
      <c r="U20" s="46"/>
      <c r="V20" s="46"/>
      <c r="W20" s="46"/>
      <c r="Z20" s="46"/>
      <c r="AA20" s="46"/>
      <c r="AB20" s="46"/>
      <c r="AC20" s="46"/>
      <c r="AD20" s="46"/>
      <c r="AE20" s="46"/>
      <c r="AF20" s="46"/>
    </row>
    <row r="21" spans="1:32" x14ac:dyDescent="0.35">
      <c r="A21" s="2"/>
      <c r="B21" s="7" t="s">
        <v>70</v>
      </c>
      <c r="C21" s="97">
        <v>-187997</v>
      </c>
      <c r="D21" s="97">
        <v>-188420</v>
      </c>
      <c r="E21" s="97">
        <v>-214043</v>
      </c>
      <c r="F21" s="97">
        <v>-325650</v>
      </c>
      <c r="G21" s="97">
        <v>-219563</v>
      </c>
      <c r="H21" s="97">
        <v>-235744</v>
      </c>
      <c r="I21" s="97">
        <v>-249343</v>
      </c>
      <c r="J21" s="97">
        <v>-274152</v>
      </c>
      <c r="K21" s="97">
        <v>-251399</v>
      </c>
      <c r="L21" s="97">
        <v>-243661</v>
      </c>
      <c r="M21" s="97">
        <v>-250027</v>
      </c>
      <c r="N21" s="97">
        <v>-272360</v>
      </c>
      <c r="O21" s="97">
        <v>-266257</v>
      </c>
      <c r="P21" s="97">
        <v>-263734</v>
      </c>
      <c r="Q21" s="97">
        <v>-378844</v>
      </c>
      <c r="R21" s="46"/>
      <c r="S21" s="46"/>
      <c r="T21" s="46"/>
      <c r="U21" s="46"/>
      <c r="V21" s="46"/>
      <c r="W21" s="46"/>
      <c r="Z21" s="46"/>
      <c r="AA21" s="46"/>
      <c r="AB21" s="46"/>
      <c r="AC21" s="46"/>
      <c r="AD21" s="46"/>
      <c r="AE21" s="46"/>
      <c r="AF21" s="46"/>
    </row>
    <row r="22" spans="1:32" x14ac:dyDescent="0.35">
      <c r="A22" s="2"/>
      <c r="B22" s="19" t="s">
        <v>71</v>
      </c>
      <c r="C22" s="96">
        <v>-1676</v>
      </c>
      <c r="D22" s="96">
        <v>-1698</v>
      </c>
      <c r="E22" s="96">
        <v>-1586</v>
      </c>
      <c r="F22" s="96">
        <v>-1575</v>
      </c>
      <c r="G22" s="96">
        <v>-1715</v>
      </c>
      <c r="H22" s="96">
        <v>-1774</v>
      </c>
      <c r="I22" s="96">
        <v>-1799</v>
      </c>
      <c r="J22" s="96">
        <v>-1776</v>
      </c>
      <c r="K22" s="96">
        <v>-1897</v>
      </c>
      <c r="L22" s="96">
        <v>-1856</v>
      </c>
      <c r="M22" s="96">
        <v>-375</v>
      </c>
      <c r="N22" s="96">
        <v>-344</v>
      </c>
      <c r="O22" s="96">
        <v>-296</v>
      </c>
      <c r="P22" s="96">
        <v>-317</v>
      </c>
      <c r="Q22" s="96">
        <v>-354</v>
      </c>
      <c r="R22" s="46"/>
      <c r="S22" s="46"/>
      <c r="T22" s="46"/>
      <c r="U22" s="46"/>
      <c r="V22" s="46"/>
      <c r="W22" s="46"/>
      <c r="Z22" s="46"/>
      <c r="AA22" s="46"/>
      <c r="AB22" s="46"/>
      <c r="AC22" s="46"/>
      <c r="AD22" s="46"/>
      <c r="AE22" s="46"/>
      <c r="AF22" s="46"/>
    </row>
    <row r="23" spans="1:32" x14ac:dyDescent="0.35">
      <c r="A23" s="2"/>
      <c r="B23" s="7" t="s">
        <v>72</v>
      </c>
      <c r="C23" s="97">
        <v>-32439</v>
      </c>
      <c r="D23" s="97">
        <v>-40938</v>
      </c>
      <c r="E23" s="97">
        <v>-69846</v>
      </c>
      <c r="F23" s="97">
        <v>-75931</v>
      </c>
      <c r="G23" s="97">
        <v>-68981</v>
      </c>
      <c r="H23" s="97">
        <v>-68342</v>
      </c>
      <c r="I23" s="97">
        <v>-67455</v>
      </c>
      <c r="J23" s="97">
        <v>43841</v>
      </c>
      <c r="K23" s="97">
        <v>-10587</v>
      </c>
      <c r="L23" s="97">
        <v>-10995</v>
      </c>
      <c r="M23" s="97">
        <v>5418</v>
      </c>
      <c r="N23" s="97">
        <v>-11043</v>
      </c>
      <c r="O23" s="97">
        <v>-10317</v>
      </c>
      <c r="P23" s="97">
        <v>-10904</v>
      </c>
      <c r="Q23" s="97">
        <v>-11870</v>
      </c>
      <c r="R23" s="46"/>
      <c r="S23" s="46"/>
      <c r="T23" s="46"/>
      <c r="U23" s="46"/>
      <c r="V23" s="46"/>
      <c r="W23" s="46"/>
      <c r="Z23" s="46"/>
      <c r="AA23" s="46"/>
      <c r="AB23" s="46"/>
      <c r="AC23" s="46"/>
      <c r="AD23" s="46"/>
      <c r="AE23" s="46"/>
      <c r="AF23" s="46"/>
    </row>
    <row r="24" spans="1:32" x14ac:dyDescent="0.35">
      <c r="A24" s="2"/>
      <c r="B24" s="19" t="s">
        <v>73</v>
      </c>
      <c r="C24" s="96">
        <v>-22784</v>
      </c>
      <c r="D24" s="96">
        <v>-24691</v>
      </c>
      <c r="E24" s="96">
        <v>-24273</v>
      </c>
      <c r="F24" s="96">
        <v>-24853</v>
      </c>
      <c r="G24" s="96">
        <v>-22276</v>
      </c>
      <c r="H24" s="96">
        <v>-22725</v>
      </c>
      <c r="I24" s="96">
        <v>-26875</v>
      </c>
      <c r="J24" s="96">
        <v>-22448</v>
      </c>
      <c r="K24" s="96">
        <v>-26025</v>
      </c>
      <c r="L24" s="96">
        <v>-25976</v>
      </c>
      <c r="M24" s="96">
        <v>-28976</v>
      </c>
      <c r="N24" s="96">
        <v>-29071</v>
      </c>
      <c r="O24" s="96">
        <v>-29140</v>
      </c>
      <c r="P24" s="96">
        <v>-28637</v>
      </c>
      <c r="Q24" s="96">
        <v>-40096</v>
      </c>
      <c r="R24" s="46"/>
      <c r="S24" s="46"/>
      <c r="T24" s="46"/>
      <c r="U24" s="46"/>
      <c r="V24" s="46"/>
      <c r="W24" s="46"/>
      <c r="Z24" s="46"/>
      <c r="AA24" s="46"/>
      <c r="AB24" s="46"/>
      <c r="AC24" s="46"/>
      <c r="AD24" s="46"/>
      <c r="AE24" s="46"/>
      <c r="AF24" s="46"/>
    </row>
    <row r="25" spans="1:32" x14ac:dyDescent="0.35">
      <c r="A25" s="2"/>
      <c r="B25" s="7" t="s">
        <v>74</v>
      </c>
      <c r="C25" s="97">
        <v>-37933</v>
      </c>
      <c r="D25" s="97">
        <v>-48895</v>
      </c>
      <c r="E25" s="97">
        <v>-42730</v>
      </c>
      <c r="F25" s="97">
        <v>-45872</v>
      </c>
      <c r="G25" s="97">
        <v>-42601</v>
      </c>
      <c r="H25" s="97">
        <v>-85236</v>
      </c>
      <c r="I25" s="97">
        <v>-48372</v>
      </c>
      <c r="J25" s="97">
        <v>-70940</v>
      </c>
      <c r="K25" s="97">
        <v>-102427</v>
      </c>
      <c r="L25" s="97">
        <v>-83176</v>
      </c>
      <c r="M25" s="97">
        <v>-80176</v>
      </c>
      <c r="N25" s="97">
        <v>-79275</v>
      </c>
      <c r="O25" s="97">
        <v>-82695</v>
      </c>
      <c r="P25" s="97">
        <v>-79264</v>
      </c>
      <c r="Q25" s="97">
        <v>-78560</v>
      </c>
      <c r="R25" s="46"/>
      <c r="S25" s="46"/>
      <c r="T25" s="46"/>
      <c r="U25" s="46"/>
      <c r="V25" s="46"/>
      <c r="W25" s="46"/>
      <c r="Z25" s="46"/>
      <c r="AA25" s="46"/>
      <c r="AB25" s="46"/>
      <c r="AC25" s="46"/>
      <c r="AD25" s="46"/>
      <c r="AE25" s="46"/>
      <c r="AF25" s="46"/>
    </row>
    <row r="26" spans="1:32" x14ac:dyDescent="0.35">
      <c r="A26" s="2"/>
      <c r="B26" s="19" t="s">
        <v>75</v>
      </c>
      <c r="C26" s="96">
        <v>-6477</v>
      </c>
      <c r="D26" s="96">
        <v>-6510</v>
      </c>
      <c r="E26" s="96">
        <v>-7146</v>
      </c>
      <c r="F26" s="96">
        <v>-4309</v>
      </c>
      <c r="G26" s="96">
        <v>-5008</v>
      </c>
      <c r="H26" s="96">
        <v>-5009</v>
      </c>
      <c r="I26" s="96">
        <v>-5397</v>
      </c>
      <c r="J26" s="96">
        <v>-5397</v>
      </c>
      <c r="K26" s="96">
        <v>-11062</v>
      </c>
      <c r="L26" s="96">
        <v>-16077</v>
      </c>
      <c r="M26" s="96">
        <v>-16741</v>
      </c>
      <c r="N26" s="96">
        <v>-18464</v>
      </c>
      <c r="O26" s="96">
        <v>-15211</v>
      </c>
      <c r="P26" s="96">
        <v>-15210</v>
      </c>
      <c r="Q26" s="96">
        <v>-14873</v>
      </c>
      <c r="R26" s="46"/>
      <c r="S26" s="46"/>
      <c r="T26" s="46"/>
      <c r="U26" s="46"/>
      <c r="V26" s="46"/>
      <c r="W26" s="46"/>
      <c r="Z26" s="46"/>
      <c r="AA26" s="46"/>
      <c r="AB26" s="46"/>
      <c r="AC26" s="46"/>
      <c r="AD26" s="46"/>
      <c r="AE26" s="46"/>
      <c r="AF26" s="46"/>
    </row>
    <row r="27" spans="1:32" x14ac:dyDescent="0.35">
      <c r="A27" s="2"/>
      <c r="B27" s="7" t="s">
        <v>76</v>
      </c>
      <c r="C27" s="97">
        <v>-53358</v>
      </c>
      <c r="D27" s="97">
        <v>-55562</v>
      </c>
      <c r="E27" s="97">
        <v>-36166</v>
      </c>
      <c r="F27" s="97">
        <v>-52738</v>
      </c>
      <c r="G27" s="97">
        <v>-70652</v>
      </c>
      <c r="H27" s="97">
        <v>-62009</v>
      </c>
      <c r="I27" s="97">
        <v>-34386</v>
      </c>
      <c r="J27" s="97">
        <v>-44879</v>
      </c>
      <c r="K27" s="97">
        <v>-62941</v>
      </c>
      <c r="L27" s="97">
        <v>-57733</v>
      </c>
      <c r="M27" s="97">
        <v>-39356</v>
      </c>
      <c r="N27" s="97">
        <v>-41493</v>
      </c>
      <c r="O27" s="97">
        <v>-75898</v>
      </c>
      <c r="P27" s="97">
        <v>-84180</v>
      </c>
      <c r="Q27" s="97">
        <v>-44116</v>
      </c>
      <c r="R27" s="46"/>
      <c r="S27" s="46"/>
      <c r="T27" s="46"/>
      <c r="U27" s="46"/>
      <c r="V27" s="46"/>
      <c r="W27" s="46"/>
      <c r="Z27" s="46"/>
      <c r="AA27" s="46"/>
      <c r="AB27" s="46"/>
      <c r="AC27" s="46"/>
      <c r="AD27" s="46"/>
      <c r="AE27" s="46"/>
      <c r="AF27" s="46"/>
    </row>
    <row r="28" spans="1:32" x14ac:dyDescent="0.35">
      <c r="A28" s="2"/>
      <c r="B28" s="19" t="s">
        <v>77</v>
      </c>
      <c r="C28" s="96">
        <v>-29549</v>
      </c>
      <c r="D28" s="96">
        <v>-26552</v>
      </c>
      <c r="E28" s="96">
        <v>-27713</v>
      </c>
      <c r="F28" s="96">
        <v>-27908</v>
      </c>
      <c r="G28" s="96">
        <v>-53509</v>
      </c>
      <c r="H28" s="96">
        <v>-30868</v>
      </c>
      <c r="I28" s="96">
        <v>-41035</v>
      </c>
      <c r="J28" s="96">
        <v>-42883</v>
      </c>
      <c r="K28" s="96">
        <v>-33985</v>
      </c>
      <c r="L28" s="96">
        <v>-43332</v>
      </c>
      <c r="M28" s="96">
        <v>-41703</v>
      </c>
      <c r="N28" s="96">
        <v>-38345</v>
      </c>
      <c r="O28" s="96">
        <v>-39960</v>
      </c>
      <c r="P28" s="96">
        <v>-38336</v>
      </c>
      <c r="Q28" s="96">
        <v>-38004</v>
      </c>
      <c r="R28" s="46"/>
      <c r="S28" s="46"/>
      <c r="T28" s="46"/>
      <c r="U28" s="46"/>
      <c r="V28" s="46"/>
      <c r="W28" s="46"/>
      <c r="Z28" s="46"/>
      <c r="AA28" s="46"/>
      <c r="AB28" s="46"/>
      <c r="AC28" s="46"/>
      <c r="AD28" s="46"/>
      <c r="AE28" s="46"/>
      <c r="AF28" s="46"/>
    </row>
    <row r="29" spans="1:32" x14ac:dyDescent="0.35">
      <c r="A29" s="2"/>
      <c r="B29" s="7" t="s">
        <v>78</v>
      </c>
      <c r="C29" s="97">
        <v>0</v>
      </c>
      <c r="D29" s="97">
        <v>0</v>
      </c>
      <c r="E29" s="97">
        <v>0</v>
      </c>
      <c r="F29" s="97">
        <v>0</v>
      </c>
      <c r="G29" s="97">
        <v>0</v>
      </c>
      <c r="H29" s="97">
        <v>0</v>
      </c>
      <c r="I29" s="97">
        <v>0</v>
      </c>
      <c r="J29" s="97">
        <v>0</v>
      </c>
      <c r="K29" s="97">
        <v>0</v>
      </c>
      <c r="L29" s="97">
        <v>0</v>
      </c>
      <c r="M29" s="97">
        <v>0</v>
      </c>
      <c r="N29" s="97">
        <v>0</v>
      </c>
      <c r="O29" s="97">
        <v>0</v>
      </c>
      <c r="P29" s="97">
        <v>0</v>
      </c>
      <c r="Q29" s="97">
        <v>0</v>
      </c>
      <c r="R29" s="46"/>
      <c r="S29" s="46"/>
      <c r="T29" s="46"/>
      <c r="U29" s="46"/>
      <c r="V29" s="46"/>
      <c r="W29" s="46"/>
      <c r="Z29" s="46"/>
      <c r="AA29" s="46"/>
      <c r="AB29" s="46"/>
      <c r="AC29" s="46"/>
      <c r="AD29" s="46"/>
      <c r="AE29" s="46"/>
      <c r="AF29" s="46"/>
    </row>
    <row r="30" spans="1:32" x14ac:dyDescent="0.35">
      <c r="A30" s="2"/>
      <c r="B30" s="19" t="s">
        <v>79</v>
      </c>
      <c r="C30" s="96">
        <v>-151</v>
      </c>
      <c r="D30" s="96">
        <v>-157</v>
      </c>
      <c r="E30" s="96">
        <v>-180</v>
      </c>
      <c r="F30" s="96">
        <v>-176</v>
      </c>
      <c r="G30" s="96">
        <v>-168</v>
      </c>
      <c r="H30" s="96">
        <v>-152</v>
      </c>
      <c r="I30" s="96">
        <v>-148</v>
      </c>
      <c r="J30" s="96">
        <v>-125</v>
      </c>
      <c r="K30" s="96">
        <v>-123</v>
      </c>
      <c r="L30" s="96">
        <v>-137</v>
      </c>
      <c r="M30" s="96">
        <v>-108</v>
      </c>
      <c r="N30" s="96">
        <v>-105</v>
      </c>
      <c r="O30" s="96">
        <v>-108</v>
      </c>
      <c r="P30" s="96">
        <v>-112</v>
      </c>
      <c r="Q30" s="96">
        <v>-106</v>
      </c>
      <c r="R30" s="46"/>
      <c r="S30" s="46"/>
      <c r="T30" s="46"/>
      <c r="U30" s="46"/>
      <c r="V30" s="46"/>
      <c r="W30" s="46"/>
      <c r="Z30" s="46"/>
      <c r="AA30" s="46"/>
      <c r="AB30" s="46"/>
      <c r="AC30" s="46"/>
      <c r="AD30" s="46"/>
      <c r="AE30" s="46"/>
      <c r="AF30" s="46"/>
    </row>
    <row r="31" spans="1:32" ht="14.15" customHeight="1" x14ac:dyDescent="0.35">
      <c r="A31" s="2"/>
      <c r="B31" s="2" t="s">
        <v>19</v>
      </c>
      <c r="C31" s="92">
        <f>SUM(C32:C41)</f>
        <v>-1009343</v>
      </c>
      <c r="D31" s="92">
        <f t="shared" ref="D31:Q31" si="6">SUM(D32:D41)</f>
        <v>-783168</v>
      </c>
      <c r="E31" s="92">
        <f t="shared" si="6"/>
        <v>2471806</v>
      </c>
      <c r="F31" s="92">
        <f t="shared" si="6"/>
        <v>-1073594</v>
      </c>
      <c r="G31" s="92">
        <f t="shared" si="6"/>
        <v>-1943795</v>
      </c>
      <c r="H31" s="92">
        <f t="shared" si="6"/>
        <v>-1400882</v>
      </c>
      <c r="I31" s="92">
        <f t="shared" si="6"/>
        <v>-1807013</v>
      </c>
      <c r="J31" s="92">
        <f t="shared" si="6"/>
        <v>-1730215</v>
      </c>
      <c r="K31" s="92">
        <f t="shared" si="6"/>
        <v>-1169684</v>
      </c>
      <c r="L31" s="92">
        <f t="shared" si="6"/>
        <v>-1341716</v>
      </c>
      <c r="M31" s="92">
        <f t="shared" si="6"/>
        <v>-1312138</v>
      </c>
      <c r="N31" s="92">
        <f t="shared" si="6"/>
        <v>-2264468</v>
      </c>
      <c r="O31" s="92">
        <f t="shared" si="6"/>
        <v>-1522835</v>
      </c>
      <c r="P31" s="92">
        <f t="shared" si="6"/>
        <v>-1409581</v>
      </c>
      <c r="Q31" s="92">
        <f t="shared" si="6"/>
        <v>-1198693</v>
      </c>
      <c r="R31" s="46"/>
      <c r="S31" s="46"/>
      <c r="T31" s="46"/>
      <c r="U31" s="46"/>
      <c r="V31" s="46"/>
      <c r="W31" s="46"/>
      <c r="Z31" s="46"/>
      <c r="AA31" s="46"/>
      <c r="AB31" s="46"/>
      <c r="AC31" s="46"/>
      <c r="AD31" s="46"/>
      <c r="AE31" s="46"/>
      <c r="AF31" s="46"/>
    </row>
    <row r="32" spans="1:32" x14ac:dyDescent="0.35">
      <c r="A32" s="1"/>
      <c r="B32" s="19" t="s">
        <v>5</v>
      </c>
      <c r="C32" s="93">
        <v>-352434</v>
      </c>
      <c r="D32" s="93">
        <v>-306262</v>
      </c>
      <c r="E32" s="93">
        <v>-291877</v>
      </c>
      <c r="F32" s="93">
        <v>-367562</v>
      </c>
      <c r="G32" s="93">
        <v>-283866</v>
      </c>
      <c r="H32" s="93">
        <v>-337856</v>
      </c>
      <c r="I32" s="93">
        <v>-331961</v>
      </c>
      <c r="J32" s="93">
        <v>-789909</v>
      </c>
      <c r="K32" s="93">
        <v>-270686</v>
      </c>
      <c r="L32" s="93">
        <v>-448586</v>
      </c>
      <c r="M32" s="93">
        <v>-232455</v>
      </c>
      <c r="N32" s="93">
        <v>-279225</v>
      </c>
      <c r="O32" s="93">
        <v>-221804</v>
      </c>
      <c r="P32" s="93">
        <v>-207978</v>
      </c>
      <c r="Q32" s="93">
        <v>-206017</v>
      </c>
      <c r="R32" s="46"/>
      <c r="S32" s="46"/>
      <c r="T32" s="46"/>
      <c r="U32" s="46"/>
      <c r="V32" s="46"/>
      <c r="W32" s="46"/>
      <c r="Z32" s="46"/>
      <c r="AA32" s="46"/>
      <c r="AB32" s="46"/>
      <c r="AC32" s="46"/>
      <c r="AD32" s="46"/>
      <c r="AE32" s="46"/>
      <c r="AF32" s="46"/>
    </row>
    <row r="33" spans="1:32" x14ac:dyDescent="0.35">
      <c r="A33" s="1"/>
      <c r="B33" s="7" t="s">
        <v>6</v>
      </c>
      <c r="C33" s="95">
        <v>-14025</v>
      </c>
      <c r="D33" s="95">
        <v>-13515</v>
      </c>
      <c r="E33" s="95">
        <v>-12369</v>
      </c>
      <c r="F33" s="95">
        <v>-42411</v>
      </c>
      <c r="G33" s="95">
        <v>-12559</v>
      </c>
      <c r="H33" s="95">
        <v>-16795</v>
      </c>
      <c r="I33" s="95">
        <v>-22742</v>
      </c>
      <c r="J33" s="95">
        <v>-28745</v>
      </c>
      <c r="K33" s="95">
        <v>-13635</v>
      </c>
      <c r="L33" s="95">
        <v>-28808</v>
      </c>
      <c r="M33" s="95">
        <v>-16872</v>
      </c>
      <c r="N33" s="95">
        <v>-45911</v>
      </c>
      <c r="O33" s="95">
        <v>-13121</v>
      </c>
      <c r="P33" s="95">
        <v>-21726</v>
      </c>
      <c r="Q33" s="95">
        <v>-27473</v>
      </c>
      <c r="R33" s="46"/>
      <c r="S33" s="46"/>
      <c r="T33" s="46"/>
      <c r="U33" s="46"/>
      <c r="V33" s="46"/>
      <c r="W33" s="46"/>
      <c r="Z33" s="46"/>
      <c r="AA33" s="46"/>
      <c r="AB33" s="46"/>
      <c r="AC33" s="46"/>
      <c r="AD33" s="46"/>
      <c r="AE33" s="46"/>
      <c r="AF33" s="46"/>
    </row>
    <row r="34" spans="1:32" x14ac:dyDescent="0.35">
      <c r="A34" s="1"/>
      <c r="B34" s="19" t="s">
        <v>7</v>
      </c>
      <c r="C34" s="93">
        <v>-72990</v>
      </c>
      <c r="D34" s="93">
        <v>-81978</v>
      </c>
      <c r="E34" s="93">
        <v>-80706</v>
      </c>
      <c r="F34" s="93">
        <v>-62301</v>
      </c>
      <c r="G34" s="93">
        <v>-78969</v>
      </c>
      <c r="H34" s="93">
        <v>-57726</v>
      </c>
      <c r="I34" s="93">
        <v>-103639</v>
      </c>
      <c r="J34" s="93">
        <v>-202189</v>
      </c>
      <c r="K34" s="93">
        <v>-106800</v>
      </c>
      <c r="L34" s="93">
        <v>-112771</v>
      </c>
      <c r="M34" s="93">
        <v>-132739</v>
      </c>
      <c r="N34" s="93">
        <v>-116388</v>
      </c>
      <c r="O34" s="93">
        <v>-96192</v>
      </c>
      <c r="P34" s="93">
        <v>-83710</v>
      </c>
      <c r="Q34" s="93">
        <v>-121232</v>
      </c>
      <c r="R34" s="46"/>
      <c r="S34" s="46"/>
      <c r="T34" s="46"/>
      <c r="U34" s="46"/>
      <c r="V34" s="46"/>
      <c r="W34" s="46"/>
      <c r="Z34" s="46"/>
      <c r="AA34" s="46"/>
      <c r="AB34" s="46"/>
      <c r="AC34" s="46"/>
      <c r="AD34" s="46"/>
      <c r="AE34" s="46"/>
      <c r="AF34" s="46"/>
    </row>
    <row r="35" spans="1:32" x14ac:dyDescent="0.35">
      <c r="A35" s="1"/>
      <c r="B35" s="7" t="s">
        <v>8</v>
      </c>
      <c r="C35" s="95">
        <v>-34227</v>
      </c>
      <c r="D35" s="95">
        <v>-39453</v>
      </c>
      <c r="E35" s="95">
        <v>2761409</v>
      </c>
      <c r="F35" s="95">
        <v>27229</v>
      </c>
      <c r="G35" s="95">
        <v>-48375</v>
      </c>
      <c r="H35" s="95">
        <v>-50677</v>
      </c>
      <c r="I35" s="95">
        <v>-78684</v>
      </c>
      <c r="J35" s="95">
        <v>-66527</v>
      </c>
      <c r="K35" s="95">
        <v>-43919</v>
      </c>
      <c r="L35" s="95">
        <v>-51640</v>
      </c>
      <c r="M35" s="95">
        <v>-54836</v>
      </c>
      <c r="N35" s="95">
        <v>-98996</v>
      </c>
      <c r="O35" s="95">
        <v>-71669</v>
      </c>
      <c r="P35" s="95">
        <v>-62966</v>
      </c>
      <c r="Q35" s="95">
        <v>-226322</v>
      </c>
      <c r="R35" s="46"/>
      <c r="S35" s="46"/>
      <c r="T35" s="46"/>
      <c r="U35" s="46"/>
      <c r="V35" s="46"/>
      <c r="W35" s="46"/>
      <c r="Z35" s="46"/>
      <c r="AA35" s="46"/>
      <c r="AB35" s="46"/>
      <c r="AC35" s="46"/>
      <c r="AD35" s="46"/>
      <c r="AE35" s="46"/>
      <c r="AF35" s="46"/>
    </row>
    <row r="36" spans="1:32" x14ac:dyDescent="0.35">
      <c r="A36" s="1"/>
      <c r="B36" s="19" t="s">
        <v>9</v>
      </c>
      <c r="C36" s="93">
        <v>-187200</v>
      </c>
      <c r="D36" s="93">
        <v>-188420</v>
      </c>
      <c r="E36" s="93">
        <v>-207464</v>
      </c>
      <c r="F36" s="93">
        <v>-210653</v>
      </c>
      <c r="G36" s="93">
        <v>-194607</v>
      </c>
      <c r="H36" s="93">
        <v>-228979</v>
      </c>
      <c r="I36" s="93">
        <v>-242759</v>
      </c>
      <c r="J36" s="93">
        <v>-166532</v>
      </c>
      <c r="K36" s="93">
        <v>-222022</v>
      </c>
      <c r="L36" s="93">
        <v>-225569</v>
      </c>
      <c r="M36" s="93">
        <v>-248275</v>
      </c>
      <c r="N36" s="93">
        <v>-333745</v>
      </c>
      <c r="O36" s="93">
        <v>-337119</v>
      </c>
      <c r="P36" s="93">
        <v>-355152</v>
      </c>
      <c r="Q36" s="93">
        <v>-359056</v>
      </c>
      <c r="R36" s="46"/>
      <c r="S36" s="46"/>
      <c r="T36" s="46"/>
      <c r="U36" s="46"/>
      <c r="V36" s="46"/>
      <c r="W36" s="46"/>
      <c r="Z36" s="46"/>
      <c r="AA36" s="46"/>
      <c r="AB36" s="46"/>
      <c r="AC36" s="46"/>
      <c r="AD36" s="46"/>
      <c r="AE36" s="46"/>
      <c r="AF36" s="46"/>
    </row>
    <row r="37" spans="1:32" x14ac:dyDescent="0.35">
      <c r="A37" s="1"/>
      <c r="B37" s="7" t="s">
        <v>10</v>
      </c>
      <c r="C37" s="95">
        <v>-273511</v>
      </c>
      <c r="D37" s="95">
        <v>-319019</v>
      </c>
      <c r="E37" s="95">
        <v>-310738</v>
      </c>
      <c r="F37" s="95">
        <v>137080</v>
      </c>
      <c r="G37" s="95">
        <v>-315223</v>
      </c>
      <c r="H37" s="95">
        <v>-323281</v>
      </c>
      <c r="I37" s="95">
        <v>-310223</v>
      </c>
      <c r="J37" s="95">
        <v>-331186</v>
      </c>
      <c r="K37" s="95">
        <v>-311051</v>
      </c>
      <c r="L37" s="95">
        <v>-364297</v>
      </c>
      <c r="M37" s="95">
        <v>-360025</v>
      </c>
      <c r="N37" s="95">
        <v>-417155</v>
      </c>
      <c r="O37" s="95">
        <v>-447158</v>
      </c>
      <c r="P37" s="95">
        <v>-425117</v>
      </c>
      <c r="Q37" s="95">
        <v>-407240</v>
      </c>
      <c r="R37" s="46"/>
      <c r="S37" s="46"/>
      <c r="T37" s="46"/>
      <c r="U37" s="46"/>
      <c r="V37" s="46"/>
      <c r="W37" s="46"/>
      <c r="Z37" s="46"/>
      <c r="AA37" s="46"/>
      <c r="AB37" s="46"/>
      <c r="AC37" s="46"/>
      <c r="AD37" s="46"/>
      <c r="AE37" s="46"/>
      <c r="AF37" s="46"/>
    </row>
    <row r="38" spans="1:32" x14ac:dyDescent="0.35">
      <c r="A38" s="1"/>
      <c r="B38" s="19" t="s">
        <v>11</v>
      </c>
      <c r="C38" s="93">
        <v>-19306</v>
      </c>
      <c r="D38" s="93">
        <v>-41710</v>
      </c>
      <c r="E38" s="93">
        <v>-40646</v>
      </c>
      <c r="F38" s="93">
        <v>-64728</v>
      </c>
      <c r="G38" s="93">
        <v>-10609</v>
      </c>
      <c r="H38" s="93">
        <v>-15070</v>
      </c>
      <c r="I38" s="93">
        <v>-25911</v>
      </c>
      <c r="J38" s="93">
        <v>-65069</v>
      </c>
      <c r="K38" s="93">
        <v>-38991</v>
      </c>
      <c r="L38" s="93">
        <v>-92735</v>
      </c>
      <c r="M38" s="93">
        <v>-181360</v>
      </c>
      <c r="N38" s="93">
        <v>-349028</v>
      </c>
      <c r="O38" s="93">
        <v>-190848</v>
      </c>
      <c r="P38" s="93">
        <v>-171710</v>
      </c>
      <c r="Q38" s="93">
        <v>-283510</v>
      </c>
      <c r="R38" s="46"/>
      <c r="S38" s="46"/>
      <c r="T38" s="46"/>
      <c r="U38" s="46"/>
      <c r="V38" s="46"/>
      <c r="W38" s="46"/>
      <c r="Z38" s="46"/>
      <c r="AA38" s="46"/>
      <c r="AB38" s="46"/>
      <c r="AC38" s="46"/>
      <c r="AD38" s="46"/>
      <c r="AE38" s="46"/>
      <c r="AF38" s="46"/>
    </row>
    <row r="39" spans="1:32" x14ac:dyDescent="0.35">
      <c r="A39" s="1"/>
      <c r="B39" s="13" t="s">
        <v>28</v>
      </c>
      <c r="C39" s="98">
        <v>33322</v>
      </c>
      <c r="D39" s="98">
        <v>266286</v>
      </c>
      <c r="E39" s="98">
        <v>400371</v>
      </c>
      <c r="F39" s="98">
        <v>-334090</v>
      </c>
      <c r="G39" s="98">
        <v>-957000</v>
      </c>
      <c r="H39" s="98">
        <v>-317707</v>
      </c>
      <c r="I39" s="98">
        <v>-620407</v>
      </c>
      <c r="J39" s="98">
        <v>24538</v>
      </c>
      <c r="K39" s="98">
        <v>-69661</v>
      </c>
      <c r="L39" s="98">
        <v>32983</v>
      </c>
      <c r="M39" s="98">
        <v>-60584</v>
      </c>
      <c r="N39" s="98">
        <v>-657393</v>
      </c>
      <c r="O39" s="98">
        <v>-96536</v>
      </c>
      <c r="P39" s="98">
        <v>-44468</v>
      </c>
      <c r="Q39" s="98">
        <v>-96167</v>
      </c>
      <c r="R39" s="46"/>
      <c r="S39" s="46"/>
      <c r="T39" s="46"/>
      <c r="U39" s="46"/>
      <c r="V39" s="46"/>
      <c r="W39" s="46"/>
      <c r="Z39" s="46"/>
      <c r="AA39" s="46"/>
      <c r="AB39" s="46"/>
      <c r="AC39" s="46"/>
      <c r="AD39" s="46"/>
      <c r="AE39" s="46"/>
      <c r="AF39" s="46"/>
    </row>
    <row r="40" spans="1:32" x14ac:dyDescent="0.35">
      <c r="A40" s="1"/>
      <c r="B40" s="19" t="s">
        <v>30</v>
      </c>
      <c r="C40" s="93">
        <v>0</v>
      </c>
      <c r="D40" s="93">
        <v>0</v>
      </c>
      <c r="E40" s="93">
        <v>312819</v>
      </c>
      <c r="F40" s="93">
        <v>0</v>
      </c>
      <c r="G40" s="93">
        <v>0</v>
      </c>
      <c r="H40" s="93">
        <v>0</v>
      </c>
      <c r="I40" s="93">
        <v>21890</v>
      </c>
      <c r="J40" s="93">
        <v>0</v>
      </c>
      <c r="K40" s="93">
        <v>0</v>
      </c>
      <c r="L40" s="93">
        <v>0</v>
      </c>
      <c r="M40" s="93">
        <v>-350</v>
      </c>
      <c r="N40" s="93">
        <v>0</v>
      </c>
      <c r="O40" s="93">
        <v>0</v>
      </c>
      <c r="P40" s="93">
        <v>0</v>
      </c>
      <c r="Q40" s="93">
        <v>624664</v>
      </c>
      <c r="R40" s="46"/>
      <c r="S40" s="46"/>
      <c r="T40" s="46"/>
      <c r="U40" s="46"/>
      <c r="V40" s="46"/>
      <c r="W40" s="46"/>
      <c r="Z40" s="46"/>
      <c r="AA40" s="46"/>
      <c r="AB40" s="46"/>
      <c r="AC40" s="46"/>
      <c r="AD40" s="46"/>
      <c r="AE40" s="46"/>
      <c r="AF40" s="46"/>
    </row>
    <row r="41" spans="1:32" x14ac:dyDescent="0.35">
      <c r="A41" s="1"/>
      <c r="B41" s="7" t="s">
        <v>21</v>
      </c>
      <c r="C41" s="95">
        <v>-88972</v>
      </c>
      <c r="D41" s="95">
        <v>-59097</v>
      </c>
      <c r="E41" s="95">
        <v>-58993</v>
      </c>
      <c r="F41" s="95">
        <v>-156158</v>
      </c>
      <c r="G41" s="95">
        <v>-42587</v>
      </c>
      <c r="H41" s="95">
        <v>-52791</v>
      </c>
      <c r="I41" s="95">
        <v>-92577</v>
      </c>
      <c r="J41" s="95">
        <v>-104596</v>
      </c>
      <c r="K41" s="95">
        <v>-92919</v>
      </c>
      <c r="L41" s="95">
        <v>-50293</v>
      </c>
      <c r="M41" s="95">
        <v>-24642</v>
      </c>
      <c r="N41" s="95">
        <v>33373</v>
      </c>
      <c r="O41" s="95">
        <v>-48388</v>
      </c>
      <c r="P41" s="95">
        <v>-36754</v>
      </c>
      <c r="Q41" s="95">
        <v>-96340</v>
      </c>
      <c r="R41" s="46"/>
      <c r="S41" s="46"/>
      <c r="T41" s="46"/>
      <c r="U41" s="46"/>
      <c r="V41" s="46"/>
      <c r="W41" s="46"/>
      <c r="Z41" s="46"/>
      <c r="AA41" s="46"/>
      <c r="AB41" s="46"/>
      <c r="AC41" s="46"/>
      <c r="AD41" s="46"/>
      <c r="AE41" s="46"/>
      <c r="AF41" s="46"/>
    </row>
    <row r="42" spans="1:32" x14ac:dyDescent="0.35">
      <c r="A42" s="2"/>
      <c r="B42" s="17" t="s">
        <v>25</v>
      </c>
      <c r="C42" s="91">
        <v>12767</v>
      </c>
      <c r="D42" s="91">
        <v>-3149</v>
      </c>
      <c r="E42" s="91">
        <v>25654</v>
      </c>
      <c r="F42" s="91">
        <v>-6937</v>
      </c>
      <c r="G42" s="91">
        <v>-5719</v>
      </c>
      <c r="H42" s="91">
        <v>-9227</v>
      </c>
      <c r="I42" s="91">
        <v>-28157</v>
      </c>
      <c r="J42" s="91">
        <v>-13468</v>
      </c>
      <c r="K42" s="91">
        <v>-18893</v>
      </c>
      <c r="L42" s="91">
        <v>-17056</v>
      </c>
      <c r="M42" s="91">
        <v>-67410</v>
      </c>
      <c r="N42" s="91">
        <v>-70707</v>
      </c>
      <c r="O42" s="91">
        <v>-87976</v>
      </c>
      <c r="P42" s="91">
        <v>4245</v>
      </c>
      <c r="Q42" s="91">
        <v>-18421</v>
      </c>
      <c r="R42" s="46"/>
      <c r="S42" s="46"/>
      <c r="T42" s="46"/>
      <c r="U42" s="46"/>
      <c r="V42" s="46"/>
      <c r="W42" s="46"/>
      <c r="Z42" s="46"/>
      <c r="AA42" s="46"/>
      <c r="AB42" s="46"/>
      <c r="AC42" s="46"/>
      <c r="AD42" s="46"/>
      <c r="AE42" s="46"/>
      <c r="AF42" s="46"/>
    </row>
    <row r="43" spans="1:32" x14ac:dyDescent="0.35">
      <c r="A43" s="2"/>
      <c r="B43" s="2" t="s">
        <v>27</v>
      </c>
      <c r="C43" s="92">
        <v>0</v>
      </c>
      <c r="D43" s="92">
        <v>0</v>
      </c>
      <c r="E43" s="92">
        <v>0</v>
      </c>
      <c r="F43" s="92">
        <v>0</v>
      </c>
      <c r="G43" s="92">
        <v>0</v>
      </c>
      <c r="H43" s="92">
        <v>1619295</v>
      </c>
      <c r="I43" s="92">
        <v>25643</v>
      </c>
      <c r="J43" s="92">
        <v>277216</v>
      </c>
      <c r="K43" s="92">
        <v>0</v>
      </c>
      <c r="L43" s="92">
        <v>974</v>
      </c>
      <c r="M43" s="92">
        <v>534933</v>
      </c>
      <c r="N43" s="92">
        <v>3044</v>
      </c>
      <c r="O43" s="92">
        <v>0</v>
      </c>
      <c r="P43" s="92">
        <v>0</v>
      </c>
      <c r="Q43" s="92">
        <v>0</v>
      </c>
      <c r="R43" s="44"/>
      <c r="S43" s="46"/>
      <c r="T43" s="46"/>
      <c r="U43" s="46"/>
      <c r="V43" s="46"/>
      <c r="W43" s="46"/>
      <c r="Z43" s="46"/>
      <c r="AA43" s="46"/>
      <c r="AB43" s="46"/>
      <c r="AC43" s="46"/>
      <c r="AD43" s="46"/>
      <c r="AE43" s="46"/>
      <c r="AF43" s="46"/>
    </row>
    <row r="44" spans="1:32" x14ac:dyDescent="0.35">
      <c r="A44" s="2"/>
      <c r="B44" s="17" t="s">
        <v>1</v>
      </c>
      <c r="C44" s="91">
        <f>C4+C31+C42+C43</f>
        <v>1424598</v>
      </c>
      <c r="D44" s="91">
        <f t="shared" ref="D44:Q44" si="7">D4+D31+D42+D43</f>
        <v>1797800</v>
      </c>
      <c r="E44" s="91">
        <f t="shared" si="7"/>
        <v>5184799</v>
      </c>
      <c r="F44" s="91">
        <f t="shared" si="7"/>
        <v>1845180</v>
      </c>
      <c r="G44" s="91">
        <f t="shared" si="7"/>
        <v>561240</v>
      </c>
      <c r="H44" s="91">
        <f t="shared" si="7"/>
        <v>2906100</v>
      </c>
      <c r="I44" s="91">
        <f t="shared" si="7"/>
        <v>587570</v>
      </c>
      <c r="J44" s="91">
        <f t="shared" si="7"/>
        <v>1120654</v>
      </c>
      <c r="K44" s="91">
        <f t="shared" si="7"/>
        <v>1614148</v>
      </c>
      <c r="L44" s="91">
        <f t="shared" si="7"/>
        <v>1447045</v>
      </c>
      <c r="M44" s="91">
        <f t="shared" si="7"/>
        <v>1730815</v>
      </c>
      <c r="N44" s="91">
        <f t="shared" si="7"/>
        <v>681002</v>
      </c>
      <c r="O44" s="91">
        <f t="shared" si="7"/>
        <v>928184</v>
      </c>
      <c r="P44" s="91">
        <f t="shared" si="7"/>
        <v>925665</v>
      </c>
      <c r="Q44" s="91">
        <f t="shared" si="7"/>
        <v>3326853</v>
      </c>
      <c r="R44" s="46"/>
      <c r="S44" s="46"/>
      <c r="T44" s="46"/>
      <c r="U44" s="46"/>
      <c r="V44" s="46"/>
      <c r="W44" s="46"/>
      <c r="Z44" s="46"/>
      <c r="AA44" s="46"/>
      <c r="AB44" s="46"/>
      <c r="AC44" s="46"/>
      <c r="AD44" s="46"/>
      <c r="AE44" s="46"/>
      <c r="AF44" s="46"/>
    </row>
    <row r="45" spans="1:32" x14ac:dyDescent="0.35">
      <c r="A45" s="2"/>
      <c r="B45" s="2" t="s">
        <v>3</v>
      </c>
      <c r="C45" s="92">
        <f>SUM(C46:C47)</f>
        <v>-140476</v>
      </c>
      <c r="D45" s="92">
        <f t="shared" ref="D45:Q45" si="8">SUM(D46:D47)</f>
        <v>-142279</v>
      </c>
      <c r="E45" s="92">
        <f t="shared" si="8"/>
        <v>-120773</v>
      </c>
      <c r="F45" s="92">
        <f t="shared" si="8"/>
        <v>-319531</v>
      </c>
      <c r="G45" s="92">
        <f t="shared" si="8"/>
        <v>-307594</v>
      </c>
      <c r="H45" s="92">
        <f t="shared" si="8"/>
        <v>-302648</v>
      </c>
      <c r="I45" s="92">
        <f t="shared" si="8"/>
        <v>-366347</v>
      </c>
      <c r="J45" s="92">
        <f t="shared" si="8"/>
        <v>-370077</v>
      </c>
      <c r="K45" s="92">
        <f t="shared" si="8"/>
        <v>-369245</v>
      </c>
      <c r="L45" s="92">
        <f t="shared" si="8"/>
        <v>-369946</v>
      </c>
      <c r="M45" s="92">
        <f t="shared" si="8"/>
        <v>-366882</v>
      </c>
      <c r="N45" s="92">
        <f t="shared" si="8"/>
        <v>-409812</v>
      </c>
      <c r="O45" s="92">
        <f t="shared" si="8"/>
        <v>-394670</v>
      </c>
      <c r="P45" s="92">
        <f t="shared" si="8"/>
        <v>-391997</v>
      </c>
      <c r="Q45" s="92">
        <f t="shared" si="8"/>
        <v>-392471</v>
      </c>
      <c r="R45" s="46"/>
      <c r="Z45" s="46"/>
      <c r="AA45" s="46"/>
      <c r="AB45" s="46"/>
      <c r="AC45" s="46"/>
      <c r="AD45" s="46"/>
      <c r="AE45" s="46"/>
      <c r="AF45" s="46"/>
    </row>
    <row r="46" spans="1:32" x14ac:dyDescent="0.35">
      <c r="A46" s="1"/>
      <c r="B46" s="19" t="s">
        <v>80</v>
      </c>
      <c r="C46" s="96">
        <v>-133256</v>
      </c>
      <c r="D46" s="96">
        <v>-134909</v>
      </c>
      <c r="E46" s="96">
        <v>-113336</v>
      </c>
      <c r="F46" s="96">
        <v>-140559</v>
      </c>
      <c r="G46" s="96">
        <v>-128922</v>
      </c>
      <c r="H46" s="96">
        <v>-123977</v>
      </c>
      <c r="I46" s="96">
        <v>-123587</v>
      </c>
      <c r="J46" s="96">
        <v>-124678</v>
      </c>
      <c r="K46" s="96">
        <v>-124391</v>
      </c>
      <c r="L46" s="96">
        <v>-124579</v>
      </c>
      <c r="M46" s="96">
        <v>-123615</v>
      </c>
      <c r="N46" s="96">
        <v>-166352</v>
      </c>
      <c r="O46" s="96">
        <v>-148375</v>
      </c>
      <c r="P46" s="96">
        <v>-145615</v>
      </c>
      <c r="Q46" s="96">
        <v>-147708</v>
      </c>
      <c r="R46" s="46"/>
      <c r="S46" s="46"/>
      <c r="T46" s="46"/>
      <c r="U46" s="46"/>
      <c r="V46" s="46"/>
      <c r="W46" s="46"/>
      <c r="Z46" s="46"/>
      <c r="AA46" s="46"/>
      <c r="AB46" s="46"/>
      <c r="AC46" s="46"/>
      <c r="AD46" s="46"/>
      <c r="AE46" s="46"/>
      <c r="AF46" s="46"/>
    </row>
    <row r="47" spans="1:32" x14ac:dyDescent="0.35">
      <c r="A47" s="1"/>
      <c r="B47" s="7" t="s">
        <v>81</v>
      </c>
      <c r="C47" s="97">
        <v>-7220</v>
      </c>
      <c r="D47" s="97">
        <v>-7370</v>
      </c>
      <c r="E47" s="97">
        <v>-7437</v>
      </c>
      <c r="F47" s="97">
        <v>-178972</v>
      </c>
      <c r="G47" s="97">
        <v>-178672</v>
      </c>
      <c r="H47" s="97">
        <v>-178671</v>
      </c>
      <c r="I47" s="97">
        <v>-242760</v>
      </c>
      <c r="J47" s="97">
        <v>-245399</v>
      </c>
      <c r="K47" s="97">
        <v>-244854</v>
      </c>
      <c r="L47" s="97">
        <v>-245367</v>
      </c>
      <c r="M47" s="97">
        <v>-243267</v>
      </c>
      <c r="N47" s="97">
        <v>-243460</v>
      </c>
      <c r="O47" s="97">
        <v>-246295</v>
      </c>
      <c r="P47" s="97">
        <v>-246382</v>
      </c>
      <c r="Q47" s="97">
        <v>-244763</v>
      </c>
      <c r="R47" s="46"/>
      <c r="S47" s="46"/>
      <c r="T47" s="46"/>
      <c r="U47" s="46"/>
      <c r="V47" s="46"/>
      <c r="W47" s="46"/>
      <c r="Z47" s="46"/>
      <c r="AA47" s="46"/>
      <c r="AB47" s="46"/>
      <c r="AC47" s="46"/>
      <c r="AD47" s="46"/>
      <c r="AE47" s="46"/>
      <c r="AF47" s="46"/>
    </row>
    <row r="48" spans="1:32" x14ac:dyDescent="0.35">
      <c r="A48" s="2"/>
      <c r="B48" s="17" t="s">
        <v>2</v>
      </c>
      <c r="C48" s="91">
        <f>C49+C55+C61</f>
        <v>63605</v>
      </c>
      <c r="D48" s="91">
        <f t="shared" ref="D48:Q48" si="9">D49+D55+D61</f>
        <v>124902</v>
      </c>
      <c r="E48" s="91">
        <f t="shared" si="9"/>
        <v>131969</v>
      </c>
      <c r="F48" s="91">
        <f t="shared" si="9"/>
        <v>23276</v>
      </c>
      <c r="G48" s="91">
        <f t="shared" si="9"/>
        <v>-200427</v>
      </c>
      <c r="H48" s="91">
        <f t="shared" si="9"/>
        <v>-475650</v>
      </c>
      <c r="I48" s="91">
        <f t="shared" si="9"/>
        <v>-739243</v>
      </c>
      <c r="J48" s="91">
        <f t="shared" si="9"/>
        <v>-427356</v>
      </c>
      <c r="K48" s="91">
        <f t="shared" si="9"/>
        <v>-935502</v>
      </c>
      <c r="L48" s="91">
        <f t="shared" si="9"/>
        <v>-891590</v>
      </c>
      <c r="M48" s="91">
        <f t="shared" si="9"/>
        <v>-693105</v>
      </c>
      <c r="N48" s="91">
        <f t="shared" si="9"/>
        <v>-724860</v>
      </c>
      <c r="O48" s="91">
        <f t="shared" si="9"/>
        <v>-863386</v>
      </c>
      <c r="P48" s="91">
        <f t="shared" si="9"/>
        <v>-852223</v>
      </c>
      <c r="Q48" s="91">
        <f t="shared" si="9"/>
        <v>-729189</v>
      </c>
      <c r="R48" s="46"/>
      <c r="S48" s="46"/>
      <c r="T48" s="46"/>
      <c r="U48" s="46"/>
      <c r="V48" s="46"/>
      <c r="W48" s="46"/>
      <c r="Z48" s="46"/>
      <c r="AA48" s="46"/>
      <c r="AB48" s="46"/>
      <c r="AC48" s="46"/>
      <c r="AD48" s="46"/>
      <c r="AE48" s="46"/>
      <c r="AF48" s="46"/>
    </row>
    <row r="49" spans="1:32" x14ac:dyDescent="0.35">
      <c r="A49" s="2"/>
      <c r="B49" s="2" t="s">
        <v>56</v>
      </c>
      <c r="C49" s="92">
        <f>SUM(C50:C54)</f>
        <v>42226</v>
      </c>
      <c r="D49" s="92">
        <f t="shared" ref="D49:Q49" si="10">SUM(D50:D54)</f>
        <v>105726</v>
      </c>
      <c r="E49" s="92">
        <f t="shared" si="10"/>
        <v>156960</v>
      </c>
      <c r="F49" s="92">
        <f t="shared" si="10"/>
        <v>474118</v>
      </c>
      <c r="G49" s="92">
        <f t="shared" si="10"/>
        <v>186154</v>
      </c>
      <c r="H49" s="92">
        <f t="shared" si="10"/>
        <v>261059</v>
      </c>
      <c r="I49" s="92">
        <f t="shared" si="10"/>
        <v>186656</v>
      </c>
      <c r="J49" s="92">
        <f t="shared" si="10"/>
        <v>46060</v>
      </c>
      <c r="K49" s="92">
        <f t="shared" si="10"/>
        <v>87755</v>
      </c>
      <c r="L49" s="92">
        <f t="shared" si="10"/>
        <v>61495</v>
      </c>
      <c r="M49" s="92">
        <f t="shared" si="10"/>
        <v>80133</v>
      </c>
      <c r="N49" s="92">
        <f t="shared" si="10"/>
        <v>106098</v>
      </c>
      <c r="O49" s="92">
        <f t="shared" si="10"/>
        <v>116666</v>
      </c>
      <c r="P49" s="92">
        <f t="shared" si="10"/>
        <v>47495</v>
      </c>
      <c r="Q49" s="92">
        <f t="shared" si="10"/>
        <v>69353</v>
      </c>
      <c r="R49" s="46"/>
      <c r="S49" s="46"/>
      <c r="T49" s="46"/>
      <c r="U49" s="46"/>
      <c r="V49" s="46"/>
      <c r="W49" s="46"/>
      <c r="Z49" s="46"/>
      <c r="AA49" s="46"/>
      <c r="AB49" s="46"/>
      <c r="AC49" s="46"/>
      <c r="AD49" s="46"/>
      <c r="AE49" s="46"/>
      <c r="AF49" s="46"/>
    </row>
    <row r="50" spans="1:32" x14ac:dyDescent="0.35">
      <c r="A50" s="2"/>
      <c r="B50" s="19" t="s">
        <v>51</v>
      </c>
      <c r="C50" s="93">
        <v>0</v>
      </c>
      <c r="D50" s="93">
        <v>0</v>
      </c>
      <c r="E50" s="93">
        <v>0</v>
      </c>
      <c r="F50" s="93">
        <v>0</v>
      </c>
      <c r="G50" s="93">
        <v>0</v>
      </c>
      <c r="H50" s="93">
        <v>0</v>
      </c>
      <c r="I50" s="93">
        <v>0</v>
      </c>
      <c r="J50" s="93">
        <v>0</v>
      </c>
      <c r="K50" s="93">
        <v>0</v>
      </c>
      <c r="L50" s="93">
        <v>0</v>
      </c>
      <c r="M50" s="93">
        <v>0</v>
      </c>
      <c r="N50" s="93">
        <v>0</v>
      </c>
      <c r="O50" s="93">
        <v>0</v>
      </c>
      <c r="P50" s="93">
        <v>0</v>
      </c>
      <c r="Q50" s="93">
        <v>0</v>
      </c>
      <c r="R50" s="46"/>
      <c r="S50" s="46"/>
      <c r="T50" s="46"/>
      <c r="U50" s="46"/>
      <c r="V50" s="46"/>
      <c r="W50" s="46"/>
      <c r="Z50" s="46"/>
      <c r="AA50" s="46"/>
      <c r="AB50" s="46"/>
      <c r="AC50" s="46"/>
      <c r="AD50" s="46"/>
      <c r="AE50" s="46"/>
      <c r="AF50" s="46"/>
    </row>
    <row r="51" spans="1:32" x14ac:dyDescent="0.35">
      <c r="A51" s="2"/>
      <c r="B51" s="7" t="s">
        <v>52</v>
      </c>
      <c r="C51" s="95">
        <v>13426</v>
      </c>
      <c r="D51" s="95">
        <v>35884</v>
      </c>
      <c r="E51" s="95">
        <v>33591</v>
      </c>
      <c r="F51" s="95">
        <v>68513</v>
      </c>
      <c r="G51" s="95">
        <v>83586</v>
      </c>
      <c r="H51" s="95">
        <v>91684</v>
      </c>
      <c r="I51" s="95">
        <v>60618</v>
      </c>
      <c r="J51" s="95">
        <v>48935</v>
      </c>
      <c r="K51" s="95">
        <v>27376</v>
      </c>
      <c r="L51" s="95">
        <v>33327</v>
      </c>
      <c r="M51" s="95">
        <v>55752</v>
      </c>
      <c r="N51" s="95">
        <v>57339</v>
      </c>
      <c r="O51" s="95">
        <v>45709</v>
      </c>
      <c r="P51" s="95">
        <v>45602</v>
      </c>
      <c r="Q51" s="95">
        <v>56608</v>
      </c>
      <c r="R51" s="46"/>
      <c r="S51" s="46"/>
      <c r="T51" s="46"/>
      <c r="U51" s="46"/>
      <c r="V51" s="46"/>
      <c r="W51" s="46"/>
      <c r="Z51" s="46"/>
      <c r="AA51" s="46"/>
      <c r="AB51" s="46"/>
      <c r="AC51" s="46"/>
      <c r="AD51" s="46"/>
      <c r="AE51" s="46"/>
      <c r="AF51" s="46"/>
    </row>
    <row r="52" spans="1:32" x14ac:dyDescent="0.35">
      <c r="A52" s="2"/>
      <c r="B52" s="19" t="s">
        <v>53</v>
      </c>
      <c r="C52" s="93">
        <v>14948</v>
      </c>
      <c r="D52" s="93">
        <v>10531</v>
      </c>
      <c r="E52" s="93">
        <v>57166</v>
      </c>
      <c r="F52" s="93">
        <v>71681</v>
      </c>
      <c r="G52" s="93">
        <v>109885</v>
      </c>
      <c r="H52" s="93">
        <v>119344</v>
      </c>
      <c r="I52" s="93">
        <v>159185</v>
      </c>
      <c r="J52" s="93">
        <v>-145253</v>
      </c>
      <c r="K52" s="93">
        <v>54362</v>
      </c>
      <c r="L52" s="93">
        <v>28403</v>
      </c>
      <c r="M52" s="93">
        <v>24969</v>
      </c>
      <c r="N52" s="93">
        <v>49810</v>
      </c>
      <c r="O52" s="93">
        <v>45725</v>
      </c>
      <c r="P52" s="93">
        <v>30530</v>
      </c>
      <c r="Q52" s="93">
        <v>16960</v>
      </c>
      <c r="R52" s="46"/>
      <c r="S52" s="46"/>
      <c r="T52" s="46"/>
      <c r="U52" s="46"/>
      <c r="V52" s="46"/>
      <c r="W52" s="46"/>
      <c r="Z52" s="46"/>
      <c r="AA52" s="46"/>
      <c r="AB52" s="46"/>
      <c r="AC52" s="46"/>
      <c r="AD52" s="46"/>
      <c r="AE52" s="46"/>
      <c r="AF52" s="46"/>
    </row>
    <row r="53" spans="1:32" x14ac:dyDescent="0.35">
      <c r="A53" s="2"/>
      <c r="B53" s="7" t="s">
        <v>54</v>
      </c>
      <c r="C53" s="95">
        <v>13852</v>
      </c>
      <c r="D53" s="95">
        <v>59311</v>
      </c>
      <c r="E53" s="95">
        <v>81176</v>
      </c>
      <c r="F53" s="95">
        <v>365949</v>
      </c>
      <c r="G53" s="95">
        <v>2580</v>
      </c>
      <c r="H53" s="95">
        <v>40134</v>
      </c>
      <c r="I53" s="95">
        <v>2044</v>
      </c>
      <c r="J53" s="95">
        <v>160947</v>
      </c>
      <c r="K53" s="95">
        <v>11775</v>
      </c>
      <c r="L53" s="95">
        <v>3636</v>
      </c>
      <c r="M53" s="95">
        <v>4181</v>
      </c>
      <c r="N53" s="95">
        <v>4211</v>
      </c>
      <c r="O53" s="95">
        <v>31645</v>
      </c>
      <c r="P53" s="95">
        <v>-23766</v>
      </c>
      <c r="Q53" s="95">
        <v>402</v>
      </c>
      <c r="R53" s="46"/>
      <c r="S53" s="46"/>
      <c r="T53" s="46"/>
      <c r="U53" s="46"/>
      <c r="V53" s="46"/>
      <c r="W53" s="46"/>
      <c r="Z53" s="46"/>
      <c r="AA53" s="46"/>
      <c r="AB53" s="46"/>
      <c r="AC53" s="46"/>
      <c r="AD53" s="46"/>
      <c r="AE53" s="46"/>
      <c r="AF53" s="46"/>
    </row>
    <row r="54" spans="1:32" x14ac:dyDescent="0.35">
      <c r="A54" s="2"/>
      <c r="B54" s="19" t="s">
        <v>55</v>
      </c>
      <c r="C54" s="93">
        <v>0</v>
      </c>
      <c r="D54" s="93">
        <v>0</v>
      </c>
      <c r="E54" s="93">
        <v>-14973</v>
      </c>
      <c r="F54" s="93">
        <v>-32025</v>
      </c>
      <c r="G54" s="93">
        <v>-9897</v>
      </c>
      <c r="H54" s="93">
        <v>9897</v>
      </c>
      <c r="I54" s="93">
        <v>-35191</v>
      </c>
      <c r="J54" s="93">
        <v>-18569</v>
      </c>
      <c r="K54" s="93">
        <v>-5758</v>
      </c>
      <c r="L54" s="93">
        <v>-3871</v>
      </c>
      <c r="M54" s="93">
        <v>-4769</v>
      </c>
      <c r="N54" s="93">
        <v>-5262</v>
      </c>
      <c r="O54" s="93">
        <v>-6413</v>
      </c>
      <c r="P54" s="93">
        <v>-4871</v>
      </c>
      <c r="Q54" s="93">
        <v>-4617</v>
      </c>
      <c r="R54" s="46"/>
      <c r="S54" s="46"/>
      <c r="T54" s="46"/>
      <c r="U54" s="46"/>
      <c r="V54" s="46"/>
      <c r="W54" s="46"/>
      <c r="Z54" s="46"/>
      <c r="AA54" s="46"/>
      <c r="AB54" s="46"/>
      <c r="AC54" s="46"/>
      <c r="AD54" s="46"/>
      <c r="AE54" s="46"/>
      <c r="AF54" s="46"/>
    </row>
    <row r="55" spans="1:32" x14ac:dyDescent="0.35">
      <c r="A55" s="2"/>
      <c r="B55" s="2" t="s">
        <v>57</v>
      </c>
      <c r="C55" s="92">
        <f>SUM(C56:C60)</f>
        <v>-215907</v>
      </c>
      <c r="D55" s="92">
        <f t="shared" ref="D55:Q55" si="11">SUM(D56:D60)</f>
        <v>-194652</v>
      </c>
      <c r="E55" s="92">
        <f t="shared" si="11"/>
        <v>-229333</v>
      </c>
      <c r="F55" s="92">
        <f t="shared" si="11"/>
        <v>-358551</v>
      </c>
      <c r="G55" s="92">
        <f t="shared" si="11"/>
        <v>-370124</v>
      </c>
      <c r="H55" s="92">
        <f t="shared" si="11"/>
        <v>-370464</v>
      </c>
      <c r="I55" s="92">
        <f t="shared" si="11"/>
        <v>-676817</v>
      </c>
      <c r="J55" s="92">
        <f t="shared" si="11"/>
        <v>-610587</v>
      </c>
      <c r="K55" s="92">
        <f t="shared" si="11"/>
        <v>-521311</v>
      </c>
      <c r="L55" s="92">
        <f t="shared" si="11"/>
        <v>-494349</v>
      </c>
      <c r="M55" s="92">
        <f t="shared" si="11"/>
        <v>-597787</v>
      </c>
      <c r="N55" s="92">
        <f t="shared" si="11"/>
        <v>-590472</v>
      </c>
      <c r="O55" s="92">
        <f t="shared" si="11"/>
        <v>-730647</v>
      </c>
      <c r="P55" s="92">
        <f t="shared" si="11"/>
        <v>-572194</v>
      </c>
      <c r="Q55" s="92">
        <f t="shared" si="11"/>
        <v>-585862</v>
      </c>
      <c r="R55" s="46"/>
      <c r="S55" s="46"/>
      <c r="T55" s="46"/>
      <c r="U55" s="46"/>
      <c r="V55" s="46"/>
      <c r="W55" s="46"/>
      <c r="Z55" s="46"/>
      <c r="AA55" s="46"/>
      <c r="AB55" s="46"/>
      <c r="AC55" s="46"/>
      <c r="AD55" s="46"/>
      <c r="AE55" s="46"/>
      <c r="AF55" s="46"/>
    </row>
    <row r="56" spans="1:32" x14ac:dyDescent="0.35">
      <c r="A56" s="2"/>
      <c r="B56" s="19" t="s">
        <v>58</v>
      </c>
      <c r="C56" s="93">
        <v>-76860</v>
      </c>
      <c r="D56" s="93">
        <v>-75488</v>
      </c>
      <c r="E56" s="93">
        <v>-108805</v>
      </c>
      <c r="F56" s="93">
        <v>-147631</v>
      </c>
      <c r="G56" s="93">
        <v>-179453</v>
      </c>
      <c r="H56" s="93">
        <v>-136611</v>
      </c>
      <c r="I56" s="93">
        <v>-183360</v>
      </c>
      <c r="J56" s="93">
        <v>-237266</v>
      </c>
      <c r="K56" s="93">
        <v>-152420</v>
      </c>
      <c r="L56" s="93">
        <v>-133834</v>
      </c>
      <c r="M56" s="93">
        <v>-218083</v>
      </c>
      <c r="N56" s="93">
        <v>-192212</v>
      </c>
      <c r="O56" s="93">
        <v>-313705</v>
      </c>
      <c r="P56" s="93">
        <v>-259962</v>
      </c>
      <c r="Q56" s="93">
        <v>-248835</v>
      </c>
      <c r="R56" s="46"/>
      <c r="S56" s="46"/>
      <c r="T56" s="46"/>
      <c r="U56" s="46"/>
      <c r="V56" s="46"/>
      <c r="W56" s="46"/>
      <c r="Z56" s="46"/>
      <c r="AA56" s="46"/>
      <c r="AB56" s="46"/>
      <c r="AC56" s="46"/>
      <c r="AD56" s="46"/>
      <c r="AE56" s="46"/>
      <c r="AF56" s="46"/>
    </row>
    <row r="57" spans="1:32" x14ac:dyDescent="0.35">
      <c r="A57" s="2"/>
      <c r="B57" s="7" t="s">
        <v>149</v>
      </c>
      <c r="C57" s="95">
        <v>-108619</v>
      </c>
      <c r="D57" s="95">
        <v>-107658</v>
      </c>
      <c r="E57" s="95">
        <v>-106722</v>
      </c>
      <c r="F57" s="95">
        <v>-104600</v>
      </c>
      <c r="G57" s="95">
        <v>-135596</v>
      </c>
      <c r="H57" s="95">
        <v>-131540</v>
      </c>
      <c r="I57" s="95">
        <v>-130840</v>
      </c>
      <c r="J57" s="95">
        <v>-129770</v>
      </c>
      <c r="K57" s="95">
        <v>-139090</v>
      </c>
      <c r="L57" s="95">
        <v>-137963</v>
      </c>
      <c r="M57" s="95">
        <v>-136807</v>
      </c>
      <c r="N57" s="95">
        <v>-135519</v>
      </c>
      <c r="O57" s="95">
        <v>-130634</v>
      </c>
      <c r="P57" s="95">
        <v>-129382</v>
      </c>
      <c r="Q57" s="95">
        <v>-128097</v>
      </c>
      <c r="R57" s="46"/>
      <c r="S57" s="46"/>
      <c r="T57" s="46"/>
      <c r="U57" s="46"/>
      <c r="V57" s="46"/>
      <c r="W57" s="46"/>
      <c r="Z57" s="46"/>
      <c r="AA57" s="46"/>
      <c r="AB57" s="46"/>
      <c r="AC57" s="46"/>
      <c r="AD57" s="46"/>
      <c r="AE57" s="46"/>
      <c r="AF57" s="46"/>
    </row>
    <row r="58" spans="1:32" x14ac:dyDescent="0.35">
      <c r="A58" s="2"/>
      <c r="B58" s="19" t="s">
        <v>59</v>
      </c>
      <c r="C58" s="93">
        <v>0</v>
      </c>
      <c r="D58" s="93">
        <v>0</v>
      </c>
      <c r="E58" s="93">
        <v>0</v>
      </c>
      <c r="F58" s="93">
        <v>0</v>
      </c>
      <c r="G58" s="93">
        <v>0</v>
      </c>
      <c r="H58" s="93">
        <v>0</v>
      </c>
      <c r="I58" s="93">
        <v>-166315</v>
      </c>
      <c r="J58" s="93">
        <v>-157771</v>
      </c>
      <c r="K58" s="93">
        <v>-162781</v>
      </c>
      <c r="L58" s="93">
        <v>-166992</v>
      </c>
      <c r="M58" s="93">
        <v>-170394</v>
      </c>
      <c r="N58" s="93">
        <v>-174477</v>
      </c>
      <c r="O58" s="93">
        <v>-179442</v>
      </c>
      <c r="P58" s="93">
        <v>-180374</v>
      </c>
      <c r="Q58" s="93">
        <v>-182970</v>
      </c>
      <c r="R58" s="46"/>
      <c r="S58" s="46"/>
      <c r="T58" s="46"/>
      <c r="U58" s="46"/>
      <c r="V58" s="46"/>
      <c r="W58" s="46"/>
      <c r="Z58" s="46"/>
      <c r="AA58" s="46"/>
      <c r="AB58" s="46"/>
      <c r="AC58" s="46"/>
      <c r="AD58" s="46"/>
      <c r="AE58" s="46"/>
      <c r="AF58" s="46"/>
    </row>
    <row r="59" spans="1:32" x14ac:dyDescent="0.35">
      <c r="A59" s="2"/>
      <c r="B59" s="7" t="s">
        <v>60</v>
      </c>
      <c r="C59" s="95">
        <v>0</v>
      </c>
      <c r="D59" s="95">
        <v>0</v>
      </c>
      <c r="E59" s="95">
        <v>0</v>
      </c>
      <c r="F59" s="95">
        <v>0</v>
      </c>
      <c r="G59" s="95">
        <v>0</v>
      </c>
      <c r="H59" s="95">
        <v>0</v>
      </c>
      <c r="I59" s="95">
        <v>-31402</v>
      </c>
      <c r="J59" s="95">
        <v>-31652</v>
      </c>
      <c r="K59" s="95">
        <v>-29751</v>
      </c>
      <c r="L59" s="95">
        <v>-29390</v>
      </c>
      <c r="M59" s="95">
        <v>-30054</v>
      </c>
      <c r="N59" s="95">
        <v>-30636</v>
      </c>
      <c r="O59" s="95">
        <v>-28673</v>
      </c>
      <c r="P59" s="95">
        <v>-27970</v>
      </c>
      <c r="Q59" s="95">
        <v>-28624</v>
      </c>
      <c r="R59" s="46"/>
      <c r="S59" s="46"/>
      <c r="T59" s="46"/>
      <c r="U59" s="46"/>
      <c r="V59" s="46"/>
      <c r="W59" s="46"/>
      <c r="Z59" s="46"/>
      <c r="AA59" s="46"/>
      <c r="AB59" s="46"/>
      <c r="AC59" s="46"/>
      <c r="AD59" s="46"/>
      <c r="AE59" s="46"/>
      <c r="AF59" s="46"/>
    </row>
    <row r="60" spans="1:32" x14ac:dyDescent="0.35">
      <c r="A60" s="1"/>
      <c r="B60" s="19" t="s">
        <v>61</v>
      </c>
      <c r="C60" s="93">
        <v>-30428</v>
      </c>
      <c r="D60" s="93">
        <v>-11506</v>
      </c>
      <c r="E60" s="93">
        <v>-13806</v>
      </c>
      <c r="F60" s="93">
        <v>-106320</v>
      </c>
      <c r="G60" s="93">
        <v>-55075</v>
      </c>
      <c r="H60" s="93">
        <v>-102313</v>
      </c>
      <c r="I60" s="93">
        <v>-164900</v>
      </c>
      <c r="J60" s="93">
        <v>-54128</v>
      </c>
      <c r="K60" s="93">
        <v>-37269</v>
      </c>
      <c r="L60" s="93">
        <v>-26170</v>
      </c>
      <c r="M60" s="93">
        <v>-42449</v>
      </c>
      <c r="N60" s="93">
        <v>-57628</v>
      </c>
      <c r="O60" s="93">
        <v>-78193</v>
      </c>
      <c r="P60" s="93">
        <v>25494</v>
      </c>
      <c r="Q60" s="93">
        <v>2664</v>
      </c>
      <c r="R60" s="46"/>
      <c r="S60" s="46"/>
      <c r="T60" s="46"/>
      <c r="U60" s="46"/>
      <c r="V60" s="46"/>
      <c r="W60" s="46"/>
      <c r="Z60" s="46"/>
      <c r="AA60" s="46"/>
      <c r="AB60" s="46"/>
      <c r="AC60" s="46"/>
      <c r="AD60" s="46"/>
      <c r="AE60" s="46"/>
      <c r="AF60" s="46"/>
    </row>
    <row r="61" spans="1:32" s="101" customFormat="1" x14ac:dyDescent="0.35">
      <c r="A61" s="2"/>
      <c r="B61" s="2" t="s">
        <v>62</v>
      </c>
      <c r="C61" s="92">
        <f>SUM(C62:C67)</f>
        <v>237286</v>
      </c>
      <c r="D61" s="92">
        <f t="shared" ref="D61:Q61" si="12">SUM(D62:D67)</f>
        <v>213828</v>
      </c>
      <c r="E61" s="92">
        <f t="shared" si="12"/>
        <v>204342</v>
      </c>
      <c r="F61" s="92">
        <f t="shared" si="12"/>
        <v>-92291</v>
      </c>
      <c r="G61" s="92">
        <f t="shared" si="12"/>
        <v>-16457</v>
      </c>
      <c r="H61" s="92">
        <f t="shared" si="12"/>
        <v>-366245</v>
      </c>
      <c r="I61" s="92">
        <f t="shared" si="12"/>
        <v>-249082</v>
      </c>
      <c r="J61" s="92">
        <f t="shared" si="12"/>
        <v>137171</v>
      </c>
      <c r="K61" s="92">
        <f t="shared" si="12"/>
        <v>-501946</v>
      </c>
      <c r="L61" s="92">
        <f t="shared" si="12"/>
        <v>-458736</v>
      </c>
      <c r="M61" s="92">
        <f t="shared" si="12"/>
        <v>-175451</v>
      </c>
      <c r="N61" s="92">
        <f t="shared" si="12"/>
        <v>-240486</v>
      </c>
      <c r="O61" s="92">
        <f t="shared" si="12"/>
        <v>-249405</v>
      </c>
      <c r="P61" s="92">
        <f t="shared" si="12"/>
        <v>-327524</v>
      </c>
      <c r="Q61" s="92">
        <f t="shared" si="12"/>
        <v>-212680</v>
      </c>
      <c r="R61" s="78"/>
      <c r="S61" s="78"/>
      <c r="T61" s="78"/>
      <c r="U61" s="78"/>
      <c r="V61" s="78"/>
      <c r="W61" s="78"/>
      <c r="Z61" s="78"/>
      <c r="AA61" s="78"/>
      <c r="AB61" s="78"/>
      <c r="AC61" s="78"/>
      <c r="AD61" s="78"/>
      <c r="AE61" s="78"/>
      <c r="AF61" s="78"/>
    </row>
    <row r="62" spans="1:32" x14ac:dyDescent="0.35">
      <c r="A62" s="2"/>
      <c r="B62" s="19" t="s">
        <v>67</v>
      </c>
      <c r="C62" s="93">
        <v>0</v>
      </c>
      <c r="D62" s="93">
        <v>0</v>
      </c>
      <c r="E62" s="93">
        <v>0</v>
      </c>
      <c r="F62" s="93">
        <v>0</v>
      </c>
      <c r="G62" s="93">
        <v>0</v>
      </c>
      <c r="H62" s="93">
        <v>-29293</v>
      </c>
      <c r="I62" s="93">
        <v>32254</v>
      </c>
      <c r="J62" s="93">
        <v>-61690</v>
      </c>
      <c r="K62" s="93">
        <v>-177686</v>
      </c>
      <c r="L62" s="93">
        <v>-140376</v>
      </c>
      <c r="M62" s="93">
        <v>-25383</v>
      </c>
      <c r="N62" s="93">
        <v>-64007</v>
      </c>
      <c r="O62" s="93">
        <v>-145186</v>
      </c>
      <c r="P62" s="93">
        <v>-108091</v>
      </c>
      <c r="Q62" s="93">
        <v>-69384</v>
      </c>
      <c r="R62" s="46"/>
      <c r="S62" s="46"/>
      <c r="T62" s="46"/>
      <c r="U62" s="46"/>
      <c r="V62" s="46"/>
      <c r="W62" s="46"/>
      <c r="Z62" s="46"/>
      <c r="AA62" s="46"/>
      <c r="AB62" s="46"/>
      <c r="AC62" s="46"/>
      <c r="AD62" s="46"/>
      <c r="AE62" s="46"/>
      <c r="AF62" s="46"/>
    </row>
    <row r="63" spans="1:32" x14ac:dyDescent="0.35">
      <c r="A63" s="2"/>
      <c r="B63" s="7" t="s">
        <v>68</v>
      </c>
      <c r="C63" s="95">
        <v>0</v>
      </c>
      <c r="D63" s="95">
        <v>0</v>
      </c>
      <c r="E63" s="95">
        <v>0</v>
      </c>
      <c r="F63" s="95">
        <v>0</v>
      </c>
      <c r="G63" s="95">
        <v>0</v>
      </c>
      <c r="H63" s="95">
        <v>-6552</v>
      </c>
      <c r="I63" s="95">
        <v>15190</v>
      </c>
      <c r="J63" s="95">
        <v>-16398</v>
      </c>
      <c r="K63" s="95">
        <v>-42954</v>
      </c>
      <c r="L63" s="95">
        <v>-33000</v>
      </c>
      <c r="M63" s="95">
        <v>-5930</v>
      </c>
      <c r="N63" s="95">
        <v>-29966</v>
      </c>
      <c r="O63" s="95">
        <v>-29255</v>
      </c>
      <c r="P63" s="95">
        <v>-22586</v>
      </c>
      <c r="Q63" s="95">
        <v>-14381</v>
      </c>
      <c r="R63" s="46"/>
      <c r="S63" s="46"/>
      <c r="T63" s="46"/>
      <c r="U63" s="46"/>
      <c r="V63" s="46"/>
      <c r="W63" s="46"/>
      <c r="Z63" s="46"/>
      <c r="AA63" s="46"/>
      <c r="AB63" s="46"/>
      <c r="AC63" s="46"/>
      <c r="AD63" s="46"/>
      <c r="AE63" s="46"/>
      <c r="AF63" s="46"/>
    </row>
    <row r="64" spans="1:32" x14ac:dyDescent="0.35">
      <c r="A64" s="2"/>
      <c r="B64" s="19" t="s">
        <v>63</v>
      </c>
      <c r="C64" s="93">
        <v>-14140</v>
      </c>
      <c r="D64" s="93">
        <v>11445</v>
      </c>
      <c r="E64" s="93">
        <v>-8056</v>
      </c>
      <c r="F64" s="93">
        <v>-125976</v>
      </c>
      <c r="G64" s="93">
        <v>6904</v>
      </c>
      <c r="H64" s="93">
        <v>-105009</v>
      </c>
      <c r="I64" s="93">
        <v>-3997</v>
      </c>
      <c r="J64" s="93">
        <v>-9277</v>
      </c>
      <c r="K64" s="93">
        <v>-56420</v>
      </c>
      <c r="L64" s="93">
        <v>-97128</v>
      </c>
      <c r="M64" s="93">
        <v>-57908</v>
      </c>
      <c r="N64" s="93">
        <v>-53174</v>
      </c>
      <c r="O64" s="93">
        <v>-737</v>
      </c>
      <c r="P64" s="93">
        <v>-64073</v>
      </c>
      <c r="Q64" s="93">
        <v>-90275</v>
      </c>
      <c r="R64" s="46"/>
      <c r="S64" s="46"/>
      <c r="T64" s="46"/>
      <c r="U64" s="46"/>
      <c r="V64" s="46"/>
      <c r="W64" s="46"/>
      <c r="Z64" s="46"/>
      <c r="AA64" s="46"/>
      <c r="AB64" s="46"/>
      <c r="AC64" s="46"/>
      <c r="AD64" s="46"/>
      <c r="AE64" s="46"/>
      <c r="AF64" s="46"/>
    </row>
    <row r="65" spans="1:32" x14ac:dyDescent="0.35">
      <c r="A65" s="2"/>
      <c r="B65" s="7" t="s">
        <v>64</v>
      </c>
      <c r="C65" s="95">
        <v>-33370</v>
      </c>
      <c r="D65" s="95">
        <v>49751</v>
      </c>
      <c r="E65" s="95">
        <v>-34738</v>
      </c>
      <c r="F65" s="95">
        <v>-7577</v>
      </c>
      <c r="G65" s="95">
        <v>56005</v>
      </c>
      <c r="H65" s="95">
        <v>-15204</v>
      </c>
      <c r="I65" s="95">
        <v>-5674</v>
      </c>
      <c r="J65" s="95">
        <v>4622</v>
      </c>
      <c r="K65" s="95">
        <v>8030</v>
      </c>
      <c r="L65" s="95">
        <v>12753</v>
      </c>
      <c r="M65" s="95">
        <v>-4382</v>
      </c>
      <c r="N65" s="95">
        <v>4168</v>
      </c>
      <c r="O65" s="95">
        <v>-2251</v>
      </c>
      <c r="P65" s="95">
        <v>-8813</v>
      </c>
      <c r="Q65" s="95">
        <v>-1076</v>
      </c>
      <c r="R65" s="46"/>
      <c r="S65" s="46"/>
      <c r="T65" s="46"/>
      <c r="U65" s="46"/>
      <c r="V65" s="46"/>
      <c r="W65" s="46"/>
      <c r="Z65" s="46"/>
      <c r="AA65" s="46"/>
      <c r="AB65" s="46"/>
      <c r="AC65" s="46"/>
      <c r="AD65" s="46"/>
      <c r="AE65" s="46"/>
      <c r="AF65" s="46"/>
    </row>
    <row r="66" spans="1:32" x14ac:dyDescent="0.35">
      <c r="A66" s="2"/>
      <c r="B66" s="19" t="s">
        <v>65</v>
      </c>
      <c r="C66" s="93">
        <v>0</v>
      </c>
      <c r="D66" s="93">
        <v>0</v>
      </c>
      <c r="E66" s="93">
        <v>0</v>
      </c>
      <c r="F66" s="93">
        <v>0</v>
      </c>
      <c r="G66" s="93">
        <v>0</v>
      </c>
      <c r="H66" s="93">
        <v>0</v>
      </c>
      <c r="I66" s="93">
        <v>0</v>
      </c>
      <c r="J66" s="93">
        <v>0</v>
      </c>
      <c r="K66" s="93">
        <v>0</v>
      </c>
      <c r="L66" s="93">
        <v>0</v>
      </c>
      <c r="M66" s="93">
        <v>0</v>
      </c>
      <c r="N66" s="93">
        <v>0</v>
      </c>
      <c r="O66" s="93">
        <v>0</v>
      </c>
      <c r="P66" s="93">
        <v>0</v>
      </c>
      <c r="Q66" s="93">
        <v>0</v>
      </c>
      <c r="R66" s="46"/>
      <c r="S66" s="46"/>
      <c r="T66" s="46"/>
      <c r="U66" s="46"/>
      <c r="V66" s="46"/>
      <c r="W66" s="46"/>
      <c r="Z66" s="46"/>
      <c r="AA66" s="46"/>
      <c r="AB66" s="46"/>
      <c r="AC66" s="46"/>
      <c r="AD66" s="46"/>
      <c r="AE66" s="46"/>
      <c r="AF66" s="46"/>
    </row>
    <row r="67" spans="1:32" x14ac:dyDescent="0.35">
      <c r="A67" s="1"/>
      <c r="B67" s="7" t="s">
        <v>66</v>
      </c>
      <c r="C67" s="95">
        <v>284796</v>
      </c>
      <c r="D67" s="95">
        <v>152632</v>
      </c>
      <c r="E67" s="95">
        <v>247136</v>
      </c>
      <c r="F67" s="95">
        <v>41262</v>
      </c>
      <c r="G67" s="95">
        <v>-79366</v>
      </c>
      <c r="H67" s="95">
        <v>-210187</v>
      </c>
      <c r="I67" s="95">
        <v>-286855</v>
      </c>
      <c r="J67" s="95">
        <v>219914</v>
      </c>
      <c r="K67" s="95">
        <v>-232916</v>
      </c>
      <c r="L67" s="95">
        <v>-200985</v>
      </c>
      <c r="M67" s="95">
        <v>-81848</v>
      </c>
      <c r="N67" s="95">
        <v>-97507</v>
      </c>
      <c r="O67" s="95">
        <v>-71976</v>
      </c>
      <c r="P67" s="95">
        <v>-123961</v>
      </c>
      <c r="Q67" s="95">
        <v>-37564</v>
      </c>
      <c r="R67" s="46"/>
      <c r="S67" s="46"/>
      <c r="T67" s="46"/>
      <c r="U67" s="46"/>
      <c r="V67" s="46"/>
      <c r="W67" s="46"/>
      <c r="Z67" s="46"/>
      <c r="AA67" s="46"/>
      <c r="AB67" s="46"/>
      <c r="AC67" s="46"/>
      <c r="AD67" s="46"/>
      <c r="AE67" s="46"/>
      <c r="AF67" s="46"/>
    </row>
    <row r="68" spans="1:32" s="101" customFormat="1" x14ac:dyDescent="0.35">
      <c r="A68" s="2"/>
      <c r="B68" s="17" t="s">
        <v>4</v>
      </c>
      <c r="C68" s="91">
        <f>C44+C45+C48</f>
        <v>1347727</v>
      </c>
      <c r="D68" s="91">
        <f t="shared" ref="D68:Q68" si="13">D44+D45+D48</f>
        <v>1780423</v>
      </c>
      <c r="E68" s="91">
        <f t="shared" si="13"/>
        <v>5195995</v>
      </c>
      <c r="F68" s="91">
        <f t="shared" si="13"/>
        <v>1548925</v>
      </c>
      <c r="G68" s="91">
        <f t="shared" si="13"/>
        <v>53219</v>
      </c>
      <c r="H68" s="91">
        <f t="shared" si="13"/>
        <v>2127802</v>
      </c>
      <c r="I68" s="91">
        <f t="shared" si="13"/>
        <v>-518020</v>
      </c>
      <c r="J68" s="91">
        <f t="shared" si="13"/>
        <v>323221</v>
      </c>
      <c r="K68" s="91">
        <f t="shared" si="13"/>
        <v>309401</v>
      </c>
      <c r="L68" s="91">
        <f t="shared" si="13"/>
        <v>185509</v>
      </c>
      <c r="M68" s="91">
        <f t="shared" si="13"/>
        <v>670828</v>
      </c>
      <c r="N68" s="91">
        <f t="shared" si="13"/>
        <v>-453670</v>
      </c>
      <c r="O68" s="91">
        <f t="shared" si="13"/>
        <v>-329872</v>
      </c>
      <c r="P68" s="91">
        <f t="shared" si="13"/>
        <v>-318555</v>
      </c>
      <c r="Q68" s="91">
        <f t="shared" si="13"/>
        <v>2205193</v>
      </c>
      <c r="R68" s="78"/>
      <c r="S68" s="78"/>
      <c r="T68" s="78"/>
      <c r="U68" s="78"/>
      <c r="V68" s="78"/>
      <c r="W68" s="78"/>
      <c r="Z68" s="78"/>
      <c r="AA68" s="78"/>
      <c r="AB68" s="78"/>
      <c r="AC68" s="78"/>
      <c r="AD68" s="78"/>
      <c r="AE68" s="78"/>
      <c r="AF68" s="78"/>
    </row>
    <row r="69" spans="1:32" x14ac:dyDescent="0.35">
      <c r="A69" s="1"/>
      <c r="B69" s="7" t="s">
        <v>15</v>
      </c>
      <c r="C69" s="95">
        <v>-132687</v>
      </c>
      <c r="D69" s="95">
        <v>-371681</v>
      </c>
      <c r="E69" s="95">
        <v>-240194</v>
      </c>
      <c r="F69" s="95">
        <v>-276653</v>
      </c>
      <c r="G69" s="95">
        <v>-236837</v>
      </c>
      <c r="H69" s="95">
        <v>-641699</v>
      </c>
      <c r="I69" s="95">
        <v>-105690</v>
      </c>
      <c r="J69" s="95">
        <v>166992</v>
      </c>
      <c r="K69" s="95">
        <v>-113992</v>
      </c>
      <c r="L69" s="95">
        <v>-88906</v>
      </c>
      <c r="M69" s="95">
        <v>-257056</v>
      </c>
      <c r="N69" s="95">
        <v>-26</v>
      </c>
      <c r="O69" s="95">
        <v>-91215</v>
      </c>
      <c r="P69" s="95">
        <v>-63864</v>
      </c>
      <c r="Q69" s="95">
        <v>-433820</v>
      </c>
      <c r="R69" s="46"/>
      <c r="S69" s="46"/>
      <c r="T69" s="46"/>
      <c r="U69" s="46"/>
      <c r="V69" s="46"/>
      <c r="W69" s="46"/>
      <c r="Z69" s="46"/>
      <c r="AA69" s="46"/>
      <c r="AB69" s="46"/>
      <c r="AC69" s="46"/>
      <c r="AD69" s="46"/>
      <c r="AE69" s="46"/>
      <c r="AF69" s="46"/>
    </row>
    <row r="70" spans="1:32" x14ac:dyDescent="0.35">
      <c r="A70" s="1"/>
      <c r="B70" s="19" t="s">
        <v>16</v>
      </c>
      <c r="C70" s="93">
        <v>-322065</v>
      </c>
      <c r="D70" s="93">
        <v>-281745</v>
      </c>
      <c r="E70" s="93">
        <v>-1244549</v>
      </c>
      <c r="F70" s="93">
        <v>-293265</v>
      </c>
      <c r="G70" s="93">
        <v>218159</v>
      </c>
      <c r="H70" s="93">
        <v>-80902</v>
      </c>
      <c r="I70" s="93">
        <v>270056</v>
      </c>
      <c r="J70" s="93">
        <v>457175</v>
      </c>
      <c r="K70" s="93">
        <v>6191</v>
      </c>
      <c r="L70" s="93">
        <v>11596</v>
      </c>
      <c r="M70" s="93">
        <v>18105</v>
      </c>
      <c r="N70" s="93">
        <v>244232</v>
      </c>
      <c r="O70" s="93">
        <v>115935</v>
      </c>
      <c r="P70" s="93">
        <v>125066</v>
      </c>
      <c r="Q70" s="93">
        <v>-209023</v>
      </c>
      <c r="R70" s="46"/>
      <c r="S70" s="46"/>
      <c r="T70" s="46"/>
      <c r="U70" s="46"/>
      <c r="V70" s="46"/>
      <c r="W70" s="46"/>
      <c r="Z70" s="46"/>
      <c r="AA70" s="46"/>
      <c r="AB70" s="46"/>
      <c r="AC70" s="46"/>
      <c r="AD70" s="46"/>
      <c r="AE70" s="46"/>
      <c r="AF70" s="46"/>
    </row>
    <row r="71" spans="1:32" x14ac:dyDescent="0.35">
      <c r="A71" s="1"/>
      <c r="B71" s="7" t="s">
        <v>29</v>
      </c>
      <c r="C71" s="95">
        <v>59116</v>
      </c>
      <c r="D71" s="95">
        <v>221282</v>
      </c>
      <c r="E71" s="95">
        <v>222786</v>
      </c>
      <c r="F71" s="95">
        <v>229402</v>
      </c>
      <c r="G71" s="95">
        <v>14769</v>
      </c>
      <c r="H71" s="95">
        <v>79499</v>
      </c>
      <c r="I71" s="95">
        <v>-26635</v>
      </c>
      <c r="J71" s="95">
        <v>-14462</v>
      </c>
      <c r="K71" s="95">
        <v>49735</v>
      </c>
      <c r="L71" s="95">
        <v>36166</v>
      </c>
      <c r="M71" s="95">
        <v>46925</v>
      </c>
      <c r="N71" s="95">
        <v>-20491</v>
      </c>
      <c r="O71" s="95">
        <v>0</v>
      </c>
      <c r="P71" s="95">
        <v>0</v>
      </c>
      <c r="Q71" s="95">
        <v>243201</v>
      </c>
      <c r="R71" s="46"/>
      <c r="S71" s="46"/>
      <c r="T71" s="46"/>
      <c r="U71" s="46"/>
      <c r="V71" s="46"/>
      <c r="W71" s="46"/>
      <c r="Z71" s="46"/>
      <c r="AA71" s="46"/>
      <c r="AB71" s="46"/>
      <c r="AC71" s="46"/>
      <c r="AD71" s="46"/>
      <c r="AE71" s="46"/>
      <c r="AF71" s="46"/>
    </row>
    <row r="72" spans="1:32" x14ac:dyDescent="0.35">
      <c r="A72" s="2"/>
      <c r="B72" s="17" t="s">
        <v>17</v>
      </c>
      <c r="C72" s="91">
        <f>C68+SUM(C69:C71)</f>
        <v>952091</v>
      </c>
      <c r="D72" s="91">
        <f t="shared" ref="D72:Q72" si="14">D68+SUM(D69:D71)</f>
        <v>1348279</v>
      </c>
      <c r="E72" s="91">
        <f t="shared" si="14"/>
        <v>3934038</v>
      </c>
      <c r="F72" s="91">
        <f t="shared" si="14"/>
        <v>1208409</v>
      </c>
      <c r="G72" s="91">
        <f t="shared" si="14"/>
        <v>49310</v>
      </c>
      <c r="H72" s="91">
        <f t="shared" si="14"/>
        <v>1484700</v>
      </c>
      <c r="I72" s="91">
        <f t="shared" si="14"/>
        <v>-380289</v>
      </c>
      <c r="J72" s="91">
        <f t="shared" si="14"/>
        <v>932926</v>
      </c>
      <c r="K72" s="91">
        <f t="shared" si="14"/>
        <v>251335</v>
      </c>
      <c r="L72" s="91">
        <f t="shared" si="14"/>
        <v>144365</v>
      </c>
      <c r="M72" s="91">
        <f t="shared" si="14"/>
        <v>478802</v>
      </c>
      <c r="N72" s="91">
        <f t="shared" si="14"/>
        <v>-229955</v>
      </c>
      <c r="O72" s="91">
        <f t="shared" si="14"/>
        <v>-305152</v>
      </c>
      <c r="P72" s="91">
        <f t="shared" si="14"/>
        <v>-257353</v>
      </c>
      <c r="Q72" s="91">
        <f t="shared" si="14"/>
        <v>1805551</v>
      </c>
      <c r="R72" s="46"/>
      <c r="S72" s="46"/>
      <c r="T72" s="46"/>
      <c r="U72" s="46"/>
      <c r="V72" s="46"/>
      <c r="W72" s="46"/>
      <c r="Z72" s="46"/>
      <c r="AA72" s="46"/>
      <c r="AB72" s="46"/>
      <c r="AC72" s="46"/>
      <c r="AD72" s="46"/>
      <c r="AE72" s="46"/>
      <c r="AF72" s="46"/>
    </row>
    <row r="73" spans="1:32" x14ac:dyDescent="0.35">
      <c r="B73" t="s">
        <v>18</v>
      </c>
      <c r="C73" s="94">
        <v>0</v>
      </c>
      <c r="D73" s="94">
        <v>0</v>
      </c>
      <c r="E73" s="94">
        <v>0</v>
      </c>
      <c r="F73" s="94">
        <v>0</v>
      </c>
      <c r="G73" s="94">
        <v>0</v>
      </c>
      <c r="H73" s="94">
        <v>0</v>
      </c>
      <c r="I73" s="94">
        <v>0</v>
      </c>
      <c r="J73" s="94">
        <v>0</v>
      </c>
      <c r="K73" s="94">
        <v>0</v>
      </c>
      <c r="L73" s="94">
        <v>0</v>
      </c>
      <c r="M73" s="94">
        <v>0</v>
      </c>
      <c r="N73" s="94">
        <v>0</v>
      </c>
      <c r="O73" s="94">
        <v>0</v>
      </c>
      <c r="P73" s="94">
        <v>0</v>
      </c>
      <c r="Q73" s="94">
        <v>0</v>
      </c>
      <c r="R73" s="46"/>
      <c r="S73" s="46"/>
      <c r="T73" s="46"/>
      <c r="U73" s="46"/>
      <c r="V73" s="46"/>
      <c r="W73" s="46"/>
    </row>
    <row r="74" spans="1:32" x14ac:dyDescent="0.35">
      <c r="A74" s="2"/>
      <c r="B74" s="17" t="s">
        <v>26</v>
      </c>
      <c r="C74" s="91">
        <f>C72+C73</f>
        <v>952091</v>
      </c>
      <c r="D74" s="91">
        <f t="shared" ref="D74:Q74" si="15">D72+D73</f>
        <v>1348279</v>
      </c>
      <c r="E74" s="91">
        <f t="shared" si="15"/>
        <v>3934038</v>
      </c>
      <c r="F74" s="91">
        <f t="shared" si="15"/>
        <v>1208409</v>
      </c>
      <c r="G74" s="91">
        <f t="shared" si="15"/>
        <v>49310</v>
      </c>
      <c r="H74" s="91">
        <f t="shared" si="15"/>
        <v>1484700</v>
      </c>
      <c r="I74" s="91">
        <f t="shared" si="15"/>
        <v>-380289</v>
      </c>
      <c r="J74" s="91">
        <f t="shared" si="15"/>
        <v>932926</v>
      </c>
      <c r="K74" s="91">
        <f t="shared" si="15"/>
        <v>251335</v>
      </c>
      <c r="L74" s="91">
        <f t="shared" si="15"/>
        <v>144365</v>
      </c>
      <c r="M74" s="91">
        <f t="shared" si="15"/>
        <v>478802</v>
      </c>
      <c r="N74" s="91">
        <f t="shared" si="15"/>
        <v>-229955</v>
      </c>
      <c r="O74" s="91">
        <f t="shared" si="15"/>
        <v>-305152</v>
      </c>
      <c r="P74" s="91">
        <f t="shared" si="15"/>
        <v>-257353</v>
      </c>
      <c r="Q74" s="91">
        <f t="shared" si="15"/>
        <v>1805551</v>
      </c>
      <c r="R74" s="46"/>
      <c r="S74" s="46"/>
      <c r="T74" s="46"/>
      <c r="U74" s="46"/>
      <c r="V74" s="46"/>
      <c r="W74" s="46"/>
      <c r="Z74" s="46"/>
      <c r="AA74" s="46"/>
      <c r="AB74" s="46"/>
      <c r="AC74" s="46"/>
      <c r="AD74" s="46"/>
      <c r="AE74" s="46"/>
      <c r="AF74" s="46"/>
    </row>
    <row r="75" spans="1:32" x14ac:dyDescent="0.35"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46"/>
      <c r="R75" s="46"/>
      <c r="S75" s="46"/>
      <c r="T75" s="46"/>
      <c r="U75" s="46"/>
      <c r="V75" s="46"/>
      <c r="W75" s="46"/>
    </row>
    <row r="76" spans="1:32" x14ac:dyDescent="0.35">
      <c r="C76" s="70"/>
      <c r="D76" s="70"/>
      <c r="E76" s="70"/>
      <c r="F76" s="70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</row>
    <row r="77" spans="1:32" x14ac:dyDescent="0.35">
      <c r="B77" s="37" t="s">
        <v>125</v>
      </c>
      <c r="C77" s="70"/>
      <c r="D77" s="70"/>
      <c r="E77" s="70"/>
      <c r="F77" s="70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</row>
    <row r="78" spans="1:32" x14ac:dyDescent="0.35">
      <c r="B78" s="3" t="s">
        <v>134</v>
      </c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</row>
    <row r="79" spans="1:32" x14ac:dyDescent="0.35">
      <c r="B79" s="3" t="s">
        <v>131</v>
      </c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</row>
  </sheetData>
  <mergeCells count="1">
    <mergeCell ref="B2:B3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D80"/>
  <sheetViews>
    <sheetView showGridLines="0" zoomScale="70" zoomScaleNormal="70" workbookViewId="0">
      <pane xSplit="2" ySplit="3" topLeftCell="C22" activePane="bottomRight" state="frozen"/>
      <selection activeCell="H69" sqref="H69"/>
      <selection pane="topRight" activeCell="H69" sqref="H69"/>
      <selection pane="bottomLeft" activeCell="H69" sqref="H69"/>
      <selection pane="bottomRight"/>
    </sheetView>
  </sheetViews>
  <sheetFormatPr defaultRowHeight="14.5" x14ac:dyDescent="0.35"/>
  <cols>
    <col min="1" max="1" width="2.81640625" customWidth="1"/>
    <col min="2" max="2" width="60.81640625" customWidth="1"/>
    <col min="3" max="7" width="16.1796875" customWidth="1"/>
    <col min="8" max="15" width="16" customWidth="1"/>
    <col min="16" max="16" width="14.81640625" customWidth="1"/>
    <col min="17" max="17" width="12.08984375" customWidth="1"/>
  </cols>
  <sheetData>
    <row r="1" spans="1:30" x14ac:dyDescent="0.35">
      <c r="A1" s="3"/>
      <c r="B1" s="1"/>
      <c r="C1" s="1"/>
      <c r="D1" s="1"/>
      <c r="E1" s="1"/>
      <c r="F1" s="1"/>
      <c r="G1" s="3"/>
      <c r="H1" s="3"/>
      <c r="I1" s="3"/>
      <c r="J1" s="3"/>
      <c r="K1" s="3"/>
      <c r="L1" s="3"/>
      <c r="M1" s="3"/>
      <c r="N1" s="3"/>
      <c r="O1" s="3"/>
    </row>
    <row r="2" spans="1:30" ht="23.15" customHeight="1" x14ac:dyDescent="0.35">
      <c r="A2" s="4"/>
      <c r="B2" s="106" t="s">
        <v>83</v>
      </c>
      <c r="C2" s="104">
        <v>44286</v>
      </c>
      <c r="D2" s="104">
        <f>+C2+100-DAY(C2+100)</f>
        <v>44377</v>
      </c>
      <c r="E2" s="104">
        <f t="shared" ref="E2:Q2" si="0">+D2+100-DAY(D2+100)</f>
        <v>44469</v>
      </c>
      <c r="F2" s="104">
        <f t="shared" si="0"/>
        <v>44561</v>
      </c>
      <c r="G2" s="104">
        <f t="shared" si="0"/>
        <v>44651</v>
      </c>
      <c r="H2" s="104">
        <f t="shared" si="0"/>
        <v>44742</v>
      </c>
      <c r="I2" s="104">
        <f t="shared" si="0"/>
        <v>44834</v>
      </c>
      <c r="J2" s="104">
        <f t="shared" si="0"/>
        <v>44926</v>
      </c>
      <c r="K2" s="104">
        <f t="shared" si="0"/>
        <v>45016</v>
      </c>
      <c r="L2" s="104">
        <f t="shared" si="0"/>
        <v>45107</v>
      </c>
      <c r="M2" s="104">
        <f t="shared" si="0"/>
        <v>45199</v>
      </c>
      <c r="N2" s="104">
        <f t="shared" si="0"/>
        <v>45291</v>
      </c>
      <c r="O2" s="104">
        <f t="shared" si="0"/>
        <v>45382</v>
      </c>
      <c r="P2" s="104">
        <f t="shared" si="0"/>
        <v>45473</v>
      </c>
      <c r="Q2" s="104">
        <f t="shared" si="0"/>
        <v>45565</v>
      </c>
    </row>
    <row r="3" spans="1:30" x14ac:dyDescent="0.35">
      <c r="A3" s="4"/>
      <c r="B3" s="107"/>
      <c r="C3" s="11" t="str">
        <f>IF(MONTH(C2)&lt;=3,"1T",IF(MONTH(C2)&lt;=6,"2T",IF(MONTH(C2)&lt;=9,"3T","4T")))&amp;RIGHT(YEAR(C2),2)</f>
        <v>1T21</v>
      </c>
      <c r="D3" s="11" t="str">
        <f t="shared" ref="D3:Q3" si="1">IF(MONTH(D2)&lt;=3,"1T",IF(MONTH(D2)&lt;=6,"2T",IF(MONTH(D2)&lt;=9,"3T","4T")))&amp;RIGHT(YEAR(D2),2)</f>
        <v>2T21</v>
      </c>
      <c r="E3" s="11" t="str">
        <f t="shared" si="1"/>
        <v>3T21</v>
      </c>
      <c r="F3" s="11" t="str">
        <f t="shared" si="1"/>
        <v>4T21</v>
      </c>
      <c r="G3" s="11" t="str">
        <f t="shared" si="1"/>
        <v>1T22</v>
      </c>
      <c r="H3" s="11" t="str">
        <f t="shared" si="1"/>
        <v>2T22</v>
      </c>
      <c r="I3" s="11" t="str">
        <f t="shared" si="1"/>
        <v>3T22</v>
      </c>
      <c r="J3" s="11" t="str">
        <f t="shared" si="1"/>
        <v>4T22</v>
      </c>
      <c r="K3" s="11" t="str">
        <f t="shared" si="1"/>
        <v>1T23</v>
      </c>
      <c r="L3" s="11" t="str">
        <f t="shared" si="1"/>
        <v>2T23</v>
      </c>
      <c r="M3" s="11" t="str">
        <f t="shared" si="1"/>
        <v>3T23</v>
      </c>
      <c r="N3" s="11" t="str">
        <f t="shared" si="1"/>
        <v>4T23</v>
      </c>
      <c r="O3" s="11" t="str">
        <f t="shared" si="1"/>
        <v>1T24</v>
      </c>
      <c r="P3" s="11" t="str">
        <f t="shared" si="1"/>
        <v>2T24</v>
      </c>
      <c r="Q3" s="11" t="str">
        <f t="shared" si="1"/>
        <v>3T24</v>
      </c>
    </row>
    <row r="4" spans="1:30" x14ac:dyDescent="0.35">
      <c r="A4" s="4"/>
      <c r="B4" s="17" t="s">
        <v>0</v>
      </c>
      <c r="C4" s="91">
        <f>C5+C13+C18+C19</f>
        <v>1802984</v>
      </c>
      <c r="D4" s="91">
        <f t="shared" ref="D4:Q4" si="2">D5+D13+D18+D19</f>
        <v>1774479</v>
      </c>
      <c r="E4" s="91">
        <f t="shared" si="2"/>
        <v>2150916</v>
      </c>
      <c r="F4" s="91">
        <f t="shared" si="2"/>
        <v>2414582</v>
      </c>
      <c r="G4" s="91">
        <f t="shared" si="2"/>
        <v>2002819</v>
      </c>
      <c r="H4" s="91">
        <f t="shared" si="2"/>
        <v>2228329</v>
      </c>
      <c r="I4" s="91">
        <f t="shared" si="2"/>
        <v>1788840</v>
      </c>
      <c r="J4" s="91">
        <f t="shared" si="2"/>
        <v>1850279</v>
      </c>
      <c r="K4" s="91">
        <f t="shared" si="2"/>
        <v>2151411</v>
      </c>
      <c r="L4" s="91">
        <f t="shared" si="2"/>
        <v>2110110</v>
      </c>
      <c r="M4" s="91">
        <f t="shared" si="2"/>
        <v>1864651</v>
      </c>
      <c r="N4" s="91">
        <f t="shared" si="2"/>
        <v>1986865</v>
      </c>
      <c r="O4" s="91">
        <f t="shared" si="2"/>
        <v>1942376</v>
      </c>
      <c r="P4" s="91">
        <f t="shared" si="2"/>
        <v>1800314</v>
      </c>
      <c r="Q4" s="91">
        <f t="shared" si="2"/>
        <v>1943335</v>
      </c>
      <c r="R4" s="46"/>
      <c r="S4" s="46"/>
      <c r="T4" s="46"/>
      <c r="U4" s="46"/>
      <c r="V4" s="46"/>
      <c r="W4" s="46"/>
      <c r="X4" s="15"/>
      <c r="Y4" s="15"/>
      <c r="Z4" s="15"/>
      <c r="AA4" s="15"/>
      <c r="AB4" s="15"/>
      <c r="AC4" s="15"/>
      <c r="AD4" s="15"/>
    </row>
    <row r="5" spans="1:30" x14ac:dyDescent="0.35">
      <c r="A5" s="2"/>
      <c r="B5" s="12" t="s">
        <v>32</v>
      </c>
      <c r="C5" s="92">
        <f>SUM(C6:C12)</f>
        <v>973764</v>
      </c>
      <c r="D5" s="92">
        <f t="shared" ref="D5:Q5" si="3">SUM(D6:D12)</f>
        <v>971910</v>
      </c>
      <c r="E5" s="92">
        <f t="shared" si="3"/>
        <v>1028401</v>
      </c>
      <c r="F5" s="92">
        <f t="shared" si="3"/>
        <v>1042242</v>
      </c>
      <c r="G5" s="92">
        <f t="shared" si="3"/>
        <v>942235</v>
      </c>
      <c r="H5" s="92">
        <f t="shared" si="3"/>
        <v>962782</v>
      </c>
      <c r="I5" s="92">
        <f t="shared" si="3"/>
        <v>1105667</v>
      </c>
      <c r="J5" s="92">
        <f t="shared" si="3"/>
        <v>1070169</v>
      </c>
      <c r="K5" s="92">
        <f t="shared" si="3"/>
        <v>1092730</v>
      </c>
      <c r="L5" s="92">
        <f t="shared" si="3"/>
        <v>1096791</v>
      </c>
      <c r="M5" s="92">
        <f t="shared" si="3"/>
        <v>1102354</v>
      </c>
      <c r="N5" s="92">
        <f t="shared" si="3"/>
        <v>1148912</v>
      </c>
      <c r="O5" s="92">
        <f t="shared" si="3"/>
        <v>937688</v>
      </c>
      <c r="P5" s="92">
        <f t="shared" si="3"/>
        <v>927348</v>
      </c>
      <c r="Q5" s="92">
        <f t="shared" si="3"/>
        <v>959070</v>
      </c>
      <c r="R5" s="46"/>
      <c r="S5" s="46"/>
      <c r="T5" s="46"/>
      <c r="U5" s="46"/>
      <c r="V5" s="46"/>
      <c r="W5" s="46"/>
      <c r="X5" s="15"/>
      <c r="Y5" s="15"/>
      <c r="Z5" s="15"/>
      <c r="AA5" s="15"/>
      <c r="AB5" s="15"/>
      <c r="AC5" s="15"/>
      <c r="AD5" s="15"/>
    </row>
    <row r="6" spans="1:30" x14ac:dyDescent="0.35">
      <c r="A6" s="3"/>
      <c r="B6" s="19" t="s">
        <v>33</v>
      </c>
      <c r="C6" s="93">
        <v>97726</v>
      </c>
      <c r="D6" s="93">
        <v>66100</v>
      </c>
      <c r="E6" s="93">
        <v>65571</v>
      </c>
      <c r="F6" s="93">
        <v>45779</v>
      </c>
      <c r="G6" s="93">
        <v>19064</v>
      </c>
      <c r="H6" s="93">
        <v>21716</v>
      </c>
      <c r="I6" s="93">
        <v>26811</v>
      </c>
      <c r="J6" s="93">
        <v>23824</v>
      </c>
      <c r="K6" s="93">
        <v>133259</v>
      </c>
      <c r="L6" s="93">
        <v>138309</v>
      </c>
      <c r="M6" s="93">
        <v>154256</v>
      </c>
      <c r="N6" s="93">
        <v>155468</v>
      </c>
      <c r="O6" s="93">
        <v>115548</v>
      </c>
      <c r="P6" s="93">
        <v>115613</v>
      </c>
      <c r="Q6" s="93">
        <v>119680</v>
      </c>
      <c r="R6" s="46"/>
      <c r="S6" s="46"/>
      <c r="T6" s="46"/>
      <c r="U6" s="46"/>
      <c r="V6" s="46"/>
      <c r="W6" s="46"/>
      <c r="X6" s="15"/>
      <c r="Y6" s="15"/>
      <c r="Z6" s="15"/>
      <c r="AA6" s="15"/>
      <c r="AB6" s="15"/>
      <c r="AC6" s="15"/>
      <c r="AD6" s="15"/>
    </row>
    <row r="7" spans="1:30" x14ac:dyDescent="0.35">
      <c r="A7" s="3"/>
      <c r="B7" s="7" t="s">
        <v>34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46"/>
      <c r="S7" s="46"/>
      <c r="T7" s="46"/>
      <c r="U7" s="46"/>
      <c r="V7" s="46"/>
      <c r="W7" s="46"/>
      <c r="X7" s="15"/>
      <c r="Y7" s="15"/>
      <c r="Z7" s="15"/>
      <c r="AA7" s="15"/>
      <c r="AB7" s="15"/>
      <c r="AC7" s="15"/>
      <c r="AD7" s="15"/>
    </row>
    <row r="8" spans="1:30" x14ac:dyDescent="0.35">
      <c r="A8" s="1"/>
      <c r="B8" s="19" t="s">
        <v>12</v>
      </c>
      <c r="C8" s="93">
        <v>147155</v>
      </c>
      <c r="D8" s="93">
        <v>162432</v>
      </c>
      <c r="E8" s="93">
        <v>177639</v>
      </c>
      <c r="F8" s="93">
        <v>171117</v>
      </c>
      <c r="G8" s="93">
        <v>188913</v>
      </c>
      <c r="H8" s="93">
        <v>200565</v>
      </c>
      <c r="I8" s="93">
        <v>249138</v>
      </c>
      <c r="J8" s="93">
        <v>224870</v>
      </c>
      <c r="K8" s="93">
        <v>200974</v>
      </c>
      <c r="L8" s="93">
        <v>227496</v>
      </c>
      <c r="M8" s="93">
        <v>221779</v>
      </c>
      <c r="N8" s="93">
        <v>224833</v>
      </c>
      <c r="O8" s="93">
        <v>76574</v>
      </c>
      <c r="P8" s="93">
        <v>77442</v>
      </c>
      <c r="Q8" s="93">
        <v>97056</v>
      </c>
      <c r="R8" s="46"/>
      <c r="S8" s="46"/>
      <c r="T8" s="46"/>
      <c r="U8" s="46"/>
      <c r="V8" s="46"/>
      <c r="W8" s="46"/>
      <c r="X8" s="15"/>
      <c r="Y8" s="15"/>
      <c r="Z8" s="15"/>
      <c r="AA8" s="15"/>
      <c r="AB8" s="15"/>
      <c r="AC8" s="15"/>
      <c r="AD8" s="15"/>
    </row>
    <row r="9" spans="1:30" x14ac:dyDescent="0.35">
      <c r="A9" s="3"/>
      <c r="B9" s="7" t="s">
        <v>24</v>
      </c>
      <c r="C9" s="95">
        <v>76438</v>
      </c>
      <c r="D9" s="95">
        <v>94840</v>
      </c>
      <c r="E9" s="95">
        <v>92193</v>
      </c>
      <c r="F9" s="95">
        <v>124960</v>
      </c>
      <c r="G9" s="95">
        <v>35318</v>
      </c>
      <c r="H9" s="95">
        <v>31449</v>
      </c>
      <c r="I9" s="95">
        <v>21617</v>
      </c>
      <c r="J9" s="95">
        <v>22393</v>
      </c>
      <c r="K9" s="95">
        <v>96543</v>
      </c>
      <c r="L9" s="95">
        <v>84278</v>
      </c>
      <c r="M9" s="95">
        <v>55876</v>
      </c>
      <c r="N9" s="95">
        <v>91838</v>
      </c>
      <c r="O9" s="95">
        <v>227905</v>
      </c>
      <c r="P9" s="95">
        <v>206762</v>
      </c>
      <c r="Q9" s="95">
        <v>264916</v>
      </c>
      <c r="R9" s="46"/>
      <c r="S9" s="46"/>
      <c r="T9" s="46"/>
      <c r="U9" s="46"/>
      <c r="V9" s="46"/>
      <c r="W9" s="46"/>
      <c r="X9" s="15"/>
      <c r="Y9" s="15"/>
      <c r="Z9" s="15"/>
      <c r="AA9" s="15"/>
      <c r="AB9" s="15"/>
      <c r="AC9" s="15"/>
      <c r="AD9" s="15"/>
    </row>
    <row r="10" spans="1:30" x14ac:dyDescent="0.35">
      <c r="A10" s="1"/>
      <c r="B10" s="19" t="s">
        <v>23</v>
      </c>
      <c r="C10" s="93">
        <v>652445</v>
      </c>
      <c r="D10" s="93">
        <v>648538</v>
      </c>
      <c r="E10" s="93">
        <v>692998</v>
      </c>
      <c r="F10" s="93">
        <v>700386</v>
      </c>
      <c r="G10" s="93">
        <v>698940</v>
      </c>
      <c r="H10" s="93">
        <v>709052</v>
      </c>
      <c r="I10" s="93">
        <v>808101</v>
      </c>
      <c r="J10" s="93">
        <v>799082</v>
      </c>
      <c r="K10" s="93">
        <v>661954</v>
      </c>
      <c r="L10" s="93">
        <v>646708</v>
      </c>
      <c r="M10" s="93">
        <v>670443</v>
      </c>
      <c r="N10" s="93">
        <v>676773</v>
      </c>
      <c r="O10" s="93">
        <v>517661</v>
      </c>
      <c r="P10" s="93">
        <v>527531</v>
      </c>
      <c r="Q10" s="93">
        <v>477418</v>
      </c>
      <c r="R10" s="46"/>
      <c r="S10" s="46"/>
      <c r="T10" s="46"/>
      <c r="U10" s="46"/>
      <c r="V10" s="46"/>
      <c r="W10" s="46"/>
      <c r="X10" s="15"/>
      <c r="Y10" s="15"/>
      <c r="Z10" s="15"/>
      <c r="AA10" s="15"/>
      <c r="AB10" s="15"/>
      <c r="AC10" s="15"/>
      <c r="AD10" s="15"/>
    </row>
    <row r="11" spans="1:30" x14ac:dyDescent="0.35">
      <c r="A11" s="3"/>
      <c r="B11" s="7" t="s">
        <v>11</v>
      </c>
      <c r="C11" s="95">
        <v>0</v>
      </c>
      <c r="D11" s="95">
        <v>0</v>
      </c>
      <c r="E11" s="95">
        <v>0</v>
      </c>
      <c r="F11" s="95">
        <v>0</v>
      </c>
      <c r="G11" s="95">
        <v>0</v>
      </c>
      <c r="H11" s="95">
        <v>0</v>
      </c>
      <c r="I11" s="95">
        <v>0</v>
      </c>
      <c r="J11" s="95">
        <v>0</v>
      </c>
      <c r="K11" s="95">
        <v>0</v>
      </c>
      <c r="L11" s="95">
        <v>0</v>
      </c>
      <c r="M11" s="95">
        <v>0</v>
      </c>
      <c r="N11" s="95">
        <v>0</v>
      </c>
      <c r="O11" s="95">
        <v>0</v>
      </c>
      <c r="P11" s="95">
        <v>0</v>
      </c>
      <c r="Q11" s="95">
        <v>0</v>
      </c>
      <c r="R11" s="46"/>
      <c r="S11" s="46"/>
      <c r="T11" s="46"/>
      <c r="U11" s="46"/>
      <c r="V11" s="46"/>
      <c r="W11" s="46"/>
      <c r="X11" s="15"/>
      <c r="Y11" s="15"/>
      <c r="Z11" s="15"/>
      <c r="AA11" s="15"/>
      <c r="AB11" s="15"/>
      <c r="AC11" s="15"/>
      <c r="AD11" s="15"/>
    </row>
    <row r="12" spans="1:30" x14ac:dyDescent="0.35">
      <c r="A12" s="3"/>
      <c r="B12" s="19" t="s">
        <v>13</v>
      </c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46"/>
      <c r="S12" s="46"/>
      <c r="T12" s="46"/>
      <c r="U12" s="46"/>
      <c r="V12" s="46"/>
      <c r="W12" s="46"/>
      <c r="X12" s="15"/>
      <c r="Y12" s="15"/>
      <c r="Z12" s="15"/>
      <c r="AA12" s="15"/>
      <c r="AB12" s="15"/>
      <c r="AC12" s="15"/>
      <c r="AD12" s="15"/>
    </row>
    <row r="13" spans="1:30" x14ac:dyDescent="0.35">
      <c r="A13" s="2"/>
      <c r="B13" s="12" t="s">
        <v>35</v>
      </c>
      <c r="C13" s="92">
        <f>SUM(C14:C17)</f>
        <v>1182279</v>
      </c>
      <c r="D13" s="92">
        <f t="shared" ref="D13:Q13" si="4">SUM(D14:D17)</f>
        <v>1166997</v>
      </c>
      <c r="E13" s="92">
        <f t="shared" si="4"/>
        <v>1440029</v>
      </c>
      <c r="F13" s="92">
        <f t="shared" si="4"/>
        <v>1686380</v>
      </c>
      <c r="G13" s="92">
        <f t="shared" si="4"/>
        <v>1407983</v>
      </c>
      <c r="H13" s="92">
        <f t="shared" si="4"/>
        <v>1632505</v>
      </c>
      <c r="I13" s="92">
        <f t="shared" si="4"/>
        <v>1085020</v>
      </c>
      <c r="J13" s="92">
        <f t="shared" si="4"/>
        <v>1151619</v>
      </c>
      <c r="K13" s="92">
        <f t="shared" si="4"/>
        <v>1448967</v>
      </c>
      <c r="L13" s="92">
        <f t="shared" si="4"/>
        <v>1397371</v>
      </c>
      <c r="M13" s="92">
        <f t="shared" si="4"/>
        <v>1198148</v>
      </c>
      <c r="N13" s="92">
        <f t="shared" si="4"/>
        <v>1265395</v>
      </c>
      <c r="O13" s="92">
        <f t="shared" si="4"/>
        <v>1357510</v>
      </c>
      <c r="P13" s="92">
        <f t="shared" si="4"/>
        <v>1254970</v>
      </c>
      <c r="Q13" s="92">
        <f t="shared" si="4"/>
        <v>1342209</v>
      </c>
      <c r="R13" s="46"/>
      <c r="S13" s="46"/>
      <c r="T13" s="46"/>
      <c r="U13" s="46"/>
      <c r="V13" s="46"/>
      <c r="W13" s="46"/>
      <c r="X13" s="15"/>
      <c r="Y13" s="15"/>
      <c r="Z13" s="15"/>
      <c r="AA13" s="15"/>
      <c r="AB13" s="15"/>
      <c r="AC13" s="15"/>
      <c r="AD13" s="15"/>
    </row>
    <row r="14" spans="1:30" x14ac:dyDescent="0.35">
      <c r="A14" s="3"/>
      <c r="B14" s="19" t="s">
        <v>23</v>
      </c>
      <c r="C14" s="93">
        <v>479462</v>
      </c>
      <c r="D14" s="93">
        <v>486360</v>
      </c>
      <c r="E14" s="93">
        <v>405335</v>
      </c>
      <c r="F14" s="93">
        <v>663112</v>
      </c>
      <c r="G14" s="93">
        <v>542157</v>
      </c>
      <c r="H14" s="93">
        <v>569563</v>
      </c>
      <c r="I14" s="93">
        <v>581207</v>
      </c>
      <c r="J14" s="93">
        <v>575324</v>
      </c>
      <c r="K14" s="93">
        <v>589197</v>
      </c>
      <c r="L14" s="93">
        <v>615933</v>
      </c>
      <c r="M14" s="93">
        <v>629194</v>
      </c>
      <c r="N14" s="93">
        <v>565102</v>
      </c>
      <c r="O14" s="93">
        <v>602503</v>
      </c>
      <c r="P14" s="93">
        <v>627124</v>
      </c>
      <c r="Q14" s="93">
        <v>616818</v>
      </c>
      <c r="R14" s="46"/>
      <c r="S14" s="46"/>
      <c r="T14" s="46"/>
      <c r="U14" s="46"/>
      <c r="V14" s="46"/>
      <c r="W14" s="46"/>
      <c r="X14" s="15"/>
      <c r="Y14" s="15"/>
      <c r="Z14" s="15"/>
      <c r="AA14" s="15"/>
      <c r="AB14" s="15"/>
      <c r="AC14" s="15"/>
      <c r="AD14" s="15"/>
    </row>
    <row r="15" spans="1:30" x14ac:dyDescent="0.35">
      <c r="A15" s="1"/>
      <c r="B15" s="7" t="s">
        <v>14</v>
      </c>
      <c r="C15" s="95">
        <v>656266</v>
      </c>
      <c r="D15" s="95">
        <v>587296</v>
      </c>
      <c r="E15" s="95">
        <v>833578</v>
      </c>
      <c r="F15" s="95">
        <v>845151</v>
      </c>
      <c r="G15" s="95">
        <v>777596</v>
      </c>
      <c r="H15" s="95">
        <v>950232</v>
      </c>
      <c r="I15" s="95">
        <v>197754</v>
      </c>
      <c r="J15" s="95">
        <v>477950</v>
      </c>
      <c r="K15" s="95">
        <v>706034</v>
      </c>
      <c r="L15" s="95">
        <v>618454</v>
      </c>
      <c r="M15" s="95">
        <v>397350</v>
      </c>
      <c r="N15" s="95">
        <v>479306</v>
      </c>
      <c r="O15" s="95">
        <v>634271</v>
      </c>
      <c r="P15" s="95">
        <v>489844</v>
      </c>
      <c r="Q15" s="95">
        <v>503941</v>
      </c>
      <c r="R15" s="46"/>
      <c r="S15" s="46"/>
      <c r="T15" s="46"/>
      <c r="U15" s="46"/>
      <c r="V15" s="46"/>
      <c r="W15" s="46"/>
      <c r="X15" s="15"/>
      <c r="Y15" s="15"/>
      <c r="Z15" s="15"/>
      <c r="AA15" s="15"/>
      <c r="AB15" s="15"/>
      <c r="AC15" s="15"/>
      <c r="AD15" s="15"/>
    </row>
    <row r="16" spans="1:30" x14ac:dyDescent="0.35">
      <c r="A16" s="3"/>
      <c r="B16" s="19" t="s">
        <v>31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>
        <v>0</v>
      </c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93">
        <v>0</v>
      </c>
      <c r="Q16" s="93">
        <v>0</v>
      </c>
      <c r="R16" s="46"/>
      <c r="S16" s="46"/>
      <c r="T16" s="46"/>
      <c r="U16" s="46"/>
      <c r="V16" s="46"/>
      <c r="W16" s="46"/>
      <c r="X16" s="15"/>
      <c r="Y16" s="15"/>
      <c r="Z16" s="15"/>
      <c r="AA16" s="15"/>
      <c r="AB16" s="15"/>
      <c r="AC16" s="15"/>
      <c r="AD16" s="15"/>
    </row>
    <row r="17" spans="1:30" x14ac:dyDescent="0.35">
      <c r="A17" s="1"/>
      <c r="B17" s="7" t="s">
        <v>11</v>
      </c>
      <c r="C17" s="95">
        <v>46551</v>
      </c>
      <c r="D17" s="95">
        <v>93341</v>
      </c>
      <c r="E17" s="95">
        <v>201116</v>
      </c>
      <c r="F17" s="95">
        <v>178117</v>
      </c>
      <c r="G17" s="95">
        <v>88230</v>
      </c>
      <c r="H17" s="95">
        <v>112710</v>
      </c>
      <c r="I17" s="95">
        <v>306059</v>
      </c>
      <c r="J17" s="95">
        <v>98345</v>
      </c>
      <c r="K17" s="95">
        <v>153736</v>
      </c>
      <c r="L17" s="95">
        <v>162984</v>
      </c>
      <c r="M17" s="95">
        <v>171604</v>
      </c>
      <c r="N17" s="95">
        <v>220987</v>
      </c>
      <c r="O17" s="95">
        <v>120736</v>
      </c>
      <c r="P17" s="95">
        <v>138002</v>
      </c>
      <c r="Q17" s="95">
        <v>221450</v>
      </c>
      <c r="R17" s="46"/>
      <c r="S17" s="46"/>
      <c r="T17" s="46"/>
      <c r="U17" s="46"/>
      <c r="V17" s="46"/>
      <c r="W17" s="46"/>
      <c r="X17" s="15"/>
      <c r="Y17" s="15"/>
      <c r="Z17" s="15"/>
      <c r="AA17" s="15"/>
      <c r="AB17" s="15"/>
      <c r="AC17" s="15"/>
      <c r="AD17" s="15"/>
    </row>
    <row r="18" spans="1:30" x14ac:dyDescent="0.35">
      <c r="A18" s="4"/>
      <c r="B18" s="18" t="s">
        <v>20</v>
      </c>
      <c r="C18" s="91">
        <v>15417</v>
      </c>
      <c r="D18" s="91">
        <v>5961</v>
      </c>
      <c r="E18" s="91">
        <v>13601</v>
      </c>
      <c r="F18" s="91">
        <v>-1708</v>
      </c>
      <c r="G18" s="91">
        <v>14090</v>
      </c>
      <c r="H18" s="91">
        <v>19819</v>
      </c>
      <c r="I18" s="91">
        <v>19032</v>
      </c>
      <c r="J18" s="91">
        <v>27899</v>
      </c>
      <c r="K18" s="91">
        <v>15401</v>
      </c>
      <c r="L18" s="91">
        <v>15268</v>
      </c>
      <c r="M18" s="91">
        <v>13917</v>
      </c>
      <c r="N18" s="91">
        <v>16176</v>
      </c>
      <c r="O18" s="91">
        <v>19521</v>
      </c>
      <c r="P18" s="91">
        <v>20221</v>
      </c>
      <c r="Q18" s="91">
        <v>12429</v>
      </c>
      <c r="R18" s="46"/>
      <c r="S18" s="46"/>
      <c r="T18" s="46"/>
      <c r="U18" s="46"/>
      <c r="V18" s="46"/>
      <c r="W18" s="46"/>
      <c r="X18" s="15"/>
      <c r="Y18" s="15"/>
      <c r="Z18" s="15"/>
      <c r="AA18" s="15"/>
      <c r="AB18" s="15"/>
      <c r="AC18" s="15"/>
      <c r="AD18" s="15"/>
    </row>
    <row r="19" spans="1:30" x14ac:dyDescent="0.35">
      <c r="A19" s="2"/>
      <c r="B19" s="12" t="s">
        <v>22</v>
      </c>
      <c r="C19" s="92">
        <f>SUM(C20:C30)</f>
        <v>-368476</v>
      </c>
      <c r="D19" s="92">
        <f t="shared" ref="D19:Q19" si="5">SUM(D20:D30)</f>
        <v>-370389</v>
      </c>
      <c r="E19" s="92">
        <f t="shared" si="5"/>
        <v>-331115</v>
      </c>
      <c r="F19" s="92">
        <f t="shared" si="5"/>
        <v>-312332</v>
      </c>
      <c r="G19" s="92">
        <f t="shared" si="5"/>
        <v>-361489</v>
      </c>
      <c r="H19" s="92">
        <f t="shared" si="5"/>
        <v>-386777</v>
      </c>
      <c r="I19" s="92">
        <f t="shared" si="5"/>
        <v>-420879</v>
      </c>
      <c r="J19" s="92">
        <f t="shared" si="5"/>
        <v>-399408</v>
      </c>
      <c r="K19" s="92">
        <f t="shared" si="5"/>
        <v>-405687</v>
      </c>
      <c r="L19" s="92">
        <f t="shared" si="5"/>
        <v>-399320</v>
      </c>
      <c r="M19" s="92">
        <f t="shared" si="5"/>
        <v>-449768</v>
      </c>
      <c r="N19" s="92">
        <f t="shared" si="5"/>
        <v>-443618</v>
      </c>
      <c r="O19" s="92">
        <f t="shared" si="5"/>
        <v>-372343</v>
      </c>
      <c r="P19" s="92">
        <f t="shared" si="5"/>
        <v>-402225</v>
      </c>
      <c r="Q19" s="92">
        <f t="shared" si="5"/>
        <v>-370373</v>
      </c>
      <c r="R19" s="46"/>
      <c r="S19" s="46"/>
      <c r="T19" s="46"/>
      <c r="U19" s="46"/>
      <c r="V19" s="46"/>
      <c r="W19" s="46"/>
      <c r="X19" s="15"/>
      <c r="Y19" s="15"/>
      <c r="Z19" s="15"/>
      <c r="AA19" s="15"/>
      <c r="AB19" s="15"/>
      <c r="AC19" s="15"/>
      <c r="AD19" s="15"/>
    </row>
    <row r="20" spans="1:30" x14ac:dyDescent="0.35">
      <c r="A20" s="4"/>
      <c r="B20" s="19" t="s">
        <v>69</v>
      </c>
      <c r="C20" s="96">
        <v>-24549</v>
      </c>
      <c r="D20" s="96">
        <v>-30722</v>
      </c>
      <c r="E20" s="96">
        <v>-33146</v>
      </c>
      <c r="F20" s="96">
        <v>-31958</v>
      </c>
      <c r="G20" s="96">
        <v>-33751</v>
      </c>
      <c r="H20" s="96">
        <v>-36338</v>
      </c>
      <c r="I20" s="96">
        <v>-41334</v>
      </c>
      <c r="J20" s="96">
        <v>-37301</v>
      </c>
      <c r="K20" s="96">
        <v>-34628</v>
      </c>
      <c r="L20" s="96">
        <v>-39410</v>
      </c>
      <c r="M20" s="96">
        <v>-39886</v>
      </c>
      <c r="N20" s="96">
        <v>-40594</v>
      </c>
      <c r="O20" s="96">
        <v>-12331</v>
      </c>
      <c r="P20" s="96">
        <v>-12564</v>
      </c>
      <c r="Q20" s="96">
        <v>-15998</v>
      </c>
      <c r="R20" s="46"/>
      <c r="S20" s="46"/>
      <c r="T20" s="46"/>
      <c r="U20" s="46"/>
      <c r="V20" s="46"/>
      <c r="W20" s="46"/>
      <c r="X20" s="15"/>
      <c r="Y20" s="15"/>
      <c r="Z20" s="15"/>
      <c r="AA20" s="15"/>
      <c r="AB20" s="15"/>
      <c r="AC20" s="15"/>
      <c r="AD20" s="15"/>
    </row>
    <row r="21" spans="1:30" x14ac:dyDescent="0.35">
      <c r="A21" s="2"/>
      <c r="B21" s="7" t="s">
        <v>70</v>
      </c>
      <c r="C21" s="97">
        <v>-221796</v>
      </c>
      <c r="D21" s="97">
        <v>-214523</v>
      </c>
      <c r="E21" s="97">
        <v>-179880</v>
      </c>
      <c r="F21" s="97">
        <v>-166404</v>
      </c>
      <c r="G21" s="97">
        <v>-180378</v>
      </c>
      <c r="H21" s="97">
        <v>-185343</v>
      </c>
      <c r="I21" s="97">
        <v>-212184</v>
      </c>
      <c r="J21" s="97">
        <v>-211005</v>
      </c>
      <c r="K21" s="97">
        <v>-207195</v>
      </c>
      <c r="L21" s="97">
        <v>-209804</v>
      </c>
      <c r="M21" s="97">
        <v>-255318</v>
      </c>
      <c r="N21" s="97">
        <v>-239448</v>
      </c>
      <c r="O21" s="97">
        <v>-209447</v>
      </c>
      <c r="P21" s="97">
        <v>-230765</v>
      </c>
      <c r="Q21" s="97">
        <v>-208736</v>
      </c>
      <c r="R21" s="46"/>
      <c r="S21" s="46"/>
      <c r="T21" s="46"/>
      <c r="U21" s="46"/>
      <c r="V21" s="46"/>
      <c r="W21" s="46"/>
      <c r="X21" s="15"/>
      <c r="Y21" s="15"/>
      <c r="Z21" s="15"/>
      <c r="AA21" s="15"/>
      <c r="AB21" s="15"/>
      <c r="AC21" s="15"/>
      <c r="AD21" s="15"/>
    </row>
    <row r="22" spans="1:30" x14ac:dyDescent="0.35">
      <c r="A22" s="4"/>
      <c r="B22" s="19" t="s">
        <v>71</v>
      </c>
      <c r="C22" s="96">
        <v>-139</v>
      </c>
      <c r="D22" s="96">
        <v>-146</v>
      </c>
      <c r="E22" s="96">
        <v>-163</v>
      </c>
      <c r="F22" s="96">
        <v>-173</v>
      </c>
      <c r="G22" s="96">
        <v>-144</v>
      </c>
      <c r="H22" s="96">
        <v>-146</v>
      </c>
      <c r="I22" s="96">
        <v>-224</v>
      </c>
      <c r="J22" s="96">
        <v>-454</v>
      </c>
      <c r="K22" s="96">
        <v>-191</v>
      </c>
      <c r="L22" s="96">
        <v>-279</v>
      </c>
      <c r="M22" s="96">
        <v>-165</v>
      </c>
      <c r="N22" s="96">
        <v>-261</v>
      </c>
      <c r="O22" s="96">
        <v>-510</v>
      </c>
      <c r="P22" s="96">
        <v>-268</v>
      </c>
      <c r="Q22" s="96">
        <v>-159</v>
      </c>
      <c r="R22" s="46"/>
      <c r="S22" s="46"/>
      <c r="T22" s="46"/>
      <c r="U22" s="46"/>
      <c r="V22" s="46"/>
      <c r="W22" s="46"/>
      <c r="X22" s="15"/>
      <c r="Y22" s="15"/>
      <c r="Z22" s="15"/>
      <c r="AA22" s="15"/>
      <c r="AB22" s="15"/>
      <c r="AC22" s="15"/>
      <c r="AD22" s="15"/>
    </row>
    <row r="23" spans="1:30" x14ac:dyDescent="0.35">
      <c r="A23" s="2"/>
      <c r="B23" s="7" t="s">
        <v>72</v>
      </c>
      <c r="C23" s="97">
        <v>-16769</v>
      </c>
      <c r="D23" s="97">
        <v>-16770</v>
      </c>
      <c r="E23" s="97">
        <v>-24052</v>
      </c>
      <c r="F23" s="97">
        <v>-12657</v>
      </c>
      <c r="G23" s="97">
        <v>-12658</v>
      </c>
      <c r="H23" s="97">
        <v>-12658</v>
      </c>
      <c r="I23" s="97">
        <v>-8924</v>
      </c>
      <c r="J23" s="97">
        <v>-8924</v>
      </c>
      <c r="K23" s="97">
        <v>-8924</v>
      </c>
      <c r="L23" s="97">
        <v>-8925</v>
      </c>
      <c r="M23" s="97">
        <v>-9244</v>
      </c>
      <c r="N23" s="97">
        <v>-9245</v>
      </c>
      <c r="O23" s="97">
        <v>-9245</v>
      </c>
      <c r="P23" s="97">
        <v>-9244</v>
      </c>
      <c r="Q23" s="97">
        <v>-7925</v>
      </c>
      <c r="R23" s="46"/>
      <c r="S23" s="46"/>
      <c r="T23" s="46"/>
      <c r="U23" s="46"/>
      <c r="V23" s="46"/>
      <c r="W23" s="46"/>
      <c r="X23" s="15"/>
      <c r="Y23" s="15"/>
      <c r="Z23" s="15"/>
      <c r="AA23" s="15"/>
      <c r="AB23" s="15"/>
      <c r="AC23" s="15"/>
      <c r="AD23" s="15"/>
    </row>
    <row r="24" spans="1:30" x14ac:dyDescent="0.35">
      <c r="A24" s="4"/>
      <c r="B24" s="19" t="s">
        <v>73</v>
      </c>
      <c r="C24" s="96">
        <v>-18055</v>
      </c>
      <c r="D24" s="96">
        <v>-17843</v>
      </c>
      <c r="E24" s="96">
        <v>-16709</v>
      </c>
      <c r="F24" s="96">
        <v>-17625</v>
      </c>
      <c r="G24" s="96">
        <v>-16682</v>
      </c>
      <c r="H24" s="96">
        <v>-16912</v>
      </c>
      <c r="I24" s="96">
        <v>-19619</v>
      </c>
      <c r="J24" s="96">
        <v>-19394</v>
      </c>
      <c r="K24" s="96">
        <v>-19565</v>
      </c>
      <c r="L24" s="96">
        <v>-19848</v>
      </c>
      <c r="M24" s="96">
        <v>-22336</v>
      </c>
      <c r="N24" s="96">
        <v>-22129</v>
      </c>
      <c r="O24" s="96">
        <v>-21125</v>
      </c>
      <c r="P24" s="96">
        <v>-20620</v>
      </c>
      <c r="Q24" s="96">
        <v>-20438</v>
      </c>
      <c r="R24" s="46"/>
      <c r="S24" s="46"/>
      <c r="T24" s="46"/>
      <c r="U24" s="46"/>
      <c r="V24" s="46"/>
      <c r="W24" s="46"/>
      <c r="X24" s="15"/>
      <c r="Y24" s="15"/>
      <c r="Z24" s="15"/>
      <c r="AA24" s="15"/>
      <c r="AB24" s="15"/>
      <c r="AC24" s="15"/>
      <c r="AD24" s="15"/>
    </row>
    <row r="25" spans="1:30" x14ac:dyDescent="0.35">
      <c r="A25" s="2"/>
      <c r="B25" s="7" t="s">
        <v>74</v>
      </c>
      <c r="C25" s="97">
        <v>-19860</v>
      </c>
      <c r="D25" s="97">
        <v>-29992</v>
      </c>
      <c r="E25" s="97">
        <v>-24577</v>
      </c>
      <c r="F25" s="97">
        <v>-25421</v>
      </c>
      <c r="G25" s="97">
        <v>-26547</v>
      </c>
      <c r="H25" s="97">
        <v>-48251</v>
      </c>
      <c r="I25" s="97">
        <v>-40977</v>
      </c>
      <c r="J25" s="97">
        <v>-36807</v>
      </c>
      <c r="K25" s="97">
        <v>-39165</v>
      </c>
      <c r="L25" s="97">
        <v>-38971</v>
      </c>
      <c r="M25" s="97">
        <v>-40479</v>
      </c>
      <c r="N25" s="97">
        <v>-42133</v>
      </c>
      <c r="O25" s="97">
        <v>-38400</v>
      </c>
      <c r="P25" s="97">
        <v>-39087</v>
      </c>
      <c r="Q25" s="97">
        <v>-34832</v>
      </c>
      <c r="R25" s="46"/>
      <c r="S25" s="46"/>
      <c r="T25" s="46"/>
      <c r="U25" s="46"/>
      <c r="V25" s="46"/>
      <c r="W25" s="46"/>
      <c r="X25" s="15"/>
      <c r="Y25" s="15"/>
      <c r="Z25" s="15"/>
      <c r="AA25" s="15"/>
      <c r="AB25" s="15"/>
      <c r="AC25" s="15"/>
      <c r="AD25" s="15"/>
    </row>
    <row r="26" spans="1:30" x14ac:dyDescent="0.35">
      <c r="A26" s="4"/>
      <c r="B26" s="19" t="s">
        <v>75</v>
      </c>
      <c r="C26" s="96">
        <v>-6405</v>
      </c>
      <c r="D26" s="96">
        <v>-6524</v>
      </c>
      <c r="E26" s="96">
        <v>-5681</v>
      </c>
      <c r="F26" s="96">
        <v>-5721</v>
      </c>
      <c r="G26" s="96">
        <v>-5661</v>
      </c>
      <c r="H26" s="96">
        <v>-5660</v>
      </c>
      <c r="I26" s="96">
        <v>-12432</v>
      </c>
      <c r="J26" s="96">
        <v>-12431</v>
      </c>
      <c r="K26" s="96">
        <v>-13948</v>
      </c>
      <c r="L26" s="96">
        <v>-13948</v>
      </c>
      <c r="M26" s="96">
        <v>-15516</v>
      </c>
      <c r="N26" s="96">
        <v>-15516</v>
      </c>
      <c r="O26" s="96">
        <v>-15118</v>
      </c>
      <c r="P26" s="96">
        <v>-15118</v>
      </c>
      <c r="Q26" s="96">
        <v>-15602</v>
      </c>
      <c r="R26" s="46"/>
      <c r="S26" s="46"/>
      <c r="T26" s="46"/>
      <c r="U26" s="46"/>
      <c r="V26" s="46"/>
      <c r="W26" s="46"/>
      <c r="X26" s="15"/>
      <c r="Y26" s="15"/>
      <c r="Z26" s="15"/>
      <c r="AA26" s="15"/>
      <c r="AB26" s="15"/>
      <c r="AC26" s="15"/>
      <c r="AD26" s="15"/>
    </row>
    <row r="27" spans="1:30" x14ac:dyDescent="0.35">
      <c r="A27" s="2"/>
      <c r="B27" s="7" t="s">
        <v>76</v>
      </c>
      <c r="C27" s="97">
        <v>-46159</v>
      </c>
      <c r="D27" s="97">
        <v>-35703</v>
      </c>
      <c r="E27" s="97">
        <v>-31996</v>
      </c>
      <c r="F27" s="97">
        <v>-36925</v>
      </c>
      <c r="G27" s="97">
        <v>-55038</v>
      </c>
      <c r="H27" s="97">
        <v>-55726</v>
      </c>
      <c r="I27" s="97">
        <v>-60556</v>
      </c>
      <c r="J27" s="97">
        <v>-51138</v>
      </c>
      <c r="K27" s="97">
        <v>-64751</v>
      </c>
      <c r="L27" s="97">
        <v>-47691</v>
      </c>
      <c r="M27" s="97">
        <v>-45735</v>
      </c>
      <c r="N27" s="97">
        <v>-52341</v>
      </c>
      <c r="O27" s="97">
        <v>-48630</v>
      </c>
      <c r="P27" s="97">
        <v>-55650</v>
      </c>
      <c r="Q27" s="97">
        <v>-49873</v>
      </c>
      <c r="R27" s="46"/>
      <c r="S27" s="46"/>
      <c r="T27" s="46"/>
      <c r="U27" s="46"/>
      <c r="V27" s="46"/>
      <c r="W27" s="46"/>
      <c r="X27" s="15"/>
      <c r="Y27" s="15"/>
      <c r="Z27" s="15"/>
      <c r="AA27" s="15"/>
      <c r="AB27" s="15"/>
      <c r="AC27" s="15"/>
      <c r="AD27" s="15"/>
    </row>
    <row r="28" spans="1:30" x14ac:dyDescent="0.35">
      <c r="A28" s="4"/>
      <c r="B28" s="19" t="s">
        <v>77</v>
      </c>
      <c r="C28" s="96">
        <v>-14744</v>
      </c>
      <c r="D28" s="96">
        <v>-18166</v>
      </c>
      <c r="E28" s="96">
        <v>-14911</v>
      </c>
      <c r="F28" s="96">
        <v>-15448</v>
      </c>
      <c r="G28" s="96">
        <v>-30630</v>
      </c>
      <c r="H28" s="96">
        <v>-25743</v>
      </c>
      <c r="I28" s="96">
        <v>-24629</v>
      </c>
      <c r="J28" s="96">
        <v>-21954</v>
      </c>
      <c r="K28" s="96">
        <v>-17320</v>
      </c>
      <c r="L28" s="96">
        <v>-20444</v>
      </c>
      <c r="M28" s="96">
        <v>-21089</v>
      </c>
      <c r="N28" s="96">
        <v>-21951</v>
      </c>
      <c r="O28" s="96">
        <v>-17537</v>
      </c>
      <c r="P28" s="96">
        <v>-18909</v>
      </c>
      <c r="Q28" s="96">
        <v>-16810</v>
      </c>
      <c r="R28" s="46"/>
      <c r="S28" s="46"/>
      <c r="T28" s="46"/>
      <c r="U28" s="46"/>
      <c r="V28" s="46"/>
      <c r="W28" s="46"/>
      <c r="X28" s="15"/>
      <c r="Y28" s="15"/>
      <c r="Z28" s="15"/>
      <c r="AA28" s="15"/>
      <c r="AB28" s="15"/>
      <c r="AC28" s="15"/>
      <c r="AD28" s="15"/>
    </row>
    <row r="29" spans="1:30" x14ac:dyDescent="0.35">
      <c r="A29" s="2"/>
      <c r="B29" s="7" t="s">
        <v>78</v>
      </c>
      <c r="C29" s="97">
        <v>0</v>
      </c>
      <c r="D29" s="97">
        <v>0</v>
      </c>
      <c r="E29" s="97">
        <v>0</v>
      </c>
      <c r="F29" s="97">
        <v>0</v>
      </c>
      <c r="G29" s="97">
        <v>0</v>
      </c>
      <c r="H29" s="97">
        <v>0</v>
      </c>
      <c r="I29" s="97">
        <v>0</v>
      </c>
      <c r="J29" s="97">
        <v>0</v>
      </c>
      <c r="K29" s="97">
        <v>0</v>
      </c>
      <c r="L29" s="97">
        <v>0</v>
      </c>
      <c r="M29" s="97">
        <v>0</v>
      </c>
      <c r="N29" s="97">
        <v>0</v>
      </c>
      <c r="O29" s="97">
        <v>0</v>
      </c>
      <c r="P29" s="97">
        <v>0</v>
      </c>
      <c r="Q29" s="97">
        <v>0</v>
      </c>
      <c r="R29" s="46"/>
      <c r="S29" s="46"/>
      <c r="T29" s="46"/>
      <c r="U29" s="46"/>
      <c r="V29" s="46"/>
      <c r="W29" s="46"/>
      <c r="X29" s="15"/>
      <c r="Y29" s="15"/>
      <c r="Z29" s="15"/>
      <c r="AA29" s="15"/>
      <c r="AB29" s="15"/>
      <c r="AC29" s="15"/>
      <c r="AD29" s="15"/>
    </row>
    <row r="30" spans="1:30" x14ac:dyDescent="0.35">
      <c r="A30" s="4"/>
      <c r="B30" s="19" t="s">
        <v>79</v>
      </c>
      <c r="C30" s="96">
        <v>0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46"/>
      <c r="S30" s="46"/>
      <c r="T30" s="46"/>
      <c r="U30" s="46"/>
      <c r="V30" s="46"/>
      <c r="W30" s="46"/>
      <c r="X30" s="15"/>
      <c r="Y30" s="15"/>
      <c r="Z30" s="15"/>
      <c r="AA30" s="15"/>
      <c r="AB30" s="15"/>
      <c r="AC30" s="15"/>
      <c r="AD30" s="15"/>
    </row>
    <row r="31" spans="1:30" x14ac:dyDescent="0.35">
      <c r="A31" s="2"/>
      <c r="B31" s="2" t="s">
        <v>19</v>
      </c>
      <c r="C31" s="92">
        <f>SUM(C32:C41)</f>
        <v>-1235833</v>
      </c>
      <c r="D31" s="92">
        <f t="shared" ref="D31:Q31" si="6">SUM(D32:D41)</f>
        <v>-1082568</v>
      </c>
      <c r="E31" s="92">
        <f t="shared" si="6"/>
        <v>1806692</v>
      </c>
      <c r="F31" s="92">
        <f t="shared" si="6"/>
        <v>-1650480</v>
      </c>
      <c r="G31" s="92">
        <f t="shared" si="6"/>
        <v>-1022949</v>
      </c>
      <c r="H31" s="92">
        <f t="shared" si="6"/>
        <v>-1254577</v>
      </c>
      <c r="I31" s="92">
        <f t="shared" si="6"/>
        <v>-1462721</v>
      </c>
      <c r="J31" s="92">
        <f t="shared" si="6"/>
        <v>-1342559</v>
      </c>
      <c r="K31" s="92">
        <f t="shared" si="6"/>
        <v>-1158727</v>
      </c>
      <c r="L31" s="92">
        <f t="shared" si="6"/>
        <v>-848027</v>
      </c>
      <c r="M31" s="92">
        <f t="shared" si="6"/>
        <v>-439527</v>
      </c>
      <c r="N31" s="92">
        <f t="shared" si="6"/>
        <v>-1908835</v>
      </c>
      <c r="O31" s="92">
        <f t="shared" si="6"/>
        <v>-932575</v>
      </c>
      <c r="P31" s="92">
        <f t="shared" si="6"/>
        <v>-1127237</v>
      </c>
      <c r="Q31" s="92">
        <f t="shared" si="6"/>
        <v>1854606</v>
      </c>
      <c r="R31" s="46"/>
      <c r="S31" s="46"/>
      <c r="T31" s="46"/>
      <c r="U31" s="46"/>
      <c r="V31" s="46"/>
      <c r="W31" s="46"/>
      <c r="X31" s="15"/>
      <c r="Y31" s="15"/>
      <c r="Z31" s="15"/>
      <c r="AA31" s="15"/>
      <c r="AB31" s="15"/>
      <c r="AC31" s="15"/>
      <c r="AD31" s="15"/>
    </row>
    <row r="32" spans="1:30" x14ac:dyDescent="0.35">
      <c r="A32" s="3"/>
      <c r="B32" s="19" t="s">
        <v>5</v>
      </c>
      <c r="C32" s="93">
        <v>-246935</v>
      </c>
      <c r="D32" s="93">
        <v>-225203</v>
      </c>
      <c r="E32" s="93">
        <v>-147080</v>
      </c>
      <c r="F32" s="93">
        <v>-364678</v>
      </c>
      <c r="G32" s="93">
        <v>-263123</v>
      </c>
      <c r="H32" s="93">
        <v>-324800</v>
      </c>
      <c r="I32" s="93">
        <v>-253423</v>
      </c>
      <c r="J32" s="93">
        <v>-703842</v>
      </c>
      <c r="K32" s="93">
        <v>-251491</v>
      </c>
      <c r="L32" s="93">
        <v>-333095</v>
      </c>
      <c r="M32" s="93">
        <v>-254791</v>
      </c>
      <c r="N32" s="93">
        <v>-263678</v>
      </c>
      <c r="O32" s="93">
        <v>-238858</v>
      </c>
      <c r="P32" s="93">
        <v>-250836</v>
      </c>
      <c r="Q32" s="93">
        <v>-228961</v>
      </c>
      <c r="R32" s="46"/>
      <c r="S32" s="46"/>
      <c r="T32" s="46"/>
      <c r="U32" s="46"/>
      <c r="V32" s="46"/>
      <c r="W32" s="46"/>
      <c r="X32" s="15"/>
      <c r="Y32" s="15"/>
      <c r="Z32" s="15"/>
      <c r="AA32" s="15"/>
      <c r="AB32" s="15"/>
      <c r="AC32" s="15"/>
      <c r="AD32" s="15"/>
    </row>
    <row r="33" spans="1:30" x14ac:dyDescent="0.35">
      <c r="A33" s="1"/>
      <c r="B33" s="7" t="s">
        <v>6</v>
      </c>
      <c r="C33" s="95">
        <v>-7046</v>
      </c>
      <c r="D33" s="95">
        <v>-9889</v>
      </c>
      <c r="E33" s="95">
        <v>-7154</v>
      </c>
      <c r="F33" s="95">
        <v>-11104</v>
      </c>
      <c r="G33" s="95">
        <v>-9426</v>
      </c>
      <c r="H33" s="95">
        <v>-8314</v>
      </c>
      <c r="I33" s="95">
        <v>-11851</v>
      </c>
      <c r="J33" s="95">
        <v>-13863</v>
      </c>
      <c r="K33" s="95">
        <v>-8534</v>
      </c>
      <c r="L33" s="95">
        <v>-8345</v>
      </c>
      <c r="M33" s="95">
        <v>-9604</v>
      </c>
      <c r="N33" s="95">
        <v>-16996</v>
      </c>
      <c r="O33" s="95">
        <v>-12833</v>
      </c>
      <c r="P33" s="95">
        <v>-5693</v>
      </c>
      <c r="Q33" s="95">
        <v>-12698</v>
      </c>
      <c r="R33" s="46"/>
      <c r="S33" s="46"/>
      <c r="T33" s="46"/>
      <c r="U33" s="46"/>
      <c r="V33" s="46"/>
      <c r="W33" s="46"/>
      <c r="X33" s="15"/>
      <c r="Y33" s="15"/>
      <c r="Z33" s="15"/>
      <c r="AA33" s="15"/>
      <c r="AB33" s="15"/>
      <c r="AC33" s="15"/>
      <c r="AD33" s="15"/>
    </row>
    <row r="34" spans="1:30" x14ac:dyDescent="0.35">
      <c r="A34" s="3"/>
      <c r="B34" s="19" t="s">
        <v>7</v>
      </c>
      <c r="C34" s="93">
        <v>-41150</v>
      </c>
      <c r="D34" s="93">
        <v>-61944</v>
      </c>
      <c r="E34" s="93">
        <v>-69790</v>
      </c>
      <c r="F34" s="93">
        <v>-122846</v>
      </c>
      <c r="G34" s="93">
        <v>-48469</v>
      </c>
      <c r="H34" s="93">
        <v>-75875</v>
      </c>
      <c r="I34" s="93">
        <v>-82437</v>
      </c>
      <c r="J34" s="93">
        <v>-119816</v>
      </c>
      <c r="K34" s="93">
        <v>-83749</v>
      </c>
      <c r="L34" s="93">
        <v>-92855</v>
      </c>
      <c r="M34" s="93">
        <v>-86389</v>
      </c>
      <c r="N34" s="93">
        <v>-104627</v>
      </c>
      <c r="O34" s="93">
        <v>-75368</v>
      </c>
      <c r="P34" s="93">
        <v>-87421</v>
      </c>
      <c r="Q34" s="93">
        <v>-111986</v>
      </c>
      <c r="R34" s="46"/>
      <c r="S34" s="46"/>
      <c r="T34" s="46"/>
      <c r="U34" s="46"/>
      <c r="V34" s="46"/>
      <c r="W34" s="46"/>
      <c r="X34" s="15"/>
      <c r="Y34" s="15"/>
      <c r="Z34" s="15"/>
      <c r="AA34" s="15"/>
      <c r="AB34" s="15"/>
      <c r="AC34" s="15"/>
      <c r="AD34" s="15"/>
    </row>
    <row r="35" spans="1:30" x14ac:dyDescent="0.35">
      <c r="A35" s="1"/>
      <c r="B35" s="7" t="s">
        <v>8</v>
      </c>
      <c r="C35" s="95">
        <v>-49773</v>
      </c>
      <c r="D35" s="95">
        <v>-61263</v>
      </c>
      <c r="E35" s="95">
        <v>-254077</v>
      </c>
      <c r="F35" s="95">
        <v>-110488</v>
      </c>
      <c r="G35" s="95">
        <v>-50012</v>
      </c>
      <c r="H35" s="95">
        <v>-56910</v>
      </c>
      <c r="I35" s="95">
        <v>-67803</v>
      </c>
      <c r="J35" s="95">
        <v>-60942</v>
      </c>
      <c r="K35" s="95">
        <v>-49447</v>
      </c>
      <c r="L35" s="95">
        <v>-50169</v>
      </c>
      <c r="M35" s="95">
        <v>-72337</v>
      </c>
      <c r="N35" s="95">
        <v>-72573</v>
      </c>
      <c r="O35" s="95">
        <v>-66891</v>
      </c>
      <c r="P35" s="95">
        <v>-58798</v>
      </c>
      <c r="Q35" s="95">
        <v>-73077</v>
      </c>
      <c r="R35" s="46"/>
      <c r="S35" s="46"/>
      <c r="T35" s="46"/>
      <c r="U35" s="46"/>
      <c r="V35" s="46"/>
      <c r="W35" s="46"/>
      <c r="X35" s="15"/>
      <c r="Y35" s="15"/>
      <c r="Z35" s="15"/>
      <c r="AA35" s="15"/>
      <c r="AB35" s="15"/>
      <c r="AC35" s="15"/>
      <c r="AD35" s="15"/>
    </row>
    <row r="36" spans="1:30" x14ac:dyDescent="0.35">
      <c r="A36" s="3"/>
      <c r="B36" s="19" t="s">
        <v>9</v>
      </c>
      <c r="C36" s="93">
        <v>-213839</v>
      </c>
      <c r="D36" s="93">
        <v>-216562</v>
      </c>
      <c r="E36" s="93">
        <v>-219549</v>
      </c>
      <c r="F36" s="93">
        <v>-218921</v>
      </c>
      <c r="G36" s="93">
        <v>-220129</v>
      </c>
      <c r="H36" s="93">
        <v>-219652</v>
      </c>
      <c r="I36" s="93">
        <v>-254411</v>
      </c>
      <c r="J36" s="93">
        <v>-254733</v>
      </c>
      <c r="K36" s="93">
        <v>-253378</v>
      </c>
      <c r="L36" s="93">
        <v>-255158</v>
      </c>
      <c r="M36" s="93">
        <v>-285446</v>
      </c>
      <c r="N36" s="93">
        <v>-283097</v>
      </c>
      <c r="O36" s="93">
        <v>-286752</v>
      </c>
      <c r="P36" s="93">
        <v>-287408</v>
      </c>
      <c r="Q36" s="93">
        <v>-305746</v>
      </c>
      <c r="R36" s="46"/>
      <c r="S36" s="46"/>
      <c r="T36" s="46"/>
      <c r="U36" s="46"/>
      <c r="V36" s="46"/>
      <c r="W36" s="46"/>
      <c r="X36" s="15"/>
      <c r="Y36" s="15"/>
      <c r="Z36" s="15"/>
      <c r="AA36" s="15"/>
      <c r="AB36" s="15"/>
      <c r="AC36" s="15"/>
      <c r="AD36" s="15"/>
    </row>
    <row r="37" spans="1:30" x14ac:dyDescent="0.35">
      <c r="A37" s="1"/>
      <c r="B37" s="7" t="s">
        <v>10</v>
      </c>
      <c r="C37" s="95">
        <v>0</v>
      </c>
      <c r="D37" s="95">
        <v>0</v>
      </c>
      <c r="E37" s="95">
        <v>0</v>
      </c>
      <c r="F37" s="95">
        <v>0</v>
      </c>
      <c r="G37" s="95">
        <v>0</v>
      </c>
      <c r="H37" s="95">
        <v>0</v>
      </c>
      <c r="I37" s="95">
        <v>0</v>
      </c>
      <c r="J37" s="95">
        <v>0</v>
      </c>
      <c r="K37" s="95">
        <v>0</v>
      </c>
      <c r="L37" s="95">
        <v>0</v>
      </c>
      <c r="M37" s="95">
        <v>0</v>
      </c>
      <c r="N37" s="95">
        <v>0</v>
      </c>
      <c r="O37" s="95">
        <v>0</v>
      </c>
      <c r="P37" s="95">
        <v>0</v>
      </c>
      <c r="Q37" s="95">
        <v>0</v>
      </c>
      <c r="R37" s="46"/>
      <c r="S37" s="46"/>
      <c r="T37" s="46"/>
      <c r="U37" s="46"/>
      <c r="V37" s="46"/>
      <c r="W37" s="46"/>
      <c r="X37" s="15"/>
      <c r="Y37" s="15"/>
      <c r="Z37" s="15"/>
      <c r="AA37" s="15"/>
      <c r="AB37" s="15"/>
      <c r="AC37" s="15"/>
      <c r="AD37" s="15"/>
    </row>
    <row r="38" spans="1:30" x14ac:dyDescent="0.35">
      <c r="A38" s="3"/>
      <c r="B38" s="19" t="s">
        <v>11</v>
      </c>
      <c r="C38" s="93">
        <v>-66964</v>
      </c>
      <c r="D38" s="93">
        <v>-136979</v>
      </c>
      <c r="E38" s="93">
        <v>-200290</v>
      </c>
      <c r="F38" s="93">
        <v>-274887</v>
      </c>
      <c r="G38" s="93">
        <v>-132862</v>
      </c>
      <c r="H38" s="93">
        <v>-167669</v>
      </c>
      <c r="I38" s="93">
        <v>-264992</v>
      </c>
      <c r="J38" s="93">
        <v>-352576</v>
      </c>
      <c r="K38" s="93">
        <v>-268594</v>
      </c>
      <c r="L38" s="93">
        <v>-221148</v>
      </c>
      <c r="M38" s="93">
        <v>-231055</v>
      </c>
      <c r="N38" s="93">
        <v>-324120</v>
      </c>
      <c r="O38" s="93">
        <v>-178658</v>
      </c>
      <c r="P38" s="93">
        <v>-206061</v>
      </c>
      <c r="Q38" s="93">
        <v>-252348</v>
      </c>
      <c r="R38" s="46"/>
      <c r="S38" s="46"/>
      <c r="T38" s="46"/>
      <c r="U38" s="46"/>
      <c r="V38" s="46"/>
      <c r="W38" s="46"/>
      <c r="X38" s="15"/>
      <c r="Y38" s="15"/>
      <c r="Z38" s="15"/>
      <c r="AA38" s="15"/>
      <c r="AB38" s="15"/>
      <c r="AC38" s="15"/>
      <c r="AD38" s="15"/>
    </row>
    <row r="39" spans="1:30" x14ac:dyDescent="0.35">
      <c r="A39" s="1"/>
      <c r="B39" s="13" t="s">
        <v>28</v>
      </c>
      <c r="C39" s="98">
        <v>-490357</v>
      </c>
      <c r="D39" s="98">
        <v>-270086</v>
      </c>
      <c r="E39" s="98">
        <v>-130279</v>
      </c>
      <c r="F39" s="98">
        <v>-351750</v>
      </c>
      <c r="G39" s="98">
        <v>-158372</v>
      </c>
      <c r="H39" s="98">
        <v>-274147</v>
      </c>
      <c r="I39" s="98">
        <v>-622600</v>
      </c>
      <c r="J39" s="98">
        <v>263836</v>
      </c>
      <c r="K39" s="98">
        <v>-115997</v>
      </c>
      <c r="L39" s="98">
        <v>208518</v>
      </c>
      <c r="M39" s="98">
        <v>442447</v>
      </c>
      <c r="N39" s="98">
        <v>-744624</v>
      </c>
      <c r="O39" s="98">
        <v>-31983</v>
      </c>
      <c r="P39" s="98">
        <v>-155480</v>
      </c>
      <c r="Q39" s="98">
        <v>-25410</v>
      </c>
      <c r="R39" s="46"/>
      <c r="S39" s="46"/>
      <c r="T39" s="46"/>
      <c r="U39" s="46"/>
      <c r="V39" s="46"/>
      <c r="W39" s="46"/>
      <c r="X39" s="15"/>
      <c r="Y39" s="15"/>
      <c r="Z39" s="15"/>
      <c r="AA39" s="15"/>
      <c r="AB39" s="15"/>
      <c r="AC39" s="15"/>
      <c r="AD39" s="15"/>
    </row>
    <row r="40" spans="1:30" x14ac:dyDescent="0.35">
      <c r="A40" s="3"/>
      <c r="B40" s="19" t="s">
        <v>30</v>
      </c>
      <c r="C40" s="93">
        <v>0</v>
      </c>
      <c r="D40" s="93">
        <v>0</v>
      </c>
      <c r="E40" s="93">
        <v>2942521</v>
      </c>
      <c r="F40" s="93">
        <v>0</v>
      </c>
      <c r="G40" s="93">
        <v>0</v>
      </c>
      <c r="H40" s="93">
        <v>0</v>
      </c>
      <c r="I40" s="93">
        <v>225369</v>
      </c>
      <c r="J40" s="93">
        <v>2786</v>
      </c>
      <c r="K40" s="93">
        <v>0</v>
      </c>
      <c r="L40" s="93">
        <v>0</v>
      </c>
      <c r="M40" s="93">
        <v>184</v>
      </c>
      <c r="N40" s="93">
        <v>0</v>
      </c>
      <c r="O40" s="93">
        <v>0</v>
      </c>
      <c r="P40" s="93">
        <v>0</v>
      </c>
      <c r="Q40" s="93">
        <v>2915747</v>
      </c>
      <c r="R40" s="46"/>
      <c r="S40" s="46"/>
      <c r="T40" s="46"/>
      <c r="U40" s="46"/>
      <c r="V40" s="46"/>
      <c r="W40" s="46"/>
      <c r="X40" s="15"/>
      <c r="Y40" s="15"/>
      <c r="Z40" s="15"/>
      <c r="AA40" s="15"/>
      <c r="AB40" s="15"/>
      <c r="AC40" s="15"/>
      <c r="AD40" s="15"/>
    </row>
    <row r="41" spans="1:30" x14ac:dyDescent="0.35">
      <c r="A41" s="1"/>
      <c r="B41" s="7" t="s">
        <v>21</v>
      </c>
      <c r="C41" s="95">
        <v>-119769</v>
      </c>
      <c r="D41" s="95">
        <v>-100642</v>
      </c>
      <c r="E41" s="95">
        <v>-107610</v>
      </c>
      <c r="F41" s="95">
        <v>-195806</v>
      </c>
      <c r="G41" s="95">
        <v>-140556</v>
      </c>
      <c r="H41" s="95">
        <v>-127210</v>
      </c>
      <c r="I41" s="95">
        <v>-130573</v>
      </c>
      <c r="J41" s="95">
        <v>-103409</v>
      </c>
      <c r="K41" s="95">
        <v>-127537</v>
      </c>
      <c r="L41" s="95">
        <v>-95775</v>
      </c>
      <c r="M41" s="95">
        <v>57464</v>
      </c>
      <c r="N41" s="95">
        <v>-99120</v>
      </c>
      <c r="O41" s="95">
        <v>-41232</v>
      </c>
      <c r="P41" s="95">
        <v>-75540</v>
      </c>
      <c r="Q41" s="95">
        <v>-50915</v>
      </c>
      <c r="R41" s="46"/>
      <c r="S41" s="46"/>
      <c r="T41" s="46"/>
      <c r="U41" s="46"/>
      <c r="V41" s="46"/>
      <c r="W41" s="46"/>
      <c r="X41" s="15"/>
      <c r="Y41" s="15"/>
      <c r="Z41" s="15"/>
      <c r="AA41" s="15"/>
      <c r="AB41" s="15"/>
      <c r="AC41" s="15"/>
      <c r="AD41" s="15"/>
    </row>
    <row r="42" spans="1:30" x14ac:dyDescent="0.35">
      <c r="A42" s="4"/>
      <c r="B42" s="17" t="s">
        <v>25</v>
      </c>
      <c r="C42" s="91">
        <v>48486</v>
      </c>
      <c r="D42" s="91">
        <v>-3211</v>
      </c>
      <c r="E42" s="91">
        <v>82548</v>
      </c>
      <c r="F42" s="91">
        <v>33143</v>
      </c>
      <c r="G42" s="91">
        <v>45190</v>
      </c>
      <c r="H42" s="91">
        <v>47435</v>
      </c>
      <c r="I42" s="91">
        <v>43040</v>
      </c>
      <c r="J42" s="91">
        <v>31568</v>
      </c>
      <c r="K42" s="91">
        <v>46638</v>
      </c>
      <c r="L42" s="91">
        <v>30650</v>
      </c>
      <c r="M42" s="91">
        <v>-5462</v>
      </c>
      <c r="N42" s="91">
        <v>27060</v>
      </c>
      <c r="O42" s="91">
        <v>43430</v>
      </c>
      <c r="P42" s="91">
        <v>28790</v>
      </c>
      <c r="Q42" s="91">
        <v>7920</v>
      </c>
      <c r="R42" s="46"/>
      <c r="S42" s="46"/>
      <c r="T42" s="46"/>
      <c r="U42" s="46"/>
      <c r="V42" s="46"/>
      <c r="W42" s="46"/>
      <c r="X42" s="15"/>
      <c r="Y42" s="15"/>
      <c r="Z42" s="15"/>
      <c r="AA42" s="15"/>
      <c r="AB42" s="15"/>
      <c r="AC42" s="15"/>
      <c r="AD42" s="15"/>
    </row>
    <row r="43" spans="1:30" x14ac:dyDescent="0.35">
      <c r="A43" s="2"/>
      <c r="B43" s="2" t="s">
        <v>27</v>
      </c>
      <c r="C43" s="92">
        <v>0</v>
      </c>
      <c r="D43" s="92">
        <v>0</v>
      </c>
      <c r="E43" s="92">
        <v>0</v>
      </c>
      <c r="F43" s="92">
        <v>0</v>
      </c>
      <c r="G43" s="92">
        <v>0</v>
      </c>
      <c r="H43" s="92">
        <v>-619230</v>
      </c>
      <c r="I43" s="92">
        <v>0</v>
      </c>
      <c r="J43" s="92">
        <v>0</v>
      </c>
      <c r="K43" s="92">
        <v>0</v>
      </c>
      <c r="L43" s="92">
        <v>0</v>
      </c>
      <c r="M43" s="92">
        <v>245831</v>
      </c>
      <c r="N43" s="92">
        <v>0</v>
      </c>
      <c r="O43" s="92">
        <v>0</v>
      </c>
      <c r="P43" s="92">
        <v>0</v>
      </c>
      <c r="Q43" s="92">
        <v>0</v>
      </c>
      <c r="R43" s="46"/>
      <c r="S43" s="46"/>
      <c r="T43" s="46"/>
      <c r="U43" s="46"/>
      <c r="V43" s="46"/>
      <c r="W43" s="46"/>
      <c r="X43" s="15"/>
      <c r="Y43" s="15"/>
      <c r="Z43" s="15"/>
      <c r="AA43" s="15"/>
      <c r="AB43" s="15"/>
      <c r="AC43" s="15"/>
      <c r="AD43" s="15"/>
    </row>
    <row r="44" spans="1:30" x14ac:dyDescent="0.35">
      <c r="A44" s="4"/>
      <c r="B44" s="17" t="s">
        <v>1</v>
      </c>
      <c r="C44" s="91">
        <f>C4+C31+C42+C43</f>
        <v>615637</v>
      </c>
      <c r="D44" s="91">
        <f t="shared" ref="D44:Q44" si="7">D4+D31+D42+D43</f>
        <v>688700</v>
      </c>
      <c r="E44" s="91">
        <f t="shared" si="7"/>
        <v>4040156</v>
      </c>
      <c r="F44" s="91">
        <f t="shared" si="7"/>
        <v>797245</v>
      </c>
      <c r="G44" s="91">
        <f t="shared" si="7"/>
        <v>1025060</v>
      </c>
      <c r="H44" s="91">
        <f t="shared" si="7"/>
        <v>401957</v>
      </c>
      <c r="I44" s="91">
        <f t="shared" si="7"/>
        <v>369159</v>
      </c>
      <c r="J44" s="91">
        <f t="shared" si="7"/>
        <v>539288</v>
      </c>
      <c r="K44" s="91">
        <f t="shared" si="7"/>
        <v>1039322</v>
      </c>
      <c r="L44" s="91">
        <f t="shared" si="7"/>
        <v>1292733</v>
      </c>
      <c r="M44" s="91">
        <f t="shared" si="7"/>
        <v>1665493</v>
      </c>
      <c r="N44" s="91">
        <f t="shared" si="7"/>
        <v>105090</v>
      </c>
      <c r="O44" s="91">
        <f t="shared" si="7"/>
        <v>1053231</v>
      </c>
      <c r="P44" s="91">
        <f t="shared" si="7"/>
        <v>701867</v>
      </c>
      <c r="Q44" s="91">
        <f t="shared" si="7"/>
        <v>3805861</v>
      </c>
      <c r="R44" s="46"/>
      <c r="S44" s="46"/>
      <c r="T44" s="46"/>
      <c r="U44" s="46"/>
      <c r="V44" s="46"/>
      <c r="W44" s="46"/>
      <c r="X44" s="15"/>
      <c r="Y44" s="15"/>
      <c r="Z44" s="15"/>
      <c r="AA44" s="15"/>
      <c r="AB44" s="15"/>
      <c r="AC44" s="15"/>
      <c r="AD44" s="15"/>
    </row>
    <row r="45" spans="1:30" x14ac:dyDescent="0.35">
      <c r="A45" s="2"/>
      <c r="B45" s="2" t="s">
        <v>3</v>
      </c>
      <c r="C45" s="92">
        <f>C46+C47</f>
        <v>-34506</v>
      </c>
      <c r="D45" s="92">
        <f t="shared" ref="D45:Q45" si="8">D46+D47</f>
        <v>-22443</v>
      </c>
      <c r="E45" s="92">
        <f t="shared" si="8"/>
        <v>-22844</v>
      </c>
      <c r="F45" s="92">
        <f t="shared" si="8"/>
        <v>-42267</v>
      </c>
      <c r="G45" s="92">
        <f t="shared" si="8"/>
        <v>-34609</v>
      </c>
      <c r="H45" s="92">
        <f t="shared" si="8"/>
        <v>-34323</v>
      </c>
      <c r="I45" s="92">
        <f t="shared" si="8"/>
        <v>-47489</v>
      </c>
      <c r="J45" s="92">
        <f t="shared" si="8"/>
        <v>-49618</v>
      </c>
      <c r="K45" s="92">
        <f t="shared" si="8"/>
        <v>-96338</v>
      </c>
      <c r="L45" s="92">
        <f t="shared" si="8"/>
        <v>-97629</v>
      </c>
      <c r="M45" s="92">
        <f t="shared" si="8"/>
        <v>-104301</v>
      </c>
      <c r="N45" s="92">
        <f t="shared" si="8"/>
        <v>-103615</v>
      </c>
      <c r="O45" s="92">
        <f t="shared" si="8"/>
        <v>-152453</v>
      </c>
      <c r="P45" s="92">
        <f t="shared" si="8"/>
        <v>-155561</v>
      </c>
      <c r="Q45" s="92">
        <f t="shared" si="8"/>
        <v>-162010</v>
      </c>
      <c r="R45" s="46"/>
      <c r="S45" s="46"/>
      <c r="T45" s="46"/>
      <c r="U45" s="46"/>
      <c r="V45" s="46"/>
      <c r="W45" s="46"/>
      <c r="X45" s="15"/>
      <c r="Y45" s="15"/>
      <c r="Z45" s="15"/>
      <c r="AA45" s="15"/>
      <c r="AB45" s="15"/>
      <c r="AC45" s="15"/>
      <c r="AD45" s="15"/>
    </row>
    <row r="46" spans="1:30" x14ac:dyDescent="0.35">
      <c r="A46" s="1"/>
      <c r="B46" s="19" t="s">
        <v>80</v>
      </c>
      <c r="C46" s="96">
        <v>-33359</v>
      </c>
      <c r="D46" s="96">
        <v>-21222</v>
      </c>
      <c r="E46" s="96">
        <v>-21646</v>
      </c>
      <c r="F46" s="96">
        <v>-39147</v>
      </c>
      <c r="G46" s="96">
        <v>-31452</v>
      </c>
      <c r="H46" s="96">
        <v>-31124</v>
      </c>
      <c r="I46" s="96">
        <v>-34463</v>
      </c>
      <c r="J46" s="96">
        <v>-39071</v>
      </c>
      <c r="K46" s="96">
        <v>-36444</v>
      </c>
      <c r="L46" s="96">
        <v>-37718</v>
      </c>
      <c r="M46" s="96">
        <v>-41180</v>
      </c>
      <c r="N46" s="96">
        <v>-38909</v>
      </c>
      <c r="O46" s="96">
        <v>-37859</v>
      </c>
      <c r="P46" s="96">
        <v>-38099</v>
      </c>
      <c r="Q46" s="96">
        <v>-38811</v>
      </c>
      <c r="R46" s="46"/>
      <c r="S46" s="46"/>
      <c r="T46" s="46"/>
      <c r="U46" s="46"/>
      <c r="V46" s="46"/>
      <c r="W46" s="46"/>
      <c r="X46" s="15"/>
      <c r="Y46" s="15"/>
      <c r="Z46" s="15"/>
      <c r="AA46" s="15"/>
      <c r="AB46" s="15"/>
      <c r="AC46" s="15"/>
      <c r="AD46" s="15"/>
    </row>
    <row r="47" spans="1:30" x14ac:dyDescent="0.35">
      <c r="A47" s="1"/>
      <c r="B47" s="7" t="s">
        <v>81</v>
      </c>
      <c r="C47" s="97">
        <v>-1147</v>
      </c>
      <c r="D47" s="97">
        <v>-1221</v>
      </c>
      <c r="E47" s="97">
        <v>-1198</v>
      </c>
      <c r="F47" s="97">
        <v>-3120</v>
      </c>
      <c r="G47" s="97">
        <v>-3157</v>
      </c>
      <c r="H47" s="97">
        <v>-3199</v>
      </c>
      <c r="I47" s="97">
        <v>-13026</v>
      </c>
      <c r="J47" s="97">
        <v>-10547</v>
      </c>
      <c r="K47" s="97">
        <v>-59894</v>
      </c>
      <c r="L47" s="97">
        <v>-59911</v>
      </c>
      <c r="M47" s="97">
        <v>-63121</v>
      </c>
      <c r="N47" s="97">
        <v>-64706</v>
      </c>
      <c r="O47" s="97">
        <v>-114594</v>
      </c>
      <c r="P47" s="97">
        <v>-117462</v>
      </c>
      <c r="Q47" s="97">
        <v>-123199</v>
      </c>
      <c r="R47" s="46"/>
      <c r="S47" s="46"/>
      <c r="T47" s="46"/>
      <c r="U47" s="46"/>
      <c r="V47" s="46"/>
      <c r="W47" s="46"/>
      <c r="X47" s="15"/>
      <c r="Y47" s="15"/>
      <c r="Z47" s="15"/>
      <c r="AA47" s="15"/>
      <c r="AB47" s="15"/>
      <c r="AC47" s="15"/>
      <c r="AD47" s="15"/>
    </row>
    <row r="48" spans="1:30" x14ac:dyDescent="0.35">
      <c r="A48" s="2"/>
      <c r="B48" s="17" t="s">
        <v>2</v>
      </c>
      <c r="C48" s="91">
        <f>C49+C55+C61</f>
        <v>15133</v>
      </c>
      <c r="D48" s="91">
        <f t="shared" ref="D48:Q48" si="9">D49+D55+D61</f>
        <v>-54543</v>
      </c>
      <c r="E48" s="91">
        <f t="shared" si="9"/>
        <v>244228</v>
      </c>
      <c r="F48" s="91">
        <f t="shared" si="9"/>
        <v>33428</v>
      </c>
      <c r="G48" s="91">
        <f t="shared" si="9"/>
        <v>14659</v>
      </c>
      <c r="H48" s="91">
        <f t="shared" si="9"/>
        <v>-7114</v>
      </c>
      <c r="I48" s="91">
        <f t="shared" si="9"/>
        <v>-169861</v>
      </c>
      <c r="J48" s="91">
        <f t="shared" si="9"/>
        <v>-320965</v>
      </c>
      <c r="K48" s="91">
        <f t="shared" si="9"/>
        <v>-516004</v>
      </c>
      <c r="L48" s="91">
        <f t="shared" si="9"/>
        <v>-454727</v>
      </c>
      <c r="M48" s="91">
        <f t="shared" si="9"/>
        <v>-343773</v>
      </c>
      <c r="N48" s="91">
        <f t="shared" si="9"/>
        <v>-419785</v>
      </c>
      <c r="O48" s="91">
        <f t="shared" si="9"/>
        <v>-557113</v>
      </c>
      <c r="P48" s="91">
        <f t="shared" si="9"/>
        <v>-669161</v>
      </c>
      <c r="Q48" s="91">
        <f t="shared" si="9"/>
        <v>-394886</v>
      </c>
      <c r="R48" s="46"/>
      <c r="S48" s="46"/>
      <c r="T48" s="46"/>
      <c r="U48" s="46"/>
      <c r="V48" s="46"/>
      <c r="W48" s="46"/>
      <c r="X48" s="15"/>
      <c r="Y48" s="15"/>
      <c r="Z48" s="15"/>
      <c r="AA48" s="15"/>
      <c r="AB48" s="15"/>
      <c r="AC48" s="15"/>
      <c r="AD48" s="15"/>
    </row>
    <row r="49" spans="1:30" x14ac:dyDescent="0.35">
      <c r="A49" s="2"/>
      <c r="B49" s="2" t="s">
        <v>56</v>
      </c>
      <c r="C49" s="92">
        <f>SUM(C50:C54)</f>
        <v>125886</v>
      </c>
      <c r="D49" s="92">
        <f t="shared" ref="D49:Q49" si="10">SUM(D50:D54)</f>
        <v>9562</v>
      </c>
      <c r="E49" s="92">
        <f t="shared" si="10"/>
        <v>34707</v>
      </c>
      <c r="F49" s="92">
        <f t="shared" si="10"/>
        <v>45166</v>
      </c>
      <c r="G49" s="92">
        <f t="shared" si="10"/>
        <v>70614</v>
      </c>
      <c r="H49" s="92">
        <f t="shared" si="10"/>
        <v>90761</v>
      </c>
      <c r="I49" s="92">
        <f t="shared" si="10"/>
        <v>61715</v>
      </c>
      <c r="J49" s="92">
        <f t="shared" si="10"/>
        <v>50633</v>
      </c>
      <c r="K49" s="92">
        <f t="shared" si="10"/>
        <v>53229</v>
      </c>
      <c r="L49" s="92">
        <f t="shared" si="10"/>
        <v>55075</v>
      </c>
      <c r="M49" s="92">
        <f t="shared" si="10"/>
        <v>43494</v>
      </c>
      <c r="N49" s="92">
        <f t="shared" si="10"/>
        <v>54070</v>
      </c>
      <c r="O49" s="92">
        <f t="shared" si="10"/>
        <v>54384</v>
      </c>
      <c r="P49" s="92">
        <f t="shared" si="10"/>
        <v>84501</v>
      </c>
      <c r="Q49" s="92">
        <f t="shared" si="10"/>
        <v>212710</v>
      </c>
      <c r="R49" s="46"/>
      <c r="S49" s="46"/>
      <c r="T49" s="46"/>
      <c r="U49" s="46"/>
      <c r="V49" s="46"/>
      <c r="W49" s="46"/>
      <c r="X49" s="15"/>
      <c r="Y49" s="15"/>
      <c r="Z49" s="15"/>
      <c r="AA49" s="15"/>
      <c r="AB49" s="15"/>
      <c r="AC49" s="15"/>
      <c r="AD49" s="15"/>
    </row>
    <row r="50" spans="1:30" ht="14.25" customHeight="1" x14ac:dyDescent="0.35">
      <c r="A50" s="2"/>
      <c r="B50" s="19" t="s">
        <v>51</v>
      </c>
      <c r="C50" s="93">
        <v>0</v>
      </c>
      <c r="D50" s="93">
        <v>0</v>
      </c>
      <c r="E50" s="93">
        <v>0</v>
      </c>
      <c r="F50" s="93">
        <v>0</v>
      </c>
      <c r="G50" s="93">
        <v>0</v>
      </c>
      <c r="H50" s="93">
        <v>0</v>
      </c>
      <c r="I50" s="93">
        <v>0</v>
      </c>
      <c r="J50" s="93">
        <v>0</v>
      </c>
      <c r="K50" s="93">
        <v>0</v>
      </c>
      <c r="L50" s="93">
        <v>0</v>
      </c>
      <c r="M50" s="93">
        <v>0</v>
      </c>
      <c r="N50" s="93">
        <v>0</v>
      </c>
      <c r="O50" s="93">
        <v>0</v>
      </c>
      <c r="P50" s="93">
        <v>0</v>
      </c>
      <c r="Q50" s="93">
        <v>0</v>
      </c>
      <c r="R50" s="46"/>
      <c r="S50" s="46"/>
      <c r="T50" s="46"/>
      <c r="U50" s="46"/>
      <c r="V50" s="46"/>
      <c r="W50" s="46"/>
      <c r="X50" s="15"/>
      <c r="Y50" s="15"/>
      <c r="Z50" s="15"/>
      <c r="AA50" s="15"/>
      <c r="AB50" s="15"/>
      <c r="AC50" s="15"/>
      <c r="AD50" s="15"/>
    </row>
    <row r="51" spans="1:30" x14ac:dyDescent="0.35">
      <c r="A51" s="2"/>
      <c r="B51" s="7" t="s">
        <v>52</v>
      </c>
      <c r="C51" s="95">
        <v>-12623</v>
      </c>
      <c r="D51" s="95">
        <v>25372</v>
      </c>
      <c r="E51" s="95">
        <v>16836</v>
      </c>
      <c r="F51" s="95">
        <v>29976</v>
      </c>
      <c r="G51" s="95">
        <v>65916</v>
      </c>
      <c r="H51" s="95">
        <v>87260</v>
      </c>
      <c r="I51" s="95">
        <v>54218</v>
      </c>
      <c r="J51" s="95">
        <v>44203</v>
      </c>
      <c r="K51" s="95">
        <v>46524</v>
      </c>
      <c r="L51" s="95">
        <v>53425</v>
      </c>
      <c r="M51" s="95">
        <v>49516</v>
      </c>
      <c r="N51" s="95">
        <v>49845</v>
      </c>
      <c r="O51" s="95">
        <v>53230</v>
      </c>
      <c r="P51" s="95">
        <v>83513</v>
      </c>
      <c r="Q51" s="95">
        <v>211700</v>
      </c>
      <c r="R51" s="46"/>
      <c r="S51" s="46"/>
      <c r="T51" s="46"/>
      <c r="U51" s="46"/>
      <c r="V51" s="46"/>
      <c r="W51" s="46"/>
      <c r="X51" s="15"/>
      <c r="Y51" s="15"/>
      <c r="Z51" s="15"/>
      <c r="AA51" s="15"/>
      <c r="AB51" s="15"/>
      <c r="AC51" s="15"/>
      <c r="AD51" s="15"/>
    </row>
    <row r="52" spans="1:30" x14ac:dyDescent="0.35">
      <c r="A52" s="2"/>
      <c r="B52" s="19" t="s">
        <v>53</v>
      </c>
      <c r="C52" s="93">
        <v>112221</v>
      </c>
      <c r="D52" s="93">
        <v>-17887</v>
      </c>
      <c r="E52" s="93">
        <v>4186</v>
      </c>
      <c r="F52" s="93">
        <v>2024</v>
      </c>
      <c r="G52" s="93">
        <v>2259</v>
      </c>
      <c r="H52" s="93">
        <v>2683</v>
      </c>
      <c r="I52" s="93">
        <v>1885</v>
      </c>
      <c r="J52" s="93">
        <v>1000</v>
      </c>
      <c r="K52" s="93">
        <v>2367</v>
      </c>
      <c r="L52" s="93">
        <v>1393</v>
      </c>
      <c r="M52" s="93">
        <v>705</v>
      </c>
      <c r="N52" s="93">
        <v>261</v>
      </c>
      <c r="O52" s="93">
        <v>251</v>
      </c>
      <c r="P52" s="93">
        <v>593</v>
      </c>
      <c r="Q52" s="93">
        <v>177</v>
      </c>
      <c r="R52" s="46"/>
      <c r="S52" s="46"/>
      <c r="T52" s="46"/>
      <c r="U52" s="46"/>
      <c r="V52" s="46"/>
      <c r="W52" s="46"/>
      <c r="X52" s="15"/>
      <c r="Y52" s="15"/>
      <c r="Z52" s="15"/>
      <c r="AA52" s="15"/>
      <c r="AB52" s="15"/>
      <c r="AC52" s="15"/>
      <c r="AD52" s="15"/>
    </row>
    <row r="53" spans="1:30" x14ac:dyDescent="0.35">
      <c r="A53" s="2"/>
      <c r="B53" s="7" t="s">
        <v>54</v>
      </c>
      <c r="C53" s="95">
        <v>26288</v>
      </c>
      <c r="D53" s="95">
        <v>2077</v>
      </c>
      <c r="E53" s="95">
        <v>13685</v>
      </c>
      <c r="F53" s="95">
        <v>13166</v>
      </c>
      <c r="G53" s="95">
        <v>2439</v>
      </c>
      <c r="H53" s="95">
        <v>818</v>
      </c>
      <c r="I53" s="95">
        <v>5612</v>
      </c>
      <c r="J53" s="95">
        <v>5430</v>
      </c>
      <c r="K53" s="95">
        <v>4338</v>
      </c>
      <c r="L53" s="95">
        <v>257</v>
      </c>
      <c r="M53" s="95">
        <v>-6727</v>
      </c>
      <c r="N53" s="95">
        <v>3964</v>
      </c>
      <c r="O53" s="95">
        <v>903</v>
      </c>
      <c r="P53" s="95">
        <v>395</v>
      </c>
      <c r="Q53" s="95">
        <v>833</v>
      </c>
      <c r="R53" s="46"/>
      <c r="S53" s="46"/>
      <c r="T53" s="46"/>
      <c r="U53" s="46"/>
      <c r="V53" s="46"/>
      <c r="W53" s="46"/>
      <c r="X53" s="15"/>
      <c r="Y53" s="15"/>
      <c r="Z53" s="15"/>
      <c r="AA53" s="15"/>
      <c r="AB53" s="15"/>
      <c r="AC53" s="15"/>
      <c r="AD53" s="15"/>
    </row>
    <row r="54" spans="1:30" x14ac:dyDescent="0.35">
      <c r="A54" s="2"/>
      <c r="B54" s="19" t="s">
        <v>55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>
        <v>0</v>
      </c>
      <c r="I54" s="93">
        <v>0</v>
      </c>
      <c r="J54" s="93">
        <v>0</v>
      </c>
      <c r="K54" s="93">
        <v>0</v>
      </c>
      <c r="L54" s="93">
        <v>0</v>
      </c>
      <c r="M54" s="93">
        <v>0</v>
      </c>
      <c r="N54" s="93">
        <v>0</v>
      </c>
      <c r="O54" s="93">
        <v>0</v>
      </c>
      <c r="P54" s="93">
        <v>0</v>
      </c>
      <c r="Q54" s="93">
        <v>0</v>
      </c>
      <c r="R54" s="46"/>
      <c r="S54" s="46"/>
      <c r="T54" s="46"/>
      <c r="U54" s="46"/>
      <c r="V54" s="46"/>
      <c r="W54" s="46"/>
      <c r="X54" s="15"/>
      <c r="Y54" s="15"/>
      <c r="Z54" s="15"/>
      <c r="AA54" s="15"/>
      <c r="AB54" s="15"/>
      <c r="AC54" s="15"/>
      <c r="AD54" s="15"/>
    </row>
    <row r="55" spans="1:30" x14ac:dyDescent="0.35">
      <c r="A55" s="2"/>
      <c r="B55" s="2" t="s">
        <v>57</v>
      </c>
      <c r="C55" s="92">
        <f>SUM(C56:C60)</f>
        <v>-158865</v>
      </c>
      <c r="D55" s="92">
        <f t="shared" ref="D55:Q55" si="11">SUM(D56:D60)</f>
        <v>104549</v>
      </c>
      <c r="E55" s="92">
        <f t="shared" si="11"/>
        <v>-170696</v>
      </c>
      <c r="F55" s="92">
        <f t="shared" si="11"/>
        <v>-30682</v>
      </c>
      <c r="G55" s="92">
        <f t="shared" si="11"/>
        <v>-64698</v>
      </c>
      <c r="H55" s="92">
        <f t="shared" si="11"/>
        <v>-66782</v>
      </c>
      <c r="I55" s="92">
        <f t="shared" si="11"/>
        <v>-325564</v>
      </c>
      <c r="J55" s="92">
        <f t="shared" si="11"/>
        <v>-294794</v>
      </c>
      <c r="K55" s="92">
        <f t="shared" si="11"/>
        <v>-310067</v>
      </c>
      <c r="L55" s="92">
        <f t="shared" si="11"/>
        <v>-306166</v>
      </c>
      <c r="M55" s="92">
        <f t="shared" si="11"/>
        <v>-355103</v>
      </c>
      <c r="N55" s="92">
        <f t="shared" si="11"/>
        <v>-406161</v>
      </c>
      <c r="O55" s="92">
        <f t="shared" si="11"/>
        <v>-385946</v>
      </c>
      <c r="P55" s="92">
        <f t="shared" si="11"/>
        <v>-486388</v>
      </c>
      <c r="Q55" s="92">
        <f t="shared" si="11"/>
        <v>-409487</v>
      </c>
      <c r="R55" s="46"/>
      <c r="S55" s="46"/>
      <c r="T55" s="46"/>
      <c r="U55" s="46"/>
      <c r="V55" s="46"/>
      <c r="W55" s="46"/>
      <c r="X55" s="15"/>
      <c r="Y55" s="15"/>
      <c r="Z55" s="15"/>
      <c r="AA55" s="15"/>
      <c r="AB55" s="15"/>
      <c r="AC55" s="15"/>
      <c r="AD55" s="15"/>
    </row>
    <row r="56" spans="1:30" x14ac:dyDescent="0.35">
      <c r="A56" s="2"/>
      <c r="B56" s="19" t="s">
        <v>58</v>
      </c>
      <c r="C56" s="93">
        <v>-154482</v>
      </c>
      <c r="D56" s="93">
        <v>112716</v>
      </c>
      <c r="E56" s="93">
        <v>-162737</v>
      </c>
      <c r="F56" s="93">
        <v>-25354</v>
      </c>
      <c r="G56" s="93">
        <v>-58353</v>
      </c>
      <c r="H56" s="93">
        <v>-59483</v>
      </c>
      <c r="I56" s="93">
        <v>-46322</v>
      </c>
      <c r="J56" s="93">
        <v>-24659</v>
      </c>
      <c r="K56" s="93">
        <v>-22658</v>
      </c>
      <c r="L56" s="93">
        <v>-26805</v>
      </c>
      <c r="M56" s="93">
        <v>-64502</v>
      </c>
      <c r="N56" s="93">
        <v>-112655</v>
      </c>
      <c r="O56" s="93">
        <v>-89227</v>
      </c>
      <c r="P56" s="93">
        <v>-109333</v>
      </c>
      <c r="Q56" s="93">
        <v>-117886</v>
      </c>
      <c r="R56" s="46"/>
      <c r="S56" s="46"/>
      <c r="T56" s="46"/>
      <c r="U56" s="46"/>
      <c r="V56" s="46"/>
      <c r="W56" s="46"/>
      <c r="X56" s="15"/>
      <c r="Y56" s="15"/>
      <c r="Z56" s="15"/>
      <c r="AA56" s="15"/>
      <c r="AB56" s="15"/>
      <c r="AC56" s="15"/>
      <c r="AD56" s="15"/>
    </row>
    <row r="57" spans="1:30" x14ac:dyDescent="0.35">
      <c r="A57" s="2"/>
      <c r="B57" s="7" t="s">
        <v>149</v>
      </c>
      <c r="C57" s="95">
        <v>-55</v>
      </c>
      <c r="D57" s="95">
        <v>-55</v>
      </c>
      <c r="E57" s="95">
        <v>-55</v>
      </c>
      <c r="F57" s="95">
        <v>-55</v>
      </c>
      <c r="G57" s="95">
        <v>-55</v>
      </c>
      <c r="H57" s="95">
        <v>-55</v>
      </c>
      <c r="I57" s="95">
        <v>-55</v>
      </c>
      <c r="J57" s="95">
        <v>-55</v>
      </c>
      <c r="K57" s="95">
        <v>-55</v>
      </c>
      <c r="L57" s="95">
        <v>-55</v>
      </c>
      <c r="M57" s="95">
        <v>-55</v>
      </c>
      <c r="N57" s="95">
        <v>-55</v>
      </c>
      <c r="O57" s="95">
        <v>-55</v>
      </c>
      <c r="P57" s="95">
        <v>-55</v>
      </c>
      <c r="Q57" s="95">
        <v>-55</v>
      </c>
      <c r="R57" s="46"/>
      <c r="S57" s="46"/>
      <c r="T57" s="46"/>
      <c r="U57" s="46"/>
      <c r="V57" s="46"/>
      <c r="W57" s="46"/>
      <c r="X57" s="15"/>
      <c r="Y57" s="15"/>
      <c r="Z57" s="15"/>
      <c r="AA57" s="15"/>
      <c r="AB57" s="15"/>
      <c r="AC57" s="15"/>
      <c r="AD57" s="15"/>
    </row>
    <row r="58" spans="1:30" x14ac:dyDescent="0.35">
      <c r="A58" s="2"/>
      <c r="B58" s="19" t="s">
        <v>59</v>
      </c>
      <c r="C58" s="93">
        <v>0</v>
      </c>
      <c r="D58" s="93">
        <v>0</v>
      </c>
      <c r="E58" s="93">
        <v>0</v>
      </c>
      <c r="F58" s="93">
        <v>0</v>
      </c>
      <c r="G58" s="93">
        <v>0</v>
      </c>
      <c r="H58" s="93">
        <v>0</v>
      </c>
      <c r="I58" s="93">
        <v>-233188</v>
      </c>
      <c r="J58" s="93">
        <v>-224135</v>
      </c>
      <c r="K58" s="93">
        <v>-231253</v>
      </c>
      <c r="L58" s="93">
        <v>-237236</v>
      </c>
      <c r="M58" s="93">
        <v>-242069</v>
      </c>
      <c r="N58" s="93">
        <v>-247869</v>
      </c>
      <c r="O58" s="93">
        <v>-254921</v>
      </c>
      <c r="P58" s="93">
        <v>-256247</v>
      </c>
      <c r="Q58" s="93">
        <v>-259934</v>
      </c>
      <c r="R58" s="46"/>
      <c r="S58" s="46"/>
      <c r="T58" s="46"/>
      <c r="U58" s="46"/>
      <c r="V58" s="46"/>
      <c r="W58" s="46"/>
      <c r="X58" s="15"/>
      <c r="Y58" s="15"/>
      <c r="Z58" s="15"/>
      <c r="AA58" s="15"/>
      <c r="AB58" s="15"/>
      <c r="AC58" s="15"/>
      <c r="AD58" s="15"/>
    </row>
    <row r="59" spans="1:30" x14ac:dyDescent="0.35">
      <c r="A59" s="2"/>
      <c r="B59" s="7" t="s">
        <v>60</v>
      </c>
      <c r="C59" s="95">
        <v>0</v>
      </c>
      <c r="D59" s="95">
        <v>0</v>
      </c>
      <c r="E59" s="95">
        <v>0</v>
      </c>
      <c r="F59" s="95">
        <v>0</v>
      </c>
      <c r="G59" s="95">
        <v>0</v>
      </c>
      <c r="H59" s="95">
        <v>0</v>
      </c>
      <c r="I59" s="95">
        <v>-37257</v>
      </c>
      <c r="J59" s="95">
        <v>-37552</v>
      </c>
      <c r="K59" s="95">
        <v>-35298</v>
      </c>
      <c r="L59" s="95">
        <v>-34870</v>
      </c>
      <c r="M59" s="95">
        <v>-35657</v>
      </c>
      <c r="N59" s="95">
        <v>-36347</v>
      </c>
      <c r="O59" s="95">
        <v>-34019</v>
      </c>
      <c r="P59" s="95">
        <v>-33184</v>
      </c>
      <c r="Q59" s="95">
        <v>-33961</v>
      </c>
      <c r="R59" s="46"/>
      <c r="S59" s="46"/>
      <c r="T59" s="46"/>
      <c r="U59" s="46"/>
      <c r="V59" s="46"/>
      <c r="W59" s="46"/>
      <c r="X59" s="15"/>
      <c r="Y59" s="15"/>
      <c r="Z59" s="15"/>
      <c r="AA59" s="15"/>
      <c r="AB59" s="15"/>
      <c r="AC59" s="15"/>
      <c r="AD59" s="15"/>
    </row>
    <row r="60" spans="1:30" x14ac:dyDescent="0.35">
      <c r="A60" s="1"/>
      <c r="B60" s="19" t="s">
        <v>61</v>
      </c>
      <c r="C60" s="93">
        <v>-4328</v>
      </c>
      <c r="D60" s="93">
        <v>-8112</v>
      </c>
      <c r="E60" s="93">
        <v>-7904</v>
      </c>
      <c r="F60" s="93">
        <v>-5273</v>
      </c>
      <c r="G60" s="93">
        <v>-6290</v>
      </c>
      <c r="H60" s="93">
        <v>-7244</v>
      </c>
      <c r="I60" s="93">
        <v>-8742</v>
      </c>
      <c r="J60" s="93">
        <v>-8393</v>
      </c>
      <c r="K60" s="93">
        <v>-20803</v>
      </c>
      <c r="L60" s="93">
        <v>-7200</v>
      </c>
      <c r="M60" s="93">
        <v>-12820</v>
      </c>
      <c r="N60" s="93">
        <v>-9235</v>
      </c>
      <c r="O60" s="93">
        <v>-7724</v>
      </c>
      <c r="P60" s="93">
        <v>-87569</v>
      </c>
      <c r="Q60" s="93">
        <v>2349</v>
      </c>
      <c r="R60" s="46"/>
      <c r="S60" s="46"/>
      <c r="T60" s="46"/>
      <c r="U60" s="46"/>
      <c r="V60" s="46"/>
      <c r="W60" s="46"/>
      <c r="X60" s="15"/>
      <c r="Y60" s="15"/>
      <c r="Z60" s="15"/>
      <c r="AA60" s="15"/>
      <c r="AB60" s="15"/>
      <c r="AC60" s="15"/>
      <c r="AD60" s="15"/>
    </row>
    <row r="61" spans="1:30" s="101" customFormat="1" x14ac:dyDescent="0.35">
      <c r="A61" s="2"/>
      <c r="B61" s="2" t="s">
        <v>62</v>
      </c>
      <c r="C61" s="92">
        <f>SUM(C62:C67)</f>
        <v>48112</v>
      </c>
      <c r="D61" s="92">
        <f t="shared" ref="D61:Q61" si="12">SUM(D62:D67)</f>
        <v>-168654</v>
      </c>
      <c r="E61" s="92">
        <f t="shared" si="12"/>
        <v>380217</v>
      </c>
      <c r="F61" s="92">
        <f t="shared" si="12"/>
        <v>18944</v>
      </c>
      <c r="G61" s="92">
        <f t="shared" si="12"/>
        <v>8743</v>
      </c>
      <c r="H61" s="92">
        <f t="shared" si="12"/>
        <v>-31093</v>
      </c>
      <c r="I61" s="92">
        <f t="shared" si="12"/>
        <v>93988</v>
      </c>
      <c r="J61" s="92">
        <f t="shared" si="12"/>
        <v>-76804</v>
      </c>
      <c r="K61" s="92">
        <f t="shared" si="12"/>
        <v>-259166</v>
      </c>
      <c r="L61" s="92">
        <f t="shared" si="12"/>
        <v>-203636</v>
      </c>
      <c r="M61" s="92">
        <f t="shared" si="12"/>
        <v>-32164</v>
      </c>
      <c r="N61" s="92">
        <f t="shared" si="12"/>
        <v>-67694</v>
      </c>
      <c r="O61" s="92">
        <f t="shared" si="12"/>
        <v>-225551</v>
      </c>
      <c r="P61" s="92">
        <f t="shared" si="12"/>
        <v>-267274</v>
      </c>
      <c r="Q61" s="92">
        <f t="shared" si="12"/>
        <v>-198109</v>
      </c>
      <c r="R61" s="78"/>
      <c r="S61" s="78"/>
      <c r="T61" s="78"/>
      <c r="U61" s="78"/>
      <c r="V61" s="78"/>
      <c r="W61" s="78"/>
      <c r="X61" s="102"/>
      <c r="Y61" s="102"/>
      <c r="Z61" s="102"/>
      <c r="AA61" s="102"/>
      <c r="AB61" s="102"/>
      <c r="AC61" s="102"/>
      <c r="AD61" s="102"/>
    </row>
    <row r="62" spans="1:30" x14ac:dyDescent="0.35">
      <c r="A62" s="2"/>
      <c r="B62" s="19" t="s">
        <v>67</v>
      </c>
      <c r="C62" s="93">
        <v>0</v>
      </c>
      <c r="D62" s="93">
        <v>0</v>
      </c>
      <c r="E62" s="93">
        <v>0</v>
      </c>
      <c r="F62" s="93">
        <v>0</v>
      </c>
      <c r="G62" s="93">
        <v>0</v>
      </c>
      <c r="H62" s="93">
        <v>-40157</v>
      </c>
      <c r="I62" s="93">
        <v>45831</v>
      </c>
      <c r="J62" s="93">
        <v>-87640</v>
      </c>
      <c r="K62" s="93">
        <v>-252428</v>
      </c>
      <c r="L62" s="93">
        <v>-199424</v>
      </c>
      <c r="M62" s="93">
        <v>-36060</v>
      </c>
      <c r="N62" s="93">
        <v>-90873</v>
      </c>
      <c r="O62" s="93">
        <v>-206316</v>
      </c>
      <c r="P62" s="93">
        <v>-153559</v>
      </c>
      <c r="Q62" s="93">
        <v>-98570</v>
      </c>
      <c r="R62" s="46"/>
      <c r="S62" s="46"/>
      <c r="T62" s="46"/>
      <c r="U62" s="46"/>
      <c r="V62" s="46"/>
      <c r="W62" s="46"/>
      <c r="X62" s="15"/>
      <c r="Y62" s="15"/>
      <c r="Z62" s="15"/>
      <c r="AA62" s="15"/>
      <c r="AB62" s="15"/>
      <c r="AC62" s="15"/>
      <c r="AD62" s="15"/>
    </row>
    <row r="63" spans="1:30" x14ac:dyDescent="0.35">
      <c r="A63" s="2"/>
      <c r="B63" s="7" t="s">
        <v>68</v>
      </c>
      <c r="C63" s="95">
        <v>0</v>
      </c>
      <c r="D63" s="95">
        <v>0</v>
      </c>
      <c r="E63" s="95">
        <v>0</v>
      </c>
      <c r="F63" s="95">
        <v>0</v>
      </c>
      <c r="G63" s="95">
        <v>0</v>
      </c>
      <c r="H63" s="95">
        <v>-7774</v>
      </c>
      <c r="I63" s="95">
        <v>18022</v>
      </c>
      <c r="J63" s="95">
        <v>-19455</v>
      </c>
      <c r="K63" s="95">
        <v>-50962</v>
      </c>
      <c r="L63" s="95">
        <v>-39152</v>
      </c>
      <c r="M63" s="95">
        <v>-7036</v>
      </c>
      <c r="N63" s="95">
        <v>-35554</v>
      </c>
      <c r="O63" s="95">
        <v>-34709</v>
      </c>
      <c r="P63" s="95">
        <v>-26797</v>
      </c>
      <c r="Q63" s="95">
        <v>-17062</v>
      </c>
      <c r="R63" s="46"/>
      <c r="S63" s="46"/>
      <c r="T63" s="46"/>
      <c r="U63" s="46"/>
      <c r="V63" s="46"/>
      <c r="W63" s="46"/>
      <c r="X63" s="15"/>
      <c r="Y63" s="15"/>
      <c r="Z63" s="15"/>
      <c r="AA63" s="15"/>
      <c r="AB63" s="15"/>
      <c r="AC63" s="15"/>
      <c r="AD63" s="15"/>
    </row>
    <row r="64" spans="1:30" x14ac:dyDescent="0.35">
      <c r="A64" s="2"/>
      <c r="B64" s="19" t="s">
        <v>63</v>
      </c>
      <c r="C64" s="93">
        <v>48112</v>
      </c>
      <c r="D64" s="93">
        <v>-168654</v>
      </c>
      <c r="E64" s="93">
        <v>380217</v>
      </c>
      <c r="F64" s="93">
        <v>18944</v>
      </c>
      <c r="G64" s="93">
        <v>8743</v>
      </c>
      <c r="H64" s="93">
        <v>16838</v>
      </c>
      <c r="I64" s="93">
        <v>30135</v>
      </c>
      <c r="J64" s="93">
        <v>30291</v>
      </c>
      <c r="K64" s="93">
        <v>44224</v>
      </c>
      <c r="L64" s="93">
        <v>34940</v>
      </c>
      <c r="M64" s="93">
        <v>10932</v>
      </c>
      <c r="N64" s="93">
        <v>58733</v>
      </c>
      <c r="O64" s="93">
        <v>15474</v>
      </c>
      <c r="P64" s="93">
        <v>1535</v>
      </c>
      <c r="Q64" s="93">
        <v>48639</v>
      </c>
      <c r="R64" s="46"/>
      <c r="S64" s="46"/>
      <c r="T64" s="46"/>
      <c r="U64" s="46"/>
      <c r="V64" s="46"/>
      <c r="W64" s="46"/>
      <c r="X64" s="15"/>
      <c r="Y64" s="15"/>
      <c r="Z64" s="15"/>
      <c r="AA64" s="15"/>
      <c r="AB64" s="15"/>
      <c r="AC64" s="15"/>
      <c r="AD64" s="15"/>
    </row>
    <row r="65" spans="1:30" x14ac:dyDescent="0.35">
      <c r="A65" s="2"/>
      <c r="B65" s="7" t="s">
        <v>64</v>
      </c>
      <c r="C65" s="95">
        <v>0</v>
      </c>
      <c r="D65" s="95">
        <v>0</v>
      </c>
      <c r="E65" s="95">
        <v>0</v>
      </c>
      <c r="F65" s="95">
        <v>0</v>
      </c>
      <c r="G65" s="95">
        <v>0</v>
      </c>
      <c r="H65" s="95">
        <v>0</v>
      </c>
      <c r="I65" s="95">
        <v>0</v>
      </c>
      <c r="J65" s="95">
        <v>0</v>
      </c>
      <c r="K65" s="95">
        <v>0</v>
      </c>
      <c r="L65" s="95">
        <v>0</v>
      </c>
      <c r="M65" s="95">
        <v>0</v>
      </c>
      <c r="N65" s="95">
        <v>0</v>
      </c>
      <c r="O65" s="95">
        <v>0</v>
      </c>
      <c r="P65" s="95">
        <v>0</v>
      </c>
      <c r="Q65" s="95">
        <v>0</v>
      </c>
      <c r="R65" s="46"/>
      <c r="S65" s="46"/>
      <c r="T65" s="46"/>
      <c r="U65" s="46"/>
      <c r="V65" s="46"/>
      <c r="W65" s="46"/>
      <c r="X65" s="15"/>
      <c r="Y65" s="15"/>
      <c r="Z65" s="15"/>
      <c r="AA65" s="15"/>
      <c r="AB65" s="15"/>
      <c r="AC65" s="15"/>
      <c r="AD65" s="15"/>
    </row>
    <row r="66" spans="1:30" x14ac:dyDescent="0.35">
      <c r="A66" s="2"/>
      <c r="B66" s="19" t="s">
        <v>65</v>
      </c>
      <c r="C66" s="93">
        <v>0</v>
      </c>
      <c r="D66" s="93">
        <v>0</v>
      </c>
      <c r="E66" s="93">
        <v>0</v>
      </c>
      <c r="F66" s="93">
        <v>0</v>
      </c>
      <c r="G66" s="93">
        <v>0</v>
      </c>
      <c r="H66" s="93">
        <v>0</v>
      </c>
      <c r="I66" s="93">
        <v>0</v>
      </c>
      <c r="J66" s="93">
        <v>0</v>
      </c>
      <c r="K66" s="93">
        <v>0</v>
      </c>
      <c r="L66" s="93">
        <v>0</v>
      </c>
      <c r="M66" s="93">
        <v>0</v>
      </c>
      <c r="N66" s="93">
        <v>0</v>
      </c>
      <c r="O66" s="93">
        <v>0</v>
      </c>
      <c r="P66" s="93">
        <v>-88453</v>
      </c>
      <c r="Q66" s="93">
        <v>-131116</v>
      </c>
      <c r="R66" s="46"/>
      <c r="S66" s="46"/>
      <c r="T66" s="46"/>
      <c r="U66" s="46"/>
      <c r="V66" s="46"/>
      <c r="W66" s="46"/>
      <c r="X66" s="15"/>
      <c r="Y66" s="15"/>
      <c r="Z66" s="15"/>
      <c r="AA66" s="15"/>
      <c r="AB66" s="15"/>
      <c r="AC66" s="15"/>
      <c r="AD66" s="15"/>
    </row>
    <row r="67" spans="1:30" x14ac:dyDescent="0.35">
      <c r="A67" s="2"/>
      <c r="B67" s="7" t="s">
        <v>66</v>
      </c>
      <c r="C67" s="95">
        <v>0</v>
      </c>
      <c r="D67" s="95">
        <v>0</v>
      </c>
      <c r="E67" s="95">
        <v>0</v>
      </c>
      <c r="F67" s="95">
        <v>0</v>
      </c>
      <c r="G67" s="95">
        <v>0</v>
      </c>
      <c r="H67" s="95">
        <v>0</v>
      </c>
      <c r="I67" s="95">
        <v>0</v>
      </c>
      <c r="J67" s="95">
        <v>0</v>
      </c>
      <c r="K67" s="95">
        <v>0</v>
      </c>
      <c r="L67" s="95">
        <v>0</v>
      </c>
      <c r="M67" s="95">
        <v>0</v>
      </c>
      <c r="N67" s="95">
        <v>0</v>
      </c>
      <c r="O67" s="95">
        <v>0</v>
      </c>
      <c r="P67" s="95">
        <v>0</v>
      </c>
      <c r="Q67" s="95">
        <v>0</v>
      </c>
      <c r="R67" s="46"/>
      <c r="S67" s="46"/>
      <c r="T67" s="46"/>
      <c r="U67" s="46"/>
      <c r="V67" s="46"/>
      <c r="W67" s="46"/>
      <c r="X67" s="15"/>
      <c r="Y67" s="15"/>
      <c r="Z67" s="15"/>
      <c r="AA67" s="15"/>
      <c r="AB67" s="15"/>
      <c r="AC67" s="15"/>
      <c r="AD67" s="15"/>
    </row>
    <row r="68" spans="1:30" s="101" customFormat="1" x14ac:dyDescent="0.35">
      <c r="A68" s="2"/>
      <c r="B68" s="17" t="s">
        <v>4</v>
      </c>
      <c r="C68" s="91">
        <f>C44+C45+C48</f>
        <v>596264</v>
      </c>
      <c r="D68" s="91">
        <f t="shared" ref="D68:Q68" si="13">D44+D45+D48</f>
        <v>611714</v>
      </c>
      <c r="E68" s="91">
        <f t="shared" si="13"/>
        <v>4261540</v>
      </c>
      <c r="F68" s="91">
        <f t="shared" si="13"/>
        <v>788406</v>
      </c>
      <c r="G68" s="91">
        <f t="shared" si="13"/>
        <v>1005110</v>
      </c>
      <c r="H68" s="91">
        <f t="shared" si="13"/>
        <v>360520</v>
      </c>
      <c r="I68" s="91">
        <f t="shared" si="13"/>
        <v>151809</v>
      </c>
      <c r="J68" s="91">
        <f t="shared" si="13"/>
        <v>168705</v>
      </c>
      <c r="K68" s="91">
        <f t="shared" si="13"/>
        <v>426980</v>
      </c>
      <c r="L68" s="91">
        <f t="shared" si="13"/>
        <v>740377</v>
      </c>
      <c r="M68" s="91">
        <f t="shared" si="13"/>
        <v>1217419</v>
      </c>
      <c r="N68" s="91">
        <f t="shared" si="13"/>
        <v>-418310</v>
      </c>
      <c r="O68" s="91">
        <f t="shared" si="13"/>
        <v>343665</v>
      </c>
      <c r="P68" s="91">
        <f t="shared" si="13"/>
        <v>-122855</v>
      </c>
      <c r="Q68" s="91">
        <f t="shared" si="13"/>
        <v>3248965</v>
      </c>
      <c r="R68" s="78"/>
      <c r="S68" s="78"/>
      <c r="T68" s="78"/>
      <c r="U68" s="78"/>
      <c r="V68" s="78"/>
      <c r="W68" s="78"/>
      <c r="X68" s="102"/>
      <c r="Y68" s="102"/>
      <c r="Z68" s="102"/>
      <c r="AA68" s="102"/>
      <c r="AB68" s="102"/>
      <c r="AC68" s="102"/>
      <c r="AD68" s="102"/>
    </row>
    <row r="69" spans="1:30" x14ac:dyDescent="0.35">
      <c r="A69" s="1"/>
      <c r="B69" s="1" t="s">
        <v>15</v>
      </c>
      <c r="C69" s="95">
        <v>-266031</v>
      </c>
      <c r="D69" s="95">
        <v>29399</v>
      </c>
      <c r="E69" s="95">
        <v>233277</v>
      </c>
      <c r="F69" s="95">
        <v>3348</v>
      </c>
      <c r="G69" s="95">
        <v>-169972</v>
      </c>
      <c r="H69" s="95">
        <v>75712</v>
      </c>
      <c r="I69" s="95">
        <v>-173924</v>
      </c>
      <c r="J69" s="95">
        <v>179521</v>
      </c>
      <c r="K69" s="95">
        <v>-34215</v>
      </c>
      <c r="L69" s="95">
        <v>-54533</v>
      </c>
      <c r="M69" s="95">
        <v>-152722</v>
      </c>
      <c r="N69" s="95">
        <v>751</v>
      </c>
      <c r="O69" s="95">
        <v>-55279</v>
      </c>
      <c r="P69" s="95">
        <v>55279</v>
      </c>
      <c r="Q69" s="95">
        <v>0</v>
      </c>
      <c r="R69" s="46"/>
      <c r="S69" s="46"/>
      <c r="T69" s="46"/>
      <c r="U69" s="46"/>
      <c r="V69" s="46"/>
      <c r="W69" s="46"/>
      <c r="X69" s="15"/>
      <c r="Y69" s="15"/>
      <c r="Z69" s="15"/>
      <c r="AA69" s="15"/>
      <c r="AB69" s="15"/>
      <c r="AC69" s="15"/>
      <c r="AD69" s="15"/>
    </row>
    <row r="70" spans="1:30" x14ac:dyDescent="0.35">
      <c r="A70" s="1"/>
      <c r="B70" s="20" t="s">
        <v>16</v>
      </c>
      <c r="C70" s="93">
        <v>43057</v>
      </c>
      <c r="D70" s="93">
        <v>-81541</v>
      </c>
      <c r="E70" s="93">
        <v>-690484</v>
      </c>
      <c r="F70" s="93">
        <v>-60552</v>
      </c>
      <c r="G70" s="93">
        <v>-83689</v>
      </c>
      <c r="H70" s="93">
        <v>-130579</v>
      </c>
      <c r="I70" s="93">
        <v>134277</v>
      </c>
      <c r="J70" s="93">
        <v>125257</v>
      </c>
      <c r="K70" s="93">
        <v>-89298</v>
      </c>
      <c r="L70" s="93">
        <v>-111106</v>
      </c>
      <c r="M70" s="93">
        <v>5043</v>
      </c>
      <c r="N70" s="93">
        <v>66370</v>
      </c>
      <c r="O70" s="93">
        <v>-84342</v>
      </c>
      <c r="P70" s="93">
        <v>108884</v>
      </c>
      <c r="Q70" s="93">
        <v>-505612</v>
      </c>
      <c r="R70" s="46"/>
      <c r="S70" s="46"/>
      <c r="T70" s="46"/>
      <c r="U70" s="46"/>
      <c r="V70" s="46"/>
      <c r="W70" s="46"/>
      <c r="X70" s="15"/>
      <c r="Y70" s="15"/>
      <c r="Z70" s="15"/>
      <c r="AA70" s="15"/>
      <c r="AB70" s="15"/>
      <c r="AC70" s="15"/>
      <c r="AD70" s="15"/>
    </row>
    <row r="71" spans="1:30" x14ac:dyDescent="0.35">
      <c r="A71" s="1"/>
      <c r="B71" s="1" t="s">
        <v>29</v>
      </c>
      <c r="C71" s="95">
        <v>92635</v>
      </c>
      <c r="D71" s="95">
        <v>77861</v>
      </c>
      <c r="E71" s="95">
        <v>-170496</v>
      </c>
      <c r="F71" s="95">
        <v>7</v>
      </c>
      <c r="G71" s="95">
        <v>124267</v>
      </c>
      <c r="H71" s="95">
        <v>-55425</v>
      </c>
      <c r="I71" s="95">
        <v>127069</v>
      </c>
      <c r="J71" s="95">
        <v>-131231</v>
      </c>
      <c r="K71" s="95">
        <v>25174</v>
      </c>
      <c r="L71" s="95">
        <v>40085</v>
      </c>
      <c r="M71" s="95">
        <v>112311</v>
      </c>
      <c r="N71" s="95">
        <v>-542</v>
      </c>
      <c r="O71" s="95">
        <v>40547</v>
      </c>
      <c r="P71" s="95">
        <v>-40547</v>
      </c>
      <c r="Q71" s="95">
        <v>0</v>
      </c>
      <c r="R71" s="46"/>
      <c r="S71" s="46"/>
      <c r="T71" s="46"/>
      <c r="U71" s="46"/>
      <c r="V71" s="46"/>
      <c r="W71" s="46"/>
      <c r="X71" s="15"/>
      <c r="Y71" s="15"/>
      <c r="Z71" s="15"/>
      <c r="AA71" s="15"/>
      <c r="AB71" s="15"/>
      <c r="AC71" s="15"/>
      <c r="AD71" s="15"/>
    </row>
    <row r="72" spans="1:30" x14ac:dyDescent="0.35">
      <c r="A72" s="2"/>
      <c r="B72" s="17" t="s">
        <v>17</v>
      </c>
      <c r="C72" s="91">
        <f>C68+SUM(C69:C71)</f>
        <v>465925</v>
      </c>
      <c r="D72" s="91">
        <f t="shared" ref="D72:Q72" si="14">D68+SUM(D69:D71)</f>
        <v>637433</v>
      </c>
      <c r="E72" s="91">
        <f t="shared" si="14"/>
        <v>3633837</v>
      </c>
      <c r="F72" s="91">
        <f t="shared" si="14"/>
        <v>731209</v>
      </c>
      <c r="G72" s="91">
        <f t="shared" si="14"/>
        <v>875716</v>
      </c>
      <c r="H72" s="91">
        <f t="shared" si="14"/>
        <v>250228</v>
      </c>
      <c r="I72" s="91">
        <f t="shared" si="14"/>
        <v>239231</v>
      </c>
      <c r="J72" s="91">
        <f t="shared" si="14"/>
        <v>342252</v>
      </c>
      <c r="K72" s="91">
        <f t="shared" si="14"/>
        <v>328641</v>
      </c>
      <c r="L72" s="91">
        <f t="shared" si="14"/>
        <v>614823</v>
      </c>
      <c r="M72" s="91">
        <f t="shared" si="14"/>
        <v>1182051</v>
      </c>
      <c r="N72" s="91">
        <f t="shared" si="14"/>
        <v>-351731</v>
      </c>
      <c r="O72" s="91">
        <f t="shared" si="14"/>
        <v>244591</v>
      </c>
      <c r="P72" s="91">
        <f t="shared" si="14"/>
        <v>761</v>
      </c>
      <c r="Q72" s="91">
        <f t="shared" si="14"/>
        <v>2743353</v>
      </c>
      <c r="R72" s="46"/>
      <c r="S72" s="46"/>
      <c r="T72" s="46"/>
      <c r="U72" s="46"/>
      <c r="V72" s="46"/>
      <c r="W72" s="46"/>
      <c r="X72" s="15"/>
      <c r="Y72" s="15"/>
      <c r="Z72" s="15"/>
      <c r="AA72" s="15"/>
      <c r="AB72" s="15"/>
      <c r="AC72" s="15"/>
      <c r="AD72" s="15"/>
    </row>
    <row r="73" spans="1:30" x14ac:dyDescent="0.35">
      <c r="A73" s="1"/>
      <c r="B73" s="1" t="s">
        <v>18</v>
      </c>
      <c r="C73" s="95">
        <v>0</v>
      </c>
      <c r="D73" s="95">
        <v>0</v>
      </c>
      <c r="E73" s="95">
        <v>0</v>
      </c>
      <c r="F73" s="95">
        <v>0</v>
      </c>
      <c r="G73" s="95">
        <v>0</v>
      </c>
      <c r="H73" s="95">
        <v>0</v>
      </c>
      <c r="I73" s="95">
        <v>0</v>
      </c>
      <c r="J73" s="95">
        <v>0</v>
      </c>
      <c r="K73" s="95">
        <v>0</v>
      </c>
      <c r="L73" s="95">
        <v>0</v>
      </c>
      <c r="M73" s="95">
        <v>0</v>
      </c>
      <c r="N73" s="95">
        <v>0</v>
      </c>
      <c r="O73" s="95">
        <v>0</v>
      </c>
      <c r="P73" s="95">
        <v>0</v>
      </c>
      <c r="Q73" s="95">
        <v>0</v>
      </c>
      <c r="R73" s="46"/>
      <c r="S73" s="46"/>
      <c r="T73" s="46"/>
      <c r="U73" s="46"/>
      <c r="V73" s="46"/>
      <c r="W73" s="46"/>
      <c r="X73" s="15"/>
      <c r="Y73" s="15"/>
      <c r="Z73" s="15"/>
      <c r="AA73" s="15"/>
      <c r="AB73" s="15"/>
      <c r="AC73" s="15"/>
      <c r="AD73" s="15"/>
    </row>
    <row r="74" spans="1:30" x14ac:dyDescent="0.35">
      <c r="A74" s="2"/>
      <c r="B74" s="17" t="s">
        <v>26</v>
      </c>
      <c r="C74" s="91">
        <f>C72+C73</f>
        <v>465925</v>
      </c>
      <c r="D74" s="91">
        <f t="shared" ref="D74:Q74" si="15">D72+D73</f>
        <v>637433</v>
      </c>
      <c r="E74" s="91">
        <f t="shared" si="15"/>
        <v>3633837</v>
      </c>
      <c r="F74" s="91">
        <f t="shared" si="15"/>
        <v>731209</v>
      </c>
      <c r="G74" s="91">
        <f t="shared" si="15"/>
        <v>875716</v>
      </c>
      <c r="H74" s="91">
        <f t="shared" si="15"/>
        <v>250228</v>
      </c>
      <c r="I74" s="91">
        <f t="shared" si="15"/>
        <v>239231</v>
      </c>
      <c r="J74" s="91">
        <f t="shared" si="15"/>
        <v>342252</v>
      </c>
      <c r="K74" s="91">
        <f t="shared" si="15"/>
        <v>328641</v>
      </c>
      <c r="L74" s="91">
        <f t="shared" si="15"/>
        <v>614823</v>
      </c>
      <c r="M74" s="91">
        <f t="shared" si="15"/>
        <v>1182051</v>
      </c>
      <c r="N74" s="91">
        <f t="shared" si="15"/>
        <v>-351731</v>
      </c>
      <c r="O74" s="91">
        <f t="shared" si="15"/>
        <v>244591</v>
      </c>
      <c r="P74" s="91">
        <f t="shared" si="15"/>
        <v>761</v>
      </c>
      <c r="Q74" s="91">
        <f t="shared" si="15"/>
        <v>2743353</v>
      </c>
      <c r="R74" s="46"/>
      <c r="S74" s="46"/>
      <c r="T74" s="46"/>
      <c r="U74" s="46"/>
      <c r="V74" s="46"/>
      <c r="W74" s="46"/>
      <c r="X74" s="15"/>
      <c r="Y74" s="15"/>
      <c r="Z74" s="15"/>
      <c r="AA74" s="15"/>
      <c r="AB74" s="15"/>
      <c r="AC74" s="15"/>
      <c r="AD74" s="15"/>
    </row>
    <row r="75" spans="1:30" x14ac:dyDescent="0.35"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</row>
    <row r="76" spans="1:30" x14ac:dyDescent="0.35">
      <c r="B76" s="37" t="s">
        <v>125</v>
      </c>
      <c r="C76" s="71"/>
      <c r="D76" s="71"/>
      <c r="E76" s="71"/>
      <c r="F76" s="71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</row>
    <row r="77" spans="1:30" x14ac:dyDescent="0.35">
      <c r="B77" s="3" t="s">
        <v>135</v>
      </c>
      <c r="C77" s="70"/>
      <c r="D77" s="70"/>
      <c r="E77" s="70"/>
      <c r="F77" s="70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</row>
    <row r="78" spans="1:30" x14ac:dyDescent="0.35">
      <c r="B78" s="3" t="s">
        <v>131</v>
      </c>
      <c r="C78" s="70"/>
      <c r="D78" s="70"/>
      <c r="E78" s="70"/>
      <c r="F78" s="70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</row>
    <row r="79" spans="1:30" x14ac:dyDescent="0.35"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</row>
    <row r="80" spans="1:30" x14ac:dyDescent="0.35"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</row>
  </sheetData>
  <mergeCells count="1">
    <mergeCell ref="B2:B3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headerFooter>
    <oddFooter>&amp;C_x000D_&amp;1#&amp;"Calibri"&amp;10&amp;K008000 Classificação: Pública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W84"/>
  <sheetViews>
    <sheetView showGridLines="0" zoomScale="85" zoomScaleNormal="85" workbookViewId="0">
      <pane xSplit="2" ySplit="3" topLeftCell="D4" activePane="bottomRight" state="frozen"/>
      <selection activeCell="H69" sqref="H69"/>
      <selection pane="topRight" activeCell="H69" sqref="H69"/>
      <selection pane="bottomLeft" activeCell="H69" sqref="H69"/>
      <selection pane="bottomRight"/>
    </sheetView>
  </sheetViews>
  <sheetFormatPr defaultRowHeight="14.5" x14ac:dyDescent="0.35"/>
  <cols>
    <col min="1" max="1" width="2.81640625" style="1" customWidth="1"/>
    <col min="2" max="2" width="60.81640625" style="1" customWidth="1"/>
    <col min="3" max="6" width="17.81640625" style="1" customWidth="1"/>
    <col min="7" max="7" width="14.81640625" style="3" bestFit="1" customWidth="1"/>
    <col min="8" max="8" width="16.81640625" style="3" bestFit="1" customWidth="1"/>
    <col min="9" max="9" width="14.81640625" style="3" bestFit="1" customWidth="1"/>
    <col min="10" max="10" width="16.81640625" style="3" bestFit="1" customWidth="1"/>
    <col min="11" max="13" width="14.81640625" style="3" bestFit="1" customWidth="1"/>
    <col min="14" max="14" width="16.81640625" bestFit="1" customWidth="1"/>
    <col min="15" max="15" width="14.81640625" bestFit="1" customWidth="1"/>
    <col min="16" max="16" width="14.81640625" customWidth="1"/>
    <col min="17" max="17" width="13.1796875" customWidth="1"/>
  </cols>
  <sheetData>
    <row r="2" spans="1:23" ht="23.15" customHeight="1" x14ac:dyDescent="0.35">
      <c r="A2" s="2"/>
      <c r="B2" s="106" t="s">
        <v>83</v>
      </c>
      <c r="C2" s="104">
        <v>44286</v>
      </c>
      <c r="D2" s="104">
        <f>+C2+100-DAY(C2+100)</f>
        <v>44377</v>
      </c>
      <c r="E2" s="104">
        <f t="shared" ref="E2:Q2" si="0">+D2+100-DAY(D2+100)</f>
        <v>44469</v>
      </c>
      <c r="F2" s="104">
        <f t="shared" si="0"/>
        <v>44561</v>
      </c>
      <c r="G2" s="104">
        <f t="shared" si="0"/>
        <v>44651</v>
      </c>
      <c r="H2" s="104">
        <f t="shared" si="0"/>
        <v>44742</v>
      </c>
      <c r="I2" s="104">
        <f t="shared" si="0"/>
        <v>44834</v>
      </c>
      <c r="J2" s="104">
        <f t="shared" si="0"/>
        <v>44926</v>
      </c>
      <c r="K2" s="104">
        <f t="shared" si="0"/>
        <v>45016</v>
      </c>
      <c r="L2" s="104">
        <f t="shared" si="0"/>
        <v>45107</v>
      </c>
      <c r="M2" s="104">
        <f t="shared" si="0"/>
        <v>45199</v>
      </c>
      <c r="N2" s="104">
        <f t="shared" si="0"/>
        <v>45291</v>
      </c>
      <c r="O2" s="104">
        <f t="shared" si="0"/>
        <v>45382</v>
      </c>
      <c r="P2" s="104">
        <f t="shared" si="0"/>
        <v>45473</v>
      </c>
      <c r="Q2" s="104">
        <f t="shared" si="0"/>
        <v>45565</v>
      </c>
    </row>
    <row r="3" spans="1:23" x14ac:dyDescent="0.35">
      <c r="A3" s="2"/>
      <c r="B3" s="107"/>
      <c r="C3" s="11" t="str">
        <f>IF(MONTH(C2)&lt;=3,"1T",IF(MONTH(C2)&lt;=6,"2T",IF(MONTH(C2)&lt;=9,"3T","4T")))&amp;RIGHT(YEAR(C2),2)</f>
        <v>1T21</v>
      </c>
      <c r="D3" s="11" t="str">
        <f t="shared" ref="D3:Q3" si="1">IF(MONTH(D2)&lt;=3,"1T",IF(MONTH(D2)&lt;=6,"2T",IF(MONTH(D2)&lt;=9,"3T","4T")))&amp;RIGHT(YEAR(D2),2)</f>
        <v>2T21</v>
      </c>
      <c r="E3" s="11" t="str">
        <f t="shared" si="1"/>
        <v>3T21</v>
      </c>
      <c r="F3" s="11" t="str">
        <f t="shared" si="1"/>
        <v>4T21</v>
      </c>
      <c r="G3" s="11" t="str">
        <f t="shared" si="1"/>
        <v>1T22</v>
      </c>
      <c r="H3" s="11" t="str">
        <f t="shared" si="1"/>
        <v>2T22</v>
      </c>
      <c r="I3" s="11" t="str">
        <f t="shared" si="1"/>
        <v>3T22</v>
      </c>
      <c r="J3" s="11" t="str">
        <f t="shared" si="1"/>
        <v>4T22</v>
      </c>
      <c r="K3" s="11" t="str">
        <f t="shared" si="1"/>
        <v>1T23</v>
      </c>
      <c r="L3" s="11" t="str">
        <f t="shared" si="1"/>
        <v>2T23</v>
      </c>
      <c r="M3" s="11" t="str">
        <f t="shared" si="1"/>
        <v>3T23</v>
      </c>
      <c r="N3" s="11" t="str">
        <f t="shared" si="1"/>
        <v>4T23</v>
      </c>
      <c r="O3" s="11" t="str">
        <f t="shared" si="1"/>
        <v>1T24</v>
      </c>
      <c r="P3" s="11" t="str">
        <f t="shared" si="1"/>
        <v>2T24</v>
      </c>
      <c r="Q3" s="11" t="str">
        <f t="shared" si="1"/>
        <v>3T24</v>
      </c>
    </row>
    <row r="4" spans="1:23" x14ac:dyDescent="0.35">
      <c r="A4" s="2"/>
      <c r="B4" s="17" t="s">
        <v>0</v>
      </c>
      <c r="C4" s="91">
        <f t="shared" ref="C4" si="2">C5+C13+C18+C19</f>
        <v>780961</v>
      </c>
      <c r="D4" s="91">
        <f t="shared" ref="D4" si="3">D5+D13+D18+D19</f>
        <v>799367</v>
      </c>
      <c r="E4" s="91">
        <f t="shared" ref="E4" si="4">E5+E13+E18+E19</f>
        <v>739333</v>
      </c>
      <c r="F4" s="91">
        <f t="shared" ref="F4" si="5">F5+F13+F18+F19</f>
        <v>1033981</v>
      </c>
      <c r="G4" s="91">
        <f t="shared" ref="G4" si="6">G5+G13+G18+G19</f>
        <v>963983</v>
      </c>
      <c r="H4" s="91">
        <f t="shared" ref="H4" si="7">H5+H13+H18+H19</f>
        <v>1044412</v>
      </c>
      <c r="I4" s="91">
        <f t="shared" ref="I4" si="8">I5+I13+I18+I19</f>
        <v>751610</v>
      </c>
      <c r="J4" s="91">
        <f t="shared" ref="J4" si="9">J5+J13+J18+J19</f>
        <v>891933</v>
      </c>
      <c r="K4" s="91">
        <f t="shared" ref="K4" si="10">K5+K13+K18+K19</f>
        <v>812976</v>
      </c>
      <c r="L4" s="91">
        <f t="shared" ref="L4" si="11">L5+L13+L18+L19</f>
        <v>783718</v>
      </c>
      <c r="M4" s="91">
        <f t="shared" ref="M4" si="12">M5+M13+M18+M19</f>
        <v>808440</v>
      </c>
      <c r="N4" s="91">
        <f t="shared" ref="N4" si="13">N5+N13+N18+N19</f>
        <v>843378</v>
      </c>
      <c r="O4" s="91">
        <f t="shared" ref="O4" si="14">O5+O13+O18+O19</f>
        <v>685528</v>
      </c>
      <c r="P4" s="91">
        <f t="shared" ref="P4" si="15">P5+P13+P18+P19</f>
        <v>658653</v>
      </c>
      <c r="Q4" s="91">
        <f t="shared" ref="Q4" si="16">Q5+Q13+Q18+Q19</f>
        <v>675245</v>
      </c>
      <c r="R4" s="46"/>
      <c r="S4" s="46"/>
      <c r="T4" s="46"/>
      <c r="U4" s="46"/>
      <c r="V4" s="46"/>
      <c r="W4" s="46"/>
    </row>
    <row r="5" spans="1:23" x14ac:dyDescent="0.35">
      <c r="A5" s="2"/>
      <c r="B5" s="12" t="s">
        <v>32</v>
      </c>
      <c r="C5" s="92">
        <f t="shared" ref="C5" si="17">SUM(C6:C12)</f>
        <v>381660</v>
      </c>
      <c r="D5" s="92">
        <f t="shared" ref="D5" si="18">SUM(D6:D12)</f>
        <v>398855</v>
      </c>
      <c r="E5" s="92">
        <f t="shared" ref="E5" si="19">SUM(E6:E12)</f>
        <v>419026</v>
      </c>
      <c r="F5" s="92">
        <f t="shared" ref="F5" si="20">SUM(F6:F12)</f>
        <v>479735</v>
      </c>
      <c r="G5" s="92">
        <f t="shared" ref="G5" si="21">SUM(G6:G12)</f>
        <v>509810</v>
      </c>
      <c r="H5" s="92">
        <f t="shared" ref="H5" si="22">SUM(H6:H12)</f>
        <v>460153</v>
      </c>
      <c r="I5" s="92">
        <f t="shared" ref="I5" si="23">SUM(I6:I12)</f>
        <v>595263</v>
      </c>
      <c r="J5" s="92">
        <f t="shared" ref="J5" si="24">SUM(J6:J12)</f>
        <v>482314</v>
      </c>
      <c r="K5" s="92">
        <f t="shared" ref="K5" si="25">SUM(K6:K12)</f>
        <v>379122</v>
      </c>
      <c r="L5" s="92">
        <f t="shared" ref="L5" si="26">SUM(L6:L12)</f>
        <v>370886</v>
      </c>
      <c r="M5" s="92">
        <f t="shared" ref="M5" si="27">SUM(M6:M12)</f>
        <v>396837</v>
      </c>
      <c r="N5" s="92">
        <f t="shared" ref="N5" si="28">SUM(N6:N12)</f>
        <v>410920</v>
      </c>
      <c r="O5" s="92">
        <f t="shared" ref="O5" si="29">SUM(O6:O12)</f>
        <v>202490</v>
      </c>
      <c r="P5" s="92">
        <f t="shared" ref="P5" si="30">SUM(P6:P12)</f>
        <v>203548</v>
      </c>
      <c r="Q5" s="92">
        <f t="shared" ref="Q5" si="31">SUM(Q6:Q12)</f>
        <v>228896</v>
      </c>
      <c r="R5" s="46"/>
      <c r="S5" s="46"/>
      <c r="T5" s="46"/>
      <c r="U5" s="46"/>
      <c r="V5" s="46"/>
      <c r="W5" s="46"/>
    </row>
    <row r="6" spans="1:23" x14ac:dyDescent="0.35">
      <c r="B6" s="19" t="s">
        <v>33</v>
      </c>
      <c r="C6" s="93">
        <v>375076</v>
      </c>
      <c r="D6" s="93">
        <v>365253</v>
      </c>
      <c r="E6" s="93">
        <v>402592</v>
      </c>
      <c r="F6" s="93">
        <v>457816</v>
      </c>
      <c r="G6" s="93">
        <v>497410</v>
      </c>
      <c r="H6" s="93">
        <v>451845</v>
      </c>
      <c r="I6" s="93">
        <v>593922</v>
      </c>
      <c r="J6" s="93">
        <v>480358</v>
      </c>
      <c r="K6" s="93">
        <v>219018</v>
      </c>
      <c r="L6" s="93">
        <v>208184</v>
      </c>
      <c r="M6" s="93">
        <v>226785</v>
      </c>
      <c r="N6" s="93">
        <v>235277</v>
      </c>
      <c r="O6" s="93">
        <v>191421</v>
      </c>
      <c r="P6" s="93">
        <v>192897</v>
      </c>
      <c r="Q6" s="93">
        <v>203878</v>
      </c>
      <c r="R6" s="46"/>
      <c r="S6" s="46"/>
      <c r="T6" s="46"/>
      <c r="U6" s="46"/>
      <c r="V6" s="46"/>
      <c r="W6" s="46"/>
    </row>
    <row r="7" spans="1:23" x14ac:dyDescent="0.35">
      <c r="B7" s="7" t="s">
        <v>34</v>
      </c>
      <c r="C7" s="95">
        <v>0</v>
      </c>
      <c r="D7" s="95">
        <v>0</v>
      </c>
      <c r="E7" s="95">
        <v>0</v>
      </c>
      <c r="F7" s="95">
        <v>0</v>
      </c>
      <c r="G7" s="95">
        <v>0</v>
      </c>
      <c r="H7" s="95">
        <v>0</v>
      </c>
      <c r="I7" s="95">
        <v>0</v>
      </c>
      <c r="J7" s="95">
        <v>0</v>
      </c>
      <c r="K7" s="95">
        <v>159047</v>
      </c>
      <c r="L7" s="95">
        <v>161600</v>
      </c>
      <c r="M7" s="95">
        <v>163986</v>
      </c>
      <c r="N7" s="95">
        <v>165133</v>
      </c>
      <c r="O7" s="95">
        <v>0</v>
      </c>
      <c r="P7" s="95">
        <v>0</v>
      </c>
      <c r="Q7" s="95">
        <v>0</v>
      </c>
      <c r="R7" s="46"/>
      <c r="S7" s="46"/>
      <c r="T7" s="46"/>
      <c r="U7" s="46"/>
      <c r="V7" s="46"/>
      <c r="W7" s="46"/>
    </row>
    <row r="8" spans="1:23" x14ac:dyDescent="0.35">
      <c r="B8" s="19" t="s">
        <v>12</v>
      </c>
      <c r="C8" s="93">
        <v>0</v>
      </c>
      <c r="D8" s="93">
        <v>0</v>
      </c>
      <c r="E8" s="93">
        <v>0</v>
      </c>
      <c r="F8" s="93">
        <v>0</v>
      </c>
      <c r="G8" s="93">
        <v>0</v>
      </c>
      <c r="H8" s="93">
        <v>0</v>
      </c>
      <c r="I8" s="93">
        <v>0</v>
      </c>
      <c r="J8" s="93">
        <v>0</v>
      </c>
      <c r="K8" s="93">
        <v>0</v>
      </c>
      <c r="L8" s="93">
        <v>0</v>
      </c>
      <c r="M8" s="93">
        <v>0</v>
      </c>
      <c r="N8" s="93">
        <v>0</v>
      </c>
      <c r="O8" s="93">
        <v>9125</v>
      </c>
      <c r="P8" s="93">
        <v>9194</v>
      </c>
      <c r="Q8" s="93">
        <v>12781</v>
      </c>
      <c r="R8" s="46"/>
      <c r="S8" s="46"/>
      <c r="T8" s="46"/>
      <c r="U8" s="46"/>
      <c r="V8" s="46"/>
      <c r="W8" s="46"/>
    </row>
    <row r="9" spans="1:23" x14ac:dyDescent="0.35">
      <c r="B9" s="7" t="s">
        <v>24</v>
      </c>
      <c r="C9" s="95">
        <v>6584</v>
      </c>
      <c r="D9" s="95">
        <v>33602</v>
      </c>
      <c r="E9" s="95">
        <v>16434</v>
      </c>
      <c r="F9" s="95">
        <v>21919</v>
      </c>
      <c r="G9" s="95">
        <v>12400</v>
      </c>
      <c r="H9" s="95">
        <v>8308</v>
      </c>
      <c r="I9" s="95">
        <v>1341</v>
      </c>
      <c r="J9" s="95">
        <v>1956</v>
      </c>
      <c r="K9" s="95">
        <v>1057</v>
      </c>
      <c r="L9" s="95">
        <v>1102</v>
      </c>
      <c r="M9" s="95">
        <v>6066</v>
      </c>
      <c r="N9" s="95">
        <v>10510</v>
      </c>
      <c r="O9" s="95">
        <v>1944</v>
      </c>
      <c r="P9" s="95">
        <v>1457</v>
      </c>
      <c r="Q9" s="95">
        <v>12237</v>
      </c>
      <c r="R9" s="46"/>
      <c r="S9" s="46"/>
      <c r="T9" s="46"/>
      <c r="U9" s="46"/>
      <c r="V9" s="46"/>
      <c r="W9" s="46"/>
    </row>
    <row r="10" spans="1:23" x14ac:dyDescent="0.35">
      <c r="B10" s="19" t="s">
        <v>23</v>
      </c>
      <c r="C10" s="93">
        <v>0</v>
      </c>
      <c r="D10" s="93">
        <v>0</v>
      </c>
      <c r="E10" s="93">
        <v>0</v>
      </c>
      <c r="F10" s="93">
        <v>0</v>
      </c>
      <c r="G10" s="93">
        <v>0</v>
      </c>
      <c r="H10" s="93">
        <v>0</v>
      </c>
      <c r="I10" s="93">
        <v>0</v>
      </c>
      <c r="J10" s="93">
        <v>0</v>
      </c>
      <c r="K10" s="93">
        <v>0</v>
      </c>
      <c r="L10" s="93">
        <v>0</v>
      </c>
      <c r="M10" s="93">
        <v>0</v>
      </c>
      <c r="N10" s="93">
        <v>0</v>
      </c>
      <c r="O10" s="93">
        <v>0</v>
      </c>
      <c r="P10" s="93">
        <v>0</v>
      </c>
      <c r="Q10" s="93">
        <v>0</v>
      </c>
      <c r="R10" s="46"/>
      <c r="S10" s="46"/>
      <c r="T10" s="46"/>
      <c r="U10" s="46"/>
      <c r="V10" s="46"/>
      <c r="W10" s="46"/>
    </row>
    <row r="11" spans="1:23" x14ac:dyDescent="0.35">
      <c r="B11" s="7" t="s">
        <v>11</v>
      </c>
      <c r="C11" s="95">
        <v>0</v>
      </c>
      <c r="D11" s="95">
        <v>0</v>
      </c>
      <c r="E11" s="95">
        <v>0</v>
      </c>
      <c r="F11" s="95">
        <v>0</v>
      </c>
      <c r="G11" s="95">
        <v>0</v>
      </c>
      <c r="H11" s="95">
        <v>0</v>
      </c>
      <c r="I11" s="95">
        <v>0</v>
      </c>
      <c r="J11" s="95">
        <v>0</v>
      </c>
      <c r="K11" s="95">
        <v>0</v>
      </c>
      <c r="L11" s="95">
        <v>0</v>
      </c>
      <c r="M11" s="95">
        <v>0</v>
      </c>
      <c r="N11" s="95">
        <v>0</v>
      </c>
      <c r="O11" s="95">
        <v>0</v>
      </c>
      <c r="P11" s="95">
        <v>0</v>
      </c>
      <c r="Q11" s="95">
        <v>0</v>
      </c>
      <c r="R11" s="46"/>
      <c r="S11" s="46"/>
      <c r="T11" s="46"/>
      <c r="U11" s="46"/>
      <c r="V11" s="46"/>
      <c r="W11" s="46"/>
    </row>
    <row r="12" spans="1:23" x14ac:dyDescent="0.35">
      <c r="B12" s="19" t="s">
        <v>13</v>
      </c>
      <c r="C12" s="93">
        <v>0</v>
      </c>
      <c r="D12" s="93">
        <v>0</v>
      </c>
      <c r="E12" s="93">
        <v>0</v>
      </c>
      <c r="F12" s="93">
        <v>0</v>
      </c>
      <c r="G12" s="93">
        <v>0</v>
      </c>
      <c r="H12" s="93">
        <v>0</v>
      </c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93">
        <v>0</v>
      </c>
      <c r="Q12" s="93">
        <v>0</v>
      </c>
      <c r="R12" s="46"/>
      <c r="S12" s="46"/>
      <c r="T12" s="46"/>
      <c r="U12" s="46"/>
      <c r="V12" s="46"/>
      <c r="W12" s="46"/>
    </row>
    <row r="13" spans="1:23" x14ac:dyDescent="0.35">
      <c r="A13" s="2"/>
      <c r="B13" s="12" t="s">
        <v>35</v>
      </c>
      <c r="C13" s="92">
        <f t="shared" ref="C13" si="32">SUM(C14:C17)</f>
        <v>467159</v>
      </c>
      <c r="D13" s="92">
        <f t="shared" ref="D13" si="33">SUM(D14:D17)</f>
        <v>470038</v>
      </c>
      <c r="E13" s="92">
        <f t="shared" ref="E13" si="34">SUM(E14:E17)</f>
        <v>387393</v>
      </c>
      <c r="F13" s="92">
        <f t="shared" ref="F13" si="35">SUM(F14:F17)</f>
        <v>637493</v>
      </c>
      <c r="G13" s="92">
        <f t="shared" ref="G13" si="36">SUM(G14:G17)</f>
        <v>550029</v>
      </c>
      <c r="H13" s="92">
        <f t="shared" ref="H13" si="37">SUM(H14:H17)</f>
        <v>664600</v>
      </c>
      <c r="I13" s="92">
        <f t="shared" ref="I13" si="38">SUM(I14:I17)</f>
        <v>313637</v>
      </c>
      <c r="J13" s="92">
        <f t="shared" ref="J13" si="39">SUM(J14:J17)</f>
        <v>497865</v>
      </c>
      <c r="K13" s="92">
        <f t="shared" ref="K13" si="40">SUM(K14:K17)</f>
        <v>513934</v>
      </c>
      <c r="L13" s="92">
        <f t="shared" ref="L13" si="41">SUM(L14:L17)</f>
        <v>494292</v>
      </c>
      <c r="M13" s="92">
        <f t="shared" ref="M13" si="42">SUM(M14:M17)</f>
        <v>502442</v>
      </c>
      <c r="N13" s="92">
        <f t="shared" ref="N13" si="43">SUM(N14:N17)</f>
        <v>526530</v>
      </c>
      <c r="O13" s="92">
        <f t="shared" ref="O13" si="44">SUM(O14:O17)</f>
        <v>559576</v>
      </c>
      <c r="P13" s="92">
        <f t="shared" ref="P13" si="45">SUM(P14:P17)</f>
        <v>530728</v>
      </c>
      <c r="Q13" s="92">
        <f t="shared" ref="Q13" si="46">SUM(Q14:Q17)</f>
        <v>518503</v>
      </c>
      <c r="R13" s="46"/>
      <c r="S13" s="46"/>
      <c r="T13" s="46"/>
      <c r="U13" s="46"/>
      <c r="V13" s="46"/>
      <c r="W13" s="46"/>
    </row>
    <row r="14" spans="1:23" x14ac:dyDescent="0.35">
      <c r="B14" s="19" t="s">
        <v>23</v>
      </c>
      <c r="C14" s="93">
        <v>216312</v>
      </c>
      <c r="D14" s="93">
        <v>216186</v>
      </c>
      <c r="E14" s="93">
        <v>200757</v>
      </c>
      <c r="F14" s="93">
        <v>244416</v>
      </c>
      <c r="G14" s="93">
        <v>239773</v>
      </c>
      <c r="H14" s="93">
        <v>240028</v>
      </c>
      <c r="I14" s="93">
        <v>221142</v>
      </c>
      <c r="J14" s="93">
        <v>214233</v>
      </c>
      <c r="K14" s="93">
        <v>222469</v>
      </c>
      <c r="L14" s="93">
        <v>231112</v>
      </c>
      <c r="M14" s="93">
        <v>257096</v>
      </c>
      <c r="N14" s="93">
        <v>235942</v>
      </c>
      <c r="O14" s="93">
        <v>254141</v>
      </c>
      <c r="P14" s="93">
        <v>266355</v>
      </c>
      <c r="Q14" s="93">
        <v>261805</v>
      </c>
      <c r="R14" s="46"/>
      <c r="S14" s="46"/>
      <c r="T14" s="46"/>
      <c r="U14" s="46"/>
      <c r="V14" s="46"/>
      <c r="W14" s="46"/>
    </row>
    <row r="15" spans="1:23" x14ac:dyDescent="0.35">
      <c r="B15" s="7" t="s">
        <v>14</v>
      </c>
      <c r="C15" s="95">
        <v>227904</v>
      </c>
      <c r="D15" s="95">
        <v>228575</v>
      </c>
      <c r="E15" s="95">
        <v>220173</v>
      </c>
      <c r="F15" s="95">
        <v>272635</v>
      </c>
      <c r="G15" s="95">
        <v>277333</v>
      </c>
      <c r="H15" s="95">
        <v>333317</v>
      </c>
      <c r="I15" s="95">
        <v>76791</v>
      </c>
      <c r="J15" s="95">
        <v>158398</v>
      </c>
      <c r="K15" s="95">
        <v>236460</v>
      </c>
      <c r="L15" s="95">
        <v>193055</v>
      </c>
      <c r="M15" s="95">
        <v>127359</v>
      </c>
      <c r="N15" s="95">
        <v>174487</v>
      </c>
      <c r="O15" s="95">
        <v>225652</v>
      </c>
      <c r="P15" s="95">
        <v>179273</v>
      </c>
      <c r="Q15" s="95">
        <v>177257</v>
      </c>
      <c r="R15" s="46"/>
      <c r="S15" s="46"/>
      <c r="T15" s="46"/>
      <c r="U15" s="46"/>
      <c r="V15" s="46"/>
      <c r="W15" s="46"/>
    </row>
    <row r="16" spans="1:23" x14ac:dyDescent="0.35">
      <c r="B16" s="19" t="s">
        <v>31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>
        <v>0</v>
      </c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93">
        <v>0</v>
      </c>
      <c r="Q16" s="93">
        <v>0</v>
      </c>
      <c r="R16" s="46"/>
      <c r="S16" s="46"/>
      <c r="T16" s="46"/>
      <c r="U16" s="46"/>
      <c r="V16" s="46"/>
      <c r="W16" s="46"/>
    </row>
    <row r="17" spans="1:23" x14ac:dyDescent="0.35">
      <c r="B17" s="7" t="s">
        <v>11</v>
      </c>
      <c r="C17" s="95">
        <v>22943</v>
      </c>
      <c r="D17" s="95">
        <v>25277</v>
      </c>
      <c r="E17" s="95">
        <v>-33537</v>
      </c>
      <c r="F17" s="95">
        <v>120442</v>
      </c>
      <c r="G17" s="95">
        <v>32923</v>
      </c>
      <c r="H17" s="95">
        <v>91255</v>
      </c>
      <c r="I17" s="95">
        <v>15704</v>
      </c>
      <c r="J17" s="95">
        <v>125234</v>
      </c>
      <c r="K17" s="95">
        <v>55005</v>
      </c>
      <c r="L17" s="95">
        <v>70125</v>
      </c>
      <c r="M17" s="95">
        <v>117987</v>
      </c>
      <c r="N17" s="95">
        <v>116101</v>
      </c>
      <c r="O17" s="95">
        <v>79783</v>
      </c>
      <c r="P17" s="95">
        <v>85100</v>
      </c>
      <c r="Q17" s="95">
        <v>79441</v>
      </c>
      <c r="R17" s="46"/>
      <c r="S17" s="46"/>
      <c r="T17" s="46"/>
      <c r="U17" s="46"/>
      <c r="V17" s="46"/>
      <c r="W17" s="46"/>
    </row>
    <row r="18" spans="1:23" x14ac:dyDescent="0.35">
      <c r="A18" s="2"/>
      <c r="B18" s="18" t="s">
        <v>20</v>
      </c>
      <c r="C18" s="91">
        <v>17325</v>
      </c>
      <c r="D18" s="91">
        <v>16277</v>
      </c>
      <c r="E18" s="91">
        <v>19635</v>
      </c>
      <c r="F18" s="91">
        <v>15438</v>
      </c>
      <c r="G18" s="91">
        <v>14419</v>
      </c>
      <c r="H18" s="91">
        <v>19071</v>
      </c>
      <c r="I18" s="91">
        <v>15443</v>
      </c>
      <c r="J18" s="91">
        <v>18473</v>
      </c>
      <c r="K18" s="91">
        <v>15795</v>
      </c>
      <c r="L18" s="91">
        <v>15351</v>
      </c>
      <c r="M18" s="91">
        <v>18304</v>
      </c>
      <c r="N18" s="91">
        <v>14563</v>
      </c>
      <c r="O18" s="91">
        <v>12242</v>
      </c>
      <c r="P18" s="91">
        <v>12691</v>
      </c>
      <c r="Q18" s="91">
        <v>14580</v>
      </c>
      <c r="R18" s="46"/>
      <c r="S18" s="46"/>
      <c r="T18" s="46"/>
      <c r="U18" s="46"/>
      <c r="V18" s="46"/>
      <c r="W18" s="46"/>
    </row>
    <row r="19" spans="1:23" x14ac:dyDescent="0.35">
      <c r="A19" s="2"/>
      <c r="B19" s="12" t="s">
        <v>22</v>
      </c>
      <c r="C19" s="92">
        <f>SUM(C20:C30)</f>
        <v>-85183</v>
      </c>
      <c r="D19" s="92">
        <f t="shared" ref="D19:Q19" si="47">SUM(D20:D30)</f>
        <v>-85803</v>
      </c>
      <c r="E19" s="92">
        <f t="shared" si="47"/>
        <v>-86721</v>
      </c>
      <c r="F19" s="92">
        <f t="shared" si="47"/>
        <v>-98685</v>
      </c>
      <c r="G19" s="92">
        <f t="shared" si="47"/>
        <v>-110275</v>
      </c>
      <c r="H19" s="92">
        <f t="shared" si="47"/>
        <v>-99412</v>
      </c>
      <c r="I19" s="92">
        <f t="shared" si="47"/>
        <v>-172733</v>
      </c>
      <c r="J19" s="92">
        <f t="shared" si="47"/>
        <v>-106719</v>
      </c>
      <c r="K19" s="92">
        <f t="shared" si="47"/>
        <v>-95875</v>
      </c>
      <c r="L19" s="92">
        <f t="shared" si="47"/>
        <v>-96811</v>
      </c>
      <c r="M19" s="92">
        <f t="shared" si="47"/>
        <v>-109143</v>
      </c>
      <c r="N19" s="92">
        <f t="shared" si="47"/>
        <v>-108635</v>
      </c>
      <c r="O19" s="92">
        <f t="shared" si="47"/>
        <v>-88780</v>
      </c>
      <c r="P19" s="92">
        <f t="shared" si="47"/>
        <v>-88314</v>
      </c>
      <c r="Q19" s="92">
        <f t="shared" si="47"/>
        <v>-86734</v>
      </c>
      <c r="R19" s="46"/>
      <c r="S19" s="46"/>
      <c r="T19" s="46"/>
      <c r="U19" s="46"/>
      <c r="V19" s="46"/>
      <c r="W19" s="46"/>
    </row>
    <row r="20" spans="1:23" x14ac:dyDescent="0.35">
      <c r="A20" s="2"/>
      <c r="B20" s="19" t="s">
        <v>69</v>
      </c>
      <c r="C20" s="96">
        <v>-395</v>
      </c>
      <c r="D20" s="96">
        <v>-481</v>
      </c>
      <c r="E20" s="96">
        <v>-592</v>
      </c>
      <c r="F20" s="96">
        <v>-505</v>
      </c>
      <c r="G20" s="96">
        <v>-376</v>
      </c>
      <c r="H20" s="96">
        <v>-383</v>
      </c>
      <c r="I20" s="96">
        <v>-292</v>
      </c>
      <c r="J20" s="96">
        <v>-181</v>
      </c>
      <c r="K20" s="96">
        <v>-240</v>
      </c>
      <c r="L20" s="96">
        <v>-249</v>
      </c>
      <c r="M20" s="96">
        <v>-222</v>
      </c>
      <c r="N20" s="96">
        <v>-188</v>
      </c>
      <c r="O20" s="96">
        <v>-279</v>
      </c>
      <c r="P20" s="96">
        <v>-213</v>
      </c>
      <c r="Q20" s="96">
        <v>-266</v>
      </c>
      <c r="R20" s="46"/>
      <c r="S20" s="46"/>
      <c r="T20" s="46"/>
      <c r="U20" s="46"/>
      <c r="V20" s="46"/>
      <c r="W20" s="46"/>
    </row>
    <row r="21" spans="1:23" x14ac:dyDescent="0.35">
      <c r="A21" s="2"/>
      <c r="B21" s="7" t="s">
        <v>70</v>
      </c>
      <c r="C21" s="97">
        <v>-65903</v>
      </c>
      <c r="D21" s="97">
        <v>-67754</v>
      </c>
      <c r="E21" s="97">
        <v>-68167</v>
      </c>
      <c r="F21" s="97">
        <v>-77638</v>
      </c>
      <c r="G21" s="97">
        <v>-87937</v>
      </c>
      <c r="H21" s="97">
        <v>-75678</v>
      </c>
      <c r="I21" s="97">
        <v>-94731</v>
      </c>
      <c r="J21" s="97">
        <v>-86076</v>
      </c>
      <c r="K21" s="97">
        <v>-73568</v>
      </c>
      <c r="L21" s="97">
        <v>-75339</v>
      </c>
      <c r="M21" s="97">
        <v>-85475</v>
      </c>
      <c r="N21" s="97">
        <v>-84996</v>
      </c>
      <c r="O21" s="97">
        <v>-66916</v>
      </c>
      <c r="P21" s="97">
        <v>-67758</v>
      </c>
      <c r="Q21" s="97">
        <v>-64998</v>
      </c>
      <c r="R21" s="46"/>
      <c r="S21" s="46"/>
      <c r="T21" s="46"/>
      <c r="U21" s="46"/>
      <c r="V21" s="46"/>
      <c r="W21" s="46"/>
    </row>
    <row r="22" spans="1:23" x14ac:dyDescent="0.35">
      <c r="A22" s="2"/>
      <c r="B22" s="19" t="s">
        <v>71</v>
      </c>
      <c r="C22" s="96">
        <v>-276</v>
      </c>
      <c r="D22" s="96">
        <v>-184</v>
      </c>
      <c r="E22" s="96">
        <v>-364</v>
      </c>
      <c r="F22" s="96">
        <v>-219</v>
      </c>
      <c r="G22" s="96">
        <v>-206</v>
      </c>
      <c r="H22" s="96">
        <v>-249</v>
      </c>
      <c r="I22" s="96">
        <v>-182</v>
      </c>
      <c r="J22" s="96">
        <v>-227</v>
      </c>
      <c r="K22" s="96">
        <v>-180</v>
      </c>
      <c r="L22" s="96">
        <v>-3</v>
      </c>
      <c r="M22" s="96">
        <v>-62</v>
      </c>
      <c r="N22" s="96">
        <v>-15</v>
      </c>
      <c r="O22" s="96">
        <v>0</v>
      </c>
      <c r="P22" s="96">
        <v>-1</v>
      </c>
      <c r="Q22" s="96">
        <v>-99</v>
      </c>
      <c r="R22" s="46"/>
      <c r="S22" s="46"/>
      <c r="T22" s="46"/>
      <c r="U22" s="46"/>
      <c r="V22" s="46"/>
      <c r="W22" s="46"/>
    </row>
    <row r="23" spans="1:23" x14ac:dyDescent="0.35">
      <c r="A23" s="2"/>
      <c r="B23" s="7" t="s">
        <v>72</v>
      </c>
      <c r="C23" s="97">
        <v>-2787</v>
      </c>
      <c r="D23" s="97">
        <v>-2722</v>
      </c>
      <c r="E23" s="97">
        <v>-3277</v>
      </c>
      <c r="F23" s="97">
        <v>-3853</v>
      </c>
      <c r="G23" s="97">
        <v>-4169</v>
      </c>
      <c r="H23" s="97">
        <v>-4316</v>
      </c>
      <c r="I23" s="97">
        <v>-4571</v>
      </c>
      <c r="J23" s="97">
        <v>-4582</v>
      </c>
      <c r="K23" s="97">
        <v>-4668</v>
      </c>
      <c r="L23" s="97">
        <v>-4742</v>
      </c>
      <c r="M23" s="97">
        <v>-4626</v>
      </c>
      <c r="N23" s="97">
        <v>-4224</v>
      </c>
      <c r="O23" s="97">
        <v>-4431</v>
      </c>
      <c r="P23" s="97">
        <v>-4585</v>
      </c>
      <c r="Q23" s="97">
        <v>-4160</v>
      </c>
      <c r="R23" s="46"/>
      <c r="S23" s="46"/>
      <c r="T23" s="46"/>
      <c r="U23" s="46"/>
      <c r="V23" s="46"/>
      <c r="W23" s="46"/>
    </row>
    <row r="24" spans="1:23" x14ac:dyDescent="0.35">
      <c r="A24" s="2"/>
      <c r="B24" s="19" t="s">
        <v>73</v>
      </c>
      <c r="C24" s="96">
        <v>-5779</v>
      </c>
      <c r="D24" s="96">
        <v>-5902</v>
      </c>
      <c r="E24" s="96">
        <v>-5116</v>
      </c>
      <c r="F24" s="96">
        <v>-6398</v>
      </c>
      <c r="G24" s="96">
        <v>-6537</v>
      </c>
      <c r="H24" s="96">
        <v>-6221</v>
      </c>
      <c r="I24" s="96">
        <v>-6854</v>
      </c>
      <c r="J24" s="96">
        <v>-6168</v>
      </c>
      <c r="K24" s="96">
        <v>-6406</v>
      </c>
      <c r="L24" s="96">
        <v>-6387</v>
      </c>
      <c r="M24" s="96">
        <v>-7289</v>
      </c>
      <c r="N24" s="96">
        <v>-7130</v>
      </c>
      <c r="O24" s="96">
        <v>-5878</v>
      </c>
      <c r="P24" s="96">
        <v>-6056</v>
      </c>
      <c r="Q24" s="96">
        <v>-5649</v>
      </c>
      <c r="R24" s="46"/>
      <c r="S24" s="46"/>
      <c r="T24" s="46"/>
      <c r="U24" s="46"/>
      <c r="V24" s="46"/>
      <c r="W24" s="46"/>
    </row>
    <row r="25" spans="1:23" x14ac:dyDescent="0.35">
      <c r="A25" s="2"/>
      <c r="B25" s="7" t="s">
        <v>74</v>
      </c>
      <c r="C25" s="97">
        <v>-4531</v>
      </c>
      <c r="D25" s="97">
        <v>-4352</v>
      </c>
      <c r="E25" s="97">
        <v>-4766</v>
      </c>
      <c r="F25" s="97">
        <v>-4730</v>
      </c>
      <c r="G25" s="97">
        <v>-6155</v>
      </c>
      <c r="H25" s="97">
        <v>-6224</v>
      </c>
      <c r="I25" s="97">
        <v>-5918</v>
      </c>
      <c r="J25" s="97">
        <v>-6060</v>
      </c>
      <c r="K25" s="97">
        <v>-5126</v>
      </c>
      <c r="L25" s="97">
        <v>-4723</v>
      </c>
      <c r="M25" s="97">
        <v>-4709</v>
      </c>
      <c r="N25" s="97">
        <v>-4933</v>
      </c>
      <c r="O25" s="97">
        <v>-5142</v>
      </c>
      <c r="P25" s="97">
        <v>-4367</v>
      </c>
      <c r="Q25" s="97">
        <v>-6346</v>
      </c>
      <c r="R25" s="46"/>
      <c r="S25" s="46"/>
      <c r="T25" s="46"/>
      <c r="U25" s="46"/>
      <c r="V25" s="46"/>
      <c r="W25" s="46"/>
    </row>
    <row r="26" spans="1:23" x14ac:dyDescent="0.35">
      <c r="A26" s="2"/>
      <c r="B26" s="19" t="s">
        <v>75</v>
      </c>
      <c r="C26" s="96">
        <v>-2137</v>
      </c>
      <c r="D26" s="96">
        <v>-2146</v>
      </c>
      <c r="E26" s="96">
        <v>-1961</v>
      </c>
      <c r="F26" s="96">
        <v>-2008</v>
      </c>
      <c r="G26" s="96">
        <v>-2113</v>
      </c>
      <c r="H26" s="96">
        <v>-2112</v>
      </c>
      <c r="I26" s="96">
        <v>-2255</v>
      </c>
      <c r="J26" s="96">
        <v>-2256</v>
      </c>
      <c r="K26" s="96">
        <v>-2339</v>
      </c>
      <c r="L26" s="96">
        <v>-2340</v>
      </c>
      <c r="M26" s="96">
        <v>-2602</v>
      </c>
      <c r="N26" s="96">
        <v>-2585</v>
      </c>
      <c r="O26" s="96">
        <v>-2295</v>
      </c>
      <c r="P26" s="96">
        <v>-2185</v>
      </c>
      <c r="Q26" s="96">
        <v>-2092</v>
      </c>
      <c r="R26" s="46"/>
      <c r="S26" s="46"/>
      <c r="T26" s="46"/>
      <c r="U26" s="46"/>
      <c r="V26" s="46"/>
      <c r="W26" s="46"/>
    </row>
    <row r="27" spans="1:23" x14ac:dyDescent="0.35">
      <c r="A27" s="2"/>
      <c r="B27" s="7" t="s">
        <v>76</v>
      </c>
      <c r="C27" s="97">
        <v>-2122</v>
      </c>
      <c r="D27" s="97">
        <v>-1231</v>
      </c>
      <c r="E27" s="97">
        <v>-1373</v>
      </c>
      <c r="F27" s="97">
        <v>-1677</v>
      </c>
      <c r="G27" s="97">
        <v>-1204</v>
      </c>
      <c r="H27" s="97">
        <v>-2513</v>
      </c>
      <c r="I27" s="97">
        <v>-2555</v>
      </c>
      <c r="J27" s="97">
        <v>-2469</v>
      </c>
      <c r="K27" s="97">
        <v>-2140</v>
      </c>
      <c r="L27" s="97">
        <v>-1862</v>
      </c>
      <c r="M27" s="97">
        <v>-2998</v>
      </c>
      <c r="N27" s="97">
        <v>-3499</v>
      </c>
      <c r="O27" s="97">
        <v>-2597</v>
      </c>
      <c r="P27" s="97">
        <v>-2150</v>
      </c>
      <c r="Q27" s="97">
        <v>-1676</v>
      </c>
      <c r="R27" s="46"/>
      <c r="S27" s="46"/>
      <c r="T27" s="46"/>
      <c r="U27" s="46"/>
      <c r="V27" s="46"/>
      <c r="W27" s="46"/>
    </row>
    <row r="28" spans="1:23" x14ac:dyDescent="0.35">
      <c r="A28" s="2"/>
      <c r="B28" s="19" t="s">
        <v>77</v>
      </c>
      <c r="C28" s="96">
        <v>-1228</v>
      </c>
      <c r="D28" s="96">
        <v>-1026</v>
      </c>
      <c r="E28" s="96">
        <v>-1099</v>
      </c>
      <c r="F28" s="96">
        <v>-1652</v>
      </c>
      <c r="G28" s="96">
        <v>-1574</v>
      </c>
      <c r="H28" s="96">
        <v>-1712</v>
      </c>
      <c r="I28" s="96">
        <v>-1510</v>
      </c>
      <c r="J28" s="96">
        <v>-1306</v>
      </c>
      <c r="K28" s="96">
        <v>-1196</v>
      </c>
      <c r="L28" s="96">
        <v>-1156</v>
      </c>
      <c r="M28" s="96">
        <v>-1151</v>
      </c>
      <c r="N28" s="96">
        <v>-1056</v>
      </c>
      <c r="O28" s="96">
        <v>-1233</v>
      </c>
      <c r="P28" s="96">
        <v>-992</v>
      </c>
      <c r="Q28" s="96">
        <v>-1441</v>
      </c>
      <c r="R28" s="46"/>
      <c r="S28" s="46"/>
      <c r="T28" s="46"/>
      <c r="U28" s="46"/>
      <c r="V28" s="46"/>
      <c r="W28" s="46"/>
    </row>
    <row r="29" spans="1:23" x14ac:dyDescent="0.35">
      <c r="A29" s="2"/>
      <c r="B29" s="7" t="s">
        <v>78</v>
      </c>
      <c r="C29" s="97">
        <v>-25</v>
      </c>
      <c r="D29" s="97">
        <v>-5</v>
      </c>
      <c r="E29" s="97">
        <v>-6</v>
      </c>
      <c r="F29" s="97">
        <v>-5</v>
      </c>
      <c r="G29" s="97">
        <v>-4</v>
      </c>
      <c r="H29" s="97">
        <v>-4</v>
      </c>
      <c r="I29" s="97">
        <v>-53750</v>
      </c>
      <c r="J29" s="97">
        <v>2614</v>
      </c>
      <c r="K29" s="97">
        <v>0</v>
      </c>
      <c r="L29" s="97">
        <v>0</v>
      </c>
      <c r="M29" s="97">
        <v>0</v>
      </c>
      <c r="N29" s="97">
        <v>0</v>
      </c>
      <c r="O29" s="97">
        <v>0</v>
      </c>
      <c r="P29" s="97">
        <v>0</v>
      </c>
      <c r="Q29" s="97">
        <v>0</v>
      </c>
      <c r="R29" s="46"/>
      <c r="S29" s="46"/>
      <c r="T29" s="46"/>
      <c r="U29" s="46"/>
      <c r="V29" s="46"/>
      <c r="W29" s="46"/>
    </row>
    <row r="30" spans="1:23" x14ac:dyDescent="0.35">
      <c r="A30" s="2"/>
      <c r="B30" s="19" t="s">
        <v>79</v>
      </c>
      <c r="C30" s="96">
        <v>0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-115</v>
      </c>
      <c r="J30" s="96">
        <v>-8</v>
      </c>
      <c r="K30" s="96">
        <v>-12</v>
      </c>
      <c r="L30" s="96">
        <v>-10</v>
      </c>
      <c r="M30" s="96">
        <v>-9</v>
      </c>
      <c r="N30" s="96">
        <v>-9</v>
      </c>
      <c r="O30" s="96">
        <v>-9</v>
      </c>
      <c r="P30" s="96">
        <v>-7</v>
      </c>
      <c r="Q30" s="96">
        <v>-7</v>
      </c>
      <c r="R30" s="46"/>
      <c r="S30" s="46"/>
      <c r="T30" s="46"/>
      <c r="U30" s="46"/>
      <c r="V30" s="46"/>
      <c r="W30" s="46"/>
    </row>
    <row r="31" spans="1:23" x14ac:dyDescent="0.35">
      <c r="A31" s="2"/>
      <c r="B31" s="2" t="s">
        <v>19</v>
      </c>
      <c r="C31" s="92">
        <f>SUM(C32:C41)</f>
        <v>-433799</v>
      </c>
      <c r="D31" s="92">
        <f t="shared" ref="D31:Q31" si="48">SUM(D32:D41)</f>
        <v>-508323</v>
      </c>
      <c r="E31" s="92">
        <f t="shared" si="48"/>
        <v>-360882</v>
      </c>
      <c r="F31" s="92">
        <f t="shared" si="48"/>
        <v>-1057766</v>
      </c>
      <c r="G31" s="92">
        <f t="shared" si="48"/>
        <v>-456342</v>
      </c>
      <c r="H31" s="92">
        <f t="shared" si="48"/>
        <v>-632576</v>
      </c>
      <c r="I31" s="92">
        <f t="shared" si="48"/>
        <v>-551638</v>
      </c>
      <c r="J31" s="92">
        <f t="shared" si="48"/>
        <v>-1055976</v>
      </c>
      <c r="K31" s="92">
        <f t="shared" si="48"/>
        <v>-561313</v>
      </c>
      <c r="L31" s="92">
        <f t="shared" si="48"/>
        <v>-565227</v>
      </c>
      <c r="M31" s="92">
        <f t="shared" si="48"/>
        <v>-674795</v>
      </c>
      <c r="N31" s="92">
        <f t="shared" si="48"/>
        <v>-1946314</v>
      </c>
      <c r="O31" s="92">
        <f t="shared" si="48"/>
        <v>-448358</v>
      </c>
      <c r="P31" s="92">
        <f t="shared" si="48"/>
        <v>-401381</v>
      </c>
      <c r="Q31" s="92">
        <f t="shared" si="48"/>
        <v>62821</v>
      </c>
      <c r="R31" s="46"/>
      <c r="S31" s="46"/>
      <c r="T31" s="46"/>
      <c r="U31" s="46"/>
      <c r="V31" s="46"/>
      <c r="W31" s="46"/>
    </row>
    <row r="32" spans="1:23" x14ac:dyDescent="0.35">
      <c r="B32" s="19" t="s">
        <v>5</v>
      </c>
      <c r="C32" s="93">
        <v>-112310</v>
      </c>
      <c r="D32" s="93">
        <v>-112589</v>
      </c>
      <c r="E32" s="93">
        <v>-129175</v>
      </c>
      <c r="F32" s="93">
        <v>-137367</v>
      </c>
      <c r="G32" s="93">
        <v>-120748</v>
      </c>
      <c r="H32" s="93">
        <v>-143932</v>
      </c>
      <c r="I32" s="93">
        <v>-139315</v>
      </c>
      <c r="J32" s="93">
        <v>-335779</v>
      </c>
      <c r="K32" s="93">
        <v>-129770</v>
      </c>
      <c r="L32" s="93">
        <v>-196458</v>
      </c>
      <c r="M32" s="93">
        <v>-123391</v>
      </c>
      <c r="N32" s="93">
        <v>-109716</v>
      </c>
      <c r="O32" s="93">
        <v>-103986</v>
      </c>
      <c r="P32" s="93">
        <v>-82721</v>
      </c>
      <c r="Q32" s="93">
        <v>-81367</v>
      </c>
      <c r="R32" s="46"/>
      <c r="S32" s="46"/>
      <c r="T32" s="46"/>
      <c r="U32" s="46"/>
      <c r="V32" s="46"/>
      <c r="W32" s="46"/>
    </row>
    <row r="33" spans="1:23" x14ac:dyDescent="0.35">
      <c r="B33" s="7" t="s">
        <v>6</v>
      </c>
      <c r="C33" s="95">
        <v>-27544</v>
      </c>
      <c r="D33" s="95">
        <v>-18193</v>
      </c>
      <c r="E33" s="95">
        <v>-18087</v>
      </c>
      <c r="F33" s="95">
        <v>-30445</v>
      </c>
      <c r="G33" s="95">
        <v>-16103</v>
      </c>
      <c r="H33" s="95">
        <v>-24012</v>
      </c>
      <c r="I33" s="95">
        <v>-23300</v>
      </c>
      <c r="J33" s="95">
        <v>-27594</v>
      </c>
      <c r="K33" s="95">
        <v>-5393</v>
      </c>
      <c r="L33" s="95">
        <v>-3945</v>
      </c>
      <c r="M33" s="95">
        <v>-4028</v>
      </c>
      <c r="N33" s="95">
        <v>-14236</v>
      </c>
      <c r="O33" s="95">
        <v>-3827</v>
      </c>
      <c r="P33" s="95">
        <v>791</v>
      </c>
      <c r="Q33" s="95">
        <v>-5336</v>
      </c>
      <c r="R33" s="46"/>
      <c r="S33" s="46"/>
      <c r="T33" s="46"/>
      <c r="U33" s="46"/>
      <c r="V33" s="46"/>
      <c r="W33" s="46"/>
    </row>
    <row r="34" spans="1:23" x14ac:dyDescent="0.35">
      <c r="B34" s="19" t="s">
        <v>7</v>
      </c>
      <c r="C34" s="93">
        <v>-45290</v>
      </c>
      <c r="D34" s="93">
        <v>-33931</v>
      </c>
      <c r="E34" s="93">
        <v>-49047</v>
      </c>
      <c r="F34" s="93">
        <v>-51234</v>
      </c>
      <c r="G34" s="93">
        <v>-71750</v>
      </c>
      <c r="H34" s="93">
        <v>-48366</v>
      </c>
      <c r="I34" s="93">
        <v>-51993</v>
      </c>
      <c r="J34" s="93">
        <v>-47139</v>
      </c>
      <c r="K34" s="93">
        <v>-49289</v>
      </c>
      <c r="L34" s="93">
        <v>-64363</v>
      </c>
      <c r="M34" s="93">
        <v>-55364</v>
      </c>
      <c r="N34" s="93">
        <v>-50134</v>
      </c>
      <c r="O34" s="93">
        <v>-37025</v>
      </c>
      <c r="P34" s="93">
        <v>-35525</v>
      </c>
      <c r="Q34" s="93">
        <v>-39131</v>
      </c>
      <c r="R34" s="46"/>
      <c r="S34" s="46"/>
      <c r="T34" s="46"/>
      <c r="U34" s="46"/>
      <c r="V34" s="46"/>
      <c r="W34" s="46"/>
    </row>
    <row r="35" spans="1:23" x14ac:dyDescent="0.35">
      <c r="B35" s="7" t="s">
        <v>8</v>
      </c>
      <c r="C35" s="95">
        <v>-148566</v>
      </c>
      <c r="D35" s="95">
        <v>-148340</v>
      </c>
      <c r="E35" s="95">
        <v>-71918</v>
      </c>
      <c r="F35" s="95">
        <v>-167281</v>
      </c>
      <c r="G35" s="95">
        <v>-148006</v>
      </c>
      <c r="H35" s="95">
        <v>-155645</v>
      </c>
      <c r="I35" s="95">
        <v>-171768</v>
      </c>
      <c r="J35" s="95">
        <v>-192825</v>
      </c>
      <c r="K35" s="95">
        <v>-154795</v>
      </c>
      <c r="L35" s="95">
        <v>-156865</v>
      </c>
      <c r="M35" s="95">
        <v>-148829</v>
      </c>
      <c r="N35" s="95">
        <v>-229798</v>
      </c>
      <c r="O35" s="95">
        <v>-113535</v>
      </c>
      <c r="P35" s="95">
        <v>-108476</v>
      </c>
      <c r="Q35" s="95">
        <v>-137435</v>
      </c>
      <c r="R35" s="46"/>
      <c r="S35" s="46"/>
      <c r="T35" s="46"/>
      <c r="U35" s="46"/>
      <c r="V35" s="46"/>
      <c r="W35" s="46"/>
    </row>
    <row r="36" spans="1:23" x14ac:dyDescent="0.35">
      <c r="B36" s="19" t="s">
        <v>9</v>
      </c>
      <c r="C36" s="93">
        <v>-12541</v>
      </c>
      <c r="D36" s="93">
        <v>-13756</v>
      </c>
      <c r="E36" s="93">
        <v>-14944</v>
      </c>
      <c r="F36" s="93">
        <v>-15655</v>
      </c>
      <c r="G36" s="93">
        <v>-14654</v>
      </c>
      <c r="H36" s="93">
        <v>-15494</v>
      </c>
      <c r="I36" s="93">
        <v>-16608</v>
      </c>
      <c r="J36" s="93">
        <v>-16606</v>
      </c>
      <c r="K36" s="93">
        <v>-16328</v>
      </c>
      <c r="L36" s="93">
        <v>-16430</v>
      </c>
      <c r="M36" s="93">
        <v>-15628</v>
      </c>
      <c r="N36" s="93">
        <v>-17810</v>
      </c>
      <c r="O36" s="93">
        <v>-9098</v>
      </c>
      <c r="P36" s="93">
        <v>-10111</v>
      </c>
      <c r="Q36" s="93">
        <v>-9729</v>
      </c>
      <c r="R36" s="46"/>
      <c r="S36" s="46"/>
      <c r="T36" s="46"/>
      <c r="U36" s="46"/>
      <c r="V36" s="46"/>
      <c r="W36" s="46"/>
    </row>
    <row r="37" spans="1:23" x14ac:dyDescent="0.35">
      <c r="B37" s="7" t="s">
        <v>10</v>
      </c>
      <c r="C37" s="95">
        <v>-29412</v>
      </c>
      <c r="D37" s="95">
        <v>-40765</v>
      </c>
      <c r="E37" s="95">
        <v>-41044</v>
      </c>
      <c r="F37" s="95">
        <v>-74866</v>
      </c>
      <c r="G37" s="95">
        <v>-20535</v>
      </c>
      <c r="H37" s="95">
        <v>-45489</v>
      </c>
      <c r="I37" s="95">
        <v>-53938</v>
      </c>
      <c r="J37" s="95">
        <v>-75061</v>
      </c>
      <c r="K37" s="95">
        <v>-32652</v>
      </c>
      <c r="L37" s="95">
        <v>-50037</v>
      </c>
      <c r="M37" s="95">
        <v>-93976</v>
      </c>
      <c r="N37" s="95">
        <v>-128733</v>
      </c>
      <c r="O37" s="95">
        <v>0</v>
      </c>
      <c r="P37" s="95">
        <v>0</v>
      </c>
      <c r="Q37" s="95">
        <v>0</v>
      </c>
      <c r="R37" s="46"/>
      <c r="S37" s="46"/>
      <c r="T37" s="46"/>
      <c r="U37" s="46"/>
      <c r="V37" s="46"/>
      <c r="W37" s="46"/>
    </row>
    <row r="38" spans="1:23" x14ac:dyDescent="0.35">
      <c r="B38" s="19" t="s">
        <v>11</v>
      </c>
      <c r="C38" s="93">
        <v>-22854</v>
      </c>
      <c r="D38" s="93">
        <v>-25180</v>
      </c>
      <c r="E38" s="93">
        <v>-40742</v>
      </c>
      <c r="F38" s="93">
        <v>-121163</v>
      </c>
      <c r="G38" s="93">
        <v>-32790</v>
      </c>
      <c r="H38" s="93">
        <v>-88325</v>
      </c>
      <c r="I38" s="93">
        <v>-78463</v>
      </c>
      <c r="J38" s="93">
        <v>-124750</v>
      </c>
      <c r="K38" s="93">
        <v>-54793</v>
      </c>
      <c r="L38" s="93">
        <v>-69855</v>
      </c>
      <c r="M38" s="93">
        <v>-118217</v>
      </c>
      <c r="N38" s="93">
        <v>-115654</v>
      </c>
      <c r="O38" s="93">
        <v>-79477</v>
      </c>
      <c r="P38" s="93">
        <v>-84772</v>
      </c>
      <c r="Q38" s="93">
        <v>-83873</v>
      </c>
      <c r="R38" s="46"/>
      <c r="S38" s="46"/>
      <c r="T38" s="46"/>
      <c r="U38" s="46"/>
      <c r="V38" s="46"/>
      <c r="W38" s="46"/>
    </row>
    <row r="39" spans="1:23" x14ac:dyDescent="0.35">
      <c r="B39" s="13" t="s">
        <v>28</v>
      </c>
      <c r="C39" s="98">
        <v>-30790</v>
      </c>
      <c r="D39" s="98">
        <v>-96482</v>
      </c>
      <c r="E39" s="98">
        <v>-220883</v>
      </c>
      <c r="F39" s="98">
        <v>-494087</v>
      </c>
      <c r="G39" s="98">
        <v>-14520</v>
      </c>
      <c r="H39" s="98">
        <v>-88545</v>
      </c>
      <c r="I39" s="98">
        <v>-123741</v>
      </c>
      <c r="J39" s="98">
        <v>-240036</v>
      </c>
      <c r="K39" s="98">
        <v>-101087</v>
      </c>
      <c r="L39" s="98">
        <v>-7108</v>
      </c>
      <c r="M39" s="98">
        <v>-110605</v>
      </c>
      <c r="N39" s="98">
        <v>-1252418</v>
      </c>
      <c r="O39" s="98">
        <v>-92506</v>
      </c>
      <c r="P39" s="98">
        <v>-68073</v>
      </c>
      <c r="Q39" s="98">
        <v>62821</v>
      </c>
      <c r="R39" s="46"/>
      <c r="S39" s="46"/>
      <c r="T39" s="46"/>
      <c r="U39" s="46"/>
      <c r="V39" s="46"/>
      <c r="W39" s="46"/>
    </row>
    <row r="40" spans="1:23" x14ac:dyDescent="0.35">
      <c r="B40" s="19" t="s">
        <v>30</v>
      </c>
      <c r="C40" s="93">
        <v>0</v>
      </c>
      <c r="D40" s="93">
        <v>0</v>
      </c>
      <c r="E40" s="93">
        <v>238840</v>
      </c>
      <c r="F40" s="93">
        <v>0</v>
      </c>
      <c r="G40" s="93">
        <v>0</v>
      </c>
      <c r="H40" s="93">
        <v>0</v>
      </c>
      <c r="I40" s="93">
        <v>95259</v>
      </c>
      <c r="J40" s="93">
        <v>0</v>
      </c>
      <c r="K40" s="93">
        <v>0</v>
      </c>
      <c r="L40" s="93">
        <v>0</v>
      </c>
      <c r="M40" s="93">
        <v>-11978</v>
      </c>
      <c r="N40" s="93">
        <v>0</v>
      </c>
      <c r="O40" s="93">
        <v>0</v>
      </c>
      <c r="P40" s="93">
        <v>0</v>
      </c>
      <c r="Q40" s="93">
        <v>359870</v>
      </c>
      <c r="R40" s="46"/>
      <c r="S40" s="46"/>
      <c r="T40" s="46"/>
      <c r="U40" s="46"/>
      <c r="V40" s="46"/>
      <c r="W40" s="46"/>
    </row>
    <row r="41" spans="1:23" x14ac:dyDescent="0.35">
      <c r="B41" s="7" t="s">
        <v>21</v>
      </c>
      <c r="C41" s="95">
        <v>-4492</v>
      </c>
      <c r="D41" s="95">
        <v>-19087</v>
      </c>
      <c r="E41" s="95">
        <v>-13882</v>
      </c>
      <c r="F41" s="95">
        <v>34332</v>
      </c>
      <c r="G41" s="95">
        <v>-17236</v>
      </c>
      <c r="H41" s="95">
        <v>-22768</v>
      </c>
      <c r="I41" s="95">
        <v>12229</v>
      </c>
      <c r="J41" s="95">
        <v>3814</v>
      </c>
      <c r="K41" s="95">
        <v>-17206</v>
      </c>
      <c r="L41" s="95">
        <v>-166</v>
      </c>
      <c r="M41" s="95">
        <v>7221</v>
      </c>
      <c r="N41" s="95">
        <v>-27815</v>
      </c>
      <c r="O41" s="95">
        <v>-8904</v>
      </c>
      <c r="P41" s="95">
        <v>-12494</v>
      </c>
      <c r="Q41" s="95">
        <v>-2999</v>
      </c>
      <c r="R41" s="46"/>
      <c r="S41" s="46"/>
      <c r="T41" s="46"/>
      <c r="U41" s="46"/>
      <c r="V41" s="46"/>
      <c r="W41" s="46"/>
    </row>
    <row r="42" spans="1:23" x14ac:dyDescent="0.35">
      <c r="A42" s="2"/>
      <c r="B42" s="17" t="s">
        <v>25</v>
      </c>
      <c r="C42" s="91">
        <v>8891</v>
      </c>
      <c r="D42" s="91">
        <v>-17956</v>
      </c>
      <c r="E42" s="91">
        <v>13334</v>
      </c>
      <c r="F42" s="91">
        <v>-13859</v>
      </c>
      <c r="G42" s="91">
        <v>-14513</v>
      </c>
      <c r="H42" s="91">
        <v>-17266</v>
      </c>
      <c r="I42" s="91">
        <v>-11301</v>
      </c>
      <c r="J42" s="91">
        <v>-4000</v>
      </c>
      <c r="K42" s="91">
        <v>891</v>
      </c>
      <c r="L42" s="91">
        <v>-6397</v>
      </c>
      <c r="M42" s="91">
        <v>-11304</v>
      </c>
      <c r="N42" s="91">
        <v>677</v>
      </c>
      <c r="O42" s="91">
        <v>13094</v>
      </c>
      <c r="P42" s="91">
        <v>-1847</v>
      </c>
      <c r="Q42" s="91">
        <v>2069</v>
      </c>
      <c r="R42" s="46"/>
      <c r="S42" s="46"/>
      <c r="T42" s="46"/>
      <c r="U42" s="46"/>
      <c r="V42" s="46"/>
      <c r="W42" s="46"/>
    </row>
    <row r="43" spans="1:23" x14ac:dyDescent="0.35">
      <c r="A43" s="2"/>
      <c r="B43" s="2" t="s">
        <v>27</v>
      </c>
      <c r="C43" s="92">
        <v>0</v>
      </c>
      <c r="D43" s="92">
        <v>0</v>
      </c>
      <c r="E43" s="92">
        <v>0</v>
      </c>
      <c r="F43" s="92">
        <v>0</v>
      </c>
      <c r="G43" s="92">
        <v>0</v>
      </c>
      <c r="H43" s="92">
        <v>0</v>
      </c>
      <c r="I43" s="92">
        <v>0</v>
      </c>
      <c r="J43" s="92">
        <v>0</v>
      </c>
      <c r="K43" s="92">
        <v>0</v>
      </c>
      <c r="L43" s="92">
        <v>0</v>
      </c>
      <c r="M43" s="92">
        <v>0</v>
      </c>
      <c r="N43" s="92">
        <v>0</v>
      </c>
      <c r="O43" s="92">
        <v>0</v>
      </c>
      <c r="P43" s="92">
        <v>0</v>
      </c>
      <c r="Q43" s="92">
        <v>0</v>
      </c>
      <c r="R43" s="46"/>
      <c r="S43" s="46"/>
      <c r="T43" s="46"/>
      <c r="U43" s="46"/>
      <c r="V43" s="46"/>
      <c r="W43" s="46"/>
    </row>
    <row r="44" spans="1:23" x14ac:dyDescent="0.35">
      <c r="A44" s="2"/>
      <c r="B44" s="17" t="s">
        <v>1</v>
      </c>
      <c r="C44" s="91">
        <f>C4+C31+C42+C43</f>
        <v>356053</v>
      </c>
      <c r="D44" s="91">
        <f t="shared" ref="D44:Q44" si="49">D4+D31+D42+D43</f>
        <v>273088</v>
      </c>
      <c r="E44" s="91">
        <f t="shared" si="49"/>
        <v>391785</v>
      </c>
      <c r="F44" s="91">
        <f t="shared" si="49"/>
        <v>-37644</v>
      </c>
      <c r="G44" s="91">
        <f t="shared" si="49"/>
        <v>493128</v>
      </c>
      <c r="H44" s="91">
        <f t="shared" si="49"/>
        <v>394570</v>
      </c>
      <c r="I44" s="91">
        <f t="shared" si="49"/>
        <v>188671</v>
      </c>
      <c r="J44" s="91">
        <f t="shared" si="49"/>
        <v>-168043</v>
      </c>
      <c r="K44" s="91">
        <f t="shared" si="49"/>
        <v>252554</v>
      </c>
      <c r="L44" s="91">
        <f t="shared" si="49"/>
        <v>212094</v>
      </c>
      <c r="M44" s="91">
        <f t="shared" si="49"/>
        <v>122341</v>
      </c>
      <c r="N44" s="91">
        <f t="shared" si="49"/>
        <v>-1102259</v>
      </c>
      <c r="O44" s="91">
        <f t="shared" si="49"/>
        <v>250264</v>
      </c>
      <c r="P44" s="91">
        <f t="shared" si="49"/>
        <v>255425</v>
      </c>
      <c r="Q44" s="91">
        <f t="shared" si="49"/>
        <v>740135</v>
      </c>
      <c r="R44" s="46"/>
      <c r="S44" s="46"/>
      <c r="T44" s="46"/>
      <c r="U44" s="46"/>
      <c r="V44" s="46"/>
      <c r="W44" s="46"/>
    </row>
    <row r="45" spans="1:23" x14ac:dyDescent="0.35">
      <c r="A45" s="2"/>
      <c r="B45" s="2" t="s">
        <v>3</v>
      </c>
      <c r="C45" s="92">
        <f>C47+C46</f>
        <v>-60770</v>
      </c>
      <c r="D45" s="92">
        <f t="shared" ref="D45:Q45" si="50">D47+D46</f>
        <v>-59728</v>
      </c>
      <c r="E45" s="92">
        <f t="shared" si="50"/>
        <v>-59861</v>
      </c>
      <c r="F45" s="92">
        <f t="shared" si="50"/>
        <v>-61021</v>
      </c>
      <c r="G45" s="92">
        <f t="shared" si="50"/>
        <v>-59826</v>
      </c>
      <c r="H45" s="92">
        <f t="shared" si="50"/>
        <v>-59893</v>
      </c>
      <c r="I45" s="92">
        <f t="shared" si="50"/>
        <v>-59942</v>
      </c>
      <c r="J45" s="92">
        <f t="shared" si="50"/>
        <v>-59278</v>
      </c>
      <c r="K45" s="92">
        <f t="shared" si="50"/>
        <v>-59702</v>
      </c>
      <c r="L45" s="92">
        <f t="shared" si="50"/>
        <v>-59713</v>
      </c>
      <c r="M45" s="92">
        <f t="shared" si="50"/>
        <v>-44668</v>
      </c>
      <c r="N45" s="92">
        <f t="shared" si="50"/>
        <v>-37721</v>
      </c>
      <c r="O45" s="92">
        <f t="shared" si="50"/>
        <v>-36312</v>
      </c>
      <c r="P45" s="92">
        <f t="shared" si="50"/>
        <v>-36046</v>
      </c>
      <c r="Q45" s="92">
        <f t="shared" si="50"/>
        <v>-38823</v>
      </c>
      <c r="R45" s="46"/>
      <c r="S45" s="46"/>
      <c r="T45" s="46"/>
      <c r="U45" s="46"/>
      <c r="V45" s="46"/>
      <c r="W45" s="46"/>
    </row>
    <row r="46" spans="1:23" x14ac:dyDescent="0.35">
      <c r="B46" s="19" t="s">
        <v>80</v>
      </c>
      <c r="C46" s="96">
        <v>-55991</v>
      </c>
      <c r="D46" s="96">
        <v>-56202</v>
      </c>
      <c r="E46" s="96">
        <v>-56969</v>
      </c>
      <c r="F46" s="96">
        <v>-57348</v>
      </c>
      <c r="G46" s="96">
        <v>-56018</v>
      </c>
      <c r="H46" s="96">
        <v>-56084</v>
      </c>
      <c r="I46" s="96">
        <v>-56134</v>
      </c>
      <c r="J46" s="96">
        <v>-55468</v>
      </c>
      <c r="K46" s="96">
        <v>-55893</v>
      </c>
      <c r="L46" s="96">
        <v>-55904</v>
      </c>
      <c r="M46" s="96">
        <v>-41439</v>
      </c>
      <c r="N46" s="96">
        <v>-34483</v>
      </c>
      <c r="O46" s="96">
        <v>-33104</v>
      </c>
      <c r="P46" s="96">
        <v>-32835</v>
      </c>
      <c r="Q46" s="96">
        <v>-35126</v>
      </c>
      <c r="R46" s="46"/>
      <c r="S46" s="46"/>
      <c r="T46" s="46"/>
      <c r="U46" s="46"/>
      <c r="V46" s="46"/>
      <c r="W46" s="46"/>
    </row>
    <row r="47" spans="1:23" x14ac:dyDescent="0.35">
      <c r="B47" s="7" t="s">
        <v>81</v>
      </c>
      <c r="C47" s="97">
        <v>-4779</v>
      </c>
      <c r="D47" s="97">
        <v>-3526</v>
      </c>
      <c r="E47" s="97">
        <v>-2892</v>
      </c>
      <c r="F47" s="97">
        <v>-3673</v>
      </c>
      <c r="G47" s="97">
        <v>-3808</v>
      </c>
      <c r="H47" s="97">
        <v>-3809</v>
      </c>
      <c r="I47" s="97">
        <v>-3808</v>
      </c>
      <c r="J47" s="97">
        <v>-3810</v>
      </c>
      <c r="K47" s="97">
        <v>-3809</v>
      </c>
      <c r="L47" s="97">
        <v>-3809</v>
      </c>
      <c r="M47" s="97">
        <v>-3229</v>
      </c>
      <c r="N47" s="97">
        <v>-3238</v>
      </c>
      <c r="O47" s="97">
        <v>-3208</v>
      </c>
      <c r="P47" s="97">
        <v>-3211</v>
      </c>
      <c r="Q47" s="97">
        <v>-3697</v>
      </c>
      <c r="R47" s="46"/>
      <c r="S47" s="46"/>
      <c r="T47" s="46"/>
      <c r="U47" s="46"/>
      <c r="V47" s="46"/>
      <c r="W47" s="46"/>
    </row>
    <row r="48" spans="1:23" x14ac:dyDescent="0.35">
      <c r="A48" s="2"/>
      <c r="B48" s="17" t="s">
        <v>2</v>
      </c>
      <c r="C48" s="91">
        <f>C49+C55+C61</f>
        <v>-123763</v>
      </c>
      <c r="D48" s="91">
        <f t="shared" ref="D48:Q48" si="51">D49+D55+D61</f>
        <v>27030</v>
      </c>
      <c r="E48" s="91">
        <f t="shared" si="51"/>
        <v>-129667</v>
      </c>
      <c r="F48" s="91">
        <f t="shared" si="51"/>
        <v>-76220</v>
      </c>
      <c r="G48" s="91">
        <f t="shared" si="51"/>
        <v>57263</v>
      </c>
      <c r="H48" s="91">
        <f t="shared" si="51"/>
        <v>-95640</v>
      </c>
      <c r="I48" s="91">
        <f t="shared" si="51"/>
        <v>26748</v>
      </c>
      <c r="J48" s="91">
        <f t="shared" si="51"/>
        <v>-47030</v>
      </c>
      <c r="K48" s="91">
        <f t="shared" si="51"/>
        <v>-87040</v>
      </c>
      <c r="L48" s="91">
        <f t="shared" si="51"/>
        <v>-24430</v>
      </c>
      <c r="M48" s="91">
        <f t="shared" si="51"/>
        <v>-54183</v>
      </c>
      <c r="N48" s="91">
        <f t="shared" si="51"/>
        <v>-82844</v>
      </c>
      <c r="O48" s="91">
        <f t="shared" si="51"/>
        <v>-63592</v>
      </c>
      <c r="P48" s="91">
        <f t="shared" si="51"/>
        <v>-94280</v>
      </c>
      <c r="Q48" s="91">
        <f t="shared" si="51"/>
        <v>-57363</v>
      </c>
      <c r="R48" s="46"/>
      <c r="S48" s="46"/>
      <c r="T48" s="46"/>
      <c r="U48" s="46"/>
      <c r="V48" s="46"/>
      <c r="W48" s="46"/>
    </row>
    <row r="49" spans="1:23" x14ac:dyDescent="0.35">
      <c r="A49" s="2"/>
      <c r="B49" s="2" t="s">
        <v>56</v>
      </c>
      <c r="C49" s="92">
        <f>SUM(C50:C54)</f>
        <v>11719</v>
      </c>
      <c r="D49" s="92">
        <f t="shared" ref="D49:Q49" si="52">SUM(D50:D54)</f>
        <v>18311</v>
      </c>
      <c r="E49" s="92">
        <f t="shared" si="52"/>
        <v>2743</v>
      </c>
      <c r="F49" s="92">
        <f t="shared" si="52"/>
        <v>21193</v>
      </c>
      <c r="G49" s="92">
        <f t="shared" si="52"/>
        <v>61175</v>
      </c>
      <c r="H49" s="92">
        <f t="shared" si="52"/>
        <v>52383</v>
      </c>
      <c r="I49" s="92">
        <f t="shared" si="52"/>
        <v>60918</v>
      </c>
      <c r="J49" s="92">
        <f t="shared" si="52"/>
        <v>48890</v>
      </c>
      <c r="K49" s="92">
        <f t="shared" si="52"/>
        <v>21558</v>
      </c>
      <c r="L49" s="92">
        <f t="shared" si="52"/>
        <v>9747</v>
      </c>
      <c r="M49" s="92">
        <f t="shared" si="52"/>
        <v>35544</v>
      </c>
      <c r="N49" s="92">
        <f t="shared" si="52"/>
        <v>21340</v>
      </c>
      <c r="O49" s="92">
        <f t="shared" si="52"/>
        <v>41751</v>
      </c>
      <c r="P49" s="92">
        <f t="shared" si="52"/>
        <v>20956</v>
      </c>
      <c r="Q49" s="92">
        <f t="shared" si="52"/>
        <v>33415</v>
      </c>
      <c r="R49" s="46"/>
      <c r="S49" s="46"/>
      <c r="T49" s="46"/>
      <c r="U49" s="46"/>
      <c r="V49" s="46"/>
      <c r="W49" s="46"/>
    </row>
    <row r="50" spans="1:23" x14ac:dyDescent="0.35">
      <c r="A50" s="2"/>
      <c r="B50" s="19" t="s">
        <v>51</v>
      </c>
      <c r="C50" s="93">
        <v>0</v>
      </c>
      <c r="D50" s="93">
        <v>0</v>
      </c>
      <c r="E50" s="93">
        <v>0</v>
      </c>
      <c r="F50" s="93">
        <v>0</v>
      </c>
      <c r="G50" s="93">
        <v>0</v>
      </c>
      <c r="H50" s="93">
        <v>0</v>
      </c>
      <c r="I50" s="93">
        <v>0</v>
      </c>
      <c r="J50" s="93">
        <v>0</v>
      </c>
      <c r="K50" s="93">
        <v>0</v>
      </c>
      <c r="L50" s="93">
        <v>0</v>
      </c>
      <c r="M50" s="93">
        <v>0</v>
      </c>
      <c r="N50" s="93">
        <v>0</v>
      </c>
      <c r="O50" s="93">
        <v>0</v>
      </c>
      <c r="P50" s="93">
        <v>0</v>
      </c>
      <c r="Q50" s="93">
        <v>0</v>
      </c>
      <c r="R50" s="46"/>
      <c r="S50" s="46"/>
      <c r="T50" s="46"/>
      <c r="U50" s="46"/>
      <c r="V50" s="46"/>
      <c r="W50" s="46"/>
    </row>
    <row r="51" spans="1:23" x14ac:dyDescent="0.35">
      <c r="A51" s="2"/>
      <c r="B51" s="7" t="s">
        <v>52</v>
      </c>
      <c r="C51" s="95">
        <v>1302</v>
      </c>
      <c r="D51" s="95">
        <v>8064</v>
      </c>
      <c r="E51" s="95">
        <v>11276</v>
      </c>
      <c r="F51" s="95">
        <v>23103</v>
      </c>
      <c r="G51" s="95">
        <v>29366</v>
      </c>
      <c r="H51" s="95">
        <v>51344</v>
      </c>
      <c r="I51" s="95">
        <v>54555</v>
      </c>
      <c r="J51" s="95">
        <v>48686</v>
      </c>
      <c r="K51" s="95">
        <v>21028</v>
      </c>
      <c r="L51" s="95">
        <v>8057</v>
      </c>
      <c r="M51" s="95">
        <v>34212</v>
      </c>
      <c r="N51" s="95">
        <v>19271</v>
      </c>
      <c r="O51" s="95">
        <v>19673</v>
      </c>
      <c r="P51" s="95">
        <v>21126</v>
      </c>
      <c r="Q51" s="95">
        <v>23783</v>
      </c>
      <c r="R51" s="46"/>
      <c r="S51" s="46"/>
      <c r="T51" s="46"/>
      <c r="U51" s="46"/>
      <c r="V51" s="46"/>
      <c r="W51" s="46"/>
    </row>
    <row r="52" spans="1:23" x14ac:dyDescent="0.35">
      <c r="A52" s="2"/>
      <c r="B52" s="19" t="s">
        <v>53</v>
      </c>
      <c r="C52" s="93">
        <v>0</v>
      </c>
      <c r="D52" s="93">
        <v>0</v>
      </c>
      <c r="E52" s="93">
        <v>0</v>
      </c>
      <c r="F52" s="93">
        <v>0</v>
      </c>
      <c r="G52" s="93">
        <v>0</v>
      </c>
      <c r="H52" s="93">
        <v>0</v>
      </c>
      <c r="I52" s="93">
        <v>0</v>
      </c>
      <c r="J52" s="93">
        <v>0</v>
      </c>
      <c r="K52" s="93">
        <v>0</v>
      </c>
      <c r="L52" s="93">
        <v>0</v>
      </c>
      <c r="M52" s="93">
        <v>0</v>
      </c>
      <c r="N52" s="93">
        <v>0</v>
      </c>
      <c r="O52" s="93">
        <v>0</v>
      </c>
      <c r="P52" s="93">
        <v>0</v>
      </c>
      <c r="Q52" s="93">
        <v>0</v>
      </c>
      <c r="R52" s="46"/>
      <c r="S52" s="46"/>
      <c r="T52" s="46"/>
      <c r="U52" s="46"/>
      <c r="V52" s="46"/>
      <c r="W52" s="46"/>
    </row>
    <row r="53" spans="1:23" x14ac:dyDescent="0.35">
      <c r="A53" s="2"/>
      <c r="B53" s="7" t="s">
        <v>54</v>
      </c>
      <c r="C53" s="95">
        <v>10417</v>
      </c>
      <c r="D53" s="95">
        <v>10247</v>
      </c>
      <c r="E53" s="95">
        <v>-6209</v>
      </c>
      <c r="F53" s="95">
        <v>-483</v>
      </c>
      <c r="G53" s="95">
        <v>36198</v>
      </c>
      <c r="H53" s="95">
        <v>-3350</v>
      </c>
      <c r="I53" s="95">
        <v>16138</v>
      </c>
      <c r="J53" s="95">
        <v>3624</v>
      </c>
      <c r="K53" s="95">
        <v>2071</v>
      </c>
      <c r="L53" s="95">
        <v>2726</v>
      </c>
      <c r="M53" s="95">
        <v>3707</v>
      </c>
      <c r="N53" s="95">
        <v>3609</v>
      </c>
      <c r="O53" s="95">
        <v>25009</v>
      </c>
      <c r="P53" s="95">
        <v>1445</v>
      </c>
      <c r="Q53" s="95">
        <v>12716</v>
      </c>
      <c r="R53" s="46"/>
      <c r="S53" s="46"/>
      <c r="T53" s="46"/>
      <c r="U53" s="46"/>
      <c r="V53" s="46"/>
      <c r="W53" s="46"/>
    </row>
    <row r="54" spans="1:23" x14ac:dyDescent="0.35">
      <c r="A54" s="2"/>
      <c r="B54" s="19" t="s">
        <v>55</v>
      </c>
      <c r="C54" s="93">
        <v>0</v>
      </c>
      <c r="D54" s="93">
        <v>0</v>
      </c>
      <c r="E54" s="93">
        <v>-2324</v>
      </c>
      <c r="F54" s="93">
        <v>-1427</v>
      </c>
      <c r="G54" s="93">
        <v>-4389</v>
      </c>
      <c r="H54" s="93">
        <v>4389</v>
      </c>
      <c r="I54" s="93">
        <v>-9775</v>
      </c>
      <c r="J54" s="93">
        <v>-3420</v>
      </c>
      <c r="K54" s="93">
        <v>-1541</v>
      </c>
      <c r="L54" s="93">
        <v>-1036</v>
      </c>
      <c r="M54" s="93">
        <v>-2375</v>
      </c>
      <c r="N54" s="93">
        <v>-1540</v>
      </c>
      <c r="O54" s="93">
        <v>-2931</v>
      </c>
      <c r="P54" s="93">
        <v>-1615</v>
      </c>
      <c r="Q54" s="93">
        <v>-3084</v>
      </c>
      <c r="R54" s="46"/>
      <c r="S54" s="46"/>
      <c r="T54" s="46"/>
      <c r="U54" s="46"/>
      <c r="V54" s="46"/>
      <c r="W54" s="46"/>
    </row>
    <row r="55" spans="1:23" x14ac:dyDescent="0.35">
      <c r="A55" s="2"/>
      <c r="B55" s="2" t="s">
        <v>57</v>
      </c>
      <c r="C55" s="92">
        <f>SUM(C56:C60)</f>
        <v>-59367</v>
      </c>
      <c r="D55" s="92">
        <f t="shared" ref="D55:Q55" si="53">SUM(D56:D60)</f>
        <v>-51529</v>
      </c>
      <c r="E55" s="92">
        <f t="shared" si="53"/>
        <v>-57686</v>
      </c>
      <c r="F55" s="92">
        <f t="shared" si="53"/>
        <v>-66760</v>
      </c>
      <c r="G55" s="92">
        <f t="shared" si="53"/>
        <v>-70738</v>
      </c>
      <c r="H55" s="92">
        <f t="shared" si="53"/>
        <v>-78080</v>
      </c>
      <c r="I55" s="92">
        <f t="shared" si="53"/>
        <v>-72569</v>
      </c>
      <c r="J55" s="92">
        <f t="shared" si="53"/>
        <v>-73003</v>
      </c>
      <c r="K55" s="92">
        <f t="shared" si="53"/>
        <v>-82711</v>
      </c>
      <c r="L55" s="92">
        <f t="shared" si="53"/>
        <v>-62940</v>
      </c>
      <c r="M55" s="92">
        <f t="shared" si="53"/>
        <v>-76697</v>
      </c>
      <c r="N55" s="92">
        <f t="shared" si="53"/>
        <v>-69108</v>
      </c>
      <c r="O55" s="92">
        <f t="shared" si="53"/>
        <v>-64946</v>
      </c>
      <c r="P55" s="92">
        <f t="shared" si="53"/>
        <v>-57816</v>
      </c>
      <c r="Q55" s="92">
        <f t="shared" si="53"/>
        <v>-60850</v>
      </c>
      <c r="R55" s="46"/>
      <c r="S55" s="46"/>
      <c r="T55" s="46"/>
      <c r="U55" s="46"/>
      <c r="V55" s="46"/>
      <c r="W55" s="46"/>
    </row>
    <row r="56" spans="1:23" x14ac:dyDescent="0.35">
      <c r="A56" s="2"/>
      <c r="B56" s="19" t="s">
        <v>58</v>
      </c>
      <c r="C56" s="93">
        <v>-42422</v>
      </c>
      <c r="D56" s="93">
        <v>-43293</v>
      </c>
      <c r="E56" s="93">
        <v>-47204</v>
      </c>
      <c r="F56" s="93">
        <v>-57700</v>
      </c>
      <c r="G56" s="93">
        <v>-62951</v>
      </c>
      <c r="H56" s="93">
        <v>-69780</v>
      </c>
      <c r="I56" s="93">
        <v>-68268</v>
      </c>
      <c r="J56" s="93">
        <v>-65393</v>
      </c>
      <c r="K56" s="93">
        <v>-63707</v>
      </c>
      <c r="L56" s="93">
        <v>-62381</v>
      </c>
      <c r="M56" s="93">
        <v>-61059</v>
      </c>
      <c r="N56" s="93">
        <v>-47422</v>
      </c>
      <c r="O56" s="93">
        <v>-61322</v>
      </c>
      <c r="P56" s="93">
        <v>-55172</v>
      </c>
      <c r="Q56" s="93">
        <v>-53244</v>
      </c>
      <c r="R56" s="46"/>
      <c r="S56" s="46"/>
      <c r="T56" s="46"/>
      <c r="U56" s="46"/>
      <c r="V56" s="46"/>
      <c r="W56" s="46"/>
    </row>
    <row r="57" spans="1:23" x14ac:dyDescent="0.35">
      <c r="A57" s="2"/>
      <c r="B57" s="7" t="s">
        <v>149</v>
      </c>
      <c r="C57" s="95">
        <v>-1059</v>
      </c>
      <c r="D57" s="95">
        <v>-1128</v>
      </c>
      <c r="E57" s="95">
        <v>-1093</v>
      </c>
      <c r="F57" s="95">
        <v>-1011</v>
      </c>
      <c r="G57" s="95">
        <v>-985</v>
      </c>
      <c r="H57" s="95">
        <v>-959</v>
      </c>
      <c r="I57" s="95">
        <v>-938</v>
      </c>
      <c r="J57" s="95">
        <v>-913</v>
      </c>
      <c r="K57" s="95">
        <v>-898</v>
      </c>
      <c r="L57" s="95">
        <v>-883</v>
      </c>
      <c r="M57" s="95">
        <v>-867</v>
      </c>
      <c r="N57" s="95">
        <v>-1087</v>
      </c>
      <c r="O57" s="95">
        <v>-1173</v>
      </c>
      <c r="P57" s="95">
        <v>-1145</v>
      </c>
      <c r="Q57" s="95">
        <v>-1106</v>
      </c>
      <c r="R57" s="46"/>
      <c r="S57" s="46"/>
      <c r="T57" s="46"/>
      <c r="U57" s="46"/>
      <c r="V57" s="46"/>
      <c r="W57" s="46"/>
    </row>
    <row r="58" spans="1:23" x14ac:dyDescent="0.35">
      <c r="A58" s="2"/>
      <c r="B58" s="19" t="s">
        <v>59</v>
      </c>
      <c r="C58" s="93">
        <v>0</v>
      </c>
      <c r="D58" s="93">
        <v>0</v>
      </c>
      <c r="E58" s="93">
        <v>0</v>
      </c>
      <c r="F58" s="93">
        <v>0</v>
      </c>
      <c r="G58" s="93">
        <v>0</v>
      </c>
      <c r="H58" s="93">
        <v>0</v>
      </c>
      <c r="I58" s="93">
        <v>0</v>
      </c>
      <c r="J58" s="93">
        <v>0</v>
      </c>
      <c r="K58" s="93">
        <v>0</v>
      </c>
      <c r="L58" s="93">
        <v>0</v>
      </c>
      <c r="M58" s="93">
        <v>0</v>
      </c>
      <c r="N58" s="93">
        <v>0</v>
      </c>
      <c r="O58" s="93">
        <v>0</v>
      </c>
      <c r="P58" s="93">
        <v>0</v>
      </c>
      <c r="Q58" s="93">
        <v>0</v>
      </c>
      <c r="R58" s="46"/>
      <c r="S58" s="46"/>
      <c r="T58" s="46"/>
      <c r="U58" s="46"/>
      <c r="V58" s="46"/>
      <c r="W58" s="46"/>
    </row>
    <row r="59" spans="1:23" x14ac:dyDescent="0.35">
      <c r="A59" s="2"/>
      <c r="B59" s="7" t="s">
        <v>60</v>
      </c>
      <c r="C59" s="95">
        <v>0</v>
      </c>
      <c r="D59" s="95">
        <v>0</v>
      </c>
      <c r="E59" s="95">
        <v>0</v>
      </c>
      <c r="F59" s="95">
        <v>0</v>
      </c>
      <c r="G59" s="95">
        <v>0</v>
      </c>
      <c r="H59" s="95">
        <v>0</v>
      </c>
      <c r="I59" s="95">
        <v>0</v>
      </c>
      <c r="J59" s="95">
        <v>0</v>
      </c>
      <c r="K59" s="95">
        <v>0</v>
      </c>
      <c r="L59" s="95">
        <v>0</v>
      </c>
      <c r="M59" s="95">
        <v>0</v>
      </c>
      <c r="N59" s="95">
        <v>0</v>
      </c>
      <c r="O59" s="95">
        <v>0</v>
      </c>
      <c r="P59" s="95">
        <v>0</v>
      </c>
      <c r="Q59" s="95">
        <v>0</v>
      </c>
      <c r="R59" s="46"/>
      <c r="S59" s="46"/>
      <c r="T59" s="46"/>
      <c r="U59" s="46"/>
      <c r="V59" s="46"/>
      <c r="W59" s="46"/>
    </row>
    <row r="60" spans="1:23" x14ac:dyDescent="0.35">
      <c r="A60" s="2"/>
      <c r="B60" s="19" t="s">
        <v>61</v>
      </c>
      <c r="C60" s="93">
        <v>-15886</v>
      </c>
      <c r="D60" s="93">
        <v>-7108</v>
      </c>
      <c r="E60" s="93">
        <v>-9389</v>
      </c>
      <c r="F60" s="93">
        <v>-8049</v>
      </c>
      <c r="G60" s="93">
        <v>-6802</v>
      </c>
      <c r="H60" s="93">
        <v>-7341</v>
      </c>
      <c r="I60" s="93">
        <v>-3363</v>
      </c>
      <c r="J60" s="93">
        <v>-6697</v>
      </c>
      <c r="K60" s="93">
        <v>-18106</v>
      </c>
      <c r="L60" s="93">
        <v>324</v>
      </c>
      <c r="M60" s="93">
        <v>-14771</v>
      </c>
      <c r="N60" s="93">
        <v>-20599</v>
      </c>
      <c r="O60" s="93">
        <v>-2451</v>
      </c>
      <c r="P60" s="93">
        <v>-1499</v>
      </c>
      <c r="Q60" s="93">
        <v>-6500</v>
      </c>
      <c r="R60" s="46"/>
      <c r="S60" s="46"/>
      <c r="T60" s="46"/>
      <c r="U60" s="46"/>
      <c r="V60" s="46"/>
      <c r="W60" s="46"/>
    </row>
    <row r="61" spans="1:23" x14ac:dyDescent="0.35">
      <c r="A61" s="2"/>
      <c r="B61" s="2" t="s">
        <v>62</v>
      </c>
      <c r="C61" s="92">
        <f>SUM(C62:C67)</f>
        <v>-76115</v>
      </c>
      <c r="D61" s="92">
        <f t="shared" ref="D61:Q61" si="54">SUM(D62:D67)</f>
        <v>60248</v>
      </c>
      <c r="E61" s="92">
        <f t="shared" si="54"/>
        <v>-74724</v>
      </c>
      <c r="F61" s="92">
        <f t="shared" si="54"/>
        <v>-30653</v>
      </c>
      <c r="G61" s="92">
        <f t="shared" si="54"/>
        <v>66826</v>
      </c>
      <c r="H61" s="92">
        <f t="shared" si="54"/>
        <v>-69943</v>
      </c>
      <c r="I61" s="92">
        <f t="shared" si="54"/>
        <v>38399</v>
      </c>
      <c r="J61" s="92">
        <f t="shared" si="54"/>
        <v>-22917</v>
      </c>
      <c r="K61" s="92">
        <f t="shared" si="54"/>
        <v>-25887</v>
      </c>
      <c r="L61" s="92">
        <f t="shared" si="54"/>
        <v>28763</v>
      </c>
      <c r="M61" s="92">
        <f t="shared" si="54"/>
        <v>-13030</v>
      </c>
      <c r="N61" s="92">
        <f t="shared" si="54"/>
        <v>-35076</v>
      </c>
      <c r="O61" s="92">
        <f t="shared" si="54"/>
        <v>-40397</v>
      </c>
      <c r="P61" s="92">
        <f t="shared" si="54"/>
        <v>-57420</v>
      </c>
      <c r="Q61" s="92">
        <f t="shared" si="54"/>
        <v>-29928</v>
      </c>
      <c r="R61" s="46"/>
      <c r="S61" s="46"/>
      <c r="T61" s="46"/>
      <c r="U61" s="46"/>
      <c r="V61" s="46"/>
      <c r="W61" s="46"/>
    </row>
    <row r="62" spans="1:23" x14ac:dyDescent="0.35">
      <c r="A62" s="2"/>
      <c r="B62" s="19" t="s">
        <v>67</v>
      </c>
      <c r="C62" s="93">
        <v>0</v>
      </c>
      <c r="D62" s="93">
        <v>0</v>
      </c>
      <c r="E62" s="93">
        <v>0</v>
      </c>
      <c r="F62" s="93">
        <v>0</v>
      </c>
      <c r="G62" s="93">
        <v>0</v>
      </c>
      <c r="H62" s="93">
        <v>0</v>
      </c>
      <c r="I62" s="93">
        <v>0</v>
      </c>
      <c r="J62" s="93">
        <v>0</v>
      </c>
      <c r="K62" s="93">
        <v>0</v>
      </c>
      <c r="L62" s="93">
        <v>0</v>
      </c>
      <c r="M62" s="93">
        <v>0</v>
      </c>
      <c r="N62" s="93">
        <v>0</v>
      </c>
      <c r="O62" s="93">
        <v>0</v>
      </c>
      <c r="P62" s="93">
        <v>0</v>
      </c>
      <c r="Q62" s="93">
        <v>0</v>
      </c>
      <c r="R62" s="46"/>
      <c r="S62" s="46"/>
      <c r="T62" s="46"/>
      <c r="U62" s="46"/>
      <c r="V62" s="46"/>
      <c r="W62" s="46"/>
    </row>
    <row r="63" spans="1:23" x14ac:dyDescent="0.35">
      <c r="A63" s="2"/>
      <c r="B63" s="7" t="s">
        <v>68</v>
      </c>
      <c r="C63" s="95">
        <v>0</v>
      </c>
      <c r="D63" s="95">
        <v>0</v>
      </c>
      <c r="E63" s="95">
        <v>0</v>
      </c>
      <c r="F63" s="95">
        <v>0</v>
      </c>
      <c r="G63" s="95">
        <v>0</v>
      </c>
      <c r="H63" s="95">
        <v>0</v>
      </c>
      <c r="I63" s="95">
        <v>0</v>
      </c>
      <c r="J63" s="95">
        <v>0</v>
      </c>
      <c r="K63" s="95">
        <v>0</v>
      </c>
      <c r="L63" s="95">
        <v>0</v>
      </c>
      <c r="M63" s="95">
        <v>0</v>
      </c>
      <c r="N63" s="95">
        <v>0</v>
      </c>
      <c r="O63" s="95">
        <v>0</v>
      </c>
      <c r="P63" s="95">
        <v>0</v>
      </c>
      <c r="Q63" s="95">
        <v>0</v>
      </c>
      <c r="R63" s="46"/>
      <c r="S63" s="46"/>
      <c r="T63" s="46"/>
      <c r="U63" s="46"/>
      <c r="V63" s="46"/>
      <c r="W63" s="46"/>
    </row>
    <row r="64" spans="1:23" x14ac:dyDescent="0.35">
      <c r="A64" s="2"/>
      <c r="B64" s="19" t="s">
        <v>63</v>
      </c>
      <c r="C64" s="93">
        <v>-28112</v>
      </c>
      <c r="D64" s="93">
        <v>-22376</v>
      </c>
      <c r="E64" s="93">
        <v>-30349</v>
      </c>
      <c r="F64" s="93">
        <v>-20199</v>
      </c>
      <c r="G64" s="93">
        <v>-30363</v>
      </c>
      <c r="H64" s="93">
        <v>-31166</v>
      </c>
      <c r="I64" s="93">
        <v>29234</v>
      </c>
      <c r="J64" s="93">
        <v>-11313</v>
      </c>
      <c r="K64" s="93">
        <v>-22096</v>
      </c>
      <c r="L64" s="93">
        <v>-5899</v>
      </c>
      <c r="M64" s="93">
        <v>5464</v>
      </c>
      <c r="N64" s="93">
        <v>-3101</v>
      </c>
      <c r="O64" s="93">
        <v>-22543</v>
      </c>
      <c r="P64" s="93">
        <v>-14635</v>
      </c>
      <c r="Q64" s="93">
        <v>1029</v>
      </c>
      <c r="R64" s="46"/>
      <c r="S64" s="46"/>
      <c r="T64" s="46"/>
      <c r="U64" s="46"/>
      <c r="V64" s="46"/>
      <c r="W64" s="46"/>
    </row>
    <row r="65" spans="1:23" x14ac:dyDescent="0.35">
      <c r="A65" s="2"/>
      <c r="B65" s="7" t="s">
        <v>64</v>
      </c>
      <c r="C65" s="95">
        <v>-48003</v>
      </c>
      <c r="D65" s="95">
        <v>82624</v>
      </c>
      <c r="E65" s="95">
        <v>-44375</v>
      </c>
      <c r="F65" s="95">
        <v>-10454</v>
      </c>
      <c r="G65" s="95">
        <v>97189</v>
      </c>
      <c r="H65" s="95">
        <v>-38777</v>
      </c>
      <c r="I65" s="95">
        <v>9165</v>
      </c>
      <c r="J65" s="95">
        <v>-11604</v>
      </c>
      <c r="K65" s="95">
        <v>-3791</v>
      </c>
      <c r="L65" s="95">
        <v>34662</v>
      </c>
      <c r="M65" s="95">
        <v>-11987</v>
      </c>
      <c r="N65" s="95">
        <v>1693</v>
      </c>
      <c r="O65" s="95">
        <v>-1770</v>
      </c>
      <c r="P65" s="95">
        <v>-18677</v>
      </c>
      <c r="Q65" s="95">
        <v>-6725</v>
      </c>
      <c r="R65" s="46"/>
      <c r="S65" s="46"/>
      <c r="T65" s="46"/>
      <c r="U65" s="46"/>
      <c r="V65" s="46"/>
      <c r="W65" s="46"/>
    </row>
    <row r="66" spans="1:23" x14ac:dyDescent="0.35">
      <c r="A66" s="2"/>
      <c r="B66" s="19" t="s">
        <v>65</v>
      </c>
      <c r="C66" s="93">
        <v>0</v>
      </c>
      <c r="D66" s="93">
        <v>0</v>
      </c>
      <c r="E66" s="93">
        <v>0</v>
      </c>
      <c r="F66" s="93">
        <v>0</v>
      </c>
      <c r="G66" s="93">
        <v>0</v>
      </c>
      <c r="H66" s="93">
        <v>0</v>
      </c>
      <c r="I66" s="93">
        <v>0</v>
      </c>
      <c r="J66" s="93">
        <v>0</v>
      </c>
      <c r="K66" s="93">
        <v>0</v>
      </c>
      <c r="L66" s="93">
        <v>0</v>
      </c>
      <c r="M66" s="93">
        <v>-6507</v>
      </c>
      <c r="N66" s="93">
        <v>-33668</v>
      </c>
      <c r="O66" s="93">
        <v>-16084</v>
      </c>
      <c r="P66" s="93">
        <v>-24108</v>
      </c>
      <c r="Q66" s="93">
        <v>-24232</v>
      </c>
      <c r="R66" s="46"/>
      <c r="S66" s="46"/>
      <c r="T66" s="46"/>
      <c r="U66" s="46"/>
      <c r="V66" s="46"/>
      <c r="W66" s="46"/>
    </row>
    <row r="67" spans="1:23" x14ac:dyDescent="0.35">
      <c r="A67" s="2"/>
      <c r="B67" s="7" t="s">
        <v>66</v>
      </c>
      <c r="C67" s="95">
        <v>0</v>
      </c>
      <c r="D67" s="95">
        <v>0</v>
      </c>
      <c r="E67" s="95">
        <v>0</v>
      </c>
      <c r="F67" s="95">
        <v>0</v>
      </c>
      <c r="G67" s="95">
        <v>0</v>
      </c>
      <c r="H67" s="95">
        <v>0</v>
      </c>
      <c r="I67" s="95">
        <v>0</v>
      </c>
      <c r="J67" s="95">
        <v>0</v>
      </c>
      <c r="K67" s="95">
        <v>0</v>
      </c>
      <c r="L67" s="95">
        <v>0</v>
      </c>
      <c r="M67" s="95">
        <v>0</v>
      </c>
      <c r="N67" s="95">
        <v>0</v>
      </c>
      <c r="O67" s="95">
        <v>0</v>
      </c>
      <c r="P67" s="95">
        <v>0</v>
      </c>
      <c r="Q67" s="95">
        <v>0</v>
      </c>
      <c r="R67" s="46"/>
      <c r="S67" s="46"/>
      <c r="T67" s="46"/>
      <c r="U67" s="46"/>
      <c r="V67" s="46"/>
      <c r="W67" s="46"/>
    </row>
    <row r="68" spans="1:23" x14ac:dyDescent="0.35">
      <c r="B68" s="17" t="s">
        <v>4</v>
      </c>
      <c r="C68" s="91">
        <f t="shared" ref="C68:Q68" si="55">C44+C45+C48</f>
        <v>171520</v>
      </c>
      <c r="D68" s="91">
        <f t="shared" si="55"/>
        <v>240390</v>
      </c>
      <c r="E68" s="91">
        <f t="shared" si="55"/>
        <v>202257</v>
      </c>
      <c r="F68" s="91">
        <f t="shared" si="55"/>
        <v>-174885</v>
      </c>
      <c r="G68" s="91">
        <f t="shared" si="55"/>
        <v>490565</v>
      </c>
      <c r="H68" s="91">
        <f t="shared" si="55"/>
        <v>239037</v>
      </c>
      <c r="I68" s="91">
        <f t="shared" si="55"/>
        <v>155477</v>
      </c>
      <c r="J68" s="91">
        <f t="shared" si="55"/>
        <v>-274351</v>
      </c>
      <c r="K68" s="91">
        <f t="shared" si="55"/>
        <v>105812</v>
      </c>
      <c r="L68" s="91">
        <f t="shared" si="55"/>
        <v>127951</v>
      </c>
      <c r="M68" s="91">
        <f t="shared" si="55"/>
        <v>23490</v>
      </c>
      <c r="N68" s="91">
        <f t="shared" si="55"/>
        <v>-1222824</v>
      </c>
      <c r="O68" s="91">
        <f t="shared" si="55"/>
        <v>150360</v>
      </c>
      <c r="P68" s="91">
        <f t="shared" si="55"/>
        <v>125099</v>
      </c>
      <c r="Q68" s="91">
        <f t="shared" si="55"/>
        <v>643949</v>
      </c>
      <c r="R68" s="46"/>
      <c r="S68" s="46"/>
      <c r="T68" s="46"/>
      <c r="U68" s="46"/>
      <c r="V68" s="46"/>
      <c r="W68" s="46"/>
    </row>
    <row r="69" spans="1:23" x14ac:dyDescent="0.35">
      <c r="B69" s="1" t="s">
        <v>15</v>
      </c>
      <c r="C69" s="95">
        <v>-432</v>
      </c>
      <c r="D69" s="95">
        <v>-36318</v>
      </c>
      <c r="E69" s="95">
        <v>-20850</v>
      </c>
      <c r="F69" s="95">
        <v>11474</v>
      </c>
      <c r="G69" s="95">
        <v>-82793</v>
      </c>
      <c r="H69" s="95">
        <v>13622</v>
      </c>
      <c r="I69" s="95">
        <v>-63981</v>
      </c>
      <c r="J69" s="95">
        <v>-6774</v>
      </c>
      <c r="K69" s="95">
        <v>-12496</v>
      </c>
      <c r="L69" s="95">
        <v>-2955</v>
      </c>
      <c r="M69" s="95">
        <v>-34948</v>
      </c>
      <c r="N69" s="95">
        <v>163337</v>
      </c>
      <c r="O69" s="95">
        <v>492320</v>
      </c>
      <c r="P69" s="95">
        <v>-492320</v>
      </c>
      <c r="Q69" s="95">
        <v>0</v>
      </c>
      <c r="R69" s="46"/>
      <c r="S69" s="46"/>
      <c r="T69" s="46"/>
      <c r="U69" s="46"/>
      <c r="V69" s="46"/>
      <c r="W69" s="46"/>
    </row>
    <row r="70" spans="1:23" x14ac:dyDescent="0.35">
      <c r="B70" s="20" t="s">
        <v>16</v>
      </c>
      <c r="C70" s="93">
        <v>-55694</v>
      </c>
      <c r="D70" s="93">
        <v>-51473</v>
      </c>
      <c r="E70" s="93">
        <v>-34322</v>
      </c>
      <c r="F70" s="93">
        <v>37597</v>
      </c>
      <c r="G70" s="93">
        <v>-89079</v>
      </c>
      <c r="H70" s="93">
        <v>-78466</v>
      </c>
      <c r="I70" s="93">
        <v>6399</v>
      </c>
      <c r="J70" s="93">
        <v>87504</v>
      </c>
      <c r="K70" s="93">
        <v>-24654</v>
      </c>
      <c r="L70" s="93">
        <v>-40132</v>
      </c>
      <c r="M70" s="93">
        <v>26817</v>
      </c>
      <c r="N70" s="93">
        <v>243242</v>
      </c>
      <c r="O70" s="93">
        <v>-532784</v>
      </c>
      <c r="P70" s="93">
        <v>158352</v>
      </c>
      <c r="Q70" s="93">
        <v>-214720</v>
      </c>
      <c r="R70" s="46"/>
      <c r="S70" s="46"/>
      <c r="T70" s="46"/>
      <c r="U70" s="46"/>
      <c r="V70" s="46"/>
      <c r="W70" s="46"/>
    </row>
    <row r="71" spans="1:23" x14ac:dyDescent="0.35">
      <c r="A71" s="2"/>
      <c r="B71" s="1" t="s">
        <v>29</v>
      </c>
      <c r="C71" s="95">
        <v>0</v>
      </c>
      <c r="D71" s="95">
        <v>0</v>
      </c>
      <c r="E71" s="95">
        <v>0</v>
      </c>
      <c r="F71" s="95">
        <v>0</v>
      </c>
      <c r="G71" s="95">
        <v>0</v>
      </c>
      <c r="H71" s="95">
        <v>0</v>
      </c>
      <c r="I71" s="95">
        <v>0</v>
      </c>
      <c r="J71" s="95">
        <v>0</v>
      </c>
      <c r="K71" s="95">
        <v>0</v>
      </c>
      <c r="L71" s="95">
        <v>0</v>
      </c>
      <c r="M71" s="95">
        <v>0</v>
      </c>
      <c r="N71" s="95">
        <v>0</v>
      </c>
      <c r="O71" s="95">
        <v>0</v>
      </c>
      <c r="P71" s="95">
        <v>0</v>
      </c>
      <c r="Q71" s="95">
        <v>0</v>
      </c>
      <c r="R71" s="46"/>
      <c r="S71" s="46"/>
      <c r="T71" s="46"/>
      <c r="U71" s="46"/>
      <c r="V71" s="46"/>
      <c r="W71" s="46"/>
    </row>
    <row r="72" spans="1:23" x14ac:dyDescent="0.35">
      <c r="A72" s="2"/>
      <c r="B72" s="17" t="s">
        <v>17</v>
      </c>
      <c r="C72" s="91">
        <f>C68+SUM(C69:C71)</f>
        <v>115394</v>
      </c>
      <c r="D72" s="91">
        <f t="shared" ref="D72:Q72" si="56">D68+SUM(D69:D71)</f>
        <v>152599</v>
      </c>
      <c r="E72" s="91">
        <f t="shared" si="56"/>
        <v>147085</v>
      </c>
      <c r="F72" s="91">
        <f t="shared" si="56"/>
        <v>-125814</v>
      </c>
      <c r="G72" s="91">
        <f t="shared" si="56"/>
        <v>318693</v>
      </c>
      <c r="H72" s="91">
        <f t="shared" si="56"/>
        <v>174193</v>
      </c>
      <c r="I72" s="91">
        <f t="shared" si="56"/>
        <v>97895</v>
      </c>
      <c r="J72" s="91">
        <f t="shared" si="56"/>
        <v>-193621</v>
      </c>
      <c r="K72" s="91">
        <f t="shared" si="56"/>
        <v>68662</v>
      </c>
      <c r="L72" s="91">
        <f t="shared" si="56"/>
        <v>84864</v>
      </c>
      <c r="M72" s="91">
        <f t="shared" si="56"/>
        <v>15359</v>
      </c>
      <c r="N72" s="91">
        <f t="shared" si="56"/>
        <v>-816245</v>
      </c>
      <c r="O72" s="91">
        <f t="shared" si="56"/>
        <v>109896</v>
      </c>
      <c r="P72" s="91">
        <f t="shared" si="56"/>
        <v>-208869</v>
      </c>
      <c r="Q72" s="91">
        <f t="shared" si="56"/>
        <v>429229</v>
      </c>
      <c r="R72" s="46"/>
      <c r="S72" s="46"/>
      <c r="T72" s="46"/>
      <c r="U72" s="46"/>
      <c r="V72" s="46"/>
      <c r="W72" s="46"/>
    </row>
    <row r="73" spans="1:23" x14ac:dyDescent="0.35">
      <c r="A73" s="2"/>
      <c r="B73" s="1" t="s">
        <v>18</v>
      </c>
      <c r="C73" s="95">
        <v>0</v>
      </c>
      <c r="D73" s="95">
        <v>0</v>
      </c>
      <c r="E73" s="95">
        <v>0</v>
      </c>
      <c r="F73" s="95">
        <v>0</v>
      </c>
      <c r="G73" s="95">
        <v>0</v>
      </c>
      <c r="H73" s="95">
        <v>0</v>
      </c>
      <c r="I73" s="95">
        <v>0</v>
      </c>
      <c r="J73" s="95">
        <v>0</v>
      </c>
      <c r="K73" s="95">
        <v>0</v>
      </c>
      <c r="L73" s="95">
        <v>0</v>
      </c>
      <c r="M73" s="95">
        <v>0</v>
      </c>
      <c r="N73" s="95">
        <v>0</v>
      </c>
      <c r="O73" s="95">
        <v>0</v>
      </c>
      <c r="P73" s="95">
        <v>0</v>
      </c>
      <c r="Q73" s="95">
        <v>0</v>
      </c>
      <c r="R73" s="46"/>
      <c r="S73" s="46"/>
      <c r="T73" s="46"/>
      <c r="U73" s="46"/>
      <c r="V73" s="46"/>
      <c r="W73" s="46"/>
    </row>
    <row r="74" spans="1:23" x14ac:dyDescent="0.35">
      <c r="B74" s="17" t="s">
        <v>26</v>
      </c>
      <c r="C74" s="91">
        <f>C72+C73</f>
        <v>115394</v>
      </c>
      <c r="D74" s="91">
        <f t="shared" ref="D74:Q74" si="57">D72+D73</f>
        <v>152599</v>
      </c>
      <c r="E74" s="91">
        <f t="shared" si="57"/>
        <v>147085</v>
      </c>
      <c r="F74" s="91">
        <f t="shared" si="57"/>
        <v>-125814</v>
      </c>
      <c r="G74" s="91">
        <f t="shared" si="57"/>
        <v>318693</v>
      </c>
      <c r="H74" s="91">
        <f t="shared" si="57"/>
        <v>174193</v>
      </c>
      <c r="I74" s="91">
        <f t="shared" si="57"/>
        <v>97895</v>
      </c>
      <c r="J74" s="91">
        <f t="shared" si="57"/>
        <v>-193621</v>
      </c>
      <c r="K74" s="91">
        <f t="shared" si="57"/>
        <v>68662</v>
      </c>
      <c r="L74" s="91">
        <f t="shared" si="57"/>
        <v>84864</v>
      </c>
      <c r="M74" s="91">
        <f t="shared" si="57"/>
        <v>15359</v>
      </c>
      <c r="N74" s="91">
        <f t="shared" si="57"/>
        <v>-816245</v>
      </c>
      <c r="O74" s="91">
        <f t="shared" si="57"/>
        <v>109896</v>
      </c>
      <c r="P74" s="91">
        <f t="shared" si="57"/>
        <v>-208869</v>
      </c>
      <c r="Q74" s="91">
        <f t="shared" si="57"/>
        <v>429229</v>
      </c>
      <c r="R74" s="46"/>
      <c r="S74" s="46"/>
      <c r="T74" s="46"/>
      <c r="U74" s="46"/>
      <c r="V74" s="46"/>
      <c r="W74" s="46"/>
    </row>
    <row r="75" spans="1:23" x14ac:dyDescent="0.35">
      <c r="C75" s="68"/>
      <c r="D75" s="68"/>
      <c r="E75" s="68"/>
      <c r="F75" s="68"/>
      <c r="G75" s="69"/>
      <c r="H75" s="69"/>
      <c r="I75" s="69"/>
      <c r="J75" s="69"/>
      <c r="K75" s="69"/>
      <c r="L75" s="69"/>
      <c r="M75" s="70"/>
      <c r="N75" s="46"/>
      <c r="O75" s="46"/>
      <c r="P75" s="46"/>
      <c r="Q75" s="46"/>
      <c r="R75" s="46"/>
      <c r="S75" s="46"/>
      <c r="T75" s="46"/>
      <c r="U75" s="46"/>
      <c r="V75" s="46"/>
      <c r="W75" s="46"/>
    </row>
    <row r="76" spans="1:23" x14ac:dyDescent="0.35">
      <c r="B76" s="37" t="s">
        <v>136</v>
      </c>
      <c r="C76" s="71"/>
      <c r="D76" s="71"/>
      <c r="E76" s="71"/>
      <c r="F76" s="71"/>
      <c r="G76" s="69"/>
      <c r="H76" s="69"/>
      <c r="I76" s="69"/>
      <c r="J76" s="69"/>
      <c r="K76" s="69"/>
      <c r="L76" s="69"/>
      <c r="M76" s="70"/>
      <c r="N76" s="46"/>
      <c r="O76" s="46"/>
      <c r="P76" s="46"/>
      <c r="Q76" s="46"/>
      <c r="R76" s="46"/>
      <c r="S76" s="46"/>
      <c r="T76" s="46"/>
      <c r="U76" s="46"/>
      <c r="V76" s="46"/>
      <c r="W76" s="46"/>
    </row>
    <row r="77" spans="1:23" x14ac:dyDescent="0.35">
      <c r="B77" s="3" t="s">
        <v>131</v>
      </c>
      <c r="C77" s="70"/>
      <c r="D77" s="70"/>
      <c r="E77" s="70"/>
      <c r="F77" s="70"/>
      <c r="G77" s="69"/>
      <c r="H77" s="69"/>
      <c r="I77" s="69"/>
      <c r="J77" s="69"/>
      <c r="K77" s="69"/>
      <c r="L77" s="69"/>
      <c r="M77" s="70"/>
      <c r="N77" s="46"/>
      <c r="O77" s="46"/>
      <c r="P77" s="46"/>
      <c r="Q77" s="46"/>
      <c r="R77" s="46"/>
      <c r="S77" s="46"/>
      <c r="T77" s="46"/>
      <c r="U77" s="46"/>
      <c r="V77" s="46"/>
      <c r="W77" s="46"/>
    </row>
    <row r="78" spans="1:23" x14ac:dyDescent="0.35">
      <c r="C78" s="68"/>
      <c r="D78" s="68"/>
      <c r="E78" s="68"/>
      <c r="F78" s="68"/>
      <c r="G78" s="69"/>
      <c r="H78" s="69"/>
      <c r="I78" s="69"/>
      <c r="J78" s="69"/>
      <c r="K78" s="69"/>
      <c r="L78" s="69"/>
      <c r="M78" s="70"/>
      <c r="N78" s="46"/>
      <c r="O78" s="46"/>
      <c r="P78" s="46"/>
      <c r="Q78" s="46"/>
      <c r="R78" s="46"/>
      <c r="S78" s="46"/>
      <c r="T78" s="46"/>
      <c r="U78" s="46"/>
      <c r="V78" s="46"/>
      <c r="W78" s="46"/>
    </row>
    <row r="79" spans="1:23" x14ac:dyDescent="0.35">
      <c r="C79" s="68"/>
      <c r="D79" s="68"/>
      <c r="E79" s="68"/>
      <c r="F79" s="68"/>
      <c r="G79" s="70"/>
      <c r="H79" s="70"/>
      <c r="I79" s="70"/>
      <c r="J79" s="70"/>
      <c r="K79" s="70"/>
      <c r="L79" s="70"/>
      <c r="M79" s="70"/>
      <c r="N79" s="46"/>
      <c r="O79" s="46"/>
      <c r="P79" s="46"/>
      <c r="Q79" s="46"/>
      <c r="R79" s="46"/>
      <c r="S79" s="46"/>
      <c r="T79" s="46"/>
      <c r="U79" s="46"/>
      <c r="V79" s="46"/>
      <c r="W79" s="46"/>
    </row>
    <row r="80" spans="1:23" x14ac:dyDescent="0.35">
      <c r="C80" s="68"/>
      <c r="D80" s="68"/>
      <c r="E80" s="68"/>
      <c r="F80" s="68"/>
      <c r="G80" s="70"/>
      <c r="H80" s="70"/>
      <c r="I80" s="70"/>
      <c r="J80" s="70"/>
      <c r="K80" s="70"/>
      <c r="L80" s="70"/>
      <c r="M80" s="70"/>
      <c r="N80" s="46"/>
      <c r="O80" s="46"/>
      <c r="P80" s="46"/>
      <c r="Q80" s="46"/>
      <c r="R80" s="46"/>
      <c r="S80" s="46"/>
      <c r="T80" s="46"/>
      <c r="U80" s="46"/>
      <c r="V80" s="46"/>
      <c r="W80" s="46"/>
    </row>
    <row r="81" spans="7:15" x14ac:dyDescent="0.35">
      <c r="G81" s="16"/>
      <c r="H81" s="16"/>
      <c r="I81" s="16"/>
      <c r="J81" s="16"/>
      <c r="K81" s="16"/>
      <c r="L81" s="16"/>
      <c r="M81" s="16"/>
      <c r="N81" s="15"/>
      <c r="O81" s="15"/>
    </row>
    <row r="82" spans="7:15" x14ac:dyDescent="0.35">
      <c r="G82" s="16"/>
      <c r="H82" s="16"/>
      <c r="I82" s="16"/>
      <c r="J82" s="16"/>
      <c r="K82" s="16"/>
      <c r="L82" s="16"/>
      <c r="M82" s="16"/>
      <c r="N82" s="15"/>
      <c r="O82" s="15"/>
    </row>
    <row r="83" spans="7:15" x14ac:dyDescent="0.35">
      <c r="G83" s="16"/>
      <c r="H83" s="16"/>
      <c r="I83" s="16"/>
      <c r="J83" s="16"/>
      <c r="K83" s="16"/>
      <c r="L83" s="16"/>
      <c r="M83" s="16"/>
      <c r="N83" s="15"/>
      <c r="O83" s="15"/>
    </row>
    <row r="84" spans="7:15" x14ac:dyDescent="0.35">
      <c r="G84" s="16"/>
      <c r="H84" s="16"/>
      <c r="I84" s="16"/>
      <c r="J84" s="16"/>
      <c r="K84" s="16"/>
      <c r="L84" s="16"/>
      <c r="M84" s="16"/>
      <c r="N84" s="15"/>
      <c r="O84" s="15"/>
    </row>
  </sheetData>
  <mergeCells count="1">
    <mergeCell ref="B2:B3"/>
  </mergeCells>
  <pageMargins left="0.511811024" right="0.511811024" top="0.78740157499999996" bottom="0.78740157499999996" header="0.31496062000000002" footer="0.31496062000000002"/>
  <headerFooter>
    <oddFooter>&amp;C_x000D_&amp;1#&amp;"Calibri"&amp;10&amp;K008000 Classificação: Pública</oddFooter>
  </headerFooter>
  <customProperties>
    <customPr name="EpmWorksheetKeyString_GUID" r:id="rId1"/>
  </customPropertie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87"/>
  <sheetViews>
    <sheetView showGridLines="0" zoomScale="85" zoomScaleNormal="85" workbookViewId="0">
      <pane xSplit="2" ySplit="3" topLeftCell="E4" activePane="bottomRight" state="frozen"/>
      <selection activeCell="H69" sqref="H69"/>
      <selection pane="topRight" activeCell="H69" sqref="H69"/>
      <selection pane="bottomLeft" activeCell="H69" sqref="H69"/>
      <selection pane="bottomRight" activeCell="C6" sqref="C6:O8"/>
    </sheetView>
  </sheetViews>
  <sheetFormatPr defaultRowHeight="14.5" x14ac:dyDescent="0.35"/>
  <cols>
    <col min="1" max="1" width="2.81640625" customWidth="1"/>
    <col min="2" max="2" width="60.81640625" customWidth="1"/>
    <col min="3" max="7" width="15.81640625" customWidth="1"/>
    <col min="8" max="14" width="15.453125" customWidth="1"/>
    <col min="15" max="16" width="15.54296875" customWidth="1"/>
    <col min="17" max="17" width="16.453125" bestFit="1" customWidth="1"/>
    <col min="18" max="19" width="11.1796875" bestFit="1" customWidth="1"/>
    <col min="20" max="20" width="10.6328125" bestFit="1" customWidth="1"/>
    <col min="21" max="21" width="13.6328125" bestFit="1" customWidth="1"/>
    <col min="22" max="22" width="9.81640625" bestFit="1" customWidth="1"/>
    <col min="23" max="23" width="9.6328125" bestFit="1" customWidth="1"/>
    <col min="26" max="26" width="10.6328125" bestFit="1" customWidth="1"/>
    <col min="28" max="28" width="10.81640625" bestFit="1" customWidth="1"/>
  </cols>
  <sheetData>
    <row r="1" spans="1:27" x14ac:dyDescent="0.35">
      <c r="A1" s="1"/>
      <c r="B1" s="1"/>
      <c r="C1" s="1"/>
      <c r="D1" s="1"/>
      <c r="E1" s="1"/>
      <c r="F1" s="1"/>
      <c r="G1" s="1"/>
      <c r="H1" s="1"/>
      <c r="I1" s="6"/>
      <c r="J1" s="1"/>
      <c r="K1" s="1"/>
      <c r="L1" s="6"/>
      <c r="M1" s="1"/>
      <c r="N1" s="1"/>
      <c r="O1" s="1"/>
    </row>
    <row r="2" spans="1:27" ht="23.15" customHeight="1" x14ac:dyDescent="0.35">
      <c r="A2" s="1"/>
      <c r="B2" s="106" t="s">
        <v>83</v>
      </c>
      <c r="C2" s="104">
        <v>44286</v>
      </c>
      <c r="D2" s="104">
        <f>+C2+100-DAY(C2+100)</f>
        <v>44377</v>
      </c>
      <c r="E2" s="104">
        <f t="shared" ref="E2:Q2" si="0">+D2+100-DAY(D2+100)</f>
        <v>44469</v>
      </c>
      <c r="F2" s="104">
        <f t="shared" si="0"/>
        <v>44561</v>
      </c>
      <c r="G2" s="104">
        <f t="shared" si="0"/>
        <v>44651</v>
      </c>
      <c r="H2" s="104">
        <f t="shared" si="0"/>
        <v>44742</v>
      </c>
      <c r="I2" s="104">
        <f t="shared" si="0"/>
        <v>44834</v>
      </c>
      <c r="J2" s="104">
        <f t="shared" si="0"/>
        <v>44926</v>
      </c>
      <c r="K2" s="104">
        <f t="shared" si="0"/>
        <v>45016</v>
      </c>
      <c r="L2" s="104">
        <f t="shared" si="0"/>
        <v>45107</v>
      </c>
      <c r="M2" s="104">
        <f t="shared" si="0"/>
        <v>45199</v>
      </c>
      <c r="N2" s="104">
        <f t="shared" si="0"/>
        <v>45291</v>
      </c>
      <c r="O2" s="104">
        <f t="shared" si="0"/>
        <v>45382</v>
      </c>
      <c r="P2" s="104">
        <f t="shared" si="0"/>
        <v>45473</v>
      </c>
      <c r="Q2" s="104">
        <f t="shared" si="0"/>
        <v>45565</v>
      </c>
    </row>
    <row r="3" spans="1:27" ht="14.25" customHeight="1" x14ac:dyDescent="0.35">
      <c r="A3" s="8"/>
      <c r="B3" s="107"/>
      <c r="C3" s="11" t="str">
        <f>IF(MONTH(C2)&lt;=3,"1T",IF(MONTH(C2)&lt;=6,"2T",IF(MONTH(C2)&lt;=9,"3T","4T")))&amp;RIGHT(YEAR(C2),2)</f>
        <v>1T21</v>
      </c>
      <c r="D3" s="11" t="str">
        <f t="shared" ref="D3:Q3" si="1">IF(MONTH(D2)&lt;=3,"1T",IF(MONTH(D2)&lt;=6,"2T",IF(MONTH(D2)&lt;=9,"3T","4T")))&amp;RIGHT(YEAR(D2),2)</f>
        <v>2T21</v>
      </c>
      <c r="E3" s="11" t="str">
        <f t="shared" si="1"/>
        <v>3T21</v>
      </c>
      <c r="F3" s="11" t="str">
        <f t="shared" si="1"/>
        <v>4T21</v>
      </c>
      <c r="G3" s="11" t="str">
        <f t="shared" si="1"/>
        <v>1T22</v>
      </c>
      <c r="H3" s="11" t="str">
        <f t="shared" si="1"/>
        <v>2T22</v>
      </c>
      <c r="I3" s="11" t="str">
        <f t="shared" si="1"/>
        <v>3T22</v>
      </c>
      <c r="J3" s="11" t="str">
        <f t="shared" si="1"/>
        <v>4T22</v>
      </c>
      <c r="K3" s="11" t="str">
        <f t="shared" si="1"/>
        <v>1T23</v>
      </c>
      <c r="L3" s="11" t="str">
        <f t="shared" si="1"/>
        <v>2T23</v>
      </c>
      <c r="M3" s="11" t="str">
        <f t="shared" si="1"/>
        <v>3T23</v>
      </c>
      <c r="N3" s="11" t="str">
        <f t="shared" si="1"/>
        <v>4T23</v>
      </c>
      <c r="O3" s="11" t="str">
        <f t="shared" si="1"/>
        <v>1T24</v>
      </c>
      <c r="P3" s="11" t="str">
        <f t="shared" si="1"/>
        <v>2T24</v>
      </c>
      <c r="Q3" s="11" t="str">
        <f t="shared" si="1"/>
        <v>3T24</v>
      </c>
    </row>
    <row r="4" spans="1:27" x14ac:dyDescent="0.35">
      <c r="A4" s="2"/>
      <c r="B4" s="17" t="s">
        <v>0</v>
      </c>
      <c r="C4" s="81">
        <f>C5+C13+C18+C19</f>
        <v>7471976</v>
      </c>
      <c r="D4" s="81">
        <f t="shared" ref="D4:Q4" si="2">D5+D13+D18+D19</f>
        <v>7435426</v>
      </c>
      <c r="E4" s="81">
        <f t="shared" si="2"/>
        <v>9217549</v>
      </c>
      <c r="F4" s="81">
        <f t="shared" si="2"/>
        <v>10501881</v>
      </c>
      <c r="G4" s="81">
        <f t="shared" si="2"/>
        <v>8167609</v>
      </c>
      <c r="H4" s="81">
        <f t="shared" si="2"/>
        <v>8850256</v>
      </c>
      <c r="I4" s="81">
        <f t="shared" si="2"/>
        <v>8047090</v>
      </c>
      <c r="J4" s="81">
        <f t="shared" si="2"/>
        <v>9009278</v>
      </c>
      <c r="K4" s="81">
        <f t="shared" si="2"/>
        <v>9209833</v>
      </c>
      <c r="L4" s="81">
        <f t="shared" si="2"/>
        <v>9245530</v>
      </c>
      <c r="M4" s="81">
        <f t="shared" si="2"/>
        <v>8781430</v>
      </c>
      <c r="N4" s="81">
        <f t="shared" si="2"/>
        <v>9922115</v>
      </c>
      <c r="O4" s="81">
        <f t="shared" si="2"/>
        <v>8718271</v>
      </c>
      <c r="P4" s="81">
        <f t="shared" si="2"/>
        <v>8395282</v>
      </c>
      <c r="Q4" s="81">
        <f t="shared" si="2"/>
        <v>11042927</v>
      </c>
      <c r="R4" s="14"/>
      <c r="S4" s="14"/>
      <c r="T4" s="14"/>
      <c r="U4" s="14"/>
      <c r="V4" s="14"/>
      <c r="W4" s="14"/>
      <c r="Y4" s="14"/>
      <c r="Z4" s="14"/>
      <c r="AA4" s="14"/>
    </row>
    <row r="5" spans="1:27" x14ac:dyDescent="0.35">
      <c r="A5" s="2"/>
      <c r="B5" s="12" t="s">
        <v>32</v>
      </c>
      <c r="C5" s="82">
        <f>SUM(C6:C12)</f>
        <v>4989776</v>
      </c>
      <c r="D5" s="82">
        <f t="shared" ref="D5:Q5" si="3">SUM(D6:D12)</f>
        <v>5102571</v>
      </c>
      <c r="E5" s="82">
        <f t="shared" si="3"/>
        <v>5748786</v>
      </c>
      <c r="F5" s="82">
        <f t="shared" si="3"/>
        <v>6788979</v>
      </c>
      <c r="G5" s="82">
        <f t="shared" si="3"/>
        <v>5373993</v>
      </c>
      <c r="H5" s="82">
        <f t="shared" si="3"/>
        <v>5227220</v>
      </c>
      <c r="I5" s="82">
        <f t="shared" si="3"/>
        <v>6754188</v>
      </c>
      <c r="J5" s="82">
        <f t="shared" si="3"/>
        <v>6805454</v>
      </c>
      <c r="K5" s="82">
        <f t="shared" si="3"/>
        <v>6560225</v>
      </c>
      <c r="L5" s="82">
        <f t="shared" si="3"/>
        <v>6417486</v>
      </c>
      <c r="M5" s="82">
        <f t="shared" si="3"/>
        <v>6417467</v>
      </c>
      <c r="N5" s="82">
        <f t="shared" si="3"/>
        <v>7221464</v>
      </c>
      <c r="O5" s="82">
        <f t="shared" si="3"/>
        <v>5933252</v>
      </c>
      <c r="P5" s="82">
        <f t="shared" si="3"/>
        <v>5828130</v>
      </c>
      <c r="Q5" s="82">
        <f t="shared" si="3"/>
        <v>8347946</v>
      </c>
      <c r="S5" s="14"/>
      <c r="T5" s="14"/>
      <c r="U5" s="14"/>
      <c r="W5" s="14"/>
      <c r="Y5" s="14"/>
      <c r="Z5" s="14"/>
      <c r="AA5" s="14"/>
    </row>
    <row r="6" spans="1:27" x14ac:dyDescent="0.35">
      <c r="A6" s="1"/>
      <c r="B6" s="19" t="s">
        <v>33</v>
      </c>
      <c r="C6" s="83">
        <v>2766478</v>
      </c>
      <c r="D6" s="83">
        <v>2581227</v>
      </c>
      <c r="E6" s="83">
        <v>3160139</v>
      </c>
      <c r="F6" s="83">
        <v>3329131</v>
      </c>
      <c r="G6" s="83">
        <v>2864813</v>
      </c>
      <c r="H6" s="83">
        <v>2818067</v>
      </c>
      <c r="I6" s="83">
        <v>4251522</v>
      </c>
      <c r="J6" s="83">
        <v>4170221</v>
      </c>
      <c r="K6" s="83">
        <v>2625694</v>
      </c>
      <c r="L6" s="83">
        <v>2508047</v>
      </c>
      <c r="M6" s="83">
        <v>2804863</v>
      </c>
      <c r="N6" s="83">
        <v>3460237</v>
      </c>
      <c r="O6" s="83">
        <v>2995663</v>
      </c>
      <c r="P6" s="83">
        <v>3335754</v>
      </c>
      <c r="Q6" s="83">
        <v>6075802</v>
      </c>
      <c r="S6" s="14"/>
      <c r="T6" s="14"/>
      <c r="U6" s="14"/>
      <c r="W6" s="14"/>
      <c r="Y6" s="14"/>
      <c r="Z6" s="14"/>
      <c r="AA6" s="14"/>
    </row>
    <row r="7" spans="1:27" x14ac:dyDescent="0.35">
      <c r="A7" s="1"/>
      <c r="B7" s="7" t="s">
        <v>34</v>
      </c>
      <c r="C7" s="84">
        <v>0</v>
      </c>
      <c r="D7" s="84">
        <v>0</v>
      </c>
      <c r="E7" s="84">
        <v>0</v>
      </c>
      <c r="F7" s="84">
        <v>0</v>
      </c>
      <c r="G7" s="84"/>
      <c r="H7" s="84">
        <v>0</v>
      </c>
      <c r="I7" s="84">
        <v>0</v>
      </c>
      <c r="J7" s="84">
        <v>0</v>
      </c>
      <c r="K7" s="84">
        <v>1395019</v>
      </c>
      <c r="L7" s="84">
        <v>1428138</v>
      </c>
      <c r="M7" s="84">
        <v>1408901</v>
      </c>
      <c r="N7" s="84">
        <v>1399556</v>
      </c>
      <c r="O7" s="84">
        <v>687797</v>
      </c>
      <c r="P7" s="84">
        <v>388555</v>
      </c>
      <c r="Q7" s="84">
        <v>148116</v>
      </c>
      <c r="S7" s="14"/>
      <c r="T7" s="14"/>
      <c r="U7" s="14"/>
      <c r="W7" s="14"/>
      <c r="Y7" s="14"/>
      <c r="Z7" s="14"/>
      <c r="AA7" s="14"/>
    </row>
    <row r="8" spans="1:27" x14ac:dyDescent="0.35">
      <c r="A8" s="1"/>
      <c r="B8" s="19" t="s">
        <v>12</v>
      </c>
      <c r="C8" s="83">
        <v>719307</v>
      </c>
      <c r="D8" s="83">
        <v>808835</v>
      </c>
      <c r="E8" s="83">
        <v>884064</v>
      </c>
      <c r="F8" s="83">
        <v>922321</v>
      </c>
      <c r="G8" s="83">
        <v>937006</v>
      </c>
      <c r="H8" s="83">
        <v>970677</v>
      </c>
      <c r="I8" s="83">
        <v>1040628</v>
      </c>
      <c r="J8" s="83">
        <v>977199</v>
      </c>
      <c r="K8" s="83">
        <v>1074252</v>
      </c>
      <c r="L8" s="83">
        <v>945667</v>
      </c>
      <c r="M8" s="83">
        <v>899552</v>
      </c>
      <c r="N8" s="83">
        <v>934359</v>
      </c>
      <c r="O8" s="83">
        <v>761385</v>
      </c>
      <c r="P8" s="83">
        <v>791539</v>
      </c>
      <c r="Q8" s="83">
        <v>694906</v>
      </c>
      <c r="S8" s="14"/>
      <c r="T8" s="14"/>
      <c r="U8" s="14"/>
      <c r="W8" s="14"/>
      <c r="Y8" s="14"/>
      <c r="Z8" s="14"/>
      <c r="AA8" s="14"/>
    </row>
    <row r="9" spans="1:27" x14ac:dyDescent="0.35">
      <c r="A9" s="1"/>
      <c r="B9" s="7" t="s">
        <v>24</v>
      </c>
      <c r="C9" s="84">
        <v>464687</v>
      </c>
      <c r="D9" s="84">
        <v>642928</v>
      </c>
      <c r="E9" s="84">
        <v>523126</v>
      </c>
      <c r="F9" s="84">
        <v>1459359</v>
      </c>
      <c r="G9" s="84">
        <v>483021</v>
      </c>
      <c r="H9" s="84">
        <v>332683</v>
      </c>
      <c r="I9" s="84">
        <v>202333</v>
      </c>
      <c r="J9" s="84">
        <v>141121</v>
      </c>
      <c r="K9" s="84">
        <v>435315</v>
      </c>
      <c r="L9" s="84">
        <v>515198</v>
      </c>
      <c r="M9" s="84">
        <v>342653</v>
      </c>
      <c r="N9" s="84">
        <v>387119</v>
      </c>
      <c r="O9" s="84">
        <v>701165</v>
      </c>
      <c r="P9" s="84">
        <v>514162</v>
      </c>
      <c r="Q9" s="84">
        <v>695232</v>
      </c>
      <c r="S9" s="14"/>
      <c r="T9" s="14"/>
      <c r="U9" s="14"/>
      <c r="W9" s="14"/>
      <c r="Y9" s="14"/>
      <c r="Z9" s="14"/>
      <c r="AA9" s="14"/>
    </row>
    <row r="10" spans="1:27" x14ac:dyDescent="0.35">
      <c r="A10" s="1"/>
      <c r="B10" s="19" t="s">
        <v>36</v>
      </c>
      <c r="C10" s="83">
        <v>1034066</v>
      </c>
      <c r="D10" s="83">
        <v>1018447</v>
      </c>
      <c r="E10" s="83">
        <v>1083830</v>
      </c>
      <c r="F10" s="83">
        <v>1084131</v>
      </c>
      <c r="G10" s="83">
        <v>1081804</v>
      </c>
      <c r="H10" s="83">
        <v>1097247</v>
      </c>
      <c r="I10" s="83">
        <v>1254957</v>
      </c>
      <c r="J10" s="83">
        <v>1242622</v>
      </c>
      <c r="K10" s="83">
        <v>1029945</v>
      </c>
      <c r="L10" s="83">
        <v>1020436</v>
      </c>
      <c r="M10" s="83">
        <v>961498</v>
      </c>
      <c r="N10" s="83">
        <v>1040193</v>
      </c>
      <c r="O10" s="83">
        <v>787242</v>
      </c>
      <c r="P10" s="83">
        <v>798120</v>
      </c>
      <c r="Q10" s="83">
        <v>733890</v>
      </c>
      <c r="S10" s="14"/>
      <c r="T10" s="14"/>
      <c r="U10" s="14"/>
      <c r="W10" s="14"/>
      <c r="Y10" s="14"/>
      <c r="Z10" s="14"/>
      <c r="AA10" s="14"/>
    </row>
    <row r="11" spans="1:27" x14ac:dyDescent="0.35">
      <c r="A11" s="1"/>
      <c r="B11" s="7" t="s">
        <v>11</v>
      </c>
      <c r="C11" s="84">
        <v>8790</v>
      </c>
      <c r="D11" s="84">
        <v>16114</v>
      </c>
      <c r="E11" s="84">
        <v>13746</v>
      </c>
      <c r="F11" s="84">
        <v>43555</v>
      </c>
      <c r="G11" s="84">
        <v>3418</v>
      </c>
      <c r="H11" s="84">
        <v>3906</v>
      </c>
      <c r="I11" s="84">
        <v>0</v>
      </c>
      <c r="J11" s="84">
        <v>0</v>
      </c>
      <c r="K11" s="84">
        <v>0</v>
      </c>
      <c r="L11" s="84">
        <v>0</v>
      </c>
      <c r="M11" s="84">
        <v>0</v>
      </c>
      <c r="N11" s="84">
        <v>0</v>
      </c>
      <c r="O11" s="84">
        <v>0</v>
      </c>
      <c r="P11" s="84">
        <v>0</v>
      </c>
      <c r="Q11" s="84">
        <v>0</v>
      </c>
      <c r="S11" s="14"/>
      <c r="T11" s="14"/>
      <c r="U11" s="14"/>
      <c r="W11" s="14"/>
      <c r="Y11" s="14"/>
      <c r="Z11" s="14"/>
      <c r="AA11" s="14"/>
    </row>
    <row r="12" spans="1:27" x14ac:dyDescent="0.35">
      <c r="A12" s="1"/>
      <c r="B12" s="19" t="s">
        <v>13</v>
      </c>
      <c r="C12" s="83">
        <v>-3552</v>
      </c>
      <c r="D12" s="83">
        <v>35020</v>
      </c>
      <c r="E12" s="83">
        <v>83881</v>
      </c>
      <c r="F12" s="83">
        <v>-49518</v>
      </c>
      <c r="G12" s="83">
        <v>3931</v>
      </c>
      <c r="H12" s="83">
        <v>4640</v>
      </c>
      <c r="I12" s="83">
        <v>4748</v>
      </c>
      <c r="J12" s="83">
        <v>274291</v>
      </c>
      <c r="K12" s="83">
        <v>0</v>
      </c>
      <c r="L12" s="83">
        <v>0</v>
      </c>
      <c r="M12" s="83">
        <v>0</v>
      </c>
      <c r="N12" s="83">
        <v>0</v>
      </c>
      <c r="O12" s="83">
        <v>0</v>
      </c>
      <c r="P12" s="83">
        <v>0</v>
      </c>
      <c r="Q12" s="83">
        <v>0</v>
      </c>
      <c r="S12" s="14"/>
      <c r="T12" s="14"/>
      <c r="U12" s="14"/>
      <c r="W12" s="14"/>
      <c r="Y12" s="14"/>
      <c r="Z12" s="14"/>
      <c r="AA12" s="14"/>
    </row>
    <row r="13" spans="1:27" x14ac:dyDescent="0.35">
      <c r="A13" s="2"/>
      <c r="B13" s="12" t="s">
        <v>35</v>
      </c>
      <c r="C13" s="82">
        <f>SUM(C14:C17)</f>
        <v>3816104</v>
      </c>
      <c r="D13" s="82">
        <f t="shared" ref="D13:Q13" si="4">SUM(D14:D17)</f>
        <v>3689878</v>
      </c>
      <c r="E13" s="82">
        <f t="shared" si="4"/>
        <v>4864320</v>
      </c>
      <c r="F13" s="82">
        <f t="shared" si="4"/>
        <v>5080030</v>
      </c>
      <c r="G13" s="82">
        <f t="shared" si="4"/>
        <v>4241083</v>
      </c>
      <c r="H13" s="82">
        <f t="shared" si="4"/>
        <v>4978259</v>
      </c>
      <c r="I13" s="82">
        <f t="shared" si="4"/>
        <v>2923588</v>
      </c>
      <c r="J13" s="82">
        <f t="shared" si="4"/>
        <v>3631954</v>
      </c>
      <c r="K13" s="82">
        <f t="shared" si="4"/>
        <v>4335936</v>
      </c>
      <c r="L13" s="82">
        <f t="shared" si="4"/>
        <v>4470777</v>
      </c>
      <c r="M13" s="82">
        <f t="shared" si="4"/>
        <v>4067181</v>
      </c>
      <c r="N13" s="82">
        <f t="shared" si="4"/>
        <v>4558143</v>
      </c>
      <c r="O13" s="82">
        <f t="shared" si="4"/>
        <v>4558572</v>
      </c>
      <c r="P13" s="82">
        <f t="shared" si="4"/>
        <v>4394953</v>
      </c>
      <c r="Q13" s="82">
        <f t="shared" si="4"/>
        <v>4566417</v>
      </c>
      <c r="S13" s="14"/>
      <c r="T13" s="14"/>
      <c r="U13" s="14"/>
      <c r="W13" s="14"/>
      <c r="Y13" s="14"/>
      <c r="Z13" s="14"/>
      <c r="AA13" s="14"/>
    </row>
    <row r="14" spans="1:27" x14ac:dyDescent="0.35">
      <c r="A14" s="1"/>
      <c r="B14" s="19" t="s">
        <v>23</v>
      </c>
      <c r="C14" s="83">
        <v>1356717</v>
      </c>
      <c r="D14" s="83">
        <v>1351324</v>
      </c>
      <c r="E14" s="83">
        <v>1589277</v>
      </c>
      <c r="F14" s="83">
        <v>1670547</v>
      </c>
      <c r="G14" s="83">
        <v>1522693</v>
      </c>
      <c r="H14" s="83">
        <v>1588244</v>
      </c>
      <c r="I14" s="83">
        <v>1654499</v>
      </c>
      <c r="J14" s="83">
        <v>1613885</v>
      </c>
      <c r="K14" s="83">
        <v>1753280</v>
      </c>
      <c r="L14" s="83">
        <v>1876885</v>
      </c>
      <c r="M14" s="83">
        <v>1981651</v>
      </c>
      <c r="N14" s="83">
        <v>1723349</v>
      </c>
      <c r="O14" s="83">
        <v>1898661</v>
      </c>
      <c r="P14" s="83">
        <v>2058014</v>
      </c>
      <c r="Q14" s="83">
        <v>1906096</v>
      </c>
      <c r="S14" s="14"/>
      <c r="T14" s="14"/>
      <c r="U14" s="14"/>
      <c r="W14" s="14"/>
      <c r="Y14" s="14"/>
      <c r="Z14" s="14"/>
      <c r="AA14" s="14"/>
    </row>
    <row r="15" spans="1:27" x14ac:dyDescent="0.35">
      <c r="A15" s="1"/>
      <c r="B15" s="7" t="s">
        <v>14</v>
      </c>
      <c r="C15" s="84">
        <v>2339732</v>
      </c>
      <c r="D15" s="84">
        <v>2135914</v>
      </c>
      <c r="E15" s="84">
        <v>2532932</v>
      </c>
      <c r="F15" s="84">
        <v>2938049</v>
      </c>
      <c r="G15" s="84">
        <v>2570948</v>
      </c>
      <c r="H15" s="84">
        <v>3128525</v>
      </c>
      <c r="I15" s="84">
        <v>643101</v>
      </c>
      <c r="J15" s="84">
        <v>1558682</v>
      </c>
      <c r="K15" s="84">
        <v>2298795</v>
      </c>
      <c r="L15" s="84">
        <v>1994390</v>
      </c>
      <c r="M15" s="84">
        <v>1280433</v>
      </c>
      <c r="N15" s="84">
        <v>1562462</v>
      </c>
      <c r="O15" s="84">
        <v>2074228</v>
      </c>
      <c r="P15" s="84">
        <v>1616218</v>
      </c>
      <c r="Q15" s="84">
        <v>1616011</v>
      </c>
      <c r="S15" s="14"/>
      <c r="T15" s="14"/>
      <c r="U15" s="14"/>
      <c r="W15" s="14"/>
      <c r="Y15" s="14"/>
      <c r="Z15" s="14"/>
      <c r="AA15" s="14"/>
    </row>
    <row r="16" spans="1:27" x14ac:dyDescent="0.35">
      <c r="A16" s="1"/>
      <c r="B16" s="19" t="s">
        <v>31</v>
      </c>
      <c r="C16" s="83">
        <v>0</v>
      </c>
      <c r="D16" s="83">
        <v>0</v>
      </c>
      <c r="E16" s="83">
        <v>0</v>
      </c>
      <c r="F16" s="83">
        <v>0</v>
      </c>
      <c r="G16" s="83">
        <v>0</v>
      </c>
      <c r="H16" s="83">
        <v>0</v>
      </c>
      <c r="I16" s="83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3">
        <v>0</v>
      </c>
      <c r="Q16" s="83">
        <v>0</v>
      </c>
      <c r="S16" s="14"/>
      <c r="T16" s="14"/>
      <c r="U16" s="14"/>
      <c r="W16" s="14"/>
      <c r="Y16" s="14"/>
      <c r="Z16" s="14"/>
      <c r="AA16" s="14"/>
    </row>
    <row r="17" spans="1:27" x14ac:dyDescent="0.35">
      <c r="A17" s="1"/>
      <c r="B17" s="7" t="s">
        <v>11</v>
      </c>
      <c r="C17" s="84">
        <v>119655</v>
      </c>
      <c r="D17" s="84">
        <v>202640</v>
      </c>
      <c r="E17" s="84">
        <v>742111</v>
      </c>
      <c r="F17" s="84">
        <v>471434</v>
      </c>
      <c r="G17" s="84">
        <v>147442</v>
      </c>
      <c r="H17" s="84">
        <v>261490</v>
      </c>
      <c r="I17" s="84">
        <v>625988</v>
      </c>
      <c r="J17" s="84">
        <v>459387</v>
      </c>
      <c r="K17" s="84">
        <v>283861</v>
      </c>
      <c r="L17" s="84">
        <v>599502</v>
      </c>
      <c r="M17" s="84">
        <v>805097</v>
      </c>
      <c r="N17" s="84">
        <v>1272332</v>
      </c>
      <c r="O17" s="84">
        <v>585683</v>
      </c>
      <c r="P17" s="84">
        <v>720721</v>
      </c>
      <c r="Q17" s="84">
        <v>1044310</v>
      </c>
      <c r="S17" s="14"/>
      <c r="T17" s="14"/>
      <c r="U17" s="14"/>
      <c r="W17" s="14"/>
      <c r="Y17" s="14"/>
      <c r="Z17" s="14"/>
      <c r="AA17" s="14"/>
    </row>
    <row r="18" spans="1:27" x14ac:dyDescent="0.35">
      <c r="A18" s="2"/>
      <c r="B18" s="18" t="s">
        <v>20</v>
      </c>
      <c r="C18" s="81">
        <v>173395</v>
      </c>
      <c r="D18" s="81">
        <v>178152</v>
      </c>
      <c r="E18" s="81">
        <v>198886</v>
      </c>
      <c r="F18" s="81">
        <v>375021</v>
      </c>
      <c r="G18" s="81">
        <v>201909</v>
      </c>
      <c r="H18" s="81">
        <v>310440</v>
      </c>
      <c r="I18" s="81">
        <v>223648</v>
      </c>
      <c r="J18" s="81">
        <v>365820</v>
      </c>
      <c r="K18" s="81">
        <v>101063</v>
      </c>
      <c r="L18" s="81">
        <v>132403</v>
      </c>
      <c r="M18" s="81">
        <v>114356</v>
      </c>
      <c r="N18" s="81">
        <v>78605</v>
      </c>
      <c r="O18" s="81">
        <v>79370</v>
      </c>
      <c r="P18" s="81">
        <v>56615</v>
      </c>
      <c r="Q18" s="81">
        <v>46072</v>
      </c>
      <c r="S18" s="14"/>
      <c r="T18" s="14"/>
      <c r="U18" s="14"/>
      <c r="W18" s="14"/>
      <c r="Y18" s="14"/>
      <c r="Z18" s="14"/>
      <c r="AA18" s="14"/>
    </row>
    <row r="19" spans="1:27" x14ac:dyDescent="0.35">
      <c r="A19" s="2"/>
      <c r="B19" s="12" t="s">
        <v>22</v>
      </c>
      <c r="C19" s="82">
        <f>SUM(C20:C30)</f>
        <v>-1507299</v>
      </c>
      <c r="D19" s="82">
        <f t="shared" ref="D19:Q19" si="5">SUM(D20:D30)</f>
        <v>-1535175</v>
      </c>
      <c r="E19" s="82">
        <f t="shared" si="5"/>
        <v>-1594443</v>
      </c>
      <c r="F19" s="82">
        <f t="shared" si="5"/>
        <v>-1742149</v>
      </c>
      <c r="G19" s="82">
        <f>SUM(G20:G30)</f>
        <v>-1649376</v>
      </c>
      <c r="H19" s="82">
        <f t="shared" si="5"/>
        <v>-1665663</v>
      </c>
      <c r="I19" s="82">
        <f t="shared" si="5"/>
        <v>-1854334</v>
      </c>
      <c r="J19" s="82">
        <f t="shared" si="5"/>
        <v>-1793950</v>
      </c>
      <c r="K19" s="82">
        <f t="shared" si="5"/>
        <v>-1787391</v>
      </c>
      <c r="L19" s="82">
        <f t="shared" si="5"/>
        <v>-1775136</v>
      </c>
      <c r="M19" s="82">
        <f t="shared" si="5"/>
        <v>-1817574</v>
      </c>
      <c r="N19" s="82">
        <f t="shared" si="5"/>
        <v>-1936097</v>
      </c>
      <c r="O19" s="82">
        <f t="shared" si="5"/>
        <v>-1852923</v>
      </c>
      <c r="P19" s="82">
        <f t="shared" si="5"/>
        <v>-1884416</v>
      </c>
      <c r="Q19" s="82">
        <f t="shared" si="5"/>
        <v>-1917508</v>
      </c>
      <c r="S19" s="14"/>
      <c r="T19" s="14"/>
      <c r="U19" s="14"/>
      <c r="W19" s="14"/>
      <c r="Y19" s="14"/>
      <c r="Z19" s="14"/>
      <c r="AA19" s="14"/>
    </row>
    <row r="20" spans="1:27" x14ac:dyDescent="0.35">
      <c r="A20" s="2"/>
      <c r="B20" s="19" t="s">
        <v>69</v>
      </c>
      <c r="C20" s="86">
        <v>-258627</v>
      </c>
      <c r="D20" s="86">
        <v>-270312</v>
      </c>
      <c r="E20" s="86">
        <v>-291743</v>
      </c>
      <c r="F20" s="86">
        <v>-303750</v>
      </c>
      <c r="G20" s="86">
        <v>-299537</v>
      </c>
      <c r="H20" s="86">
        <v>-306852</v>
      </c>
      <c r="I20" s="86">
        <v>-250238</v>
      </c>
      <c r="J20" s="86">
        <v>-246464</v>
      </c>
      <c r="K20" s="86">
        <v>-255765</v>
      </c>
      <c r="L20" s="86">
        <v>-266628</v>
      </c>
      <c r="M20" s="86">
        <v>-260577</v>
      </c>
      <c r="N20" s="86">
        <v>-270772</v>
      </c>
      <c r="O20" s="86">
        <v>-236462</v>
      </c>
      <c r="P20" s="86">
        <v>-232603</v>
      </c>
      <c r="Q20" s="86">
        <v>-232693</v>
      </c>
      <c r="S20" s="14"/>
      <c r="T20" s="14"/>
      <c r="U20" s="14"/>
      <c r="W20" s="14"/>
      <c r="Y20" s="14"/>
      <c r="Z20" s="14"/>
      <c r="AA20" s="14"/>
    </row>
    <row r="21" spans="1:27" x14ac:dyDescent="0.35">
      <c r="A21" s="2"/>
      <c r="B21" s="7" t="s">
        <v>70</v>
      </c>
      <c r="C21" s="87">
        <v>-787092</v>
      </c>
      <c r="D21" s="87">
        <v>-769568</v>
      </c>
      <c r="E21" s="87">
        <v>-828972</v>
      </c>
      <c r="F21" s="87">
        <v>-939512</v>
      </c>
      <c r="G21" s="87">
        <v>-765928</v>
      </c>
      <c r="H21" s="87">
        <v>-766833</v>
      </c>
      <c r="I21" s="87">
        <v>-939319</v>
      </c>
      <c r="J21" s="87">
        <v>-1055095</v>
      </c>
      <c r="K21" s="87">
        <v>-910092</v>
      </c>
      <c r="L21" s="87">
        <v>-904733</v>
      </c>
      <c r="M21" s="87">
        <v>-1028436</v>
      </c>
      <c r="N21" s="87">
        <v>-1063557</v>
      </c>
      <c r="O21" s="87">
        <v>-966503</v>
      </c>
      <c r="P21" s="87">
        <v>-1008999</v>
      </c>
      <c r="Q21" s="87">
        <v>-1098360</v>
      </c>
      <c r="S21" s="14"/>
      <c r="T21" s="14"/>
      <c r="U21" s="14"/>
      <c r="W21" s="14"/>
      <c r="Y21" s="14"/>
      <c r="Z21" s="14"/>
      <c r="AA21" s="14"/>
    </row>
    <row r="22" spans="1:27" x14ac:dyDescent="0.35">
      <c r="A22" s="2"/>
      <c r="B22" s="19" t="s">
        <v>71</v>
      </c>
      <c r="C22" s="86">
        <v>-2260</v>
      </c>
      <c r="D22" s="86">
        <v>-2433</v>
      </c>
      <c r="E22" s="86">
        <v>-2268</v>
      </c>
      <c r="F22" s="86">
        <v>-2975</v>
      </c>
      <c r="G22" s="86">
        <v>-2704</v>
      </c>
      <c r="H22" s="86">
        <v>-2253</v>
      </c>
      <c r="I22" s="86">
        <v>-2290</v>
      </c>
      <c r="J22" s="86">
        <v>-2725</v>
      </c>
      <c r="K22" s="86">
        <v>-2401</v>
      </c>
      <c r="L22" s="86">
        <v>-2227</v>
      </c>
      <c r="M22" s="86">
        <v>-701</v>
      </c>
      <c r="N22" s="86">
        <v>-820</v>
      </c>
      <c r="O22" s="86">
        <v>-927</v>
      </c>
      <c r="P22" s="86">
        <v>-694</v>
      </c>
      <c r="Q22" s="86">
        <v>-612</v>
      </c>
      <c r="S22" s="14"/>
      <c r="T22" s="14"/>
      <c r="U22" s="14"/>
      <c r="W22" s="14"/>
      <c r="Y22" s="14"/>
      <c r="Z22" s="14"/>
      <c r="AA22" s="14"/>
    </row>
    <row r="23" spans="1:27" x14ac:dyDescent="0.35">
      <c r="A23" s="2"/>
      <c r="B23" s="7" t="s">
        <v>72</v>
      </c>
      <c r="C23" s="87">
        <v>-82877</v>
      </c>
      <c r="D23" s="87">
        <v>-86661</v>
      </c>
      <c r="E23" s="87">
        <v>-129404</v>
      </c>
      <c r="F23" s="87">
        <v>-128591</v>
      </c>
      <c r="G23" s="87">
        <v>-117002</v>
      </c>
      <c r="H23" s="87">
        <v>-111552</v>
      </c>
      <c r="I23" s="87">
        <v>-99909</v>
      </c>
      <c r="J23" s="87">
        <v>6669</v>
      </c>
      <c r="K23" s="87">
        <v>-47479</v>
      </c>
      <c r="L23" s="87">
        <v>-46357</v>
      </c>
      <c r="M23" s="87">
        <v>17277</v>
      </c>
      <c r="N23" s="87">
        <v>-37166</v>
      </c>
      <c r="O23" s="87">
        <v>-36648</v>
      </c>
      <c r="P23" s="87">
        <v>-37387</v>
      </c>
      <c r="Q23" s="87">
        <v>-37783</v>
      </c>
      <c r="S23" s="14"/>
      <c r="T23" s="14"/>
      <c r="U23" s="14"/>
      <c r="W23" s="14"/>
      <c r="Y23" s="14"/>
      <c r="Z23" s="14"/>
      <c r="AA23" s="14"/>
    </row>
    <row r="24" spans="1:27" x14ac:dyDescent="0.35">
      <c r="A24" s="2"/>
      <c r="B24" s="19" t="s">
        <v>73</v>
      </c>
      <c r="C24" s="86">
        <v>-73989</v>
      </c>
      <c r="D24" s="86">
        <v>-74075</v>
      </c>
      <c r="E24" s="86">
        <v>-69940</v>
      </c>
      <c r="F24" s="86">
        <v>-73913</v>
      </c>
      <c r="G24" s="86">
        <v>-70027</v>
      </c>
      <c r="H24" s="86">
        <v>-69199</v>
      </c>
      <c r="I24" s="86">
        <v>-90949</v>
      </c>
      <c r="J24" s="86">
        <v>-84807</v>
      </c>
      <c r="K24" s="86">
        <v>-87763</v>
      </c>
      <c r="L24" s="86">
        <v>-87628</v>
      </c>
      <c r="M24" s="86">
        <v>-100924</v>
      </c>
      <c r="N24" s="86">
        <v>-102578</v>
      </c>
      <c r="O24" s="86">
        <v>-96644</v>
      </c>
      <c r="P24" s="86">
        <v>-96996</v>
      </c>
      <c r="Q24" s="86">
        <v>-97785</v>
      </c>
      <c r="S24" s="14"/>
      <c r="T24" s="14"/>
      <c r="U24" s="14"/>
      <c r="W24" s="14"/>
      <c r="Y24" s="14"/>
      <c r="Z24" s="14"/>
      <c r="AA24" s="14"/>
    </row>
    <row r="25" spans="1:27" x14ac:dyDescent="0.35">
      <c r="A25" s="2"/>
      <c r="B25" s="7" t="s">
        <v>74</v>
      </c>
      <c r="C25" s="87">
        <v>-93338</v>
      </c>
      <c r="D25" s="87">
        <v>-127926</v>
      </c>
      <c r="E25" s="87">
        <v>-97625</v>
      </c>
      <c r="F25" s="87">
        <v>-106002</v>
      </c>
      <c r="G25" s="87">
        <v>-112286</v>
      </c>
      <c r="H25" s="87">
        <v>-169013</v>
      </c>
      <c r="I25" s="87">
        <v>-144860</v>
      </c>
      <c r="J25" s="87">
        <v>-145180</v>
      </c>
      <c r="K25" s="87">
        <v>-179689</v>
      </c>
      <c r="L25" s="87">
        <v>-161964</v>
      </c>
      <c r="M25" s="87">
        <v>-159458</v>
      </c>
      <c r="N25" s="87">
        <v>-160818</v>
      </c>
      <c r="O25" s="87">
        <v>-165538</v>
      </c>
      <c r="P25" s="87">
        <v>-163948</v>
      </c>
      <c r="Q25" s="87">
        <v>-160668</v>
      </c>
      <c r="S25" s="14"/>
      <c r="T25" s="14"/>
      <c r="U25" s="14"/>
      <c r="W25" s="14"/>
      <c r="Y25" s="14"/>
      <c r="Z25" s="14"/>
      <c r="AA25" s="14"/>
    </row>
    <row r="26" spans="1:27" x14ac:dyDescent="0.35">
      <c r="A26" s="2"/>
      <c r="B26" s="19" t="s">
        <v>75</v>
      </c>
      <c r="C26" s="86">
        <v>-24354</v>
      </c>
      <c r="D26" s="86">
        <v>-24305</v>
      </c>
      <c r="E26" s="86">
        <v>-22302</v>
      </c>
      <c r="F26" s="86">
        <v>-19357</v>
      </c>
      <c r="G26" s="86">
        <v>-20077</v>
      </c>
      <c r="H26" s="86">
        <v>-20060</v>
      </c>
      <c r="I26" s="86">
        <v>-32946</v>
      </c>
      <c r="J26" s="86">
        <v>-32936</v>
      </c>
      <c r="K26" s="86">
        <v>-44228</v>
      </c>
      <c r="L26" s="86">
        <v>-49249</v>
      </c>
      <c r="M26" s="86">
        <v>-53996</v>
      </c>
      <c r="N26" s="86">
        <v>-55912</v>
      </c>
      <c r="O26" s="86">
        <v>-51388</v>
      </c>
      <c r="P26" s="86">
        <v>-51351</v>
      </c>
      <c r="Q26" s="86">
        <v>-50742</v>
      </c>
      <c r="S26" s="14"/>
      <c r="T26" s="14"/>
      <c r="U26" s="14"/>
      <c r="W26" s="14"/>
      <c r="Y26" s="14"/>
      <c r="Z26" s="14"/>
      <c r="AA26" s="14"/>
    </row>
    <row r="27" spans="1:27" x14ac:dyDescent="0.35">
      <c r="A27" s="2"/>
      <c r="B27" s="7" t="s">
        <v>76</v>
      </c>
      <c r="C27" s="87">
        <v>-131732</v>
      </c>
      <c r="D27" s="87">
        <v>-123693</v>
      </c>
      <c r="E27" s="87">
        <v>-102392</v>
      </c>
      <c r="F27" s="87">
        <v>-116616</v>
      </c>
      <c r="G27" s="87">
        <v>-161720</v>
      </c>
      <c r="H27" s="87">
        <v>-151185</v>
      </c>
      <c r="I27" s="87">
        <v>-162776</v>
      </c>
      <c r="J27" s="87">
        <v>-161749</v>
      </c>
      <c r="K27" s="87">
        <v>-200618</v>
      </c>
      <c r="L27" s="87">
        <v>-182686</v>
      </c>
      <c r="M27" s="87">
        <v>-158359</v>
      </c>
      <c r="N27" s="87">
        <v>-174582</v>
      </c>
      <c r="O27" s="87">
        <v>-231179</v>
      </c>
      <c r="P27" s="87">
        <v>-224732</v>
      </c>
      <c r="Q27" s="87">
        <v>-173295</v>
      </c>
      <c r="S27" s="14"/>
      <c r="T27" s="14"/>
      <c r="U27" s="14"/>
      <c r="W27" s="14"/>
      <c r="Y27" s="14"/>
      <c r="Z27" s="14"/>
      <c r="AA27" s="14"/>
    </row>
    <row r="28" spans="1:27" x14ac:dyDescent="0.35">
      <c r="A28" s="2"/>
      <c r="B28" s="19" t="s">
        <v>77</v>
      </c>
      <c r="C28" s="86">
        <v>-52854</v>
      </c>
      <c r="D28" s="86">
        <v>-56040</v>
      </c>
      <c r="E28" s="86">
        <v>-49611</v>
      </c>
      <c r="F28" s="86">
        <v>-51916</v>
      </c>
      <c r="G28" s="86">
        <v>-99923</v>
      </c>
      <c r="H28" s="86">
        <v>-68560</v>
      </c>
      <c r="I28" s="86">
        <v>-77034</v>
      </c>
      <c r="J28" s="86">
        <v>-74144</v>
      </c>
      <c r="K28" s="86">
        <v>-59221</v>
      </c>
      <c r="L28" s="86">
        <v>-73517</v>
      </c>
      <c r="M28" s="86">
        <v>-72283</v>
      </c>
      <c r="N28" s="86">
        <v>-69778</v>
      </c>
      <c r="O28" s="86">
        <v>-67517</v>
      </c>
      <c r="P28" s="86">
        <v>-67587</v>
      </c>
      <c r="Q28" s="86">
        <v>-65457</v>
      </c>
      <c r="S28" s="14"/>
      <c r="T28" s="14"/>
      <c r="U28" s="14"/>
      <c r="W28" s="14"/>
      <c r="Y28" s="14"/>
      <c r="Z28" s="14"/>
      <c r="AA28" s="14"/>
    </row>
    <row r="29" spans="1:27" x14ac:dyDescent="0.35">
      <c r="A29" s="2"/>
      <c r="B29" s="7" t="s">
        <v>78</v>
      </c>
      <c r="C29" s="87">
        <v>-25</v>
      </c>
      <c r="D29" s="87">
        <v>-5</v>
      </c>
      <c r="E29" s="87">
        <v>-6</v>
      </c>
      <c r="F29" s="87">
        <v>-5</v>
      </c>
      <c r="G29" s="87">
        <v>-4</v>
      </c>
      <c r="H29" s="87">
        <v>-4</v>
      </c>
      <c r="I29" s="87">
        <v>-53750</v>
      </c>
      <c r="J29" s="87">
        <v>2614</v>
      </c>
      <c r="K29" s="87">
        <v>0</v>
      </c>
      <c r="L29" s="87">
        <v>0</v>
      </c>
      <c r="M29" s="87">
        <v>0</v>
      </c>
      <c r="N29" s="87">
        <v>0</v>
      </c>
      <c r="O29" s="87">
        <v>0</v>
      </c>
      <c r="P29" s="87">
        <v>0</v>
      </c>
      <c r="Q29" s="87">
        <v>0</v>
      </c>
      <c r="S29" s="14"/>
      <c r="T29" s="14"/>
      <c r="U29" s="14"/>
      <c r="W29" s="14"/>
      <c r="Y29" s="14"/>
      <c r="Z29" s="14"/>
      <c r="AA29" s="14"/>
    </row>
    <row r="30" spans="1:27" x14ac:dyDescent="0.35">
      <c r="A30" s="2"/>
      <c r="B30" s="19" t="s">
        <v>79</v>
      </c>
      <c r="C30" s="86">
        <v>-151</v>
      </c>
      <c r="D30" s="86">
        <v>-157</v>
      </c>
      <c r="E30" s="86">
        <v>-180</v>
      </c>
      <c r="F30" s="86">
        <v>488</v>
      </c>
      <c r="G30" s="86">
        <v>-168</v>
      </c>
      <c r="H30" s="86">
        <v>-152</v>
      </c>
      <c r="I30" s="86">
        <v>-263</v>
      </c>
      <c r="J30" s="86">
        <v>-133</v>
      </c>
      <c r="K30" s="86">
        <v>-135</v>
      </c>
      <c r="L30" s="86">
        <v>-147</v>
      </c>
      <c r="M30" s="86">
        <v>-117</v>
      </c>
      <c r="N30" s="86">
        <v>-114</v>
      </c>
      <c r="O30" s="86">
        <v>-117</v>
      </c>
      <c r="P30" s="86">
        <v>-119</v>
      </c>
      <c r="Q30" s="86">
        <v>-113</v>
      </c>
      <c r="S30" s="14"/>
      <c r="T30" s="14"/>
      <c r="U30" s="14"/>
      <c r="W30" s="14"/>
      <c r="Y30" s="14"/>
      <c r="Z30" s="14"/>
      <c r="AA30" s="14"/>
    </row>
    <row r="31" spans="1:27" x14ac:dyDescent="0.35">
      <c r="A31" s="2"/>
      <c r="B31" s="2" t="s">
        <v>19</v>
      </c>
      <c r="C31" s="82">
        <f>SUM(C32:C41)</f>
        <v>-4358929</v>
      </c>
      <c r="D31" s="82">
        <f t="shared" ref="D31:Q31" si="6">SUM(D32:D41)</f>
        <v>-4554073</v>
      </c>
      <c r="E31" s="82">
        <f t="shared" si="6"/>
        <v>-5571719</v>
      </c>
      <c r="F31" s="82">
        <f t="shared" si="6"/>
        <v>-8915539</v>
      </c>
      <c r="G31" s="82">
        <f t="shared" si="6"/>
        <v>-5599317</v>
      </c>
      <c r="H31" s="82">
        <f t="shared" si="6"/>
        <v>-6214656</v>
      </c>
      <c r="I31" s="82">
        <f t="shared" si="6"/>
        <v>-6201977</v>
      </c>
      <c r="J31" s="82">
        <f t="shared" si="6"/>
        <v>-8203911</v>
      </c>
      <c r="K31" s="82">
        <f t="shared" si="6"/>
        <v>-4816942</v>
      </c>
      <c r="L31" s="82">
        <f t="shared" si="6"/>
        <v>-3357422</v>
      </c>
      <c r="M31" s="82">
        <f t="shared" si="6"/>
        <v>-5423595</v>
      </c>
      <c r="N31" s="82">
        <f t="shared" si="6"/>
        <v>-9414261</v>
      </c>
      <c r="O31" s="82">
        <f t="shared" si="6"/>
        <v>-4678883</v>
      </c>
      <c r="P31" s="82">
        <f t="shared" si="6"/>
        <v>-4674325</v>
      </c>
      <c r="Q31" s="82">
        <f t="shared" si="6"/>
        <v>339831</v>
      </c>
      <c r="R31" s="14"/>
      <c r="S31" s="14"/>
      <c r="T31" s="14"/>
      <c r="U31" s="14"/>
      <c r="V31" s="14"/>
      <c r="W31" s="14"/>
      <c r="Y31" s="14"/>
      <c r="Z31" s="14"/>
      <c r="AA31" s="14"/>
    </row>
    <row r="32" spans="1:27" x14ac:dyDescent="0.35">
      <c r="A32" s="1"/>
      <c r="B32" s="19" t="s">
        <v>5</v>
      </c>
      <c r="C32" s="83">
        <v>-1040009</v>
      </c>
      <c r="D32" s="83">
        <v>-996356</v>
      </c>
      <c r="E32" s="83">
        <v>-934909</v>
      </c>
      <c r="F32" s="83">
        <v>-1368835</v>
      </c>
      <c r="G32" s="83">
        <v>-1051355</v>
      </c>
      <c r="H32" s="83">
        <v>-1101745</v>
      </c>
      <c r="I32" s="83">
        <v>-1139366</v>
      </c>
      <c r="J32" s="83">
        <v>-2601586</v>
      </c>
      <c r="K32" s="83">
        <v>-970695</v>
      </c>
      <c r="L32" s="83">
        <v>-1593579</v>
      </c>
      <c r="M32" s="83">
        <v>-1002841</v>
      </c>
      <c r="N32" s="83">
        <v>-1217239</v>
      </c>
      <c r="O32" s="83">
        <v>-977887</v>
      </c>
      <c r="P32" s="83">
        <v>-934004</v>
      </c>
      <c r="Q32" s="83">
        <v>-903761</v>
      </c>
      <c r="S32" s="14"/>
      <c r="T32" s="14"/>
      <c r="U32" s="14"/>
      <c r="W32" s="14"/>
      <c r="Y32" s="14"/>
      <c r="Z32" s="14"/>
      <c r="AA32" s="14"/>
    </row>
    <row r="33" spans="1:27" x14ac:dyDescent="0.35">
      <c r="A33" s="1"/>
      <c r="B33" s="7" t="s">
        <v>6</v>
      </c>
      <c r="C33" s="84">
        <v>-54209</v>
      </c>
      <c r="D33" s="84">
        <v>-47247</v>
      </c>
      <c r="E33" s="84">
        <v>-51055</v>
      </c>
      <c r="F33" s="84">
        <v>-95347</v>
      </c>
      <c r="G33" s="84">
        <v>-33231</v>
      </c>
      <c r="H33" s="84">
        <v>-71125</v>
      </c>
      <c r="I33" s="84">
        <v>-72618</v>
      </c>
      <c r="J33" s="84">
        <v>-92109</v>
      </c>
      <c r="K33" s="84">
        <v>-44575</v>
      </c>
      <c r="L33" s="84">
        <v>-56367</v>
      </c>
      <c r="M33" s="84">
        <v>-50680</v>
      </c>
      <c r="N33" s="84">
        <v>-99476</v>
      </c>
      <c r="O33" s="84">
        <v>-45967</v>
      </c>
      <c r="P33" s="84">
        <v>-37098</v>
      </c>
      <c r="Q33" s="84">
        <v>-64365</v>
      </c>
      <c r="S33" s="14"/>
      <c r="T33" s="14"/>
      <c r="U33" s="14"/>
      <c r="W33" s="14"/>
      <c r="Y33" s="14"/>
      <c r="Z33" s="14"/>
      <c r="AA33" s="14"/>
    </row>
    <row r="34" spans="1:27" x14ac:dyDescent="0.35">
      <c r="A34" s="1"/>
      <c r="B34" s="19" t="s">
        <v>7</v>
      </c>
      <c r="C34" s="83">
        <v>-310860</v>
      </c>
      <c r="D34" s="83">
        <v>-337062</v>
      </c>
      <c r="E34" s="83">
        <v>-394748</v>
      </c>
      <c r="F34" s="83">
        <v>-499170</v>
      </c>
      <c r="G34" s="83">
        <v>-368423</v>
      </c>
      <c r="H34" s="83">
        <v>-414954</v>
      </c>
      <c r="I34" s="83">
        <v>-493651</v>
      </c>
      <c r="J34" s="83">
        <v>-788204</v>
      </c>
      <c r="K34" s="83">
        <v>-495299</v>
      </c>
      <c r="L34" s="83">
        <v>-609852</v>
      </c>
      <c r="M34" s="83">
        <v>-600556</v>
      </c>
      <c r="N34" s="83">
        <v>-655855</v>
      </c>
      <c r="O34" s="83">
        <v>-438541</v>
      </c>
      <c r="P34" s="83">
        <v>-457425</v>
      </c>
      <c r="Q34" s="83">
        <v>-568524</v>
      </c>
      <c r="S34" s="14"/>
      <c r="T34" s="14"/>
      <c r="U34" s="14"/>
      <c r="W34" s="14"/>
      <c r="Y34" s="14"/>
      <c r="Z34" s="14"/>
      <c r="AA34" s="14"/>
    </row>
    <row r="35" spans="1:27" x14ac:dyDescent="0.35">
      <c r="A35" s="1"/>
      <c r="B35" s="7" t="s">
        <v>8</v>
      </c>
      <c r="C35" s="84">
        <v>-499316</v>
      </c>
      <c r="D35" s="84">
        <v>-507018</v>
      </c>
      <c r="E35" s="84">
        <v>2360248</v>
      </c>
      <c r="F35" s="84">
        <v>-1347982</v>
      </c>
      <c r="G35" s="84">
        <v>-482958</v>
      </c>
      <c r="H35" s="84">
        <v>-557317</v>
      </c>
      <c r="I35" s="84">
        <v>-1101863</v>
      </c>
      <c r="J35" s="84">
        <v>-975517</v>
      </c>
      <c r="K35" s="84">
        <v>-638505</v>
      </c>
      <c r="L35" s="84">
        <v>-640620</v>
      </c>
      <c r="M35" s="84">
        <v>-807438</v>
      </c>
      <c r="N35" s="84">
        <v>-941663</v>
      </c>
      <c r="O35" s="84">
        <v>-737337</v>
      </c>
      <c r="P35" s="84">
        <v>-796852</v>
      </c>
      <c r="Q35" s="84">
        <v>-1452208</v>
      </c>
      <c r="S35" s="14"/>
      <c r="T35" s="14"/>
      <c r="U35" s="14"/>
      <c r="W35" s="14"/>
      <c r="Y35" s="14"/>
      <c r="Z35" s="14"/>
      <c r="AA35" s="14"/>
    </row>
    <row r="36" spans="1:27" x14ac:dyDescent="0.35">
      <c r="A36" s="1"/>
      <c r="B36" s="19" t="s">
        <v>9</v>
      </c>
      <c r="C36" s="83">
        <v>-430653</v>
      </c>
      <c r="D36" s="83">
        <v>-456326</v>
      </c>
      <c r="E36" s="83">
        <v>-778232</v>
      </c>
      <c r="F36" s="83">
        <v>-611042</v>
      </c>
      <c r="G36" s="83">
        <v>-560135</v>
      </c>
      <c r="H36" s="83">
        <v>-588963</v>
      </c>
      <c r="I36" s="83">
        <v>-832854</v>
      </c>
      <c r="J36" s="83">
        <v>-764180</v>
      </c>
      <c r="K36" s="83">
        <v>-810081</v>
      </c>
      <c r="L36" s="83">
        <v>-811734</v>
      </c>
      <c r="M36" s="83">
        <v>-876260</v>
      </c>
      <c r="N36" s="83">
        <v>-984051</v>
      </c>
      <c r="O36" s="83">
        <v>-971645</v>
      </c>
      <c r="P36" s="83">
        <v>-998760</v>
      </c>
      <c r="Q36" s="83">
        <v>-1015988</v>
      </c>
      <c r="S36" s="14"/>
      <c r="T36" s="14"/>
      <c r="U36" s="14"/>
      <c r="W36" s="14"/>
      <c r="Y36" s="14"/>
      <c r="Z36" s="14"/>
      <c r="AA36" s="14"/>
    </row>
    <row r="37" spans="1:27" x14ac:dyDescent="0.35">
      <c r="A37" s="1"/>
      <c r="B37" s="7" t="s">
        <v>10</v>
      </c>
      <c r="C37" s="84">
        <v>-411583</v>
      </c>
      <c r="D37" s="84">
        <v>-592814</v>
      </c>
      <c r="E37" s="84">
        <v>-532580</v>
      </c>
      <c r="F37" s="84">
        <v>-352745</v>
      </c>
      <c r="G37" s="84">
        <v>-648271</v>
      </c>
      <c r="H37" s="84">
        <v>-450034</v>
      </c>
      <c r="I37" s="84">
        <v>-443521</v>
      </c>
      <c r="J37" s="84">
        <v>-544170</v>
      </c>
      <c r="K37" s="84">
        <v>-442021</v>
      </c>
      <c r="L37" s="84">
        <v>-488125</v>
      </c>
      <c r="M37" s="84">
        <v>-510415</v>
      </c>
      <c r="N37" s="84">
        <v>-602306</v>
      </c>
      <c r="O37" s="84">
        <v>-505536</v>
      </c>
      <c r="P37" s="84">
        <v>-464250</v>
      </c>
      <c r="Q37" s="84">
        <v>-491069</v>
      </c>
      <c r="S37" s="14"/>
      <c r="T37" s="14"/>
      <c r="U37" s="14"/>
      <c r="W37" s="14"/>
      <c r="Y37" s="14"/>
      <c r="Z37" s="14"/>
      <c r="AA37" s="14"/>
    </row>
    <row r="38" spans="1:27" x14ac:dyDescent="0.35">
      <c r="A38" s="1"/>
      <c r="B38" s="19" t="s">
        <v>11</v>
      </c>
      <c r="C38" s="83">
        <v>-148568</v>
      </c>
      <c r="D38" s="83">
        <v>-261939</v>
      </c>
      <c r="E38" s="83">
        <v>-358509</v>
      </c>
      <c r="F38" s="83">
        <v>-626050</v>
      </c>
      <c r="G38" s="83">
        <v>-195256</v>
      </c>
      <c r="H38" s="83">
        <v>-317199</v>
      </c>
      <c r="I38" s="83">
        <v>-422317</v>
      </c>
      <c r="J38" s="83">
        <v>-743859</v>
      </c>
      <c r="K38" s="83">
        <v>-398199</v>
      </c>
      <c r="L38" s="83">
        <v>-655959</v>
      </c>
      <c r="M38" s="83">
        <v>-865601</v>
      </c>
      <c r="N38" s="83">
        <v>-1371373</v>
      </c>
      <c r="O38" s="83">
        <v>-641806</v>
      </c>
      <c r="P38" s="83">
        <v>-786502</v>
      </c>
      <c r="Q38" s="83">
        <v>-1054656</v>
      </c>
      <c r="S38" s="14"/>
      <c r="T38" s="14"/>
      <c r="U38" s="14"/>
      <c r="W38" s="14"/>
      <c r="Y38" s="14"/>
      <c r="Z38" s="14"/>
      <c r="AA38" s="14"/>
    </row>
    <row r="39" spans="1:27" x14ac:dyDescent="0.35">
      <c r="A39" s="1"/>
      <c r="B39" s="13" t="s">
        <v>28</v>
      </c>
      <c r="C39" s="85">
        <v>-1092007</v>
      </c>
      <c r="D39" s="85">
        <v>-906273</v>
      </c>
      <c r="E39" s="85">
        <v>-9375763</v>
      </c>
      <c r="F39" s="85">
        <v>-3548020</v>
      </c>
      <c r="G39" s="85">
        <v>-1941150</v>
      </c>
      <c r="H39" s="84">
        <v>-2323844</v>
      </c>
      <c r="I39" s="84">
        <v>-1528690</v>
      </c>
      <c r="J39" s="84">
        <v>-1134741</v>
      </c>
      <c r="K39" s="85">
        <v>-715734</v>
      </c>
      <c r="L39" s="84">
        <v>1658940</v>
      </c>
      <c r="M39" s="84">
        <v>219789</v>
      </c>
      <c r="N39" s="84">
        <v>-3358785</v>
      </c>
      <c r="O39" s="85">
        <v>-195661</v>
      </c>
      <c r="P39" s="85">
        <v>876</v>
      </c>
      <c r="Q39" s="85">
        <v>228760</v>
      </c>
      <c r="S39" s="14"/>
      <c r="T39" s="14"/>
      <c r="U39" s="14"/>
      <c r="W39" s="14"/>
      <c r="Y39" s="14"/>
      <c r="Z39" s="14"/>
      <c r="AA39" s="14"/>
    </row>
    <row r="40" spans="1:27" x14ac:dyDescent="0.35">
      <c r="A40" s="1"/>
      <c r="B40" s="19" t="s">
        <v>30</v>
      </c>
      <c r="C40" s="83">
        <v>0</v>
      </c>
      <c r="D40" s="83">
        <v>0</v>
      </c>
      <c r="E40" s="83">
        <v>4858744</v>
      </c>
      <c r="F40" s="83">
        <v>0</v>
      </c>
      <c r="G40" s="83">
        <v>0</v>
      </c>
      <c r="H40" s="83">
        <v>0</v>
      </c>
      <c r="I40" s="83">
        <v>362392</v>
      </c>
      <c r="J40" s="83">
        <v>2786</v>
      </c>
      <c r="K40" s="83">
        <v>0</v>
      </c>
      <c r="L40" s="83">
        <v>0</v>
      </c>
      <c r="M40" s="83">
        <v>-12144</v>
      </c>
      <c r="N40" s="83">
        <v>0</v>
      </c>
      <c r="O40" s="83">
        <v>0</v>
      </c>
      <c r="P40" s="83">
        <v>0</v>
      </c>
      <c r="Q40" s="83">
        <v>6129771</v>
      </c>
      <c r="S40" s="14"/>
      <c r="T40" s="14"/>
      <c r="U40" s="14"/>
      <c r="W40" s="14"/>
      <c r="Y40" s="14"/>
      <c r="Z40" s="14"/>
      <c r="AA40" s="14"/>
    </row>
    <row r="41" spans="1:27" x14ac:dyDescent="0.35">
      <c r="A41" s="1"/>
      <c r="B41" s="7" t="s">
        <v>21</v>
      </c>
      <c r="C41" s="84">
        <v>-371724</v>
      </c>
      <c r="D41" s="84">
        <v>-449038</v>
      </c>
      <c r="E41" s="84">
        <v>-364915</v>
      </c>
      <c r="F41" s="84">
        <v>-466348</v>
      </c>
      <c r="G41" s="84">
        <v>-318538</v>
      </c>
      <c r="H41" s="84">
        <v>-389475</v>
      </c>
      <c r="I41" s="84">
        <v>-529489</v>
      </c>
      <c r="J41" s="84">
        <v>-562331</v>
      </c>
      <c r="K41" s="84">
        <v>-301833</v>
      </c>
      <c r="L41" s="84">
        <v>-160126</v>
      </c>
      <c r="M41" s="84">
        <v>-917449</v>
      </c>
      <c r="N41" s="84">
        <v>-183513</v>
      </c>
      <c r="O41" s="84">
        <v>-164503</v>
      </c>
      <c r="P41" s="84">
        <v>-200310</v>
      </c>
      <c r="Q41" s="84">
        <v>-468129</v>
      </c>
      <c r="S41" s="14"/>
      <c r="T41" s="14"/>
      <c r="U41" s="14"/>
      <c r="W41" s="14"/>
      <c r="Y41" s="14"/>
      <c r="Z41" s="14"/>
      <c r="AA41" s="14"/>
    </row>
    <row r="42" spans="1:27" x14ac:dyDescent="0.35">
      <c r="A42" s="2"/>
      <c r="B42" s="17" t="s">
        <v>25</v>
      </c>
      <c r="C42" s="81">
        <v>421524</v>
      </c>
      <c r="D42" s="81">
        <v>179320</v>
      </c>
      <c r="E42" s="81">
        <v>849718</v>
      </c>
      <c r="F42" s="81">
        <v>56856</v>
      </c>
      <c r="G42" s="81">
        <v>626051</v>
      </c>
      <c r="H42" s="81">
        <v>486534</v>
      </c>
      <c r="I42" s="81">
        <v>555285</v>
      </c>
      <c r="J42" s="81">
        <v>701907</v>
      </c>
      <c r="K42" s="81">
        <v>508826</v>
      </c>
      <c r="L42" s="81">
        <v>630739</v>
      </c>
      <c r="M42" s="81">
        <v>658826</v>
      </c>
      <c r="N42" s="81">
        <v>263699</v>
      </c>
      <c r="O42" s="81">
        <v>575962</v>
      </c>
      <c r="P42" s="81">
        <v>700246</v>
      </c>
      <c r="Q42" s="81">
        <v>748503</v>
      </c>
      <c r="R42" s="46"/>
      <c r="S42" s="14"/>
      <c r="T42" s="14"/>
      <c r="U42" s="14"/>
      <c r="V42" s="46"/>
      <c r="W42" s="46"/>
      <c r="Y42" s="14"/>
      <c r="Z42" s="14"/>
      <c r="AA42" s="14"/>
    </row>
    <row r="43" spans="1:27" x14ac:dyDescent="0.35">
      <c r="A43" s="2"/>
      <c r="B43" s="2" t="s">
        <v>27</v>
      </c>
      <c r="C43" s="82">
        <v>0</v>
      </c>
      <c r="D43" s="82">
        <v>0</v>
      </c>
      <c r="E43" s="82">
        <v>771758</v>
      </c>
      <c r="F43" s="82">
        <v>438996</v>
      </c>
      <c r="G43" s="82">
        <v>121033</v>
      </c>
      <c r="H43" s="82">
        <v>121029</v>
      </c>
      <c r="I43" s="82">
        <v>32304</v>
      </c>
      <c r="J43" s="82">
        <v>-87442</v>
      </c>
      <c r="K43" s="82">
        <v>-11457</v>
      </c>
      <c r="L43" s="82">
        <v>72991</v>
      </c>
      <c r="M43" s="82">
        <v>798397</v>
      </c>
      <c r="N43" s="82">
        <v>283131</v>
      </c>
      <c r="O43" s="82">
        <v>4767</v>
      </c>
      <c r="P43" s="82">
        <v>8412</v>
      </c>
      <c r="Q43" s="82">
        <v>28218</v>
      </c>
      <c r="R43" s="46"/>
      <c r="S43" s="14"/>
      <c r="T43" s="14"/>
      <c r="U43" s="14"/>
      <c r="V43" s="46"/>
      <c r="W43" s="46"/>
      <c r="Y43" s="14"/>
      <c r="Z43" s="14"/>
      <c r="AA43" s="14"/>
    </row>
    <row r="44" spans="1:27" x14ac:dyDescent="0.35">
      <c r="A44" s="2"/>
      <c r="B44" s="17" t="s">
        <v>1</v>
      </c>
      <c r="C44" s="81">
        <f>C4+C31+C42+C43</f>
        <v>3534571</v>
      </c>
      <c r="D44" s="81">
        <f t="shared" ref="D44:Q44" si="7">D4+D31+D42+D43</f>
        <v>3060673</v>
      </c>
      <c r="E44" s="81">
        <f t="shared" si="7"/>
        <v>5267306</v>
      </c>
      <c r="F44" s="81">
        <f t="shared" si="7"/>
        <v>2082194</v>
      </c>
      <c r="G44" s="81">
        <f t="shared" si="7"/>
        <v>3315376</v>
      </c>
      <c r="H44" s="81">
        <f t="shared" si="7"/>
        <v>3243163</v>
      </c>
      <c r="I44" s="81">
        <f t="shared" si="7"/>
        <v>2432702</v>
      </c>
      <c r="J44" s="81">
        <f t="shared" si="7"/>
        <v>1419832</v>
      </c>
      <c r="K44" s="81">
        <f t="shared" si="7"/>
        <v>4890260</v>
      </c>
      <c r="L44" s="81">
        <f t="shared" si="7"/>
        <v>6591838</v>
      </c>
      <c r="M44" s="81">
        <f t="shared" si="7"/>
        <v>4815058</v>
      </c>
      <c r="N44" s="81">
        <f t="shared" si="7"/>
        <v>1054684</v>
      </c>
      <c r="O44" s="81">
        <f t="shared" si="7"/>
        <v>4620117</v>
      </c>
      <c r="P44" s="81">
        <f t="shared" si="7"/>
        <v>4429615</v>
      </c>
      <c r="Q44" s="81">
        <f t="shared" si="7"/>
        <v>12159479</v>
      </c>
      <c r="S44" s="14"/>
      <c r="T44" s="14"/>
      <c r="U44" s="14"/>
      <c r="W44" s="14"/>
      <c r="Y44" s="14"/>
      <c r="Z44" s="14"/>
      <c r="AA44" s="14"/>
    </row>
    <row r="45" spans="1:27" x14ac:dyDescent="0.35">
      <c r="A45" s="2"/>
      <c r="B45" s="2" t="s">
        <v>3</v>
      </c>
      <c r="C45" s="82">
        <f>+C46+C47</f>
        <v>-308838</v>
      </c>
      <c r="D45" s="82">
        <f t="shared" ref="D45:Q45" si="8">+D46+D47</f>
        <v>-298072</v>
      </c>
      <c r="E45" s="82">
        <f t="shared" si="8"/>
        <v>-315272</v>
      </c>
      <c r="F45" s="82">
        <f t="shared" si="8"/>
        <v>-521103</v>
      </c>
      <c r="G45" s="82">
        <f t="shared" si="8"/>
        <v>-501317</v>
      </c>
      <c r="H45" s="82">
        <f t="shared" si="8"/>
        <v>-496915</v>
      </c>
      <c r="I45" s="82">
        <f t="shared" si="8"/>
        <v>-812390</v>
      </c>
      <c r="J45" s="82">
        <f t="shared" si="8"/>
        <v>-879646</v>
      </c>
      <c r="K45" s="82">
        <f t="shared" si="8"/>
        <v>-903383</v>
      </c>
      <c r="L45" s="82">
        <f t="shared" si="8"/>
        <v>-894205</v>
      </c>
      <c r="M45" s="82">
        <f t="shared" si="8"/>
        <v>-924665</v>
      </c>
      <c r="N45" s="82">
        <f t="shared" si="8"/>
        <v>-899089</v>
      </c>
      <c r="O45" s="82">
        <f t="shared" si="8"/>
        <v>-996711</v>
      </c>
      <c r="P45" s="82">
        <f t="shared" si="8"/>
        <v>-968101</v>
      </c>
      <c r="Q45" s="82">
        <f t="shared" si="8"/>
        <v>-990018</v>
      </c>
      <c r="S45" s="14"/>
      <c r="T45" s="14"/>
      <c r="U45" s="14"/>
      <c r="W45" s="14"/>
      <c r="Y45" s="14"/>
      <c r="AA45" s="14"/>
    </row>
    <row r="46" spans="1:27" x14ac:dyDescent="0.35">
      <c r="A46" s="1"/>
      <c r="B46" s="19" t="s">
        <v>80</v>
      </c>
      <c r="C46" s="86">
        <v>-290288</v>
      </c>
      <c r="D46" s="86">
        <v>-280475</v>
      </c>
      <c r="E46" s="86">
        <v>-296037</v>
      </c>
      <c r="F46" s="86">
        <v>-310957</v>
      </c>
      <c r="G46" s="83">
        <v>-291293</v>
      </c>
      <c r="H46" s="83">
        <v>-286504</v>
      </c>
      <c r="I46" s="83">
        <v>-478634</v>
      </c>
      <c r="J46" s="83">
        <v>-545771</v>
      </c>
      <c r="K46" s="83">
        <v>-494721</v>
      </c>
      <c r="L46" s="83">
        <v>-485399</v>
      </c>
      <c r="M46" s="83">
        <v>-514824</v>
      </c>
      <c r="N46" s="83">
        <v>-486897</v>
      </c>
      <c r="O46" s="83">
        <v>-497451</v>
      </c>
      <c r="P46" s="83">
        <v>-464367</v>
      </c>
      <c r="Q46" s="83">
        <v>-475022</v>
      </c>
      <c r="S46" s="14"/>
      <c r="T46" s="14"/>
      <c r="U46" s="14"/>
      <c r="W46" s="14"/>
      <c r="Y46" s="14"/>
      <c r="Z46" s="14"/>
      <c r="AA46" s="14"/>
    </row>
    <row r="47" spans="1:27" x14ac:dyDescent="0.35">
      <c r="A47" s="1"/>
      <c r="B47" s="7" t="s">
        <v>81</v>
      </c>
      <c r="C47" s="87">
        <v>-18550</v>
      </c>
      <c r="D47" s="87">
        <v>-17597</v>
      </c>
      <c r="E47" s="87">
        <v>-19235</v>
      </c>
      <c r="F47" s="87">
        <v>-210146</v>
      </c>
      <c r="G47" s="84">
        <v>-210024</v>
      </c>
      <c r="H47" s="84">
        <v>-210411</v>
      </c>
      <c r="I47" s="84">
        <v>-333756</v>
      </c>
      <c r="J47" s="84">
        <v>-333875</v>
      </c>
      <c r="K47" s="84">
        <v>-408662</v>
      </c>
      <c r="L47" s="84">
        <v>-408806</v>
      </c>
      <c r="M47" s="84">
        <v>-409841</v>
      </c>
      <c r="N47" s="84">
        <v>-412192</v>
      </c>
      <c r="O47" s="84">
        <v>-499260</v>
      </c>
      <c r="P47" s="84">
        <v>-503734</v>
      </c>
      <c r="Q47" s="84">
        <v>-514996</v>
      </c>
      <c r="S47" s="14"/>
      <c r="T47" s="14"/>
      <c r="U47" s="14"/>
      <c r="W47" s="14"/>
      <c r="Y47" s="14"/>
      <c r="Z47" s="14"/>
      <c r="AA47" s="14"/>
    </row>
    <row r="48" spans="1:27" x14ac:dyDescent="0.35">
      <c r="A48" s="2"/>
      <c r="B48" s="17" t="s">
        <v>2</v>
      </c>
      <c r="C48" s="81">
        <f>+C49+C55+C61</f>
        <v>-510429</v>
      </c>
      <c r="D48" s="81">
        <f t="shared" ref="D48:Q48" si="9">+D49+D55+D61</f>
        <v>690332</v>
      </c>
      <c r="E48" s="81">
        <f t="shared" si="9"/>
        <v>-889597</v>
      </c>
      <c r="F48" s="81">
        <f t="shared" si="9"/>
        <v>-732260</v>
      </c>
      <c r="G48" s="81">
        <f t="shared" si="9"/>
        <v>588734</v>
      </c>
      <c r="H48" s="81">
        <f t="shared" si="9"/>
        <v>-1451345</v>
      </c>
      <c r="I48" s="81">
        <f t="shared" si="9"/>
        <v>-1832905</v>
      </c>
      <c r="J48" s="81">
        <f t="shared" si="9"/>
        <v>-1678079</v>
      </c>
      <c r="K48" s="81">
        <f t="shared" si="9"/>
        <v>-2797444</v>
      </c>
      <c r="L48" s="81">
        <f t="shared" si="9"/>
        <v>-3558589</v>
      </c>
      <c r="M48" s="81">
        <f t="shared" si="9"/>
        <v>-3119159</v>
      </c>
      <c r="N48" s="81">
        <f t="shared" si="9"/>
        <v>-2526929</v>
      </c>
      <c r="O48" s="81">
        <f t="shared" si="9"/>
        <v>-2987777</v>
      </c>
      <c r="P48" s="81">
        <f t="shared" si="9"/>
        <v>-2921812</v>
      </c>
      <c r="Q48" s="81">
        <f t="shared" si="9"/>
        <v>-2788321</v>
      </c>
      <c r="R48" s="46"/>
      <c r="S48" s="14"/>
      <c r="T48" s="14"/>
      <c r="U48" s="14"/>
      <c r="V48" s="46"/>
      <c r="W48" s="46"/>
      <c r="Y48" s="14"/>
      <c r="Z48" s="14"/>
      <c r="AA48" s="14"/>
    </row>
    <row r="49" spans="1:27" x14ac:dyDescent="0.35">
      <c r="A49" s="2"/>
      <c r="B49" s="2" t="s">
        <v>56</v>
      </c>
      <c r="C49" s="82">
        <f>SUM(C50:C54)</f>
        <v>539661</v>
      </c>
      <c r="D49" s="82">
        <f t="shared" ref="D49:Q49" si="10">SUM(D50:D54)</f>
        <v>418786</v>
      </c>
      <c r="E49" s="82">
        <f t="shared" si="10"/>
        <v>609423</v>
      </c>
      <c r="F49" s="82">
        <f t="shared" si="10"/>
        <v>37874</v>
      </c>
      <c r="G49" s="82">
        <f t="shared" si="10"/>
        <v>766064</v>
      </c>
      <c r="H49" s="82">
        <f t="shared" si="10"/>
        <v>1012323</v>
      </c>
      <c r="I49" s="82">
        <f t="shared" si="10"/>
        <v>1021631</v>
      </c>
      <c r="J49" s="82">
        <f t="shared" si="10"/>
        <v>616792</v>
      </c>
      <c r="K49" s="82">
        <f t="shared" si="10"/>
        <v>1071367</v>
      </c>
      <c r="L49" s="82">
        <f t="shared" si="10"/>
        <v>609794</v>
      </c>
      <c r="M49" s="82">
        <f t="shared" si="10"/>
        <v>557898</v>
      </c>
      <c r="N49" s="82">
        <f t="shared" si="10"/>
        <v>843861</v>
      </c>
      <c r="O49" s="82">
        <f t="shared" si="10"/>
        <v>674906</v>
      </c>
      <c r="P49" s="82">
        <f t="shared" si="10"/>
        <v>691292</v>
      </c>
      <c r="Q49" s="82">
        <f t="shared" si="10"/>
        <v>815058</v>
      </c>
      <c r="S49" s="14"/>
      <c r="T49" s="14"/>
      <c r="U49" s="14"/>
      <c r="W49" s="14"/>
      <c r="Y49" s="14"/>
      <c r="Z49" s="14"/>
      <c r="AA49" s="14"/>
    </row>
    <row r="50" spans="1:27" x14ac:dyDescent="0.35">
      <c r="A50" s="2"/>
      <c r="B50" s="19" t="s">
        <v>51</v>
      </c>
      <c r="C50" s="83">
        <v>265295</v>
      </c>
      <c r="D50" s="83">
        <v>223601</v>
      </c>
      <c r="E50" s="83">
        <v>234260</v>
      </c>
      <c r="F50" s="83">
        <v>33239</v>
      </c>
      <c r="G50" s="83">
        <v>214926</v>
      </c>
      <c r="H50" s="83">
        <v>317274</v>
      </c>
      <c r="I50" s="83">
        <v>177659</v>
      </c>
      <c r="J50" s="83">
        <v>287575</v>
      </c>
      <c r="K50" s="83">
        <v>145499</v>
      </c>
      <c r="L50" s="83">
        <v>7205</v>
      </c>
      <c r="M50" s="83">
        <v>15963</v>
      </c>
      <c r="N50" s="83">
        <v>-15209</v>
      </c>
      <c r="O50" s="83">
        <v>32234</v>
      </c>
      <c r="P50" s="83">
        <v>39466</v>
      </c>
      <c r="Q50" s="83">
        <v>45173</v>
      </c>
      <c r="S50" s="14"/>
      <c r="T50" s="14"/>
      <c r="U50" s="14"/>
      <c r="W50" s="14"/>
      <c r="Y50" s="14"/>
      <c r="Z50" s="14"/>
      <c r="AA50" s="14"/>
    </row>
    <row r="51" spans="1:27" x14ac:dyDescent="0.35">
      <c r="A51" s="2"/>
      <c r="B51" s="7" t="s">
        <v>52</v>
      </c>
      <c r="C51" s="84">
        <v>79345</v>
      </c>
      <c r="D51" s="84">
        <v>95943</v>
      </c>
      <c r="E51" s="84">
        <v>203885</v>
      </c>
      <c r="F51" s="84">
        <v>240556</v>
      </c>
      <c r="G51" s="84">
        <v>328983</v>
      </c>
      <c r="H51" s="84">
        <v>557014</v>
      </c>
      <c r="I51" s="84">
        <v>688080</v>
      </c>
      <c r="J51" s="84">
        <v>637777</v>
      </c>
      <c r="K51" s="84">
        <v>785665</v>
      </c>
      <c r="L51" s="84">
        <v>521962</v>
      </c>
      <c r="M51" s="84">
        <v>799945</v>
      </c>
      <c r="N51" s="84">
        <v>754916</v>
      </c>
      <c r="O51" s="84">
        <v>573675</v>
      </c>
      <c r="P51" s="84">
        <v>546491</v>
      </c>
      <c r="Q51" s="84">
        <v>834889</v>
      </c>
      <c r="S51" s="14"/>
      <c r="T51" s="14"/>
      <c r="U51" s="14"/>
      <c r="W51" s="14"/>
      <c r="Y51" s="14"/>
      <c r="Z51" s="14"/>
      <c r="AA51" s="14"/>
    </row>
    <row r="52" spans="1:27" x14ac:dyDescent="0.35">
      <c r="A52" s="2"/>
      <c r="B52" s="19" t="s">
        <v>53</v>
      </c>
      <c r="C52" s="83">
        <v>127529</v>
      </c>
      <c r="D52" s="83">
        <v>4436</v>
      </c>
      <c r="E52" s="83">
        <v>73780</v>
      </c>
      <c r="F52" s="83">
        <v>120198</v>
      </c>
      <c r="G52" s="83">
        <v>112536</v>
      </c>
      <c r="H52" s="83">
        <v>122813</v>
      </c>
      <c r="I52" s="83">
        <v>161274</v>
      </c>
      <c r="J52" s="83">
        <v>-143984</v>
      </c>
      <c r="K52" s="83">
        <v>57028</v>
      </c>
      <c r="L52" s="83">
        <v>30156</v>
      </c>
      <c r="M52" s="83">
        <v>27467</v>
      </c>
      <c r="N52" s="83">
        <v>51327</v>
      </c>
      <c r="O52" s="83">
        <v>46816</v>
      </c>
      <c r="P52" s="83">
        <v>31686</v>
      </c>
      <c r="Q52" s="83">
        <v>17996</v>
      </c>
      <c r="S52" s="14"/>
      <c r="T52" s="14"/>
      <c r="U52" s="14"/>
      <c r="W52" s="14"/>
      <c r="Y52" s="14"/>
      <c r="Z52" s="14"/>
      <c r="AA52" s="14"/>
    </row>
    <row r="53" spans="1:27" x14ac:dyDescent="0.35">
      <c r="A53" s="2"/>
      <c r="B53" s="7" t="s">
        <v>54</v>
      </c>
      <c r="C53" s="84">
        <v>67492</v>
      </c>
      <c r="D53" s="84">
        <v>94806</v>
      </c>
      <c r="E53" s="84">
        <v>328770</v>
      </c>
      <c r="F53" s="84">
        <v>-171430</v>
      </c>
      <c r="G53" s="84">
        <v>169744</v>
      </c>
      <c r="H53" s="84">
        <v>-44903</v>
      </c>
      <c r="I53" s="84">
        <v>265749</v>
      </c>
      <c r="J53" s="84">
        <v>176257</v>
      </c>
      <c r="K53" s="84">
        <v>149812</v>
      </c>
      <c r="L53" s="84">
        <v>107284</v>
      </c>
      <c r="M53" s="84">
        <v>110768</v>
      </c>
      <c r="N53" s="84">
        <v>111295</v>
      </c>
      <c r="O53" s="84">
        <v>73628</v>
      </c>
      <c r="P53" s="84">
        <v>128232</v>
      </c>
      <c r="Q53" s="84">
        <v>-23933</v>
      </c>
      <c r="S53" s="14"/>
      <c r="T53" s="14"/>
      <c r="U53" s="14"/>
      <c r="W53" s="14"/>
      <c r="Y53" s="14"/>
      <c r="Z53" s="14"/>
      <c r="AA53" s="14"/>
    </row>
    <row r="54" spans="1:27" x14ac:dyDescent="0.35">
      <c r="A54" s="2"/>
      <c r="B54" s="19" t="s">
        <v>55</v>
      </c>
      <c r="C54" s="83">
        <v>0</v>
      </c>
      <c r="D54" s="83">
        <v>0</v>
      </c>
      <c r="E54" s="83">
        <v>-231272</v>
      </c>
      <c r="F54" s="83">
        <v>-184689</v>
      </c>
      <c r="G54" s="83">
        <v>-60125</v>
      </c>
      <c r="H54" s="83">
        <v>60125</v>
      </c>
      <c r="I54" s="83">
        <v>-271131</v>
      </c>
      <c r="J54" s="83">
        <v>-340833</v>
      </c>
      <c r="K54" s="83">
        <v>-66637</v>
      </c>
      <c r="L54" s="83">
        <v>-56813</v>
      </c>
      <c r="M54" s="83">
        <v>-396245</v>
      </c>
      <c r="N54" s="83">
        <v>-58468</v>
      </c>
      <c r="O54" s="83">
        <v>-51447</v>
      </c>
      <c r="P54" s="83">
        <v>-54583</v>
      </c>
      <c r="Q54" s="83">
        <v>-59067</v>
      </c>
      <c r="S54" s="14"/>
      <c r="T54" s="14"/>
      <c r="U54" s="14"/>
      <c r="W54" s="14"/>
      <c r="Y54" s="14"/>
      <c r="Z54" s="14"/>
      <c r="AA54" s="14"/>
    </row>
    <row r="55" spans="1:27" x14ac:dyDescent="0.35">
      <c r="A55" s="2"/>
      <c r="B55" s="2" t="s">
        <v>57</v>
      </c>
      <c r="C55" s="82">
        <f>SUM(C56:C60)</f>
        <v>-1099452</v>
      </c>
      <c r="D55" s="82">
        <f t="shared" ref="D55:Q55" si="11">SUM(D56:D60)</f>
        <v>-708201</v>
      </c>
      <c r="E55" s="82">
        <f t="shared" si="11"/>
        <v>-998514</v>
      </c>
      <c r="F55" s="82">
        <f t="shared" si="11"/>
        <v>-547788</v>
      </c>
      <c r="G55" s="82">
        <f t="shared" si="11"/>
        <v>-965700</v>
      </c>
      <c r="H55" s="82">
        <f t="shared" si="11"/>
        <v>-1366605</v>
      </c>
      <c r="I55" s="82">
        <f t="shared" si="11"/>
        <v>-2234269</v>
      </c>
      <c r="J55" s="82">
        <f t="shared" si="11"/>
        <v>-2216567</v>
      </c>
      <c r="K55" s="82">
        <f t="shared" si="11"/>
        <v>-2674139</v>
      </c>
      <c r="L55" s="82">
        <f t="shared" si="11"/>
        <v>-2581823</v>
      </c>
      <c r="M55" s="82">
        <f t="shared" si="11"/>
        <v>-2516763</v>
      </c>
      <c r="N55" s="82">
        <f t="shared" si="11"/>
        <v>-2448518</v>
      </c>
      <c r="O55" s="82">
        <f t="shared" si="11"/>
        <v>-2470287</v>
      </c>
      <c r="P55" s="82">
        <f t="shared" si="11"/>
        <v>-2497786</v>
      </c>
      <c r="Q55" s="82">
        <f t="shared" si="11"/>
        <v>-2583362</v>
      </c>
      <c r="S55" s="14"/>
      <c r="T55" s="14"/>
      <c r="U55" s="14"/>
      <c r="W55" s="14"/>
      <c r="Y55" s="14"/>
      <c r="Z55" s="14"/>
      <c r="AA55" s="14"/>
    </row>
    <row r="56" spans="1:27" x14ac:dyDescent="0.35">
      <c r="A56" s="2"/>
      <c r="B56" s="19" t="s">
        <v>58</v>
      </c>
      <c r="C56" s="83">
        <v>-643706</v>
      </c>
      <c r="D56" s="83">
        <v>-490786</v>
      </c>
      <c r="E56" s="83">
        <v>-859585</v>
      </c>
      <c r="F56" s="83">
        <v>-361444</v>
      </c>
      <c r="G56" s="83">
        <v>-714917</v>
      </c>
      <c r="H56" s="83">
        <v>-809644</v>
      </c>
      <c r="I56" s="83">
        <v>-1225967</v>
      </c>
      <c r="J56" s="83">
        <v>-1407543</v>
      </c>
      <c r="K56" s="83">
        <v>-1708309</v>
      </c>
      <c r="L56" s="83">
        <v>-1545666</v>
      </c>
      <c r="M56" s="83">
        <v>-1512402</v>
      </c>
      <c r="N56" s="83">
        <v>-1129183</v>
      </c>
      <c r="O56" s="83">
        <v>-1490125</v>
      </c>
      <c r="P56" s="83">
        <v>-1366481</v>
      </c>
      <c r="Q56" s="83">
        <v>-1305688</v>
      </c>
      <c r="S56" s="14"/>
      <c r="T56" s="14"/>
      <c r="U56" s="14"/>
      <c r="W56" s="14"/>
      <c r="Y56" s="14"/>
      <c r="Z56" s="14"/>
      <c r="AA56" s="14"/>
    </row>
    <row r="57" spans="1:27" x14ac:dyDescent="0.35">
      <c r="A57" s="2"/>
      <c r="B57" s="19" t="s">
        <v>149</v>
      </c>
      <c r="C57" s="83">
        <v>-114352</v>
      </c>
      <c r="D57" s="83">
        <v>-113222</v>
      </c>
      <c r="E57" s="83">
        <v>-112017</v>
      </c>
      <c r="F57" s="83">
        <v>-109704</v>
      </c>
      <c r="G57" s="83">
        <v>-140700</v>
      </c>
      <c r="H57" s="83">
        <v>-136398</v>
      </c>
      <c r="I57" s="83">
        <v>-135563</v>
      </c>
      <c r="J57" s="83">
        <v>-134299</v>
      </c>
      <c r="K57" s="83">
        <v>-143539</v>
      </c>
      <c r="L57" s="83">
        <v>-144000</v>
      </c>
      <c r="M57" s="83">
        <v>-140909</v>
      </c>
      <c r="N57" s="83">
        <v>-139577</v>
      </c>
      <c r="O57" s="83">
        <v>-134737</v>
      </c>
      <c r="P57" s="83">
        <v>-133168</v>
      </c>
      <c r="Q57" s="83">
        <v>-131145</v>
      </c>
      <c r="S57" s="14"/>
      <c r="T57" s="14"/>
      <c r="U57" s="14"/>
      <c r="W57" s="14"/>
      <c r="Y57" s="14"/>
      <c r="Z57" s="14"/>
      <c r="AA57" s="14"/>
    </row>
    <row r="58" spans="1:27" x14ac:dyDescent="0.35">
      <c r="A58" s="2"/>
      <c r="B58" s="7" t="s">
        <v>59</v>
      </c>
      <c r="C58" s="84">
        <v>0</v>
      </c>
      <c r="D58" s="84">
        <v>0</v>
      </c>
      <c r="E58" s="84">
        <v>0</v>
      </c>
      <c r="F58" s="84">
        <v>0</v>
      </c>
      <c r="G58" s="84">
        <v>0</v>
      </c>
      <c r="H58" s="84">
        <v>0</v>
      </c>
      <c r="I58" s="84">
        <v>-560961</v>
      </c>
      <c r="J58" s="84">
        <v>-536077</v>
      </c>
      <c r="K58" s="84">
        <v>-553101</v>
      </c>
      <c r="L58" s="84">
        <v>-567409</v>
      </c>
      <c r="M58" s="84">
        <v>-578969</v>
      </c>
      <c r="N58" s="84">
        <v>-592842</v>
      </c>
      <c r="O58" s="84">
        <v>-609710</v>
      </c>
      <c r="P58" s="84">
        <v>-612879</v>
      </c>
      <c r="Q58" s="84">
        <v>-621699</v>
      </c>
      <c r="S58" s="14"/>
      <c r="T58" s="14"/>
      <c r="U58" s="14"/>
      <c r="W58" s="14"/>
      <c r="Y58" s="14"/>
      <c r="Z58" s="14"/>
      <c r="AA58" s="14"/>
    </row>
    <row r="59" spans="1:27" x14ac:dyDescent="0.35">
      <c r="A59" s="2"/>
      <c r="B59" s="19" t="s">
        <v>60</v>
      </c>
      <c r="C59" s="83">
        <v>0</v>
      </c>
      <c r="D59" s="83">
        <v>0</v>
      </c>
      <c r="E59" s="83">
        <v>0</v>
      </c>
      <c r="F59" s="83">
        <v>0</v>
      </c>
      <c r="G59" s="83">
        <v>0</v>
      </c>
      <c r="H59" s="83">
        <v>0</v>
      </c>
      <c r="I59" s="83">
        <v>-93142</v>
      </c>
      <c r="J59" s="83">
        <v>-93881</v>
      </c>
      <c r="K59" s="83">
        <v>-88245</v>
      </c>
      <c r="L59" s="83">
        <v>-87174</v>
      </c>
      <c r="M59" s="83">
        <v>-89143</v>
      </c>
      <c r="N59" s="83">
        <v>-90868</v>
      </c>
      <c r="O59" s="83">
        <v>-85047</v>
      </c>
      <c r="P59" s="83">
        <v>-82961</v>
      </c>
      <c r="Q59" s="83">
        <v>-84902</v>
      </c>
      <c r="S59" s="14"/>
      <c r="T59" s="14"/>
      <c r="U59" s="14"/>
      <c r="W59" s="14"/>
      <c r="Y59" s="14"/>
      <c r="Z59" s="14"/>
      <c r="AA59" s="14"/>
    </row>
    <row r="60" spans="1:27" x14ac:dyDescent="0.35">
      <c r="A60" s="2"/>
      <c r="B60" s="7" t="s">
        <v>61</v>
      </c>
      <c r="C60" s="84">
        <v>-341394</v>
      </c>
      <c r="D60" s="84">
        <v>-104193</v>
      </c>
      <c r="E60" s="84">
        <v>-26912</v>
      </c>
      <c r="F60" s="84">
        <v>-76640</v>
      </c>
      <c r="G60" s="84">
        <v>-110083</v>
      </c>
      <c r="H60" s="84">
        <v>-420563</v>
      </c>
      <c r="I60" s="84">
        <v>-218636</v>
      </c>
      <c r="J60" s="84">
        <v>-44767</v>
      </c>
      <c r="K60" s="84">
        <v>-180945</v>
      </c>
      <c r="L60" s="84">
        <v>-237574</v>
      </c>
      <c r="M60" s="84">
        <v>-195340</v>
      </c>
      <c r="N60" s="84">
        <v>-496048</v>
      </c>
      <c r="O60" s="84">
        <v>-150668</v>
      </c>
      <c r="P60" s="84">
        <v>-302297</v>
      </c>
      <c r="Q60" s="84">
        <v>-439928</v>
      </c>
      <c r="S60" s="14"/>
      <c r="T60" s="14"/>
      <c r="U60" s="14"/>
      <c r="W60" s="14"/>
      <c r="Y60" s="14"/>
      <c r="Z60" s="14"/>
      <c r="AA60" s="14"/>
    </row>
    <row r="61" spans="1:27" x14ac:dyDescent="0.35">
      <c r="A61" s="2"/>
      <c r="B61" s="17" t="s">
        <v>62</v>
      </c>
      <c r="C61" s="81">
        <f>SUM(C62:C67)</f>
        <v>49362</v>
      </c>
      <c r="D61" s="81">
        <f t="shared" ref="D61:Q61" si="12">SUM(D62:D67)</f>
        <v>979747</v>
      </c>
      <c r="E61" s="81">
        <f t="shared" si="12"/>
        <v>-500506</v>
      </c>
      <c r="F61" s="81">
        <f t="shared" si="12"/>
        <v>-222346</v>
      </c>
      <c r="G61" s="81">
        <f t="shared" si="12"/>
        <v>788370</v>
      </c>
      <c r="H61" s="81">
        <f t="shared" si="12"/>
        <v>-1097063</v>
      </c>
      <c r="I61" s="81">
        <f t="shared" si="12"/>
        <v>-620267</v>
      </c>
      <c r="J61" s="81">
        <f t="shared" si="12"/>
        <v>-78304</v>
      </c>
      <c r="K61" s="81">
        <f t="shared" si="12"/>
        <v>-1194672</v>
      </c>
      <c r="L61" s="81">
        <f t="shared" si="12"/>
        <v>-1586560</v>
      </c>
      <c r="M61" s="81">
        <f t="shared" si="12"/>
        <v>-1160294</v>
      </c>
      <c r="N61" s="81">
        <f t="shared" si="12"/>
        <v>-922272</v>
      </c>
      <c r="O61" s="81">
        <f t="shared" si="12"/>
        <v>-1192396</v>
      </c>
      <c r="P61" s="81">
        <f t="shared" si="12"/>
        <v>-1115318</v>
      </c>
      <c r="Q61" s="81">
        <f t="shared" si="12"/>
        <v>-1020017</v>
      </c>
      <c r="S61" s="14"/>
      <c r="T61" s="14"/>
      <c r="U61" s="14"/>
      <c r="W61" s="14"/>
      <c r="Y61" s="14"/>
      <c r="Z61" s="14"/>
      <c r="AA61" s="14"/>
    </row>
    <row r="62" spans="1:27" x14ac:dyDescent="0.35">
      <c r="A62" s="2"/>
      <c r="B62" s="7" t="s">
        <v>67</v>
      </c>
      <c r="C62" s="84">
        <v>0</v>
      </c>
      <c r="D62" s="84">
        <v>0</v>
      </c>
      <c r="E62" s="84">
        <v>0</v>
      </c>
      <c r="F62" s="84">
        <v>0</v>
      </c>
      <c r="G62" s="84">
        <v>0</v>
      </c>
      <c r="H62" s="84">
        <v>-106873</v>
      </c>
      <c r="I62" s="84">
        <v>118906</v>
      </c>
      <c r="J62" s="84">
        <v>-209613</v>
      </c>
      <c r="K62" s="84">
        <v>-603745</v>
      </c>
      <c r="L62" s="84">
        <v>-476964</v>
      </c>
      <c r="M62" s="84">
        <v>-86256</v>
      </c>
      <c r="N62" s="84">
        <v>-217427</v>
      </c>
      <c r="O62" s="84">
        <v>-493374</v>
      </c>
      <c r="P62" s="84">
        <v>-367276</v>
      </c>
      <c r="Q62" s="84">
        <v>-235755</v>
      </c>
      <c r="S62" s="14"/>
      <c r="T62" s="14"/>
      <c r="U62" s="14"/>
      <c r="W62" s="14"/>
      <c r="Y62" s="14"/>
      <c r="Z62" s="14"/>
      <c r="AA62" s="14"/>
    </row>
    <row r="63" spans="1:27" x14ac:dyDescent="0.35">
      <c r="A63" s="2"/>
      <c r="B63" s="19" t="s">
        <v>68</v>
      </c>
      <c r="C63" s="83">
        <v>0</v>
      </c>
      <c r="D63" s="83">
        <v>0</v>
      </c>
      <c r="E63" s="83">
        <v>0</v>
      </c>
      <c r="F63" s="83">
        <v>0</v>
      </c>
      <c r="G63" s="83">
        <v>0</v>
      </c>
      <c r="H63" s="83">
        <v>-19435</v>
      </c>
      <c r="I63" s="83">
        <v>45055</v>
      </c>
      <c r="J63" s="83">
        <v>-48637</v>
      </c>
      <c r="K63" s="83">
        <v>-127405</v>
      </c>
      <c r="L63" s="83">
        <v>-97880</v>
      </c>
      <c r="M63" s="83">
        <v>-17591</v>
      </c>
      <c r="N63" s="83">
        <v>-88884</v>
      </c>
      <c r="O63" s="83">
        <v>-86773</v>
      </c>
      <c r="P63" s="83">
        <v>-66992</v>
      </c>
      <c r="Q63" s="83">
        <v>-42655</v>
      </c>
      <c r="S63" s="14"/>
      <c r="T63" s="14"/>
      <c r="U63" s="14"/>
      <c r="W63" s="14"/>
      <c r="Y63" s="14"/>
      <c r="Z63" s="14"/>
      <c r="AA63" s="14"/>
    </row>
    <row r="64" spans="1:27" x14ac:dyDescent="0.35">
      <c r="A64" s="2"/>
      <c r="B64" s="7" t="s">
        <v>63</v>
      </c>
      <c r="C64" s="84">
        <v>332617</v>
      </c>
      <c r="D64" s="84">
        <v>-90365</v>
      </c>
      <c r="E64" s="84">
        <v>-137709</v>
      </c>
      <c r="F64" s="84">
        <v>-139063</v>
      </c>
      <c r="G64" s="84">
        <v>-181499</v>
      </c>
      <c r="H64" s="84">
        <v>-135867</v>
      </c>
      <c r="I64" s="84">
        <v>-304964</v>
      </c>
      <c r="J64" s="84">
        <v>-254695</v>
      </c>
      <c r="K64" s="84">
        <v>-393556</v>
      </c>
      <c r="L64" s="84">
        <v>-371366</v>
      </c>
      <c r="M64" s="84">
        <v>-718195</v>
      </c>
      <c r="N64" s="84">
        <v>-312796</v>
      </c>
      <c r="O64" s="84">
        <v>-346776</v>
      </c>
      <c r="P64" s="84">
        <v>-189989</v>
      </c>
      <c r="Q64" s="84">
        <v>375</v>
      </c>
      <c r="S64" s="14"/>
      <c r="T64" s="14"/>
      <c r="U64" s="14"/>
      <c r="W64" s="14"/>
      <c r="Y64" s="14"/>
      <c r="Z64" s="14"/>
      <c r="AA64" s="14"/>
    </row>
    <row r="65" spans="1:27" x14ac:dyDescent="0.35">
      <c r="A65" s="2"/>
      <c r="B65" s="19" t="s">
        <v>64</v>
      </c>
      <c r="C65" s="83">
        <v>-568051</v>
      </c>
      <c r="D65" s="83">
        <v>917480</v>
      </c>
      <c r="E65" s="83">
        <v>-609933</v>
      </c>
      <c r="F65" s="83">
        <v>-124545</v>
      </c>
      <c r="G65" s="83">
        <v>1049235</v>
      </c>
      <c r="H65" s="83">
        <v>-624701</v>
      </c>
      <c r="I65" s="83">
        <v>-192409</v>
      </c>
      <c r="J65" s="83">
        <v>214727</v>
      </c>
      <c r="K65" s="83">
        <v>162950</v>
      </c>
      <c r="L65" s="83">
        <v>27631</v>
      </c>
      <c r="M65" s="83">
        <v>4008</v>
      </c>
      <c r="N65" s="83">
        <v>-24685</v>
      </c>
      <c r="O65" s="83">
        <v>-2444</v>
      </c>
      <c r="P65" s="83">
        <v>4821</v>
      </c>
      <c r="Q65" s="83">
        <v>24739</v>
      </c>
      <c r="S65" s="14"/>
      <c r="T65" s="14"/>
      <c r="U65" s="14"/>
      <c r="W65" s="14"/>
      <c r="Y65" s="14"/>
      <c r="Z65" s="14"/>
      <c r="AA65" s="14"/>
    </row>
    <row r="66" spans="1:27" x14ac:dyDescent="0.35">
      <c r="A66" s="2"/>
      <c r="B66" s="7" t="s">
        <v>65</v>
      </c>
      <c r="C66" s="84">
        <v>0</v>
      </c>
      <c r="D66" s="84">
        <v>0</v>
      </c>
      <c r="E66" s="84">
        <v>0</v>
      </c>
      <c r="F66" s="84">
        <v>0</v>
      </c>
      <c r="G66" s="84">
        <v>0</v>
      </c>
      <c r="H66" s="84">
        <v>0</v>
      </c>
      <c r="I66" s="84">
        <v>0</v>
      </c>
      <c r="J66" s="84">
        <v>0</v>
      </c>
      <c r="K66" s="84">
        <v>0</v>
      </c>
      <c r="L66" s="84">
        <v>-466996</v>
      </c>
      <c r="M66" s="84">
        <v>-260412</v>
      </c>
      <c r="N66" s="84">
        <v>-180973</v>
      </c>
      <c r="O66" s="84">
        <v>-191053</v>
      </c>
      <c r="P66" s="84">
        <v>-371921</v>
      </c>
      <c r="Q66" s="84">
        <v>-729157</v>
      </c>
      <c r="S66" s="14"/>
      <c r="T66" s="14"/>
      <c r="U66" s="14"/>
      <c r="W66" s="14"/>
      <c r="Y66" s="14"/>
      <c r="Z66" s="14"/>
      <c r="AA66" s="14"/>
    </row>
    <row r="67" spans="1:27" x14ac:dyDescent="0.35">
      <c r="A67" s="2"/>
      <c r="B67" s="19" t="s">
        <v>66</v>
      </c>
      <c r="C67" s="83">
        <v>284796</v>
      </c>
      <c r="D67" s="83">
        <v>152632</v>
      </c>
      <c r="E67" s="83">
        <v>247136</v>
      </c>
      <c r="F67" s="83">
        <v>41262</v>
      </c>
      <c r="G67" s="83">
        <v>-79366</v>
      </c>
      <c r="H67" s="83">
        <v>-210187</v>
      </c>
      <c r="I67" s="83">
        <v>-286855</v>
      </c>
      <c r="J67" s="83">
        <v>219914</v>
      </c>
      <c r="K67" s="83">
        <v>-232916</v>
      </c>
      <c r="L67" s="83">
        <v>-200985</v>
      </c>
      <c r="M67" s="83">
        <v>-81848</v>
      </c>
      <c r="N67" s="83">
        <v>-97507</v>
      </c>
      <c r="O67" s="83">
        <v>-71976</v>
      </c>
      <c r="P67" s="83">
        <v>-123961</v>
      </c>
      <c r="Q67" s="83">
        <v>-37564</v>
      </c>
      <c r="S67" s="14"/>
      <c r="T67" s="14"/>
      <c r="U67" s="14"/>
      <c r="W67" s="14"/>
      <c r="Y67" s="14"/>
      <c r="Z67" s="14"/>
      <c r="AA67" s="14"/>
    </row>
    <row r="68" spans="1:27" x14ac:dyDescent="0.35">
      <c r="A68" s="2"/>
      <c r="B68" s="2" t="s">
        <v>4</v>
      </c>
      <c r="C68" s="82">
        <f>C44+C45+C48</f>
        <v>2715304</v>
      </c>
      <c r="D68" s="82">
        <f t="shared" ref="D68:Q68" si="13">D44+D45+D48</f>
        <v>3452933</v>
      </c>
      <c r="E68" s="82">
        <f t="shared" si="13"/>
        <v>4062437</v>
      </c>
      <c r="F68" s="82">
        <f t="shared" si="13"/>
        <v>828831</v>
      </c>
      <c r="G68" s="82">
        <f t="shared" si="13"/>
        <v>3402793</v>
      </c>
      <c r="H68" s="82">
        <f t="shared" si="13"/>
        <v>1294903</v>
      </c>
      <c r="I68" s="82">
        <f t="shared" si="13"/>
        <v>-212593</v>
      </c>
      <c r="J68" s="82">
        <f t="shared" si="13"/>
        <v>-1137893</v>
      </c>
      <c r="K68" s="82">
        <f t="shared" si="13"/>
        <v>1189433</v>
      </c>
      <c r="L68" s="82">
        <f t="shared" si="13"/>
        <v>2139044</v>
      </c>
      <c r="M68" s="82">
        <f t="shared" si="13"/>
        <v>771234</v>
      </c>
      <c r="N68" s="82">
        <f t="shared" si="13"/>
        <v>-2371334</v>
      </c>
      <c r="O68" s="82">
        <f t="shared" si="13"/>
        <v>635629</v>
      </c>
      <c r="P68" s="82">
        <f t="shared" si="13"/>
        <v>539702</v>
      </c>
      <c r="Q68" s="82">
        <f t="shared" si="13"/>
        <v>8381140</v>
      </c>
      <c r="R68" s="46"/>
      <c r="S68" s="14"/>
      <c r="T68" s="14"/>
      <c r="U68" s="14"/>
      <c r="W68" s="14"/>
      <c r="Y68" s="14"/>
      <c r="Z68" s="14"/>
      <c r="AA68" s="14"/>
    </row>
    <row r="69" spans="1:27" x14ac:dyDescent="0.35">
      <c r="A69" s="1"/>
      <c r="B69" s="20" t="s">
        <v>15</v>
      </c>
      <c r="C69" s="83">
        <v>-1078918</v>
      </c>
      <c r="D69" s="83">
        <v>-789957</v>
      </c>
      <c r="E69" s="83">
        <v>-46512</v>
      </c>
      <c r="F69" s="83">
        <v>-254877</v>
      </c>
      <c r="G69" s="83">
        <v>-832805</v>
      </c>
      <c r="H69" s="83">
        <v>-677193</v>
      </c>
      <c r="I69" s="83">
        <v>-482944</v>
      </c>
      <c r="J69" s="83">
        <v>245057</v>
      </c>
      <c r="K69" s="83">
        <v>-473322</v>
      </c>
      <c r="L69" s="83">
        <v>-477572</v>
      </c>
      <c r="M69" s="83">
        <v>172775</v>
      </c>
      <c r="N69" s="83">
        <v>-23747</v>
      </c>
      <c r="O69" s="83">
        <v>-62149</v>
      </c>
      <c r="P69" s="83">
        <v>-432053</v>
      </c>
      <c r="Q69" s="83">
        <v>-520122</v>
      </c>
      <c r="R69" s="46"/>
      <c r="S69" s="14"/>
      <c r="T69" s="14"/>
      <c r="U69" s="14"/>
      <c r="V69" s="46"/>
      <c r="W69" s="46"/>
      <c r="Y69" s="14"/>
      <c r="Z69" s="14"/>
      <c r="AA69" s="14"/>
    </row>
    <row r="70" spans="1:27" x14ac:dyDescent="0.35">
      <c r="A70" s="1"/>
      <c r="B70" s="1" t="s">
        <v>16</v>
      </c>
      <c r="C70" s="84">
        <v>-235159</v>
      </c>
      <c r="D70" s="84">
        <v>-355830</v>
      </c>
      <c r="E70" s="84">
        <v>-3077915</v>
      </c>
      <c r="F70" s="84">
        <v>-154067</v>
      </c>
      <c r="G70" s="84">
        <v>-80302</v>
      </c>
      <c r="H70" s="84">
        <v>-140198</v>
      </c>
      <c r="I70" s="84">
        <v>595015</v>
      </c>
      <c r="J70" s="84">
        <v>559906</v>
      </c>
      <c r="K70" s="84">
        <v>-49680</v>
      </c>
      <c r="L70" s="84">
        <v>-122182</v>
      </c>
      <c r="M70" s="84">
        <v>373342</v>
      </c>
      <c r="N70" s="84">
        <v>3309521</v>
      </c>
      <c r="O70" s="84">
        <v>-283493</v>
      </c>
      <c r="P70" s="84">
        <v>1675574</v>
      </c>
      <c r="Q70" s="84">
        <v>-957144</v>
      </c>
      <c r="R70" s="46"/>
      <c r="S70" s="14"/>
      <c r="T70" s="14"/>
      <c r="U70" s="14"/>
      <c r="V70" s="46"/>
      <c r="W70" s="46"/>
      <c r="Y70" s="14"/>
      <c r="Z70" s="14"/>
      <c r="AA70" s="14"/>
    </row>
    <row r="71" spans="1:27" x14ac:dyDescent="0.35">
      <c r="A71" s="1"/>
      <c r="B71" s="1" t="s">
        <v>29</v>
      </c>
      <c r="C71" s="84">
        <v>151751</v>
      </c>
      <c r="D71" s="84">
        <v>299143</v>
      </c>
      <c r="E71" s="84">
        <v>52290</v>
      </c>
      <c r="F71" s="84">
        <v>229409</v>
      </c>
      <c r="G71" s="84">
        <v>139036</v>
      </c>
      <c r="H71" s="84">
        <v>24074</v>
      </c>
      <c r="I71" s="84">
        <v>100434</v>
      </c>
      <c r="J71" s="84">
        <v>-145693</v>
      </c>
      <c r="K71" s="84">
        <v>74909</v>
      </c>
      <c r="L71" s="84">
        <v>76251</v>
      </c>
      <c r="M71" s="84">
        <v>159236</v>
      </c>
      <c r="N71" s="84">
        <v>-21033</v>
      </c>
      <c r="O71" s="84">
        <v>40547</v>
      </c>
      <c r="P71" s="84">
        <v>-40547</v>
      </c>
      <c r="Q71" s="84">
        <v>291403</v>
      </c>
      <c r="R71" s="46"/>
      <c r="S71" s="14"/>
      <c r="T71" s="14"/>
      <c r="U71" s="14"/>
      <c r="V71" s="46"/>
      <c r="W71" s="46"/>
      <c r="Y71" s="14"/>
      <c r="Z71" s="14"/>
      <c r="AA71" s="14"/>
    </row>
    <row r="72" spans="1:27" x14ac:dyDescent="0.35">
      <c r="A72" s="2"/>
      <c r="B72" s="17" t="s">
        <v>17</v>
      </c>
      <c r="C72" s="81">
        <f>C68+SUM(C69:C71)</f>
        <v>1552978</v>
      </c>
      <c r="D72" s="81">
        <f t="shared" ref="D72:Q72" si="14">D68+SUM(D69:D71)</f>
        <v>2606289</v>
      </c>
      <c r="E72" s="81">
        <f t="shared" si="14"/>
        <v>990300</v>
      </c>
      <c r="F72" s="81">
        <f t="shared" si="14"/>
        <v>649296</v>
      </c>
      <c r="G72" s="81">
        <f t="shared" si="14"/>
        <v>2628722</v>
      </c>
      <c r="H72" s="81">
        <f t="shared" si="14"/>
        <v>501586</v>
      </c>
      <c r="I72" s="81">
        <f t="shared" si="14"/>
        <v>-88</v>
      </c>
      <c r="J72" s="81">
        <f t="shared" si="14"/>
        <v>-478623</v>
      </c>
      <c r="K72" s="81">
        <f t="shared" si="14"/>
        <v>741340</v>
      </c>
      <c r="L72" s="81">
        <f t="shared" si="14"/>
        <v>1615541</v>
      </c>
      <c r="M72" s="81">
        <f t="shared" si="14"/>
        <v>1476587</v>
      </c>
      <c r="N72" s="81">
        <f t="shared" si="14"/>
        <v>893407</v>
      </c>
      <c r="O72" s="81">
        <f t="shared" si="14"/>
        <v>330534</v>
      </c>
      <c r="P72" s="81">
        <f t="shared" si="14"/>
        <v>1742676</v>
      </c>
      <c r="Q72" s="81">
        <f t="shared" si="14"/>
        <v>7195277</v>
      </c>
      <c r="R72" s="46"/>
      <c r="S72" s="14"/>
      <c r="T72" s="14"/>
      <c r="U72" s="14"/>
      <c r="W72" s="14"/>
      <c r="Y72" s="14"/>
      <c r="Z72" s="14"/>
      <c r="AA72" s="14"/>
    </row>
    <row r="73" spans="1:27" x14ac:dyDescent="0.35">
      <c r="A73" s="2"/>
      <c r="B73" s="2" t="s">
        <v>18</v>
      </c>
      <c r="C73" s="82">
        <v>56161</v>
      </c>
      <c r="D73" s="82">
        <v>-76365</v>
      </c>
      <c r="E73" s="82">
        <v>-25739</v>
      </c>
      <c r="F73" s="82">
        <v>-39287</v>
      </c>
      <c r="G73" s="82">
        <v>87654</v>
      </c>
      <c r="H73" s="82">
        <v>899131</v>
      </c>
      <c r="I73" s="82">
        <v>0</v>
      </c>
      <c r="J73" s="82">
        <v>0</v>
      </c>
      <c r="K73" s="82">
        <v>-335377</v>
      </c>
      <c r="L73" s="82">
        <v>3363</v>
      </c>
      <c r="M73" s="82">
        <v>0</v>
      </c>
      <c r="N73" s="82">
        <v>0</v>
      </c>
      <c r="O73" s="82">
        <v>0</v>
      </c>
      <c r="P73" s="82">
        <v>0</v>
      </c>
      <c r="Q73" s="82">
        <v>0</v>
      </c>
      <c r="S73" s="14"/>
      <c r="T73" s="14"/>
      <c r="U73" s="14"/>
      <c r="W73" s="14"/>
      <c r="Y73" s="14"/>
      <c r="Z73" s="14"/>
      <c r="AA73" s="14"/>
    </row>
    <row r="74" spans="1:27" x14ac:dyDescent="0.35">
      <c r="A74" s="1"/>
      <c r="B74" s="17" t="s">
        <v>26</v>
      </c>
      <c r="C74" s="81">
        <f>+C72+C73</f>
        <v>1609139</v>
      </c>
      <c r="D74" s="81">
        <f t="shared" ref="D74:Q74" si="15">+D72+D73</f>
        <v>2529924</v>
      </c>
      <c r="E74" s="81">
        <f t="shared" si="15"/>
        <v>964561</v>
      </c>
      <c r="F74" s="81">
        <f t="shared" si="15"/>
        <v>610009</v>
      </c>
      <c r="G74" s="81">
        <f t="shared" si="15"/>
        <v>2716376</v>
      </c>
      <c r="H74" s="81">
        <f t="shared" si="15"/>
        <v>1400717</v>
      </c>
      <c r="I74" s="81">
        <f t="shared" si="15"/>
        <v>-88</v>
      </c>
      <c r="J74" s="81">
        <f t="shared" si="15"/>
        <v>-478623</v>
      </c>
      <c r="K74" s="81">
        <f t="shared" si="15"/>
        <v>405963</v>
      </c>
      <c r="L74" s="81">
        <f t="shared" si="15"/>
        <v>1618904</v>
      </c>
      <c r="M74" s="81">
        <f t="shared" si="15"/>
        <v>1476587</v>
      </c>
      <c r="N74" s="81">
        <f t="shared" si="15"/>
        <v>893407</v>
      </c>
      <c r="O74" s="81">
        <f t="shared" si="15"/>
        <v>330534</v>
      </c>
      <c r="P74" s="81">
        <f t="shared" si="15"/>
        <v>1742676</v>
      </c>
      <c r="Q74" s="81">
        <f t="shared" si="15"/>
        <v>7195277</v>
      </c>
      <c r="R74" s="14"/>
      <c r="S74" s="14"/>
      <c r="T74" s="14"/>
      <c r="U74" s="14"/>
      <c r="V74" s="14"/>
      <c r="W74" s="14"/>
      <c r="Y74" s="14"/>
      <c r="Z74" s="14"/>
      <c r="AA74" s="14"/>
    </row>
    <row r="75" spans="1:27" x14ac:dyDescent="0.35"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</row>
    <row r="76" spans="1:27" x14ac:dyDescent="0.35"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</row>
    <row r="77" spans="1:27" x14ac:dyDescent="0.35">
      <c r="B77" s="37" t="s">
        <v>130</v>
      </c>
      <c r="C77" s="89"/>
      <c r="D77" s="89"/>
      <c r="E77" s="89"/>
      <c r="F77" s="89"/>
      <c r="G77" s="88"/>
      <c r="H77" s="88"/>
      <c r="I77" s="88"/>
      <c r="J77" s="88"/>
      <c r="K77" s="88"/>
      <c r="L77" s="88"/>
      <c r="M77" s="88"/>
      <c r="N77" s="88"/>
      <c r="O77" s="88"/>
      <c r="P77" s="88"/>
      <c r="Q77" s="88"/>
    </row>
    <row r="78" spans="1:27" x14ac:dyDescent="0.35">
      <c r="B78" s="37" t="s">
        <v>128</v>
      </c>
      <c r="C78" s="89"/>
      <c r="D78" s="89"/>
      <c r="E78" s="89"/>
      <c r="F78" s="89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</row>
    <row r="79" spans="1:27" x14ac:dyDescent="0.35">
      <c r="B79" s="39" t="s">
        <v>129</v>
      </c>
      <c r="C79" s="90"/>
      <c r="D79" s="90"/>
      <c r="E79" s="90"/>
      <c r="F79" s="90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</row>
    <row r="80" spans="1:27" x14ac:dyDescent="0.35">
      <c r="B80" s="39" t="s">
        <v>127</v>
      </c>
      <c r="C80" s="90"/>
      <c r="D80" s="90"/>
      <c r="E80" s="90"/>
      <c r="F80" s="90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</row>
    <row r="81" spans="3:17" x14ac:dyDescent="0.35"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88"/>
      <c r="N81" s="88"/>
      <c r="O81" s="88"/>
      <c r="P81" s="88"/>
      <c r="Q81" s="88"/>
    </row>
    <row r="82" spans="3:17" x14ac:dyDescent="0.35">
      <c r="C82" s="88"/>
      <c r="D82" s="88"/>
      <c r="E82" s="88"/>
      <c r="F82" s="88"/>
      <c r="G82" s="88"/>
      <c r="H82" s="88"/>
      <c r="I82" s="88"/>
      <c r="J82" s="88"/>
      <c r="K82" s="88"/>
      <c r="L82" s="88"/>
      <c r="M82" s="88"/>
      <c r="N82" s="88"/>
      <c r="O82" s="88"/>
      <c r="P82" s="88"/>
      <c r="Q82" s="88"/>
    </row>
    <row r="83" spans="3:17" x14ac:dyDescent="0.35"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8"/>
      <c r="P83" s="88"/>
      <c r="Q83" s="88"/>
    </row>
    <row r="84" spans="3:17" x14ac:dyDescent="0.35"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</row>
    <row r="85" spans="3:17" x14ac:dyDescent="0.35"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  <c r="P85" s="88"/>
      <c r="Q85" s="88"/>
    </row>
    <row r="86" spans="3:17" x14ac:dyDescent="0.35"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8"/>
      <c r="P86" s="88"/>
      <c r="Q86" s="88"/>
    </row>
    <row r="87" spans="3:17" x14ac:dyDescent="0.35"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</row>
  </sheetData>
  <mergeCells count="1">
    <mergeCell ref="B2:B3"/>
  </mergeCells>
  <pageMargins left="0.511811024" right="0.511811024" top="0.78740157499999996" bottom="0.78740157499999996" header="0.31496062000000002" footer="0.31496062000000002"/>
  <pageSetup orientation="portrait" verticalDpi="300" r:id="rId1"/>
  <headerFooter>
    <oddFooter>&amp;C_x000D_&amp;1#&amp;"Calibri"&amp;10&amp;K008000 Classificação: Pública</oddFooter>
  </headerFooter>
  <customProperties>
    <customPr name="EpmWorksheetKeyString_GUID" r:id="rId2"/>
  </customPropertie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170F1-17EB-4B86-BED7-9D2FC24F9A4B}">
  <dimension ref="A1:M116"/>
  <sheetViews>
    <sheetView showGridLines="0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ColWidth="8.54296875" defaultRowHeight="13.5" x14ac:dyDescent="0.3"/>
  <cols>
    <col min="1" max="1" width="2.1796875" style="3" customWidth="1"/>
    <col min="2" max="2" width="60.81640625" style="3" customWidth="1"/>
    <col min="3" max="6" width="15.1796875" style="3" customWidth="1"/>
    <col min="7" max="7" width="15.1796875" style="1" customWidth="1"/>
    <col min="8" max="12" width="15.1796875" style="3" customWidth="1"/>
    <col min="13" max="13" width="13.453125" style="3" bestFit="1" customWidth="1"/>
    <col min="14" max="16384" width="8.54296875" style="3"/>
  </cols>
  <sheetData>
    <row r="1" spans="2:13" s="1" customFormat="1" ht="14.5" customHeight="1" x14ac:dyDescent="0.3">
      <c r="C1" s="21"/>
      <c r="D1" s="21"/>
      <c r="E1" s="21"/>
      <c r="J1" s="22"/>
    </row>
    <row r="2" spans="2:13" s="1" customFormat="1" ht="14.5" customHeight="1" x14ac:dyDescent="0.3">
      <c r="B2" s="108" t="s">
        <v>84</v>
      </c>
      <c r="C2" s="23"/>
      <c r="D2" s="23"/>
      <c r="E2" s="23"/>
      <c r="J2" s="23"/>
    </row>
    <row r="3" spans="2:13" s="1" customFormat="1" ht="14.5" customHeight="1" x14ac:dyDescent="0.3">
      <c r="B3" s="109"/>
      <c r="C3" s="104">
        <v>44651</v>
      </c>
      <c r="D3" s="104">
        <f>+C3+100-DAY(C3+100)</f>
        <v>44742</v>
      </c>
      <c r="E3" s="104">
        <f t="shared" ref="E3:M3" si="0">+D3+100-DAY(D3+100)</f>
        <v>44834</v>
      </c>
      <c r="F3" s="104">
        <f t="shared" si="0"/>
        <v>44926</v>
      </c>
      <c r="G3" s="104">
        <f t="shared" si="0"/>
        <v>45016</v>
      </c>
      <c r="H3" s="104">
        <f t="shared" si="0"/>
        <v>45107</v>
      </c>
      <c r="I3" s="104">
        <f t="shared" si="0"/>
        <v>45199</v>
      </c>
      <c r="J3" s="104">
        <f t="shared" si="0"/>
        <v>45291</v>
      </c>
      <c r="K3" s="104">
        <f t="shared" si="0"/>
        <v>45382</v>
      </c>
      <c r="L3" s="104">
        <f t="shared" si="0"/>
        <v>45473</v>
      </c>
      <c r="M3" s="104">
        <f t="shared" si="0"/>
        <v>45565</v>
      </c>
    </row>
    <row r="4" spans="2:13" s="1" customFormat="1" ht="14.5" customHeight="1" x14ac:dyDescent="0.3">
      <c r="C4" s="11" t="str">
        <f>IF(MONTH(C3)&lt;=3,"1T",IF(MONTH(C3)&lt;=6,"2T",IF(MONTH(C3)&lt;=9,"3T","4T")))&amp;RIGHT(YEAR(C3),2)</f>
        <v>1T22</v>
      </c>
      <c r="D4" s="11" t="str">
        <f t="shared" ref="D4:M4" si="1">IF(MONTH(D3)&lt;=3,"1T",IF(MONTH(D3)&lt;=6,"2T",IF(MONTH(D3)&lt;=9,"3T","4T")))&amp;RIGHT(YEAR(D3),2)</f>
        <v>2T22</v>
      </c>
      <c r="E4" s="11" t="str">
        <f t="shared" si="1"/>
        <v>3T22</v>
      </c>
      <c r="F4" s="11" t="str">
        <f t="shared" si="1"/>
        <v>4T22</v>
      </c>
      <c r="G4" s="11" t="str">
        <f t="shared" si="1"/>
        <v>1T23</v>
      </c>
      <c r="H4" s="11" t="str">
        <f t="shared" si="1"/>
        <v>2T23</v>
      </c>
      <c r="I4" s="11" t="str">
        <f t="shared" si="1"/>
        <v>3T23</v>
      </c>
      <c r="J4" s="11" t="str">
        <f t="shared" si="1"/>
        <v>4T23</v>
      </c>
      <c r="K4" s="11" t="str">
        <f t="shared" si="1"/>
        <v>1T24</v>
      </c>
      <c r="L4" s="11" t="str">
        <f t="shared" si="1"/>
        <v>2T24</v>
      </c>
      <c r="M4" s="11" t="str">
        <f t="shared" si="1"/>
        <v>3T24</v>
      </c>
    </row>
    <row r="5" spans="2:13" s="1" customFormat="1" x14ac:dyDescent="0.3">
      <c r="B5" s="17" t="s">
        <v>0</v>
      </c>
      <c r="C5" s="51">
        <f>Consolidado!G4/1000</f>
        <v>8167.6090000000004</v>
      </c>
      <c r="D5" s="51">
        <f>Consolidado!H4/1000</f>
        <v>8850.2559999999994</v>
      </c>
      <c r="E5" s="51">
        <f>Consolidado!I4/1000</f>
        <v>8047.09</v>
      </c>
      <c r="F5" s="51">
        <f>Consolidado!J4/1000</f>
        <v>9009.2780000000002</v>
      </c>
      <c r="G5" s="51">
        <f>Consolidado!K4/1000</f>
        <v>9209.8330000000005</v>
      </c>
      <c r="H5" s="51">
        <f>Consolidado!L4/1000</f>
        <v>9245.5300000000007</v>
      </c>
      <c r="I5" s="51">
        <f>Consolidado!M4/1000</f>
        <v>8781.43</v>
      </c>
      <c r="J5" s="51">
        <f>Consolidado!N4/1000</f>
        <v>9922.1149999999998</v>
      </c>
      <c r="K5" s="51">
        <f>Consolidado!O4/1000</f>
        <v>8718.2710000000006</v>
      </c>
      <c r="L5" s="51">
        <f>Consolidado!P4/1000</f>
        <v>8395.2819999999992</v>
      </c>
      <c r="M5" s="51">
        <f>Consolidado!Q4/1000</f>
        <v>11042.927</v>
      </c>
    </row>
    <row r="6" spans="2:13" s="1" customFormat="1" x14ac:dyDescent="0.3">
      <c r="B6" s="2"/>
      <c r="C6" s="52"/>
      <c r="D6" s="52"/>
      <c r="E6" s="52"/>
      <c r="F6" s="52"/>
      <c r="G6" s="52"/>
      <c r="H6" s="52"/>
      <c r="I6" s="52"/>
      <c r="J6" s="52"/>
      <c r="K6" s="52"/>
      <c r="L6" s="52"/>
    </row>
    <row r="7" spans="2:13" s="1" customFormat="1" x14ac:dyDescent="0.3">
      <c r="B7" s="24" t="s">
        <v>85</v>
      </c>
      <c r="C7" s="53">
        <f>Consolidado!G5/1000</f>
        <v>5373.9930000000004</v>
      </c>
      <c r="D7" s="53">
        <f>Consolidado!H5/1000</f>
        <v>5227.22</v>
      </c>
      <c r="E7" s="53">
        <f>Consolidado!I5/1000</f>
        <v>6754.1880000000001</v>
      </c>
      <c r="F7" s="53">
        <f>Consolidado!J5/1000</f>
        <v>6805.4539999999997</v>
      </c>
      <c r="G7" s="53">
        <f>Consolidado!K5/1000</f>
        <v>6560.2250000000004</v>
      </c>
      <c r="H7" s="53">
        <f>Consolidado!L5/1000</f>
        <v>6417.4859999999999</v>
      </c>
      <c r="I7" s="53">
        <f>Consolidado!M5/1000</f>
        <v>6417.4669999999996</v>
      </c>
      <c r="J7" s="53">
        <f>Consolidado!N5/1000</f>
        <v>7221.4639999999999</v>
      </c>
      <c r="K7" s="53">
        <f>Consolidado!O5/1000</f>
        <v>5933.2520000000004</v>
      </c>
      <c r="L7" s="53">
        <f>Consolidado!P5/1000</f>
        <v>5828.13</v>
      </c>
      <c r="M7" s="53">
        <f>Consolidado!Q5/1000</f>
        <v>8347.9459999999999</v>
      </c>
    </row>
    <row r="8" spans="2:13" s="1" customFormat="1" x14ac:dyDescent="0.3">
      <c r="B8" s="7" t="s">
        <v>33</v>
      </c>
      <c r="C8" s="54">
        <f>Consolidado!G6/1000</f>
        <v>2864.8130000000001</v>
      </c>
      <c r="D8" s="54">
        <f>Consolidado!H6/1000</f>
        <v>2818.067</v>
      </c>
      <c r="E8" s="54">
        <f>Consolidado!I6/1000</f>
        <v>4251.5219999999999</v>
      </c>
      <c r="F8" s="54">
        <f>Consolidado!J6/1000</f>
        <v>4170.2209999999995</v>
      </c>
      <c r="G8" s="54">
        <f>Consolidado!K6/1000</f>
        <v>2625.694</v>
      </c>
      <c r="H8" s="54">
        <f>Consolidado!L6/1000</f>
        <v>2508.047</v>
      </c>
      <c r="I8" s="54">
        <f>Consolidado!M6/1000</f>
        <v>2804.8629999999998</v>
      </c>
      <c r="J8" s="54">
        <f>Consolidado!N6/1000</f>
        <v>3460.2370000000001</v>
      </c>
      <c r="K8" s="54">
        <f>Consolidado!O6/1000</f>
        <v>2995.663</v>
      </c>
      <c r="L8" s="54">
        <f>Consolidado!P6/1000</f>
        <v>3335.7539999999999</v>
      </c>
      <c r="M8" s="54">
        <f>Consolidado!Q6/1000</f>
        <v>6075.8019999999997</v>
      </c>
    </row>
    <row r="9" spans="2:13" s="1" customFormat="1" x14ac:dyDescent="0.3">
      <c r="B9" s="19" t="s">
        <v>34</v>
      </c>
      <c r="C9" s="55">
        <f>Consolidado!G7/1000</f>
        <v>0</v>
      </c>
      <c r="D9" s="55">
        <f>Consolidado!H7/1000</f>
        <v>0</v>
      </c>
      <c r="E9" s="55">
        <f>Consolidado!I7/1000</f>
        <v>0</v>
      </c>
      <c r="F9" s="55">
        <f>Consolidado!J7/1000</f>
        <v>0</v>
      </c>
      <c r="G9" s="55">
        <f>Consolidado!K7/1000</f>
        <v>1395.019</v>
      </c>
      <c r="H9" s="55">
        <f>Consolidado!L7/1000</f>
        <v>1428.1379999999999</v>
      </c>
      <c r="I9" s="55">
        <f>Consolidado!M7/1000</f>
        <v>1408.9010000000001</v>
      </c>
      <c r="J9" s="55">
        <f>Consolidado!N7/1000</f>
        <v>1399.556</v>
      </c>
      <c r="K9" s="55">
        <f>Consolidado!O7/1000</f>
        <v>687.79700000000003</v>
      </c>
      <c r="L9" s="55">
        <f>Consolidado!P7/1000</f>
        <v>388.55500000000001</v>
      </c>
      <c r="M9" s="55">
        <f>Consolidado!Q7/1000</f>
        <v>148.11600000000001</v>
      </c>
    </row>
    <row r="10" spans="2:13" s="1" customFormat="1" x14ac:dyDescent="0.3">
      <c r="B10" s="7" t="s">
        <v>12</v>
      </c>
      <c r="C10" s="54">
        <f>Consolidado!G8/1000</f>
        <v>937.00599999999997</v>
      </c>
      <c r="D10" s="54">
        <f>Consolidado!H8/1000</f>
        <v>970.67700000000002</v>
      </c>
      <c r="E10" s="54">
        <f>Consolidado!I8/1000</f>
        <v>1040.6279999999999</v>
      </c>
      <c r="F10" s="54">
        <f>Consolidado!J8/1000</f>
        <v>977.19899999999996</v>
      </c>
      <c r="G10" s="54">
        <f>Consolidado!K8/1000</f>
        <v>1074.252</v>
      </c>
      <c r="H10" s="54">
        <f>Consolidado!L8/1000</f>
        <v>945.66700000000003</v>
      </c>
      <c r="I10" s="54">
        <f>Consolidado!M8/1000</f>
        <v>899.55200000000002</v>
      </c>
      <c r="J10" s="54">
        <f>Consolidado!N8/1000</f>
        <v>934.35900000000004</v>
      </c>
      <c r="K10" s="54">
        <f>Consolidado!O8/1000</f>
        <v>761.38499999999999</v>
      </c>
      <c r="L10" s="54">
        <f>Consolidado!P8/1000</f>
        <v>791.53899999999999</v>
      </c>
      <c r="M10" s="54">
        <f>Consolidado!Q8/1000</f>
        <v>694.90599999999995</v>
      </c>
    </row>
    <row r="11" spans="2:13" s="1" customFormat="1" x14ac:dyDescent="0.3">
      <c r="B11" s="19" t="s">
        <v>24</v>
      </c>
      <c r="C11" s="56">
        <f>Consolidado!G9/1000</f>
        <v>483.02100000000002</v>
      </c>
      <c r="D11" s="56">
        <f>Consolidado!H9/1000</f>
        <v>332.68299999999999</v>
      </c>
      <c r="E11" s="56">
        <f>Consolidado!I9/1000</f>
        <v>202.333</v>
      </c>
      <c r="F11" s="56">
        <f>Consolidado!J9/1000</f>
        <v>141.12100000000001</v>
      </c>
      <c r="G11" s="56">
        <f>Consolidado!K9/1000</f>
        <v>435.315</v>
      </c>
      <c r="H11" s="56">
        <f>Consolidado!L9/1000</f>
        <v>515.19799999999998</v>
      </c>
      <c r="I11" s="56">
        <f>Consolidado!M9/1000</f>
        <v>342.65300000000002</v>
      </c>
      <c r="J11" s="56">
        <f>Consolidado!N9/1000</f>
        <v>387.11900000000003</v>
      </c>
      <c r="K11" s="56">
        <f>Consolidado!O9/1000</f>
        <v>701.16499999999996</v>
      </c>
      <c r="L11" s="56">
        <f>Consolidado!P9/1000</f>
        <v>514.16200000000003</v>
      </c>
      <c r="M11" s="56">
        <f>Consolidado!Q9/1000</f>
        <v>695.23199999999997</v>
      </c>
    </row>
    <row r="12" spans="2:13" s="1" customFormat="1" x14ac:dyDescent="0.3">
      <c r="B12" s="7" t="s">
        <v>36</v>
      </c>
      <c r="C12" s="54">
        <f>Consolidado!G10/1000</f>
        <v>1081.8040000000001</v>
      </c>
      <c r="D12" s="54">
        <f>Consolidado!H10/1000</f>
        <v>1097.2470000000001</v>
      </c>
      <c r="E12" s="54">
        <f>Consolidado!I10/1000</f>
        <v>1254.9570000000001</v>
      </c>
      <c r="F12" s="54">
        <f>Consolidado!J10/1000</f>
        <v>1242.6220000000001</v>
      </c>
      <c r="G12" s="54">
        <f>Consolidado!K10/1000</f>
        <v>1029.9449999999999</v>
      </c>
      <c r="H12" s="54">
        <f>Consolidado!L10/1000</f>
        <v>1020.436</v>
      </c>
      <c r="I12" s="54">
        <f>Consolidado!M10/1000</f>
        <v>961.49800000000005</v>
      </c>
      <c r="J12" s="54">
        <f>Consolidado!N10/1000</f>
        <v>1040.193</v>
      </c>
      <c r="K12" s="54">
        <f>Consolidado!O10/1000</f>
        <v>787.24199999999996</v>
      </c>
      <c r="L12" s="54">
        <f>Consolidado!P10/1000</f>
        <v>798.12</v>
      </c>
      <c r="M12" s="54">
        <f>Consolidado!Q10/1000</f>
        <v>733.89</v>
      </c>
    </row>
    <row r="13" spans="2:13" s="1" customFormat="1" x14ac:dyDescent="0.3">
      <c r="B13" s="25" t="s">
        <v>11</v>
      </c>
      <c r="C13" s="56">
        <f>Consolidado!G11/1000</f>
        <v>3.4180000000000001</v>
      </c>
      <c r="D13" s="56">
        <f>Consolidado!H11/1000</f>
        <v>3.9060000000000001</v>
      </c>
      <c r="E13" s="56">
        <f>Consolidado!I11/1000</f>
        <v>0</v>
      </c>
      <c r="F13" s="56">
        <f>Consolidado!J11/1000</f>
        <v>0</v>
      </c>
      <c r="G13" s="56">
        <f>Consolidado!K11/1000</f>
        <v>0</v>
      </c>
      <c r="H13" s="56">
        <f>Consolidado!L11/1000</f>
        <v>0</v>
      </c>
      <c r="I13" s="56">
        <f>Consolidado!M11/1000</f>
        <v>0</v>
      </c>
      <c r="J13" s="56">
        <f>Consolidado!N11/1000</f>
        <v>0</v>
      </c>
      <c r="K13" s="56">
        <f>Consolidado!O11/1000</f>
        <v>0</v>
      </c>
      <c r="L13" s="56">
        <f>Consolidado!P11/1000</f>
        <v>0</v>
      </c>
      <c r="M13" s="56">
        <f>Consolidado!Q11/1000</f>
        <v>0</v>
      </c>
    </row>
    <row r="14" spans="2:13" s="1" customFormat="1" x14ac:dyDescent="0.3">
      <c r="B14" s="7" t="s">
        <v>13</v>
      </c>
      <c r="C14" s="54">
        <f>Consolidado!G12/1000</f>
        <v>3.931</v>
      </c>
      <c r="D14" s="54">
        <f>Consolidado!H12/1000</f>
        <v>4.6399999999999997</v>
      </c>
      <c r="E14" s="54">
        <f>Consolidado!I12/1000</f>
        <v>4.7480000000000002</v>
      </c>
      <c r="F14" s="54">
        <f>Consolidado!J12/1000</f>
        <v>274.291</v>
      </c>
      <c r="G14" s="54">
        <f>Consolidado!K12/1000</f>
        <v>0</v>
      </c>
      <c r="H14" s="54">
        <f>Consolidado!L12/1000</f>
        <v>0</v>
      </c>
      <c r="I14" s="54">
        <f>Consolidado!M12/1000</f>
        <v>0</v>
      </c>
      <c r="J14" s="54">
        <f>Consolidado!N12/1000</f>
        <v>0</v>
      </c>
      <c r="K14" s="54">
        <f>Consolidado!O12/1000</f>
        <v>0</v>
      </c>
      <c r="L14" s="54">
        <f>Consolidado!P12/1000</f>
        <v>0</v>
      </c>
      <c r="M14" s="54">
        <f>Consolidado!Q12/1000</f>
        <v>0</v>
      </c>
    </row>
    <row r="15" spans="2:13" s="1" customFormat="1" x14ac:dyDescent="0.3">
      <c r="B15" s="26" t="s">
        <v>86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</row>
    <row r="16" spans="2:13" s="1" customFormat="1" x14ac:dyDescent="0.3">
      <c r="B16" s="29" t="s">
        <v>87</v>
      </c>
      <c r="C16" s="58">
        <v>0</v>
      </c>
      <c r="D16" s="58">
        <v>0</v>
      </c>
      <c r="E16" s="58">
        <v>0</v>
      </c>
      <c r="F16" s="58">
        <v>0</v>
      </c>
      <c r="G16" s="58">
        <v>0</v>
      </c>
      <c r="H16" s="58">
        <v>0</v>
      </c>
      <c r="I16" s="58">
        <v>0</v>
      </c>
      <c r="J16" s="58">
        <v>0</v>
      </c>
      <c r="K16" s="58">
        <v>0</v>
      </c>
      <c r="L16" s="58">
        <v>0</v>
      </c>
      <c r="M16" s="58">
        <v>0</v>
      </c>
    </row>
    <row r="17" spans="2:13" s="1" customFormat="1" x14ac:dyDescent="0.3">
      <c r="B17" s="29" t="s">
        <v>152</v>
      </c>
      <c r="C17" s="58">
        <v>0</v>
      </c>
      <c r="D17" s="58">
        <v>0</v>
      </c>
      <c r="E17" s="58">
        <v>0</v>
      </c>
      <c r="F17" s="58">
        <v>0</v>
      </c>
      <c r="G17" s="58">
        <v>0</v>
      </c>
      <c r="H17" s="58">
        <v>69.203999999999994</v>
      </c>
      <c r="I17" s="58">
        <v>0</v>
      </c>
      <c r="J17" s="58">
        <v>0</v>
      </c>
      <c r="K17" s="58">
        <v>0</v>
      </c>
      <c r="L17" s="58">
        <v>0</v>
      </c>
      <c r="M17" s="58">
        <v>0</v>
      </c>
    </row>
    <row r="18" spans="2:13" s="1" customFormat="1" x14ac:dyDescent="0.3">
      <c r="B18" s="29" t="s">
        <v>88</v>
      </c>
      <c r="C18" s="58">
        <v>-3.4180000000000001</v>
      </c>
      <c r="D18" s="58">
        <v>-3.9060000000000001</v>
      </c>
      <c r="E18" s="58">
        <v>0</v>
      </c>
      <c r="F18" s="58">
        <v>0</v>
      </c>
      <c r="G18" s="58">
        <v>0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</row>
    <row r="19" spans="2:13" s="1" customFormat="1" x14ac:dyDescent="0.3">
      <c r="B19" s="29" t="s">
        <v>144</v>
      </c>
      <c r="C19" s="58">
        <v>0</v>
      </c>
      <c r="D19" s="58">
        <v>0</v>
      </c>
      <c r="E19" s="58">
        <v>0</v>
      </c>
      <c r="F19" s="58">
        <v>0</v>
      </c>
      <c r="G19" s="58">
        <v>0</v>
      </c>
      <c r="H19" s="58">
        <v>0</v>
      </c>
      <c r="I19" s="58">
        <v>-49.707999999999998</v>
      </c>
      <c r="J19" s="58">
        <v>0</v>
      </c>
      <c r="K19" s="58">
        <v>0</v>
      </c>
      <c r="L19" s="58">
        <v>0</v>
      </c>
      <c r="M19" s="58">
        <v>0</v>
      </c>
    </row>
    <row r="20" spans="2:13" s="1" customFormat="1" x14ac:dyDescent="0.3">
      <c r="B20" s="29" t="s">
        <v>89</v>
      </c>
      <c r="C20" s="58">
        <v>-64.853999999999999</v>
      </c>
      <c r="D20" s="58">
        <v>0</v>
      </c>
      <c r="E20" s="58">
        <v>0</v>
      </c>
      <c r="F20" s="58">
        <v>0</v>
      </c>
      <c r="G20" s="58">
        <v>55.975000000000001</v>
      </c>
      <c r="H20" s="58">
        <v>-55.975000000000001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</row>
    <row r="21" spans="2:13" s="1" customFormat="1" x14ac:dyDescent="0.3">
      <c r="B21" s="28" t="s">
        <v>90</v>
      </c>
      <c r="C21" s="59">
        <f>+C7+SUM(C16:C20)</f>
        <v>5305.7209999999995</v>
      </c>
      <c r="D21" s="59">
        <f t="shared" ref="D21:K21" si="2">+D7+SUM(D16:D20)</f>
        <v>5223.3140000000003</v>
      </c>
      <c r="E21" s="59">
        <f t="shared" si="2"/>
        <v>6754.1880000000001</v>
      </c>
      <c r="F21" s="59">
        <f t="shared" si="2"/>
        <v>6805.4539999999997</v>
      </c>
      <c r="G21" s="59">
        <f t="shared" si="2"/>
        <v>6616.2</v>
      </c>
      <c r="H21" s="59">
        <f t="shared" si="2"/>
        <v>6430.7150000000001</v>
      </c>
      <c r="I21" s="59">
        <f t="shared" si="2"/>
        <v>6367.759</v>
      </c>
      <c r="J21" s="59">
        <f t="shared" si="2"/>
        <v>7221.4639999999999</v>
      </c>
      <c r="K21" s="59">
        <f t="shared" si="2"/>
        <v>5933.2520000000004</v>
      </c>
      <c r="L21" s="59">
        <f t="shared" ref="L21" si="3">+L7+SUM(L16:L20)</f>
        <v>5828.13</v>
      </c>
      <c r="M21" s="59">
        <f>+M7+SUM(M16:M20)</f>
        <v>8347.9459999999999</v>
      </c>
    </row>
    <row r="22" spans="2:13" s="2" customFormat="1" x14ac:dyDescent="0.3">
      <c r="B22" s="19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</row>
    <row r="23" spans="2:13" s="1" customFormat="1" x14ac:dyDescent="0.3">
      <c r="B23" s="2" t="s">
        <v>91</v>
      </c>
      <c r="C23" s="60">
        <f>Consolidado!G13/1000</f>
        <v>4241.0829999999996</v>
      </c>
      <c r="D23" s="60">
        <f>Consolidado!H13/1000</f>
        <v>4978.259</v>
      </c>
      <c r="E23" s="60">
        <f>Consolidado!I13/1000</f>
        <v>2923.5880000000002</v>
      </c>
      <c r="F23" s="60">
        <f>Consolidado!J13/1000</f>
        <v>3631.9540000000002</v>
      </c>
      <c r="G23" s="60">
        <f>Consolidado!K13/1000</f>
        <v>4335.9359999999997</v>
      </c>
      <c r="H23" s="60">
        <f>Consolidado!L13/1000</f>
        <v>4470.777</v>
      </c>
      <c r="I23" s="60">
        <f>Consolidado!M13/1000</f>
        <v>4067.181</v>
      </c>
      <c r="J23" s="60">
        <f>Consolidado!N13/1000</f>
        <v>4558.143</v>
      </c>
      <c r="K23" s="60">
        <f>Consolidado!O13/1000</f>
        <v>4558.5720000000001</v>
      </c>
      <c r="L23" s="60">
        <f>Consolidado!P13/1000</f>
        <v>4394.9530000000004</v>
      </c>
      <c r="M23" s="60">
        <f>Consolidado!Q13/1000</f>
        <v>4566.4170000000004</v>
      </c>
    </row>
    <row r="24" spans="2:13" x14ac:dyDescent="0.3">
      <c r="B24" s="19" t="s">
        <v>23</v>
      </c>
      <c r="C24" s="61">
        <f>Consolidado!G14/1000</f>
        <v>1522.693</v>
      </c>
      <c r="D24" s="61">
        <f>Consolidado!H14/1000</f>
        <v>1588.2439999999999</v>
      </c>
      <c r="E24" s="61">
        <f>Consolidado!I14/1000</f>
        <v>1654.499</v>
      </c>
      <c r="F24" s="61">
        <f>Consolidado!J14/1000</f>
        <v>1613.885</v>
      </c>
      <c r="G24" s="61">
        <f>Consolidado!K14/1000</f>
        <v>1753.28</v>
      </c>
      <c r="H24" s="61">
        <f>Consolidado!L14/1000</f>
        <v>1876.885</v>
      </c>
      <c r="I24" s="61">
        <f>Consolidado!M14/1000</f>
        <v>1981.6510000000001</v>
      </c>
      <c r="J24" s="61">
        <f>Consolidado!N14/1000</f>
        <v>1723.3489999999999</v>
      </c>
      <c r="K24" s="61">
        <f>Consolidado!O14/1000</f>
        <v>1898.6610000000001</v>
      </c>
      <c r="L24" s="61">
        <f>Consolidado!P14/1000</f>
        <v>2058.0140000000001</v>
      </c>
      <c r="M24" s="61">
        <f>Consolidado!Q14/1000</f>
        <v>1906.096</v>
      </c>
    </row>
    <row r="25" spans="2:13" s="1" customFormat="1" x14ac:dyDescent="0.3">
      <c r="B25" s="7" t="s">
        <v>14</v>
      </c>
      <c r="C25" s="54">
        <f>Consolidado!G15/1000</f>
        <v>2570.9479999999999</v>
      </c>
      <c r="D25" s="54">
        <f>Consolidado!H15/1000</f>
        <v>3128.5250000000001</v>
      </c>
      <c r="E25" s="54">
        <f>Consolidado!I15/1000</f>
        <v>643.101</v>
      </c>
      <c r="F25" s="54">
        <f>Consolidado!J15/1000</f>
        <v>1558.682</v>
      </c>
      <c r="G25" s="54">
        <f>Consolidado!K15/1000</f>
        <v>2298.7950000000001</v>
      </c>
      <c r="H25" s="54">
        <f>Consolidado!L15/1000</f>
        <v>1994.39</v>
      </c>
      <c r="I25" s="54">
        <f>Consolidado!M15/1000</f>
        <v>1280.433</v>
      </c>
      <c r="J25" s="54">
        <f>Consolidado!N15/1000</f>
        <v>1562.462</v>
      </c>
      <c r="K25" s="54">
        <f>Consolidado!O15/1000</f>
        <v>2074.2280000000001</v>
      </c>
      <c r="L25" s="54">
        <f>Consolidado!P15/1000</f>
        <v>1616.2180000000001</v>
      </c>
      <c r="M25" s="54">
        <f>Consolidado!Q15/1000</f>
        <v>1616.011</v>
      </c>
    </row>
    <row r="26" spans="2:13" x14ac:dyDescent="0.3">
      <c r="B26" s="19" t="s">
        <v>11</v>
      </c>
      <c r="C26" s="61">
        <f>Consolidado!G17/1000</f>
        <v>147.44200000000001</v>
      </c>
      <c r="D26" s="61">
        <f>Consolidado!H17/1000</f>
        <v>261.49</v>
      </c>
      <c r="E26" s="61">
        <f>Consolidado!I17/1000</f>
        <v>625.98800000000006</v>
      </c>
      <c r="F26" s="61">
        <f>Consolidado!J17/1000</f>
        <v>459.387</v>
      </c>
      <c r="G26" s="61">
        <f>Consolidado!K17/1000</f>
        <v>283.86099999999999</v>
      </c>
      <c r="H26" s="61">
        <f>Consolidado!L17/1000</f>
        <v>599.50199999999995</v>
      </c>
      <c r="I26" s="61">
        <f>Consolidado!M17/1000</f>
        <v>805.09699999999998</v>
      </c>
      <c r="J26" s="61">
        <f>Consolidado!N17/1000</f>
        <v>1272.3320000000001</v>
      </c>
      <c r="K26" s="61">
        <f>Consolidado!O17/1000</f>
        <v>585.68299999999999</v>
      </c>
      <c r="L26" s="61">
        <f>Consolidado!P17/1000</f>
        <v>720.721</v>
      </c>
      <c r="M26" s="61">
        <f>Consolidado!Q17/1000</f>
        <v>1044.31</v>
      </c>
    </row>
    <row r="27" spans="2:13" s="1" customFormat="1" x14ac:dyDescent="0.3">
      <c r="B27" s="2" t="s">
        <v>20</v>
      </c>
      <c r="C27" s="62">
        <f>Consolidado!G18/1000</f>
        <v>201.90899999999999</v>
      </c>
      <c r="D27" s="62">
        <f>Consolidado!H18/1000</f>
        <v>310.44</v>
      </c>
      <c r="E27" s="62">
        <f>Consolidado!I18/1000</f>
        <v>223.648</v>
      </c>
      <c r="F27" s="62">
        <f>Consolidado!J18/1000</f>
        <v>365.82</v>
      </c>
      <c r="G27" s="62">
        <f>Consolidado!K18/1000</f>
        <v>101.063</v>
      </c>
      <c r="H27" s="62">
        <f>Consolidado!L18/1000</f>
        <v>132.40299999999999</v>
      </c>
      <c r="I27" s="62">
        <f>Consolidado!M18/1000</f>
        <v>114.35599999999999</v>
      </c>
      <c r="J27" s="62">
        <f>Consolidado!N18/1000</f>
        <v>78.605000000000004</v>
      </c>
      <c r="K27" s="62">
        <f>Consolidado!O18/1000</f>
        <v>79.37</v>
      </c>
      <c r="L27" s="62">
        <f>Consolidado!P18/1000</f>
        <v>56.615000000000002</v>
      </c>
      <c r="M27" s="62">
        <f>Consolidado!Q18/1000</f>
        <v>46.072000000000003</v>
      </c>
    </row>
    <row r="28" spans="2:13" s="2" customFormat="1" x14ac:dyDescent="0.3">
      <c r="B28" s="17" t="s">
        <v>22</v>
      </c>
      <c r="C28" s="63">
        <f>Consolidado!G19/1000</f>
        <v>-1649.376</v>
      </c>
      <c r="D28" s="63">
        <f>Consolidado!H19/1000</f>
        <v>-1665.663</v>
      </c>
      <c r="E28" s="63">
        <f>Consolidado!I19/1000</f>
        <v>-1854.3340000000001</v>
      </c>
      <c r="F28" s="63">
        <f>Consolidado!J19/1000</f>
        <v>-1793.95</v>
      </c>
      <c r="G28" s="63">
        <f>Consolidado!K19/1000</f>
        <v>-1787.3910000000001</v>
      </c>
      <c r="H28" s="63">
        <f>Consolidado!L19/1000</f>
        <v>-1775.136</v>
      </c>
      <c r="I28" s="63">
        <f>Consolidado!M19/1000</f>
        <v>-1817.5740000000001</v>
      </c>
      <c r="J28" s="63">
        <f>Consolidado!N19/1000</f>
        <v>-1936.097</v>
      </c>
      <c r="K28" s="63">
        <f>Consolidado!O19/1000</f>
        <v>-1852.923</v>
      </c>
      <c r="L28" s="63">
        <f>Consolidado!P19/1000</f>
        <v>-1884.4159999999999</v>
      </c>
      <c r="M28" s="63">
        <f>Consolidado!Q19/1000</f>
        <v>-1917.508</v>
      </c>
    </row>
    <row r="29" spans="2:13" s="1" customFormat="1" x14ac:dyDescent="0.3">
      <c r="B29" s="26" t="s">
        <v>86</v>
      </c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</row>
    <row r="30" spans="2:13" s="1" customFormat="1" x14ac:dyDescent="0.3">
      <c r="B30" s="29" t="s">
        <v>143</v>
      </c>
      <c r="C30" s="58">
        <v>7.57</v>
      </c>
      <c r="D30" s="58">
        <v>0</v>
      </c>
      <c r="E30" s="58">
        <v>-1.577</v>
      </c>
      <c r="F30" s="58">
        <v>0</v>
      </c>
      <c r="G30" s="58">
        <v>0</v>
      </c>
      <c r="H30" s="58">
        <v>0</v>
      </c>
      <c r="I30" s="58">
        <v>-31.946999999999999</v>
      </c>
      <c r="J30" s="58">
        <v>0</v>
      </c>
      <c r="K30" s="58">
        <v>0</v>
      </c>
      <c r="L30" s="58">
        <v>0</v>
      </c>
      <c r="M30" s="58">
        <v>0</v>
      </c>
    </row>
    <row r="31" spans="2:13" s="1" customFormat="1" x14ac:dyDescent="0.3">
      <c r="B31" s="28" t="s">
        <v>142</v>
      </c>
      <c r="C31" s="59">
        <f>+C28+C30</f>
        <v>-1641.806</v>
      </c>
      <c r="D31" s="59">
        <f t="shared" ref="D31:M31" si="4">+D28+D30</f>
        <v>-1665.663</v>
      </c>
      <c r="E31" s="59">
        <f t="shared" si="4"/>
        <v>-1855.9110000000001</v>
      </c>
      <c r="F31" s="59">
        <f t="shared" si="4"/>
        <v>-1793.95</v>
      </c>
      <c r="G31" s="59">
        <f t="shared" si="4"/>
        <v>-1787.3910000000001</v>
      </c>
      <c r="H31" s="59">
        <f t="shared" si="4"/>
        <v>-1775.136</v>
      </c>
      <c r="I31" s="59">
        <f t="shared" si="4"/>
        <v>-1849.521</v>
      </c>
      <c r="J31" s="59">
        <f t="shared" si="4"/>
        <v>-1936.097</v>
      </c>
      <c r="K31" s="59">
        <f t="shared" si="4"/>
        <v>-1852.923</v>
      </c>
      <c r="L31" s="59">
        <f t="shared" si="4"/>
        <v>-1884.4159999999999</v>
      </c>
      <c r="M31" s="59">
        <f t="shared" si="4"/>
        <v>-1917.508</v>
      </c>
    </row>
    <row r="32" spans="2:13" s="2" customFormat="1" x14ac:dyDescent="0.3">
      <c r="C32" s="62"/>
      <c r="D32" s="62"/>
      <c r="E32" s="62"/>
      <c r="F32" s="62"/>
      <c r="G32" s="62"/>
      <c r="H32" s="62"/>
      <c r="I32" s="62"/>
      <c r="J32" s="62"/>
      <c r="K32" s="62"/>
      <c r="L32" s="62"/>
    </row>
    <row r="33" spans="2:13" s="2" customFormat="1" x14ac:dyDescent="0.3">
      <c r="B33" s="24" t="s">
        <v>92</v>
      </c>
      <c r="C33" s="53">
        <f>SUM(C34:C44)</f>
        <v>-6100.634</v>
      </c>
      <c r="D33" s="53">
        <f t="shared" ref="D33:M33" si="5">SUM(D34:D44)</f>
        <v>-6711.5709999999999</v>
      </c>
      <c r="E33" s="53">
        <f t="shared" si="5"/>
        <v>-7014.3670000000002</v>
      </c>
      <c r="F33" s="53">
        <f t="shared" si="5"/>
        <v>-9083.5570000000007</v>
      </c>
      <c r="G33" s="53">
        <f t="shared" si="5"/>
        <v>-5720.3249999999998</v>
      </c>
      <c r="H33" s="53">
        <f t="shared" si="5"/>
        <v>-4251.6270000000004</v>
      </c>
      <c r="I33" s="53">
        <f t="shared" si="5"/>
        <v>-6348.26</v>
      </c>
      <c r="J33" s="53">
        <f t="shared" si="5"/>
        <v>-10313.35</v>
      </c>
      <c r="K33" s="53">
        <f t="shared" si="5"/>
        <v>-5675.5940000000001</v>
      </c>
      <c r="L33" s="53">
        <f t="shared" si="5"/>
        <v>-5642.4260000000004</v>
      </c>
      <c r="M33" s="53">
        <f t="shared" si="5"/>
        <v>-650.18700000000001</v>
      </c>
    </row>
    <row r="34" spans="2:13" s="2" customFormat="1" x14ac:dyDescent="0.3">
      <c r="B34" s="7" t="s">
        <v>5</v>
      </c>
      <c r="C34" s="54">
        <f>Consolidado!G32/1000</f>
        <v>-1051.355</v>
      </c>
      <c r="D34" s="54">
        <f>Consolidado!H32/1000</f>
        <v>-1101.7449999999999</v>
      </c>
      <c r="E34" s="54">
        <f>Consolidado!I32/1000</f>
        <v>-1139.366</v>
      </c>
      <c r="F34" s="54">
        <f>Consolidado!J32/1000</f>
        <v>-2601.5859999999998</v>
      </c>
      <c r="G34" s="54">
        <f>Consolidado!K32/1000</f>
        <v>-970.69500000000005</v>
      </c>
      <c r="H34" s="54">
        <f>Consolidado!L32/1000</f>
        <v>-1593.579</v>
      </c>
      <c r="I34" s="54">
        <f>Consolidado!M32/1000</f>
        <v>-1002.841</v>
      </c>
      <c r="J34" s="54">
        <f>Consolidado!N32/1000</f>
        <v>-1217.239</v>
      </c>
      <c r="K34" s="54">
        <f>Consolidado!O32/1000</f>
        <v>-977.88699999999994</v>
      </c>
      <c r="L34" s="54">
        <f>Consolidado!P32/1000</f>
        <v>-934.00400000000002</v>
      </c>
      <c r="M34" s="54">
        <f>Consolidado!Q32/1000</f>
        <v>-903.76099999999997</v>
      </c>
    </row>
    <row r="35" spans="2:13" s="2" customFormat="1" x14ac:dyDescent="0.3">
      <c r="B35" s="19" t="s">
        <v>6</v>
      </c>
      <c r="C35" s="55">
        <f>Consolidado!G33/1000</f>
        <v>-33.231000000000002</v>
      </c>
      <c r="D35" s="55">
        <f>Consolidado!H33/1000</f>
        <v>-71.125</v>
      </c>
      <c r="E35" s="55">
        <f>Consolidado!I33/1000</f>
        <v>-72.617999999999995</v>
      </c>
      <c r="F35" s="55">
        <f>Consolidado!J33/1000</f>
        <v>-92.108999999999995</v>
      </c>
      <c r="G35" s="55">
        <f>Consolidado!K33/1000</f>
        <v>-44.575000000000003</v>
      </c>
      <c r="H35" s="55">
        <f>Consolidado!L33/1000</f>
        <v>-56.366999999999997</v>
      </c>
      <c r="I35" s="55">
        <f>Consolidado!M33/1000</f>
        <v>-50.68</v>
      </c>
      <c r="J35" s="55">
        <f>Consolidado!N33/1000</f>
        <v>-99.475999999999999</v>
      </c>
      <c r="K35" s="55">
        <f>Consolidado!O33/1000</f>
        <v>-45.966999999999999</v>
      </c>
      <c r="L35" s="55">
        <f>Consolidado!P33/1000</f>
        <v>-37.097999999999999</v>
      </c>
      <c r="M35" s="55">
        <f>Consolidado!Q33/1000</f>
        <v>-64.364999999999995</v>
      </c>
    </row>
    <row r="36" spans="2:13" s="2" customFormat="1" x14ac:dyDescent="0.3">
      <c r="B36" s="13" t="s">
        <v>7</v>
      </c>
      <c r="C36" s="54">
        <f>Consolidado!G34/1000</f>
        <v>-368.423</v>
      </c>
      <c r="D36" s="54">
        <f>Consolidado!H34/1000</f>
        <v>-414.95400000000001</v>
      </c>
      <c r="E36" s="54">
        <f>Consolidado!I34/1000</f>
        <v>-493.65100000000001</v>
      </c>
      <c r="F36" s="54">
        <f>Consolidado!J34/1000</f>
        <v>-788.20399999999995</v>
      </c>
      <c r="G36" s="54">
        <f>Consolidado!K34/1000</f>
        <v>-495.29899999999998</v>
      </c>
      <c r="H36" s="54">
        <f>Consolidado!L34/1000</f>
        <v>-609.85199999999998</v>
      </c>
      <c r="I36" s="54">
        <f>Consolidado!M34/1000</f>
        <v>-600.55600000000004</v>
      </c>
      <c r="J36" s="54">
        <f>Consolidado!N34/1000</f>
        <v>-655.85500000000002</v>
      </c>
      <c r="K36" s="54">
        <f>Consolidado!O34/1000</f>
        <v>-438.541</v>
      </c>
      <c r="L36" s="54">
        <f>Consolidado!P34/1000</f>
        <v>-457.42500000000001</v>
      </c>
      <c r="M36" s="54">
        <f>Consolidado!Q34/1000</f>
        <v>-568.524</v>
      </c>
    </row>
    <row r="37" spans="2:13" s="2" customFormat="1" x14ac:dyDescent="0.3">
      <c r="B37" s="19" t="s">
        <v>8</v>
      </c>
      <c r="C37" s="55">
        <f>Consolidado!G35/1000</f>
        <v>-482.95800000000003</v>
      </c>
      <c r="D37" s="55">
        <f>Consolidado!H35/1000</f>
        <v>-557.31700000000001</v>
      </c>
      <c r="E37" s="55">
        <f>Consolidado!I35/1000</f>
        <v>-1101.8630000000001</v>
      </c>
      <c r="F37" s="55">
        <f>Consolidado!J35/1000</f>
        <v>-975.51700000000005</v>
      </c>
      <c r="G37" s="55">
        <f>Consolidado!K35/1000</f>
        <v>-638.505</v>
      </c>
      <c r="H37" s="55">
        <f>Consolidado!L35/1000</f>
        <v>-640.62</v>
      </c>
      <c r="I37" s="55">
        <f>Consolidado!M35/1000</f>
        <v>-807.43799999999999</v>
      </c>
      <c r="J37" s="55">
        <f>Consolidado!N35/1000</f>
        <v>-941.66300000000001</v>
      </c>
      <c r="K37" s="55">
        <f>Consolidado!O35/1000</f>
        <v>-737.33699999999999</v>
      </c>
      <c r="L37" s="55">
        <f>Consolidado!P35/1000</f>
        <v>-796.85199999999998</v>
      </c>
      <c r="M37" s="55">
        <f>Consolidado!Q35/1000</f>
        <v>-1452.2080000000001</v>
      </c>
    </row>
    <row r="38" spans="2:13" s="2" customFormat="1" x14ac:dyDescent="0.3">
      <c r="B38" s="7" t="s">
        <v>9</v>
      </c>
      <c r="C38" s="54">
        <f>Consolidado!G36/1000</f>
        <v>-560.13499999999999</v>
      </c>
      <c r="D38" s="54">
        <f>Consolidado!H36/1000</f>
        <v>-588.96299999999997</v>
      </c>
      <c r="E38" s="54">
        <f>Consolidado!I36/1000</f>
        <v>-832.85400000000004</v>
      </c>
      <c r="F38" s="54">
        <f>Consolidado!J36/1000</f>
        <v>-764.18</v>
      </c>
      <c r="G38" s="54">
        <f>Consolidado!K36/1000</f>
        <v>-810.08100000000002</v>
      </c>
      <c r="H38" s="54">
        <f>Consolidado!L36/1000</f>
        <v>-811.73400000000004</v>
      </c>
      <c r="I38" s="54">
        <f>Consolidado!M36/1000</f>
        <v>-876.26</v>
      </c>
      <c r="J38" s="54">
        <f>Consolidado!N36/1000</f>
        <v>-984.05100000000004</v>
      </c>
      <c r="K38" s="54">
        <f>Consolidado!O36/1000</f>
        <v>-971.64499999999998</v>
      </c>
      <c r="L38" s="54">
        <f>Consolidado!P36/1000</f>
        <v>-998.76</v>
      </c>
      <c r="M38" s="54">
        <f>Consolidado!Q36/1000</f>
        <v>-1015.9880000000001</v>
      </c>
    </row>
    <row r="39" spans="2:13" s="2" customFormat="1" x14ac:dyDescent="0.3">
      <c r="B39" s="19" t="s">
        <v>10</v>
      </c>
      <c r="C39" s="55">
        <f>Consolidado!G37/1000</f>
        <v>-648.27099999999996</v>
      </c>
      <c r="D39" s="55">
        <f>Consolidado!H37/1000</f>
        <v>-450.03399999999999</v>
      </c>
      <c r="E39" s="55">
        <f>Consolidado!I37/1000</f>
        <v>-443.52100000000002</v>
      </c>
      <c r="F39" s="55">
        <f>Consolidado!J37/1000</f>
        <v>-544.16999999999996</v>
      </c>
      <c r="G39" s="55">
        <f>Consolidado!K37/1000</f>
        <v>-442.02100000000002</v>
      </c>
      <c r="H39" s="55">
        <f>Consolidado!L37/1000</f>
        <v>-488.125</v>
      </c>
      <c r="I39" s="55">
        <f>Consolidado!M37/1000</f>
        <v>-510.41500000000002</v>
      </c>
      <c r="J39" s="55">
        <f>Consolidado!N37/1000</f>
        <v>-602.30600000000004</v>
      </c>
      <c r="K39" s="55">
        <f>Consolidado!O37/1000</f>
        <v>-505.536</v>
      </c>
      <c r="L39" s="55">
        <f>Consolidado!P37/1000</f>
        <v>-464.25</v>
      </c>
      <c r="M39" s="55">
        <f>Consolidado!Q37/1000</f>
        <v>-491.06900000000002</v>
      </c>
    </row>
    <row r="40" spans="2:13" s="2" customFormat="1" x14ac:dyDescent="0.3">
      <c r="B40" s="7" t="s">
        <v>11</v>
      </c>
      <c r="C40" s="54">
        <f>Consolidado!G38/1000</f>
        <v>-195.256</v>
      </c>
      <c r="D40" s="54">
        <f>Consolidado!H38/1000</f>
        <v>-317.19900000000001</v>
      </c>
      <c r="E40" s="54">
        <f>Consolidado!I38/1000</f>
        <v>-422.31700000000001</v>
      </c>
      <c r="F40" s="54">
        <f>Consolidado!J38/1000</f>
        <v>-743.85900000000004</v>
      </c>
      <c r="G40" s="54">
        <f>Consolidado!K38/1000</f>
        <v>-398.19900000000001</v>
      </c>
      <c r="H40" s="54">
        <f>Consolidado!L38/1000</f>
        <v>-655.95899999999995</v>
      </c>
      <c r="I40" s="54">
        <f>Consolidado!M38/1000</f>
        <v>-865.601</v>
      </c>
      <c r="J40" s="54">
        <f>Consolidado!N38/1000</f>
        <v>-1371.373</v>
      </c>
      <c r="K40" s="54">
        <f>Consolidado!O38/1000</f>
        <v>-641.80600000000004</v>
      </c>
      <c r="L40" s="54">
        <f>Consolidado!P38/1000</f>
        <v>-786.50199999999995</v>
      </c>
      <c r="M40" s="54">
        <f>Consolidado!Q38/1000</f>
        <v>-1054.6559999999999</v>
      </c>
    </row>
    <row r="41" spans="2:13" s="2" customFormat="1" x14ac:dyDescent="0.3">
      <c r="B41" s="19" t="s">
        <v>28</v>
      </c>
      <c r="C41" s="55">
        <f>Consolidado!G39/1000</f>
        <v>-1941.15</v>
      </c>
      <c r="D41" s="55">
        <f>Consolidado!H39/1000</f>
        <v>-2323.8440000000001</v>
      </c>
      <c r="E41" s="55">
        <f>Consolidado!I39/1000</f>
        <v>-1528.69</v>
      </c>
      <c r="F41" s="55">
        <f>Consolidado!J39/1000</f>
        <v>-1134.741</v>
      </c>
      <c r="G41" s="55">
        <f>Consolidado!K39/1000</f>
        <v>-715.73400000000004</v>
      </c>
      <c r="H41" s="55">
        <f>Consolidado!L39/1000</f>
        <v>1658.94</v>
      </c>
      <c r="I41" s="55">
        <f>Consolidado!M39/1000</f>
        <v>219.78899999999999</v>
      </c>
      <c r="J41" s="55">
        <f>Consolidado!N39/1000</f>
        <v>-3358.7849999999999</v>
      </c>
      <c r="K41" s="55">
        <f>Consolidado!O39/1000</f>
        <v>-195.661</v>
      </c>
      <c r="L41" s="55">
        <f>Consolidado!P39/1000</f>
        <v>0.876</v>
      </c>
      <c r="M41" s="55">
        <f>Consolidado!Q39/1000</f>
        <v>228.76</v>
      </c>
    </row>
    <row r="42" spans="2:13" s="2" customFormat="1" x14ac:dyDescent="0.3">
      <c r="B42" s="7" t="s">
        <v>3</v>
      </c>
      <c r="C42" s="54">
        <f>(Consolidado!G46+Consolidado!G47)/1000</f>
        <v>-501.31700000000001</v>
      </c>
      <c r="D42" s="54">
        <f>(Consolidado!H46+Consolidado!H47)/1000</f>
        <v>-496.91500000000002</v>
      </c>
      <c r="E42" s="54">
        <f>(Consolidado!I46+Consolidado!I47)/1000</f>
        <v>-812.39</v>
      </c>
      <c r="F42" s="54">
        <f>(Consolidado!J46+Consolidado!J47)/1000</f>
        <v>-879.64599999999996</v>
      </c>
      <c r="G42" s="54">
        <f>(Consolidado!K46+Consolidado!K47)/1000</f>
        <v>-903.38300000000004</v>
      </c>
      <c r="H42" s="54">
        <f>(Consolidado!L46+Consolidado!L47)/1000</f>
        <v>-894.20500000000004</v>
      </c>
      <c r="I42" s="54">
        <f>(Consolidado!M46+Consolidado!M47)/1000</f>
        <v>-924.66499999999996</v>
      </c>
      <c r="J42" s="54">
        <f>(Consolidado!N46+Consolidado!N47)/1000</f>
        <v>-899.08900000000006</v>
      </c>
      <c r="K42" s="54">
        <f>(Consolidado!O46+Consolidado!O47)/1000</f>
        <v>-996.71100000000001</v>
      </c>
      <c r="L42" s="54">
        <f>(Consolidado!P46+Consolidado!P47)/1000</f>
        <v>-968.101</v>
      </c>
      <c r="M42" s="54">
        <f>(Consolidado!Q46+Consolidado!Q47)/1000</f>
        <v>-990.01800000000003</v>
      </c>
    </row>
    <row r="43" spans="2:13" s="2" customFormat="1" x14ac:dyDescent="0.3">
      <c r="B43" s="19" t="s">
        <v>30</v>
      </c>
      <c r="C43" s="55">
        <f>Consolidado!G40/1000</f>
        <v>0</v>
      </c>
      <c r="D43" s="55">
        <f>Consolidado!H40/1000</f>
        <v>0</v>
      </c>
      <c r="E43" s="55">
        <f>Consolidado!I40/1000</f>
        <v>362.392</v>
      </c>
      <c r="F43" s="55">
        <f>Consolidado!J40/1000</f>
        <v>2.786</v>
      </c>
      <c r="G43" s="55">
        <f>Consolidado!K40/1000</f>
        <v>0</v>
      </c>
      <c r="H43" s="55">
        <f>Consolidado!L40/1000</f>
        <v>0</v>
      </c>
      <c r="I43" s="55">
        <f>Consolidado!M40/1000</f>
        <v>-12.144</v>
      </c>
      <c r="J43" s="55">
        <f>Consolidado!N40/1000</f>
        <v>0</v>
      </c>
      <c r="K43" s="55">
        <f>Consolidado!O40/1000</f>
        <v>0</v>
      </c>
      <c r="L43" s="55">
        <f>Consolidado!P40/1000</f>
        <v>0</v>
      </c>
      <c r="M43" s="55">
        <f>Consolidado!Q40/1000</f>
        <v>6129.7709999999997</v>
      </c>
    </row>
    <row r="44" spans="2:13" s="2" customFormat="1" x14ac:dyDescent="0.3">
      <c r="B44" s="7" t="s">
        <v>21</v>
      </c>
      <c r="C44" s="54">
        <f>Consolidado!G41/1000</f>
        <v>-318.53800000000001</v>
      </c>
      <c r="D44" s="54">
        <f>Consolidado!H41/1000</f>
        <v>-389.47500000000002</v>
      </c>
      <c r="E44" s="54">
        <f>Consolidado!I41/1000</f>
        <v>-529.48900000000003</v>
      </c>
      <c r="F44" s="54">
        <f>Consolidado!J41/1000</f>
        <v>-562.33100000000002</v>
      </c>
      <c r="G44" s="54">
        <f>Consolidado!K41/1000</f>
        <v>-301.83300000000003</v>
      </c>
      <c r="H44" s="54">
        <f>Consolidado!L41/1000</f>
        <v>-160.126</v>
      </c>
      <c r="I44" s="54">
        <f>Consolidado!M41/1000</f>
        <v>-917.44899999999996</v>
      </c>
      <c r="J44" s="54">
        <f>Consolidado!N41/1000</f>
        <v>-183.51300000000001</v>
      </c>
      <c r="K44" s="54">
        <f>Consolidado!O41/1000</f>
        <v>-164.50299999999999</v>
      </c>
      <c r="L44" s="54">
        <f>Consolidado!P41/1000</f>
        <v>-200.31</v>
      </c>
      <c r="M44" s="54">
        <f>Consolidado!Q41/1000</f>
        <v>-468.12900000000002</v>
      </c>
    </row>
    <row r="45" spans="2:13" s="1" customFormat="1" x14ac:dyDescent="0.3">
      <c r="B45" s="26" t="s">
        <v>86</v>
      </c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</row>
    <row r="46" spans="2:13" s="1" customFormat="1" x14ac:dyDescent="0.3">
      <c r="B46" s="29" t="s">
        <v>93</v>
      </c>
      <c r="C46" s="58">
        <v>-8.4529999999999994</v>
      </c>
      <c r="D46" s="58">
        <v>5.9020000000000001</v>
      </c>
      <c r="E46" s="58">
        <v>153.14599999999999</v>
      </c>
      <c r="F46" s="58">
        <v>1555.769</v>
      </c>
      <c r="G46" s="58">
        <v>-20.576000000000001</v>
      </c>
      <c r="H46" s="58">
        <v>490.88799999999998</v>
      </c>
      <c r="I46" s="58">
        <v>843.21500000000003</v>
      </c>
      <c r="J46" s="58">
        <v>341.178</v>
      </c>
      <c r="K46" s="58">
        <v>32.735999999999997</v>
      </c>
      <c r="L46" s="58">
        <v>53.137</v>
      </c>
      <c r="M46" s="58">
        <v>312.947</v>
      </c>
    </row>
    <row r="47" spans="2:13" s="1" customFormat="1" x14ac:dyDescent="0.3">
      <c r="B47" s="29" t="s">
        <v>94</v>
      </c>
      <c r="C47" s="58">
        <v>2102.3069999999998</v>
      </c>
      <c r="D47" s="58">
        <v>2103.8919999999998</v>
      </c>
      <c r="E47" s="58">
        <v>528.39300000000003</v>
      </c>
      <c r="F47" s="58">
        <v>1446.451</v>
      </c>
      <c r="G47" s="58">
        <v>576.35199999999998</v>
      </c>
      <c r="H47" s="58">
        <v>-1604.03</v>
      </c>
      <c r="I47" s="58">
        <v>-288.17700000000002</v>
      </c>
      <c r="J47" s="58">
        <v>2741.4160000000002</v>
      </c>
      <c r="K47" s="58">
        <v>-118.489</v>
      </c>
      <c r="L47" s="58">
        <v>-269.96300000000002</v>
      </c>
      <c r="M47" s="58">
        <v>-479.89400000000001</v>
      </c>
    </row>
    <row r="48" spans="2:13" s="1" customFormat="1" x14ac:dyDescent="0.3">
      <c r="B48" s="29" t="s">
        <v>95</v>
      </c>
      <c r="C48" s="58">
        <v>3.4180000000000001</v>
      </c>
      <c r="D48" s="58">
        <v>3.9060000000000001</v>
      </c>
      <c r="E48" s="58">
        <v>0</v>
      </c>
      <c r="F48" s="58">
        <v>0</v>
      </c>
      <c r="G48" s="58">
        <v>0</v>
      </c>
      <c r="H48" s="58">
        <v>0</v>
      </c>
      <c r="I48" s="58">
        <v>0</v>
      </c>
      <c r="J48" s="58">
        <v>0</v>
      </c>
      <c r="K48" s="58">
        <v>0</v>
      </c>
      <c r="L48" s="58">
        <v>0</v>
      </c>
      <c r="M48" s="58">
        <v>0</v>
      </c>
    </row>
    <row r="49" spans="2:13" s="1" customFormat="1" x14ac:dyDescent="0.3">
      <c r="B49" s="27" t="s">
        <v>96</v>
      </c>
      <c r="C49" s="58">
        <v>0</v>
      </c>
      <c r="D49" s="58">
        <v>0</v>
      </c>
      <c r="E49" s="58">
        <v>0</v>
      </c>
      <c r="F49" s="58">
        <v>0</v>
      </c>
      <c r="G49" s="58">
        <v>0</v>
      </c>
      <c r="H49" s="58">
        <v>0</v>
      </c>
      <c r="I49" s="58">
        <v>0</v>
      </c>
      <c r="J49" s="58">
        <v>0</v>
      </c>
      <c r="K49" s="58">
        <v>0</v>
      </c>
      <c r="L49" s="58">
        <v>0</v>
      </c>
      <c r="M49" s="58">
        <v>0</v>
      </c>
    </row>
    <row r="50" spans="2:13" s="1" customFormat="1" x14ac:dyDescent="0.3">
      <c r="B50" s="29" t="s">
        <v>97</v>
      </c>
      <c r="C50" s="58">
        <v>0</v>
      </c>
      <c r="D50" s="58">
        <v>0</v>
      </c>
      <c r="E50" s="58">
        <v>-5.4809999999999999</v>
      </c>
      <c r="F50" s="58">
        <v>0</v>
      </c>
      <c r="G50" s="58">
        <v>0</v>
      </c>
      <c r="H50" s="58">
        <v>-5.5</v>
      </c>
      <c r="I50" s="58">
        <v>39.799999999999997</v>
      </c>
      <c r="J50" s="58">
        <v>0</v>
      </c>
      <c r="K50" s="58">
        <v>0</v>
      </c>
      <c r="L50" s="58">
        <v>0</v>
      </c>
      <c r="M50" s="58">
        <v>0</v>
      </c>
    </row>
    <row r="51" spans="2:13" s="1" customFormat="1" x14ac:dyDescent="0.3">
      <c r="B51" s="27" t="s">
        <v>98</v>
      </c>
      <c r="C51" s="58">
        <v>0</v>
      </c>
      <c r="D51" s="58">
        <v>0</v>
      </c>
      <c r="E51" s="58">
        <v>0</v>
      </c>
      <c r="F51" s="58">
        <v>0</v>
      </c>
      <c r="G51" s="58">
        <v>0</v>
      </c>
      <c r="H51" s="58">
        <v>0</v>
      </c>
      <c r="I51" s="58">
        <v>0</v>
      </c>
      <c r="J51" s="58">
        <v>-48.838000000000001</v>
      </c>
      <c r="K51" s="58">
        <v>0</v>
      </c>
      <c r="L51" s="58">
        <v>0</v>
      </c>
      <c r="M51" s="58">
        <v>0</v>
      </c>
    </row>
    <row r="52" spans="2:13" s="1" customFormat="1" x14ac:dyDescent="0.3">
      <c r="B52" s="27" t="s">
        <v>99</v>
      </c>
      <c r="C52" s="58">
        <v>0</v>
      </c>
      <c r="D52" s="58">
        <v>0</v>
      </c>
      <c r="E52" s="58">
        <v>-4.46</v>
      </c>
      <c r="F52" s="58">
        <v>55.887999999999998</v>
      </c>
      <c r="G52" s="58">
        <v>0</v>
      </c>
      <c r="H52" s="58">
        <v>0</v>
      </c>
      <c r="I52" s="58">
        <v>0</v>
      </c>
      <c r="J52" s="58">
        <v>0</v>
      </c>
      <c r="K52" s="58">
        <v>0</v>
      </c>
      <c r="L52" s="58">
        <v>0</v>
      </c>
      <c r="M52" s="58">
        <v>0</v>
      </c>
    </row>
    <row r="53" spans="2:13" s="1" customFormat="1" x14ac:dyDescent="0.3">
      <c r="B53" s="28" t="s">
        <v>100</v>
      </c>
      <c r="C53" s="59">
        <f>+C33+SUM(C46:C52)</f>
        <v>-4003.3620000000001</v>
      </c>
      <c r="D53" s="59">
        <f t="shared" ref="D53:K53" si="6">+D33+SUM(D46:D52)</f>
        <v>-4597.8710000000001</v>
      </c>
      <c r="E53" s="59">
        <f t="shared" si="6"/>
        <v>-6342.7690000000002</v>
      </c>
      <c r="F53" s="59">
        <f t="shared" si="6"/>
        <v>-6025.4489999999996</v>
      </c>
      <c r="G53" s="59">
        <f t="shared" si="6"/>
        <v>-5164.549</v>
      </c>
      <c r="H53" s="59">
        <f t="shared" si="6"/>
        <v>-5370.2690000000002</v>
      </c>
      <c r="I53" s="59">
        <f t="shared" si="6"/>
        <v>-5753.4219999999996</v>
      </c>
      <c r="J53" s="59">
        <f t="shared" si="6"/>
        <v>-7279.5940000000001</v>
      </c>
      <c r="K53" s="59">
        <f t="shared" si="6"/>
        <v>-5761.3469999999998</v>
      </c>
      <c r="L53" s="59">
        <f t="shared" ref="L53:M53" si="7">+L33+SUM(L46:L52)</f>
        <v>-5859.2520000000004</v>
      </c>
      <c r="M53" s="59">
        <f t="shared" si="7"/>
        <v>-817.13400000000001</v>
      </c>
    </row>
    <row r="54" spans="2:13" s="2" customFormat="1" x14ac:dyDescent="0.3">
      <c r="B54" s="17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</row>
    <row r="55" spans="2:13" s="2" customFormat="1" x14ac:dyDescent="0.3">
      <c r="B55" s="2" t="s">
        <v>25</v>
      </c>
      <c r="C55" s="62">
        <f>Consolidado!G42/1000</f>
        <v>626.05100000000004</v>
      </c>
      <c r="D55" s="62">
        <f>Consolidado!H42/1000</f>
        <v>486.53399999999999</v>
      </c>
      <c r="E55" s="62">
        <f>Consolidado!I42/1000</f>
        <v>555.28499999999997</v>
      </c>
      <c r="F55" s="62">
        <f>Consolidado!J42/1000</f>
        <v>701.90700000000004</v>
      </c>
      <c r="G55" s="62">
        <f>Consolidado!K42/1000</f>
        <v>508.82600000000002</v>
      </c>
      <c r="H55" s="62">
        <f>Consolidado!L42/1000</f>
        <v>630.73900000000003</v>
      </c>
      <c r="I55" s="62">
        <f>Consolidado!M42/1000</f>
        <v>658.82600000000002</v>
      </c>
      <c r="J55" s="62">
        <f>Consolidado!N42/1000</f>
        <v>263.69900000000001</v>
      </c>
      <c r="K55" s="62">
        <f>Consolidado!O42/1000</f>
        <v>575.96199999999999</v>
      </c>
      <c r="L55" s="62">
        <f>Consolidado!P42/1000</f>
        <v>700.24599999999998</v>
      </c>
      <c r="M55" s="62">
        <f>Consolidado!Q42/1000</f>
        <v>748.50300000000004</v>
      </c>
    </row>
    <row r="56" spans="2:13" s="2" customFormat="1" x14ac:dyDescent="0.3">
      <c r="B56" s="17" t="s">
        <v>27</v>
      </c>
      <c r="C56" s="63">
        <f>Consolidado!G43/1000</f>
        <v>121.033</v>
      </c>
      <c r="D56" s="63">
        <f>Consolidado!H43/1000</f>
        <v>121.029</v>
      </c>
      <c r="E56" s="63">
        <f>Consolidado!I43/1000</f>
        <v>32.304000000000002</v>
      </c>
      <c r="F56" s="63">
        <f>Consolidado!J43/1000</f>
        <v>-87.441999999999993</v>
      </c>
      <c r="G56" s="63">
        <f>Consolidado!K43/1000</f>
        <v>-11.457000000000001</v>
      </c>
      <c r="H56" s="63">
        <f>Consolidado!L43/1000</f>
        <v>72.991</v>
      </c>
      <c r="I56" s="63">
        <f>Consolidado!M43/1000</f>
        <v>798.39700000000005</v>
      </c>
      <c r="J56" s="63">
        <f>Consolidado!N43/1000</f>
        <v>283.13099999999997</v>
      </c>
      <c r="K56" s="63">
        <f>Consolidado!O43/1000</f>
        <v>4.7670000000000003</v>
      </c>
      <c r="L56" s="63">
        <f>Consolidado!P43/1000</f>
        <v>8.4120000000000008</v>
      </c>
      <c r="M56" s="63">
        <f>Consolidado!Q43/1000</f>
        <v>28.218</v>
      </c>
    </row>
    <row r="57" spans="2:13" s="2" customFormat="1" x14ac:dyDescent="0.3">
      <c r="B57" s="44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</row>
    <row r="58" spans="2:13" s="1" customFormat="1" x14ac:dyDescent="0.3">
      <c r="B58" s="30" t="s">
        <v>101</v>
      </c>
      <c r="C58" s="53">
        <f>SUM(C59:C62)</f>
        <v>3454.4119999999998</v>
      </c>
      <c r="D58" s="53">
        <f t="shared" ref="D58:L58" si="8">SUM(D59:D62)</f>
        <v>3267.2370000000001</v>
      </c>
      <c r="E58" s="53">
        <f t="shared" si="8"/>
        <v>2533.136</v>
      </c>
      <c r="F58" s="53">
        <f t="shared" si="8"/>
        <v>1274.1389999999999</v>
      </c>
      <c r="G58" s="53">
        <f t="shared" si="8"/>
        <v>4965.1689999999999</v>
      </c>
      <c r="H58" s="53">
        <f t="shared" si="8"/>
        <v>6668.0889999999999</v>
      </c>
      <c r="I58" s="53">
        <f t="shared" si="8"/>
        <v>4974.2939999999999</v>
      </c>
      <c r="J58" s="53">
        <f t="shared" si="8"/>
        <v>1033.6510000000001</v>
      </c>
      <c r="K58" s="53">
        <f t="shared" si="8"/>
        <v>4660.6639999999998</v>
      </c>
      <c r="L58" s="53">
        <f t="shared" si="8"/>
        <v>4389.0680000000002</v>
      </c>
      <c r="M58" s="53">
        <f>SUM(M59:M62)</f>
        <v>12159.478999999999</v>
      </c>
    </row>
    <row r="59" spans="2:13" s="1" customFormat="1" x14ac:dyDescent="0.3">
      <c r="B59" s="12" t="s">
        <v>141</v>
      </c>
      <c r="C59" s="64">
        <f>Consolidado!G72/1000</f>
        <v>2628.7220000000002</v>
      </c>
      <c r="D59" s="64">
        <f>Consolidado!H72/1000</f>
        <v>501.58600000000001</v>
      </c>
      <c r="E59" s="64">
        <f>Consolidado!I72/1000</f>
        <v>-8.7999999999999995E-2</v>
      </c>
      <c r="F59" s="64">
        <f>Consolidado!J72/1000</f>
        <v>-478.62299999999999</v>
      </c>
      <c r="G59" s="64">
        <f>Consolidado!K72/1000</f>
        <v>741.34</v>
      </c>
      <c r="H59" s="64">
        <f>Consolidado!L72/1000</f>
        <v>1615.5409999999999</v>
      </c>
      <c r="I59" s="64">
        <f>Consolidado!M72/1000</f>
        <v>1476.587</v>
      </c>
      <c r="J59" s="64">
        <f>Consolidado!N72/1000</f>
        <v>893.40700000000004</v>
      </c>
      <c r="K59" s="64">
        <f>Consolidado!O72/1000</f>
        <v>330.53399999999999</v>
      </c>
      <c r="L59" s="64">
        <f>Consolidado!P72/1000</f>
        <v>1742.6759999999999</v>
      </c>
      <c r="M59" s="64">
        <f>Consolidado!Q72/1000</f>
        <v>7195.277</v>
      </c>
    </row>
    <row r="60" spans="2:13" s="1" customFormat="1" x14ac:dyDescent="0.3">
      <c r="B60" s="31" t="s">
        <v>102</v>
      </c>
      <c r="C60" s="55">
        <f>-(Consolidado!G69+Consolidado!G70)/1000</f>
        <v>913.10699999999997</v>
      </c>
      <c r="D60" s="55">
        <f>-(Consolidado!H69+Consolidado!H70)/1000</f>
        <v>817.39099999999996</v>
      </c>
      <c r="E60" s="55">
        <f>-(Consolidado!I69+Consolidado!I70)/1000</f>
        <v>-112.071</v>
      </c>
      <c r="F60" s="55">
        <f>-(Consolidado!J69+Consolidado!J70)/1000</f>
        <v>-804.96299999999997</v>
      </c>
      <c r="G60" s="55">
        <f>-(Consolidado!K69+Consolidado!K70)/1000</f>
        <v>523.00199999999995</v>
      </c>
      <c r="H60" s="55">
        <f>-(Consolidado!L69+Consolidado!L70)/1000</f>
        <v>599.75400000000002</v>
      </c>
      <c r="I60" s="55">
        <f>-(Consolidado!M69+Consolidado!M70)/1000</f>
        <v>-546.11699999999996</v>
      </c>
      <c r="J60" s="55">
        <f>-(Consolidado!N69+Consolidado!N70)/1000</f>
        <v>-3285.7739999999999</v>
      </c>
      <c r="K60" s="55">
        <f>-(Consolidado!O69+Consolidado!O70)/1000</f>
        <v>345.642</v>
      </c>
      <c r="L60" s="55">
        <f>-(Consolidado!P69+Consolidado!P70)/1000</f>
        <v>-1243.521</v>
      </c>
      <c r="M60" s="55">
        <f>-(Consolidado!Q69+Consolidado!Q70+Consolidado!Q71)/1000</f>
        <v>1185.8630000000001</v>
      </c>
    </row>
    <row r="61" spans="2:13" s="1" customFormat="1" x14ac:dyDescent="0.3">
      <c r="B61" s="32" t="s">
        <v>103</v>
      </c>
      <c r="C61" s="54">
        <f>-Consolidado!G48/1000</f>
        <v>-588.73400000000004</v>
      </c>
      <c r="D61" s="54">
        <f>-Consolidado!H48/1000</f>
        <v>1451.345</v>
      </c>
      <c r="E61" s="54">
        <f>-Consolidado!I48/1000</f>
        <v>1832.905</v>
      </c>
      <c r="F61" s="54">
        <f>-Consolidado!J48/1000</f>
        <v>1678.079</v>
      </c>
      <c r="G61" s="54">
        <f>-Consolidado!K48/1000</f>
        <v>2797.444</v>
      </c>
      <c r="H61" s="54">
        <f>-Consolidado!L48/1000</f>
        <v>3558.5889999999999</v>
      </c>
      <c r="I61" s="54">
        <f>-Consolidado!M48/1000</f>
        <v>3119.1590000000001</v>
      </c>
      <c r="J61" s="54">
        <f>-Consolidado!N48/1000</f>
        <v>2526.9290000000001</v>
      </c>
      <c r="K61" s="54">
        <f>-Consolidado!O48/1000</f>
        <v>2987.777</v>
      </c>
      <c r="L61" s="54">
        <f>-Consolidado!P48/1000</f>
        <v>2921.8119999999999</v>
      </c>
      <c r="M61" s="54">
        <f>-Consolidado!Q48/1000</f>
        <v>2788.3209999999999</v>
      </c>
    </row>
    <row r="62" spans="2:13" s="2" customFormat="1" x14ac:dyDescent="0.3">
      <c r="B62" s="33" t="s">
        <v>104</v>
      </c>
      <c r="C62" s="65">
        <f>-C42</f>
        <v>501.31700000000001</v>
      </c>
      <c r="D62" s="65">
        <f t="shared" ref="D62:K62" si="9">-D42</f>
        <v>496.91500000000002</v>
      </c>
      <c r="E62" s="65">
        <f t="shared" si="9"/>
        <v>812.39</v>
      </c>
      <c r="F62" s="65">
        <f t="shared" si="9"/>
        <v>879.64599999999996</v>
      </c>
      <c r="G62" s="65">
        <f t="shared" si="9"/>
        <v>903.38300000000004</v>
      </c>
      <c r="H62" s="65">
        <f t="shared" si="9"/>
        <v>894.20500000000004</v>
      </c>
      <c r="I62" s="65">
        <f t="shared" si="9"/>
        <v>924.66499999999996</v>
      </c>
      <c r="J62" s="65">
        <f t="shared" si="9"/>
        <v>899.08900000000006</v>
      </c>
      <c r="K62" s="65">
        <f t="shared" si="9"/>
        <v>996.71100000000001</v>
      </c>
      <c r="L62" s="65">
        <f>-L42</f>
        <v>968.101</v>
      </c>
      <c r="M62" s="65">
        <f>-M42</f>
        <v>990.01800000000003</v>
      </c>
    </row>
    <row r="63" spans="2:13" s="2" customFormat="1" x14ac:dyDescent="0.3">
      <c r="B63" s="26" t="s">
        <v>86</v>
      </c>
      <c r="C63" s="59"/>
      <c r="D63" s="59"/>
      <c r="E63" s="59"/>
      <c r="F63" s="59"/>
      <c r="G63" s="66"/>
      <c r="H63" s="66"/>
      <c r="I63" s="66"/>
      <c r="J63" s="66"/>
      <c r="K63" s="66"/>
      <c r="L63" s="66"/>
      <c r="M63" s="66"/>
    </row>
    <row r="64" spans="2:13" s="2" customFormat="1" x14ac:dyDescent="0.3">
      <c r="B64" s="34" t="s">
        <v>105</v>
      </c>
      <c r="C64" s="58">
        <v>-60.701999999999998</v>
      </c>
      <c r="D64" s="58">
        <v>-3.9060000000000001</v>
      </c>
      <c r="E64" s="58">
        <v>-1.577</v>
      </c>
      <c r="F64" s="58">
        <v>0</v>
      </c>
      <c r="G64" s="58">
        <v>55.975000000000001</v>
      </c>
      <c r="H64" s="58">
        <v>13.23</v>
      </c>
      <c r="I64" s="58">
        <v>-81.655000000000001</v>
      </c>
      <c r="J64" s="58">
        <v>0</v>
      </c>
      <c r="K64" s="58">
        <v>0</v>
      </c>
      <c r="L64" s="58">
        <v>0</v>
      </c>
      <c r="M64" s="58">
        <v>0</v>
      </c>
    </row>
    <row r="65" spans="2:13" s="2" customFormat="1" x14ac:dyDescent="0.3">
      <c r="B65" s="34" t="s">
        <v>106</v>
      </c>
      <c r="C65" s="58">
        <v>-5.0350000000000001</v>
      </c>
      <c r="D65" s="58">
        <v>9.8079999999999998</v>
      </c>
      <c r="E65" s="58">
        <v>143.20400000000001</v>
      </c>
      <c r="F65" s="58">
        <v>1611.6569999999999</v>
      </c>
      <c r="G65" s="58">
        <v>-20.576000000000001</v>
      </c>
      <c r="H65" s="58">
        <v>485.38799999999998</v>
      </c>
      <c r="I65" s="58">
        <v>883.01499999999999</v>
      </c>
      <c r="J65" s="58">
        <v>292.33999999999997</v>
      </c>
      <c r="K65" s="58">
        <v>32.735999999999997</v>
      </c>
      <c r="L65" s="58">
        <v>53.137</v>
      </c>
      <c r="M65" s="58">
        <v>312.947</v>
      </c>
    </row>
    <row r="66" spans="2:13" s="2" customFormat="1" x14ac:dyDescent="0.3">
      <c r="B66" s="35" t="s">
        <v>107</v>
      </c>
      <c r="C66" s="67">
        <v>2102.3069999999998</v>
      </c>
      <c r="D66" s="67">
        <v>2103.8919999999998</v>
      </c>
      <c r="E66" s="67">
        <v>528.39300000000003</v>
      </c>
      <c r="F66" s="67">
        <v>1446.451</v>
      </c>
      <c r="G66" s="67">
        <v>576.35199999999998</v>
      </c>
      <c r="H66" s="67">
        <v>-1604.03</v>
      </c>
      <c r="I66" s="67">
        <v>-288.17700000000002</v>
      </c>
      <c r="J66" s="67">
        <v>2741.4160000000002</v>
      </c>
      <c r="K66" s="67">
        <v>-118.489</v>
      </c>
      <c r="L66" s="67">
        <v>-269.96300000000002</v>
      </c>
      <c r="M66" s="67">
        <v>-479.89400000000001</v>
      </c>
    </row>
    <row r="67" spans="2:13" s="2" customFormat="1" x14ac:dyDescent="0.3">
      <c r="B67" s="35" t="s">
        <v>108</v>
      </c>
      <c r="C67" s="67">
        <v>-121.033</v>
      </c>
      <c r="D67" s="67">
        <v>-121.029</v>
      </c>
      <c r="E67" s="67">
        <v>-32.304000000000002</v>
      </c>
      <c r="F67" s="67">
        <v>87.441999999999993</v>
      </c>
      <c r="G67" s="67">
        <v>11.457000000000001</v>
      </c>
      <c r="H67" s="67">
        <v>-72.991</v>
      </c>
      <c r="I67" s="67">
        <v>-798.39700000000005</v>
      </c>
      <c r="J67" s="67">
        <v>-283.13099999999997</v>
      </c>
      <c r="K67" s="67">
        <v>-4.7670000000000003</v>
      </c>
      <c r="L67" s="67">
        <v>-8.4120000000000008</v>
      </c>
      <c r="M67" s="67">
        <v>-28.218</v>
      </c>
    </row>
    <row r="68" spans="2:13" s="2" customFormat="1" x14ac:dyDescent="0.3">
      <c r="B68" s="34" t="s">
        <v>109</v>
      </c>
      <c r="C68" s="58">
        <v>0</v>
      </c>
      <c r="D68" s="58">
        <v>0</v>
      </c>
      <c r="E68" s="58">
        <v>0</v>
      </c>
      <c r="F68" s="58">
        <v>0</v>
      </c>
      <c r="G68" s="58">
        <v>0</v>
      </c>
      <c r="H68" s="58">
        <v>0</v>
      </c>
      <c r="I68" s="58">
        <v>0</v>
      </c>
      <c r="J68" s="58">
        <v>0</v>
      </c>
      <c r="K68" s="58">
        <v>0</v>
      </c>
      <c r="L68" s="58">
        <v>0</v>
      </c>
      <c r="M68" s="58">
        <v>0</v>
      </c>
    </row>
    <row r="69" spans="2:13" s="2" customFormat="1" x14ac:dyDescent="0.3">
      <c r="B69" s="28" t="s">
        <v>110</v>
      </c>
      <c r="C69" s="59">
        <f>SUM(C58,C64:C68)</f>
        <v>5369.9489999999996</v>
      </c>
      <c r="D69" s="59">
        <f t="shared" ref="D69:K69" si="10">SUM(D58,D64:D68)</f>
        <v>5256.0020000000004</v>
      </c>
      <c r="E69" s="59">
        <f t="shared" si="10"/>
        <v>3170.8519999999999</v>
      </c>
      <c r="F69" s="59">
        <f t="shared" si="10"/>
        <v>4419.6890000000003</v>
      </c>
      <c r="G69" s="59">
        <f t="shared" si="10"/>
        <v>5588.3770000000004</v>
      </c>
      <c r="H69" s="59">
        <f t="shared" si="10"/>
        <v>5489.6859999999997</v>
      </c>
      <c r="I69" s="59">
        <f t="shared" si="10"/>
        <v>4689.08</v>
      </c>
      <c r="J69" s="59">
        <f t="shared" si="10"/>
        <v>3784.2759999999998</v>
      </c>
      <c r="K69" s="59">
        <f t="shared" si="10"/>
        <v>4570.1440000000002</v>
      </c>
      <c r="L69" s="59">
        <f>SUM(L58,L64:L68)</f>
        <v>4163.83</v>
      </c>
      <c r="M69" s="59">
        <f>SUM(M58,M64:M68)</f>
        <v>11964.314</v>
      </c>
    </row>
    <row r="70" spans="2:13" s="2" customFormat="1" x14ac:dyDescent="0.3">
      <c r="B70" s="17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</row>
    <row r="71" spans="2:13" s="2" customFormat="1" x14ac:dyDescent="0.3">
      <c r="B71" s="24" t="s">
        <v>2</v>
      </c>
      <c r="C71" s="53">
        <f>Consolidado!G48/1000</f>
        <v>588.73400000000004</v>
      </c>
      <c r="D71" s="53">
        <f>Consolidado!H48/1000</f>
        <v>-1451.345</v>
      </c>
      <c r="E71" s="53">
        <f>Consolidado!I48/1000</f>
        <v>-1832.905</v>
      </c>
      <c r="F71" s="53">
        <f>Consolidado!J48/1000</f>
        <v>-1678.079</v>
      </c>
      <c r="G71" s="53">
        <f>Consolidado!K48/1000</f>
        <v>-2797.444</v>
      </c>
      <c r="H71" s="53">
        <f>Consolidado!L48/1000</f>
        <v>-3558.5889999999999</v>
      </c>
      <c r="I71" s="53">
        <f>Consolidado!M48/1000</f>
        <v>-3119.1590000000001</v>
      </c>
      <c r="J71" s="53">
        <f>Consolidado!N48/1000</f>
        <v>-2526.9290000000001</v>
      </c>
      <c r="K71" s="53">
        <f>Consolidado!O48/1000</f>
        <v>-2987.777</v>
      </c>
      <c r="L71" s="53">
        <f>Consolidado!P48/1000</f>
        <v>-2921.8119999999999</v>
      </c>
      <c r="M71" s="53">
        <f>Consolidado!Q48/1000</f>
        <v>-2788.3209999999999</v>
      </c>
    </row>
    <row r="72" spans="2:13" s="2" customFormat="1" x14ac:dyDescent="0.3">
      <c r="B72" s="26" t="s">
        <v>86</v>
      </c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</row>
    <row r="73" spans="2:13" s="2" customFormat="1" x14ac:dyDescent="0.3">
      <c r="B73" s="45" t="s">
        <v>111</v>
      </c>
      <c r="C73" s="58">
        <v>-163.35300000000001</v>
      </c>
      <c r="D73" s="58">
        <v>-196.215</v>
      </c>
      <c r="E73" s="58">
        <v>-234.828</v>
      </c>
      <c r="F73" s="58">
        <v>-244.25800000000001</v>
      </c>
      <c r="G73" s="58">
        <v>-35.043999999999997</v>
      </c>
      <c r="H73" s="58">
        <v>-4.468</v>
      </c>
      <c r="I73" s="58">
        <v>-20.27</v>
      </c>
      <c r="J73" s="58">
        <v>19.783999999999999</v>
      </c>
      <c r="K73" s="58">
        <v>0</v>
      </c>
      <c r="L73" s="58">
        <v>0</v>
      </c>
      <c r="M73" s="58">
        <v>0</v>
      </c>
    </row>
    <row r="74" spans="2:13" s="2" customFormat="1" x14ac:dyDescent="0.3">
      <c r="B74" s="45" t="s">
        <v>112</v>
      </c>
      <c r="C74" s="58">
        <v>361.75400000000002</v>
      </c>
      <c r="D74" s="58">
        <v>477.76499999999999</v>
      </c>
      <c r="E74" s="58">
        <v>494.72500000000002</v>
      </c>
      <c r="F74" s="58">
        <v>286.404</v>
      </c>
      <c r="G74" s="58">
        <v>378.11599999999999</v>
      </c>
      <c r="H74" s="58">
        <v>334.32100000000003</v>
      </c>
      <c r="I74" s="58">
        <v>314.54899999999998</v>
      </c>
      <c r="J74" s="58">
        <v>238.416</v>
      </c>
      <c r="K74" s="58">
        <v>207.21199999999999</v>
      </c>
      <c r="L74" s="58">
        <v>172.142</v>
      </c>
      <c r="M74" s="58">
        <v>214.40600000000001</v>
      </c>
    </row>
    <row r="75" spans="2:13" s="2" customFormat="1" x14ac:dyDescent="0.3">
      <c r="B75" s="45" t="s">
        <v>113</v>
      </c>
      <c r="C75" s="58">
        <v>0</v>
      </c>
      <c r="D75" s="58">
        <v>0</v>
      </c>
      <c r="E75" s="58">
        <v>0</v>
      </c>
      <c r="F75" s="58">
        <v>0</v>
      </c>
      <c r="G75" s="58">
        <v>0</v>
      </c>
      <c r="H75" s="58">
        <v>0</v>
      </c>
      <c r="I75" s="58">
        <v>28.5</v>
      </c>
      <c r="J75" s="58">
        <v>0</v>
      </c>
      <c r="K75" s="58">
        <v>0</v>
      </c>
      <c r="L75" s="58">
        <v>0</v>
      </c>
      <c r="M75" s="58">
        <v>0</v>
      </c>
    </row>
    <row r="76" spans="2:13" s="2" customFormat="1" x14ac:dyDescent="0.3">
      <c r="B76" s="45" t="s">
        <v>114</v>
      </c>
      <c r="C76" s="58">
        <v>0</v>
      </c>
      <c r="D76" s="58">
        <v>0</v>
      </c>
      <c r="E76" s="58">
        <v>138.816</v>
      </c>
      <c r="F76" s="58">
        <v>0</v>
      </c>
      <c r="G76" s="58">
        <v>0</v>
      </c>
      <c r="H76" s="58">
        <v>0</v>
      </c>
      <c r="I76" s="58">
        <v>0</v>
      </c>
      <c r="J76" s="58">
        <v>0</v>
      </c>
      <c r="K76" s="58">
        <v>0</v>
      </c>
      <c r="L76" s="58">
        <v>0</v>
      </c>
      <c r="M76" s="58">
        <v>0</v>
      </c>
    </row>
    <row r="77" spans="2:13" s="2" customFormat="1" x14ac:dyDescent="0.3">
      <c r="B77" s="45" t="s">
        <v>115</v>
      </c>
      <c r="C77" s="58">
        <v>0</v>
      </c>
      <c r="D77" s="58">
        <v>0</v>
      </c>
      <c r="E77" s="58">
        <v>0</v>
      </c>
      <c r="F77" s="58">
        <v>132.1</v>
      </c>
      <c r="G77" s="58">
        <v>0</v>
      </c>
      <c r="H77" s="58">
        <v>0</v>
      </c>
      <c r="I77" s="58">
        <v>451</v>
      </c>
      <c r="J77" s="58">
        <v>0</v>
      </c>
      <c r="K77" s="58">
        <v>0</v>
      </c>
      <c r="L77" s="58">
        <v>0</v>
      </c>
      <c r="M77" s="58">
        <v>100.35599999999999</v>
      </c>
    </row>
    <row r="78" spans="2:13" s="2" customFormat="1" x14ac:dyDescent="0.3">
      <c r="B78" s="45" t="s">
        <v>116</v>
      </c>
      <c r="C78" s="58">
        <v>0</v>
      </c>
      <c r="D78" s="58">
        <v>-241.815</v>
      </c>
      <c r="E78" s="58">
        <v>0</v>
      </c>
      <c r="F78" s="58">
        <v>0</v>
      </c>
      <c r="G78" s="58">
        <v>0</v>
      </c>
      <c r="H78" s="58">
        <v>0</v>
      </c>
      <c r="I78" s="58">
        <v>0</v>
      </c>
      <c r="J78" s="58">
        <v>0</v>
      </c>
      <c r="K78" s="58">
        <v>0</v>
      </c>
      <c r="L78" s="58">
        <v>0</v>
      </c>
      <c r="M78" s="58">
        <v>0</v>
      </c>
    </row>
    <row r="79" spans="2:13" s="2" customFormat="1" x14ac:dyDescent="0.3">
      <c r="B79" s="45" t="s">
        <v>117</v>
      </c>
      <c r="C79" s="58">
        <v>-33.774999999999999</v>
      </c>
      <c r="D79" s="58">
        <v>0</v>
      </c>
      <c r="E79" s="58">
        <v>-34.820999999999998</v>
      </c>
      <c r="F79" s="58">
        <v>0</v>
      </c>
      <c r="G79" s="58">
        <v>0</v>
      </c>
      <c r="H79" s="58">
        <v>0</v>
      </c>
      <c r="I79" s="58">
        <v>0</v>
      </c>
      <c r="J79" s="58">
        <v>0</v>
      </c>
      <c r="K79" s="58">
        <v>0</v>
      </c>
      <c r="L79" s="58">
        <v>0</v>
      </c>
      <c r="M79" s="58">
        <v>0</v>
      </c>
    </row>
    <row r="80" spans="2:13" s="2" customFormat="1" x14ac:dyDescent="0.3">
      <c r="B80" s="45" t="s">
        <v>118</v>
      </c>
      <c r="C80" s="58">
        <v>0</v>
      </c>
      <c r="D80" s="58">
        <v>0</v>
      </c>
      <c r="E80" s="58">
        <v>100.88500000000001</v>
      </c>
      <c r="F80" s="58">
        <v>0</v>
      </c>
      <c r="G80" s="58">
        <v>0</v>
      </c>
      <c r="H80" s="58">
        <v>0</v>
      </c>
      <c r="I80" s="58">
        <v>0</v>
      </c>
      <c r="J80" s="58">
        <v>0</v>
      </c>
      <c r="K80" s="58">
        <v>0</v>
      </c>
      <c r="L80" s="58">
        <v>0</v>
      </c>
      <c r="M80" s="58">
        <v>0</v>
      </c>
    </row>
    <row r="81" spans="2:13" s="2" customFormat="1" x14ac:dyDescent="0.3">
      <c r="B81" s="45" t="s">
        <v>119</v>
      </c>
      <c r="C81" s="58">
        <v>0</v>
      </c>
      <c r="D81" s="58">
        <v>0</v>
      </c>
      <c r="E81" s="58">
        <v>0</v>
      </c>
      <c r="F81" s="58">
        <v>0</v>
      </c>
      <c r="G81" s="58">
        <v>0</v>
      </c>
      <c r="H81" s="58">
        <v>0</v>
      </c>
      <c r="I81" s="58">
        <v>323.75</v>
      </c>
      <c r="J81" s="58">
        <v>146.15</v>
      </c>
      <c r="K81" s="58">
        <v>0</v>
      </c>
      <c r="L81" s="58">
        <v>0</v>
      </c>
      <c r="M81" s="58">
        <v>0</v>
      </c>
    </row>
    <row r="82" spans="2:13" s="2" customFormat="1" x14ac:dyDescent="0.3">
      <c r="B82" s="45" t="s">
        <v>151</v>
      </c>
      <c r="C82" s="58">
        <v>0</v>
      </c>
      <c r="D82" s="58">
        <v>0</v>
      </c>
      <c r="E82" s="58">
        <v>0</v>
      </c>
      <c r="F82" s="58">
        <v>0</v>
      </c>
      <c r="G82" s="58">
        <v>0</v>
      </c>
      <c r="H82" s="58">
        <v>0</v>
      </c>
      <c r="I82" s="58">
        <v>0</v>
      </c>
      <c r="J82" s="58">
        <v>0</v>
      </c>
      <c r="K82" s="58">
        <v>0</v>
      </c>
      <c r="L82" s="58">
        <v>0</v>
      </c>
      <c r="M82" s="58">
        <v>248.596</v>
      </c>
    </row>
    <row r="83" spans="2:13" s="2" customFormat="1" x14ac:dyDescent="0.3">
      <c r="B83" s="28" t="s">
        <v>120</v>
      </c>
      <c r="C83" s="59">
        <f t="shared" ref="C83:L83" si="11">SUM(C71,C73:C82)</f>
        <v>753.36</v>
      </c>
      <c r="D83" s="59">
        <f t="shared" si="11"/>
        <v>-1411.61</v>
      </c>
      <c r="E83" s="59">
        <f t="shared" si="11"/>
        <v>-1368.1279999999999</v>
      </c>
      <c r="F83" s="59">
        <f t="shared" si="11"/>
        <v>-1503.8330000000001</v>
      </c>
      <c r="G83" s="59">
        <f t="shared" si="11"/>
        <v>-2454.3719999999998</v>
      </c>
      <c r="H83" s="59">
        <f t="shared" si="11"/>
        <v>-3228.7359999999999</v>
      </c>
      <c r="I83" s="59">
        <f t="shared" si="11"/>
        <v>-2021.63</v>
      </c>
      <c r="J83" s="59">
        <f t="shared" si="11"/>
        <v>-2122.5790000000002</v>
      </c>
      <c r="K83" s="59">
        <f t="shared" si="11"/>
        <v>-2780.5650000000001</v>
      </c>
      <c r="L83" s="59">
        <f t="shared" si="11"/>
        <v>-2749.67</v>
      </c>
      <c r="M83" s="59">
        <f>SUM(M71,M73:M82)</f>
        <v>-2224.9630000000002</v>
      </c>
    </row>
    <row r="84" spans="2:13" s="2" customFormat="1" x14ac:dyDescent="0.3">
      <c r="B84" s="36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</row>
    <row r="85" spans="2:13" s="2" customFormat="1" x14ac:dyDescent="0.3">
      <c r="B85" s="17" t="s">
        <v>4</v>
      </c>
      <c r="C85" s="63">
        <f>Consolidado!G68/1000</f>
        <v>3402.7930000000001</v>
      </c>
      <c r="D85" s="63">
        <f>Consolidado!H68/1000</f>
        <v>1294.903</v>
      </c>
      <c r="E85" s="63">
        <f>Consolidado!I68/1000</f>
        <v>-212.59299999999999</v>
      </c>
      <c r="F85" s="63">
        <f>Consolidado!J68/1000</f>
        <v>-1137.893</v>
      </c>
      <c r="G85" s="63">
        <f>Consolidado!K68/1000</f>
        <v>1189.433</v>
      </c>
      <c r="H85" s="63">
        <f>Consolidado!L68/1000</f>
        <v>2139.0439999999999</v>
      </c>
      <c r="I85" s="63">
        <f>Consolidado!M68/1000</f>
        <v>771.23400000000004</v>
      </c>
      <c r="J85" s="63">
        <f>Consolidado!N68/1000</f>
        <v>-2371.3339999999998</v>
      </c>
      <c r="K85" s="63">
        <f>Consolidado!O68/1000</f>
        <v>635.62900000000002</v>
      </c>
      <c r="L85" s="63">
        <f>Consolidado!P68/1000</f>
        <v>539.702</v>
      </c>
      <c r="M85" s="63">
        <f>Consolidado!Q68/1000</f>
        <v>8381.14</v>
      </c>
    </row>
    <row r="86" spans="2:13" s="2" customFormat="1" x14ac:dyDescent="0.3"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</row>
    <row r="87" spans="2:13" s="2" customFormat="1" x14ac:dyDescent="0.3">
      <c r="B87" s="24" t="s">
        <v>121</v>
      </c>
      <c r="C87" s="53">
        <f t="shared" ref="C87:L87" si="12">+C88+C90+C89</f>
        <v>-774.07100000000003</v>
      </c>
      <c r="D87" s="53">
        <f t="shared" si="12"/>
        <v>-793.31700000000001</v>
      </c>
      <c r="E87" s="53">
        <f t="shared" si="12"/>
        <v>212.505</v>
      </c>
      <c r="F87" s="53">
        <f t="shared" si="12"/>
        <v>659.27</v>
      </c>
      <c r="G87" s="53">
        <f t="shared" si="12"/>
        <v>-448.09300000000002</v>
      </c>
      <c r="H87" s="53">
        <f t="shared" si="12"/>
        <v>-523.50300000000004</v>
      </c>
      <c r="I87" s="53">
        <f t="shared" si="12"/>
        <v>705.35299999999995</v>
      </c>
      <c r="J87" s="53">
        <f t="shared" si="12"/>
        <v>3264.741</v>
      </c>
      <c r="K87" s="53">
        <f t="shared" si="12"/>
        <v>-305.09500000000003</v>
      </c>
      <c r="L87" s="53">
        <f t="shared" si="12"/>
        <v>1202.9739999999999</v>
      </c>
      <c r="M87" s="53">
        <f>+M88+M90+M89</f>
        <v>-1185.8630000000001</v>
      </c>
    </row>
    <row r="88" spans="2:13" s="2" customFormat="1" x14ac:dyDescent="0.3">
      <c r="B88" s="20" t="s">
        <v>15</v>
      </c>
      <c r="C88" s="55">
        <f>Consolidado!G69/1000</f>
        <v>-832.80499999999995</v>
      </c>
      <c r="D88" s="55">
        <f>Consolidado!H69/1000</f>
        <v>-677.19299999999998</v>
      </c>
      <c r="E88" s="55">
        <f>Consolidado!I69/1000</f>
        <v>-482.94400000000002</v>
      </c>
      <c r="F88" s="55">
        <f>Consolidado!J69/1000</f>
        <v>245.05699999999999</v>
      </c>
      <c r="G88" s="55">
        <f>Consolidado!K69/1000</f>
        <v>-473.322</v>
      </c>
      <c r="H88" s="55">
        <f>Consolidado!L69/1000</f>
        <v>-477.572</v>
      </c>
      <c r="I88" s="55">
        <f>Consolidado!M69/1000</f>
        <v>172.77500000000001</v>
      </c>
      <c r="J88" s="55">
        <f>Consolidado!N69/1000</f>
        <v>-23.747</v>
      </c>
      <c r="K88" s="55">
        <f>Consolidado!O69/1000</f>
        <v>-62.149000000000001</v>
      </c>
      <c r="L88" s="55">
        <f>Consolidado!P69/1000</f>
        <v>-432.053</v>
      </c>
      <c r="M88" s="55">
        <f>Consolidado!Q69/1000</f>
        <v>-520.12199999999996</v>
      </c>
    </row>
    <row r="89" spans="2:13" s="2" customFormat="1" x14ac:dyDescent="0.3">
      <c r="B89" s="1" t="s">
        <v>16</v>
      </c>
      <c r="C89" s="54">
        <f>Consolidado!G70/1000</f>
        <v>-80.302000000000007</v>
      </c>
      <c r="D89" s="54">
        <f>Consolidado!H70/1000</f>
        <v>-140.19800000000001</v>
      </c>
      <c r="E89" s="54">
        <f>Consolidado!I70/1000</f>
        <v>595.01499999999999</v>
      </c>
      <c r="F89" s="54">
        <f>Consolidado!J70/1000</f>
        <v>559.90599999999995</v>
      </c>
      <c r="G89" s="54">
        <f>Consolidado!K70/1000</f>
        <v>-49.68</v>
      </c>
      <c r="H89" s="54">
        <f>Consolidado!L70/1000</f>
        <v>-122.182</v>
      </c>
      <c r="I89" s="54">
        <f>Consolidado!M70/1000</f>
        <v>373.34199999999998</v>
      </c>
      <c r="J89" s="54">
        <f>Consolidado!N70/1000</f>
        <v>3309.5210000000002</v>
      </c>
      <c r="K89" s="54">
        <f>Consolidado!O70/1000</f>
        <v>-283.49299999999999</v>
      </c>
      <c r="L89" s="54">
        <f>Consolidado!P70/1000</f>
        <v>1675.5740000000001</v>
      </c>
      <c r="M89" s="54">
        <f>Consolidado!Q70/1000</f>
        <v>-957.14400000000001</v>
      </c>
    </row>
    <row r="90" spans="2:13" s="2" customFormat="1" x14ac:dyDescent="0.3">
      <c r="B90" s="20" t="s">
        <v>29</v>
      </c>
      <c r="C90" s="55">
        <f>Consolidado!G71/1000</f>
        <v>139.036</v>
      </c>
      <c r="D90" s="55">
        <f>Consolidado!H71/1000</f>
        <v>24.074000000000002</v>
      </c>
      <c r="E90" s="55">
        <f>Consolidado!I71/1000</f>
        <v>100.434</v>
      </c>
      <c r="F90" s="55">
        <f>Consolidado!J71/1000</f>
        <v>-145.69300000000001</v>
      </c>
      <c r="G90" s="55">
        <f>Consolidado!K71/1000</f>
        <v>74.909000000000006</v>
      </c>
      <c r="H90" s="55">
        <f>Consolidado!L71/1000</f>
        <v>76.251000000000005</v>
      </c>
      <c r="I90" s="55">
        <f>Consolidado!M71/1000</f>
        <v>159.23599999999999</v>
      </c>
      <c r="J90" s="55">
        <f>Consolidado!N71/1000</f>
        <v>-21.033000000000001</v>
      </c>
      <c r="K90" s="55">
        <f>Consolidado!O71/1000</f>
        <v>40.546999999999997</v>
      </c>
      <c r="L90" s="55">
        <f>Consolidado!P71/1000</f>
        <v>-40.546999999999997</v>
      </c>
      <c r="M90" s="55">
        <f>Consolidado!Q71/1000</f>
        <v>291.40300000000002</v>
      </c>
    </row>
    <row r="91" spans="2:13" s="2" customFormat="1" x14ac:dyDescent="0.3">
      <c r="B91" s="26" t="s">
        <v>86</v>
      </c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</row>
    <row r="92" spans="2:13" s="2" customFormat="1" x14ac:dyDescent="0.3">
      <c r="B92" s="27" t="s">
        <v>122</v>
      </c>
      <c r="C92" s="58">
        <v>0</v>
      </c>
      <c r="D92" s="58">
        <v>0</v>
      </c>
      <c r="E92" s="58">
        <v>0</v>
      </c>
      <c r="F92" s="58">
        <v>0</v>
      </c>
      <c r="G92" s="58">
        <v>0</v>
      </c>
      <c r="H92" s="58">
        <v>0</v>
      </c>
      <c r="I92" s="58">
        <v>-1190</v>
      </c>
      <c r="J92" s="58">
        <v>-452.96300000000002</v>
      </c>
      <c r="K92" s="58">
        <v>0</v>
      </c>
      <c r="L92" s="58">
        <v>0</v>
      </c>
      <c r="M92" s="58">
        <v>0</v>
      </c>
    </row>
    <row r="93" spans="2:13" s="2" customFormat="1" x14ac:dyDescent="0.3">
      <c r="B93" s="27" t="s">
        <v>145</v>
      </c>
      <c r="C93" s="58">
        <v>0</v>
      </c>
      <c r="D93" s="58">
        <v>-298.18</v>
      </c>
      <c r="E93" s="58">
        <v>0.18</v>
      </c>
      <c r="F93" s="58">
        <v>0</v>
      </c>
      <c r="G93" s="58">
        <v>0</v>
      </c>
      <c r="H93" s="58">
        <v>0</v>
      </c>
      <c r="I93" s="58">
        <v>0</v>
      </c>
      <c r="J93" s="58">
        <v>0</v>
      </c>
      <c r="K93" s="58">
        <v>0</v>
      </c>
      <c r="L93" s="58">
        <v>0</v>
      </c>
      <c r="M93" s="58">
        <v>0</v>
      </c>
    </row>
    <row r="94" spans="2:13" s="2" customFormat="1" x14ac:dyDescent="0.3">
      <c r="B94" s="27" t="s">
        <v>123</v>
      </c>
      <c r="C94" s="58">
        <v>0</v>
      </c>
      <c r="D94" s="58">
        <v>0</v>
      </c>
      <c r="E94" s="58">
        <v>0</v>
      </c>
      <c r="F94" s="58">
        <v>0</v>
      </c>
      <c r="G94" s="58">
        <v>0</v>
      </c>
      <c r="H94" s="58">
        <v>0</v>
      </c>
      <c r="I94" s="58">
        <v>0</v>
      </c>
      <c r="J94" s="58">
        <v>-2454.136</v>
      </c>
      <c r="K94" s="58">
        <v>0</v>
      </c>
      <c r="L94" s="58">
        <v>0</v>
      </c>
      <c r="M94" s="58">
        <v>0</v>
      </c>
    </row>
    <row r="95" spans="2:13" s="2" customFormat="1" x14ac:dyDescent="0.3">
      <c r="B95" s="29" t="s">
        <v>147</v>
      </c>
      <c r="C95" s="58">
        <v>0</v>
      </c>
      <c r="D95" s="58">
        <v>0</v>
      </c>
      <c r="E95" s="58">
        <v>0</v>
      </c>
      <c r="F95" s="58">
        <v>0</v>
      </c>
      <c r="G95" s="58">
        <v>0</v>
      </c>
      <c r="H95" s="58">
        <v>0</v>
      </c>
      <c r="I95" s="58">
        <v>0</v>
      </c>
      <c r="J95" s="58">
        <v>0</v>
      </c>
      <c r="K95" s="58">
        <v>0</v>
      </c>
      <c r="L95" s="58">
        <v>0</v>
      </c>
      <c r="M95" s="58">
        <v>0</v>
      </c>
    </row>
    <row r="96" spans="2:13" s="2" customFormat="1" x14ac:dyDescent="0.3">
      <c r="B96" s="29" t="s">
        <v>146</v>
      </c>
      <c r="C96" s="58">
        <v>0</v>
      </c>
      <c r="D96" s="58">
        <v>0</v>
      </c>
      <c r="E96" s="58">
        <v>0</v>
      </c>
      <c r="F96" s="58">
        <v>0</v>
      </c>
      <c r="G96" s="58">
        <v>0</v>
      </c>
      <c r="H96" s="58">
        <v>0</v>
      </c>
      <c r="I96" s="58">
        <v>0</v>
      </c>
      <c r="J96" s="58">
        <v>0</v>
      </c>
      <c r="K96" s="58">
        <v>0</v>
      </c>
      <c r="L96" s="58">
        <v>-1074.204</v>
      </c>
      <c r="M96" s="58">
        <v>0</v>
      </c>
    </row>
    <row r="97" spans="1:13" s="2" customFormat="1" x14ac:dyDescent="0.3">
      <c r="B97" s="28" t="s">
        <v>124</v>
      </c>
      <c r="C97" s="59">
        <f t="shared" ref="C97:M97" si="13">C87+SUM(C92:C96)</f>
        <v>-774.07100000000003</v>
      </c>
      <c r="D97" s="59">
        <f t="shared" si="13"/>
        <v>-1091.4970000000001</v>
      </c>
      <c r="E97" s="59">
        <f t="shared" si="13"/>
        <v>212.685</v>
      </c>
      <c r="F97" s="59">
        <f t="shared" si="13"/>
        <v>659.27</v>
      </c>
      <c r="G97" s="59">
        <f t="shared" si="13"/>
        <v>-448.09300000000002</v>
      </c>
      <c r="H97" s="59">
        <f t="shared" si="13"/>
        <v>-523.50300000000004</v>
      </c>
      <c r="I97" s="59">
        <f t="shared" si="13"/>
        <v>-484.64699999999999</v>
      </c>
      <c r="J97" s="59">
        <f t="shared" si="13"/>
        <v>357.642</v>
      </c>
      <c r="K97" s="59">
        <f t="shared" si="13"/>
        <v>-305.09500000000003</v>
      </c>
      <c r="L97" s="59">
        <f t="shared" si="13"/>
        <v>128.77000000000001</v>
      </c>
      <c r="M97" s="59">
        <f t="shared" si="13"/>
        <v>-1185.8630000000001</v>
      </c>
    </row>
    <row r="98" spans="1:13" s="2" customFormat="1" x14ac:dyDescent="0.3">
      <c r="B98" s="20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</row>
    <row r="99" spans="1:13" s="2" customFormat="1" x14ac:dyDescent="0.3">
      <c r="B99" s="1" t="s">
        <v>17</v>
      </c>
      <c r="C99" s="54">
        <f>Consolidado!G72/1000</f>
        <v>2628.7220000000002</v>
      </c>
      <c r="D99" s="54">
        <f>Consolidado!H72/1000</f>
        <v>501.58600000000001</v>
      </c>
      <c r="E99" s="54">
        <f>Consolidado!I72/1000</f>
        <v>-8.7999999999999995E-2</v>
      </c>
      <c r="F99" s="54">
        <f>Consolidado!J72/1000</f>
        <v>-478.62299999999999</v>
      </c>
      <c r="G99" s="54">
        <f>Consolidado!K72/1000</f>
        <v>741.34</v>
      </c>
      <c r="H99" s="54">
        <f>Consolidado!L72/1000</f>
        <v>1615.5409999999999</v>
      </c>
      <c r="I99" s="54">
        <f>Consolidado!M72/1000</f>
        <v>1476.587</v>
      </c>
      <c r="J99" s="54">
        <f>Consolidado!N72/1000</f>
        <v>893.40700000000004</v>
      </c>
      <c r="K99" s="54">
        <f>Consolidado!O72/1000</f>
        <v>330.53399999999999</v>
      </c>
      <c r="L99" s="54">
        <f>Consolidado!P72/1000</f>
        <v>1742.6759999999999</v>
      </c>
      <c r="M99" s="54">
        <f>Consolidado!Q72/1000</f>
        <v>7195.277</v>
      </c>
    </row>
    <row r="100" spans="1:13" s="2" customFormat="1" x14ac:dyDescent="0.3">
      <c r="B100" s="20" t="s">
        <v>18</v>
      </c>
      <c r="C100" s="55">
        <f>Consolidado!G73/1000</f>
        <v>87.653999999999996</v>
      </c>
      <c r="D100" s="55">
        <f>Consolidado!H73/1000</f>
        <v>899.13099999999997</v>
      </c>
      <c r="E100" s="55">
        <f>Consolidado!I73/1000</f>
        <v>0</v>
      </c>
      <c r="F100" s="55">
        <f>Consolidado!J73/1000</f>
        <v>0</v>
      </c>
      <c r="G100" s="55">
        <f>Consolidado!K73/1000</f>
        <v>-335.37700000000001</v>
      </c>
      <c r="H100" s="55">
        <f>Consolidado!L73/1000</f>
        <v>3.363</v>
      </c>
      <c r="I100" s="55">
        <f>Consolidado!M73/1000</f>
        <v>0</v>
      </c>
      <c r="J100" s="55">
        <f>Consolidado!N73/1000</f>
        <v>0</v>
      </c>
      <c r="K100" s="55">
        <f>Consolidado!O73/1000</f>
        <v>0</v>
      </c>
      <c r="L100" s="55">
        <f>Consolidado!P73/1000</f>
        <v>0</v>
      </c>
      <c r="M100" s="55">
        <f>Consolidado!Q73/1000</f>
        <v>0</v>
      </c>
    </row>
    <row r="101" spans="1:13" s="2" customFormat="1" x14ac:dyDescent="0.3">
      <c r="B101" s="24" t="s">
        <v>26</v>
      </c>
      <c r="C101" s="53">
        <f>+C99+C100</f>
        <v>2716.3760000000002</v>
      </c>
      <c r="D101" s="53">
        <f t="shared" ref="D101:M101" si="14">+D99+D100</f>
        <v>1400.7170000000001</v>
      </c>
      <c r="E101" s="53">
        <f t="shared" si="14"/>
        <v>-8.7999999999999995E-2</v>
      </c>
      <c r="F101" s="53">
        <f t="shared" si="14"/>
        <v>-478.62299999999999</v>
      </c>
      <c r="G101" s="53">
        <f t="shared" si="14"/>
        <v>405.96300000000002</v>
      </c>
      <c r="H101" s="53">
        <f t="shared" si="14"/>
        <v>1618.904</v>
      </c>
      <c r="I101" s="53">
        <f t="shared" si="14"/>
        <v>1476.587</v>
      </c>
      <c r="J101" s="53">
        <f t="shared" si="14"/>
        <v>893.40700000000004</v>
      </c>
      <c r="K101" s="53">
        <f t="shared" si="14"/>
        <v>330.53399999999999</v>
      </c>
      <c r="L101" s="53">
        <f t="shared" si="14"/>
        <v>1742.6759999999999</v>
      </c>
      <c r="M101" s="53">
        <f t="shared" si="14"/>
        <v>7195.277</v>
      </c>
    </row>
    <row r="102" spans="1:13" s="1" customFormat="1" x14ac:dyDescent="0.3">
      <c r="B102" s="28" t="s">
        <v>148</v>
      </c>
      <c r="C102" s="59">
        <f t="shared" ref="C102:L102" si="15">+C101+SUM(C64:C68,C73:C82,C92:C96)-C100</f>
        <v>4708.8850000000002</v>
      </c>
      <c r="D102" s="59">
        <f t="shared" si="15"/>
        <v>2231.9059999999999</v>
      </c>
      <c r="E102" s="59">
        <f t="shared" si="15"/>
        <v>1102.585</v>
      </c>
      <c r="F102" s="59">
        <f t="shared" si="15"/>
        <v>2841.1729999999998</v>
      </c>
      <c r="G102" s="59">
        <f t="shared" si="15"/>
        <v>1707.62</v>
      </c>
      <c r="H102" s="59">
        <f t="shared" si="15"/>
        <v>766.99099999999999</v>
      </c>
      <c r="I102" s="59">
        <f t="shared" si="15"/>
        <v>1098.902</v>
      </c>
      <c r="J102" s="59">
        <f t="shared" si="15"/>
        <v>1141.2829999999999</v>
      </c>
      <c r="K102" s="59">
        <f t="shared" si="15"/>
        <v>447.226</v>
      </c>
      <c r="L102" s="59">
        <f t="shared" si="15"/>
        <v>615.37599999999998</v>
      </c>
      <c r="M102" s="59">
        <f>+M101+SUM(M64:M68,M73:M82,M92:M96)-M100</f>
        <v>7563.47</v>
      </c>
    </row>
    <row r="103" spans="1:13" s="1" customFormat="1" x14ac:dyDescent="0.3">
      <c r="C103" s="47"/>
      <c r="D103" s="47"/>
      <c r="E103" s="47"/>
      <c r="F103" s="47"/>
      <c r="G103" s="47"/>
      <c r="H103" s="47"/>
      <c r="I103" s="47"/>
      <c r="J103" s="47"/>
      <c r="K103" s="47"/>
      <c r="L103" s="47"/>
    </row>
    <row r="104" spans="1:13" s="1" customFormat="1" x14ac:dyDescent="0.3">
      <c r="B104" s="37" t="s">
        <v>136</v>
      </c>
      <c r="C104" s="47"/>
      <c r="D104" s="47"/>
      <c r="E104" s="47"/>
      <c r="F104" s="47"/>
      <c r="G104" s="48"/>
      <c r="H104" s="48"/>
      <c r="I104" s="48"/>
      <c r="J104" s="48"/>
      <c r="K104" s="48"/>
      <c r="L104" s="47"/>
    </row>
    <row r="105" spans="1:13" s="1" customFormat="1" x14ac:dyDescent="0.3">
      <c r="B105" s="37" t="s">
        <v>126</v>
      </c>
      <c r="C105" s="47"/>
      <c r="D105" s="47"/>
      <c r="E105" s="47"/>
      <c r="F105" s="47"/>
      <c r="G105" s="48"/>
      <c r="H105" s="48"/>
      <c r="I105" s="48"/>
      <c r="J105" s="48"/>
      <c r="K105" s="47"/>
      <c r="L105" s="47"/>
    </row>
    <row r="106" spans="1:13" s="39" customFormat="1" ht="18.75" customHeight="1" x14ac:dyDescent="0.35">
      <c r="A106" s="38"/>
      <c r="B106" s="37"/>
      <c r="C106" s="49"/>
      <c r="D106" s="49"/>
      <c r="E106" s="49"/>
      <c r="F106" s="49"/>
      <c r="G106" s="49"/>
      <c r="H106" s="49"/>
      <c r="I106" s="49"/>
      <c r="J106" s="49"/>
      <c r="K106" s="49"/>
      <c r="L106" s="49"/>
    </row>
    <row r="107" spans="1:13" s="39" customFormat="1" ht="18.75" customHeight="1" x14ac:dyDescent="0.3">
      <c r="A107" s="38"/>
      <c r="B107" s="37"/>
      <c r="C107" s="49"/>
      <c r="D107" s="49"/>
      <c r="E107" s="49"/>
      <c r="F107" s="49"/>
      <c r="G107" s="47"/>
      <c r="H107" s="47"/>
      <c r="I107" s="47"/>
      <c r="J107" s="47"/>
      <c r="K107" s="49"/>
      <c r="L107" s="49"/>
    </row>
    <row r="108" spans="1:13" s="39" customFormat="1" ht="18.75" customHeight="1" x14ac:dyDescent="0.35">
      <c r="A108" s="110"/>
      <c r="C108" s="49"/>
      <c r="D108" s="49"/>
      <c r="E108" s="49"/>
      <c r="F108" s="49"/>
      <c r="G108" s="49"/>
      <c r="H108" s="49"/>
      <c r="I108" s="49"/>
      <c r="J108" s="49"/>
      <c r="K108" s="49"/>
      <c r="L108" s="49"/>
    </row>
    <row r="109" spans="1:13" s="39" customFormat="1" ht="18.75" customHeight="1" x14ac:dyDescent="0.35">
      <c r="A109" s="110"/>
      <c r="C109" s="49"/>
      <c r="D109" s="49"/>
      <c r="E109" s="49"/>
      <c r="F109" s="49"/>
      <c r="G109" s="49"/>
      <c r="H109" s="49"/>
      <c r="I109" s="49"/>
      <c r="J109" s="49"/>
      <c r="K109" s="49"/>
      <c r="L109" s="49"/>
    </row>
    <row r="110" spans="1:13" s="39" customFormat="1" ht="18.75" customHeight="1" x14ac:dyDescent="0.35">
      <c r="A110" s="110"/>
      <c r="C110" s="49"/>
      <c r="D110" s="49"/>
      <c r="E110" s="49"/>
      <c r="F110" s="49"/>
      <c r="G110" s="49"/>
      <c r="H110" s="49"/>
      <c r="I110" s="49"/>
      <c r="J110" s="49"/>
      <c r="K110" s="49"/>
      <c r="L110" s="49"/>
    </row>
    <row r="111" spans="1:13" s="1" customFormat="1" x14ac:dyDescent="0.3">
      <c r="C111" s="47"/>
      <c r="D111" s="47"/>
      <c r="E111" s="47"/>
      <c r="F111" s="47"/>
      <c r="G111" s="48"/>
      <c r="H111" s="48"/>
      <c r="I111" s="48"/>
      <c r="J111" s="48"/>
      <c r="K111" s="47"/>
      <c r="L111" s="47"/>
    </row>
    <row r="112" spans="1:13" s="1" customFormat="1" x14ac:dyDescent="0.3">
      <c r="C112" s="47"/>
      <c r="D112" s="47"/>
      <c r="E112" s="47"/>
      <c r="F112" s="47"/>
      <c r="G112" s="48"/>
      <c r="H112" s="48"/>
      <c r="I112" s="48"/>
      <c r="J112" s="48"/>
      <c r="K112" s="47"/>
      <c r="L112" s="47"/>
    </row>
    <row r="113" spans="3:12" x14ac:dyDescent="0.3">
      <c r="C113" s="50"/>
      <c r="D113" s="50"/>
      <c r="E113" s="50"/>
      <c r="F113" s="50"/>
      <c r="G113" s="47"/>
      <c r="H113" s="50"/>
      <c r="I113" s="50"/>
      <c r="J113" s="50"/>
      <c r="K113" s="50"/>
      <c r="L113" s="50"/>
    </row>
    <row r="114" spans="3:12" x14ac:dyDescent="0.3">
      <c r="C114" s="50"/>
      <c r="D114" s="50"/>
      <c r="E114" s="50"/>
      <c r="F114" s="50"/>
      <c r="G114" s="47"/>
      <c r="H114" s="50"/>
      <c r="I114" s="50"/>
      <c r="J114" s="50"/>
      <c r="K114" s="50"/>
      <c r="L114" s="50"/>
    </row>
    <row r="115" spans="3:12" x14ac:dyDescent="0.3">
      <c r="C115" s="50"/>
      <c r="D115" s="50"/>
      <c r="E115" s="50"/>
      <c r="F115" s="50"/>
      <c r="G115" s="47"/>
      <c r="H115" s="50"/>
      <c r="I115" s="50"/>
      <c r="J115" s="50"/>
      <c r="K115" s="50"/>
      <c r="L115" s="50"/>
    </row>
    <row r="116" spans="3:12" x14ac:dyDescent="0.3">
      <c r="C116" s="50"/>
      <c r="D116" s="50"/>
      <c r="E116" s="50"/>
      <c r="F116" s="50"/>
      <c r="G116" s="47"/>
      <c r="H116" s="50"/>
      <c r="I116" s="50"/>
      <c r="J116" s="50"/>
      <c r="K116" s="50"/>
      <c r="L116" s="50"/>
    </row>
  </sheetData>
  <mergeCells count="2">
    <mergeCell ref="B2:B3"/>
    <mergeCell ref="A108:A110"/>
  </mergeCells>
  <pageMargins left="0.511811024" right="0.511811024" top="0.78740157499999996" bottom="0.78740157499999996" header="0.31496062000000002" footer="0.31496062000000002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W82"/>
  <sheetViews>
    <sheetView showGridLines="0" tabSelected="1" zoomScale="130" zoomScaleNormal="130" workbookViewId="0">
      <pane xSplit="2" ySplit="3" topLeftCell="J4" activePane="bottomRight" state="frozen"/>
      <selection activeCell="H69" sqref="H69"/>
      <selection pane="topRight" activeCell="H69" sqref="H69"/>
      <selection pane="bottomLeft" activeCell="H69" sqref="H69"/>
      <selection pane="bottomRight" activeCell="Q9" sqref="Q9"/>
    </sheetView>
  </sheetViews>
  <sheetFormatPr defaultColWidth="8.81640625" defaultRowHeight="14.5" x14ac:dyDescent="0.35"/>
  <cols>
    <col min="1" max="1" width="2.81640625" style="1" customWidth="1"/>
    <col min="2" max="2" width="60.81640625" style="1" customWidth="1"/>
    <col min="3" max="4" width="15.81640625" style="1" customWidth="1"/>
    <col min="5" max="5" width="16.1796875" style="1" customWidth="1"/>
    <col min="6" max="7" width="15.81640625" style="1" customWidth="1"/>
    <col min="8" max="13" width="15.1796875" style="1" customWidth="1"/>
    <col min="14" max="17" width="15.1796875" customWidth="1"/>
    <col min="18" max="23" width="9.1796875" customWidth="1"/>
    <col min="24" max="16384" width="8.81640625" style="1"/>
  </cols>
  <sheetData>
    <row r="2" spans="2:23" s="2" customFormat="1" ht="23.15" customHeight="1" x14ac:dyDescent="0.3">
      <c r="B2" s="106" t="s">
        <v>83</v>
      </c>
      <c r="C2" s="104">
        <v>44286</v>
      </c>
      <c r="D2" s="104">
        <f>+C2+100-DAY(C2+100)</f>
        <v>44377</v>
      </c>
      <c r="E2" s="104">
        <f t="shared" ref="E2:Q2" si="0">+D2+100-DAY(D2+100)</f>
        <v>44469</v>
      </c>
      <c r="F2" s="104">
        <f t="shared" si="0"/>
        <v>44561</v>
      </c>
      <c r="G2" s="104">
        <f t="shared" si="0"/>
        <v>44651</v>
      </c>
      <c r="H2" s="104">
        <f t="shared" si="0"/>
        <v>44742</v>
      </c>
      <c r="I2" s="104">
        <f t="shared" si="0"/>
        <v>44834</v>
      </c>
      <c r="J2" s="104">
        <f t="shared" si="0"/>
        <v>44926</v>
      </c>
      <c r="K2" s="104">
        <f t="shared" si="0"/>
        <v>45016</v>
      </c>
      <c r="L2" s="104">
        <f t="shared" si="0"/>
        <v>45107</v>
      </c>
      <c r="M2" s="104">
        <f t="shared" si="0"/>
        <v>45199</v>
      </c>
      <c r="N2" s="104">
        <f t="shared" si="0"/>
        <v>45291</v>
      </c>
      <c r="O2" s="104">
        <f t="shared" si="0"/>
        <v>45382</v>
      </c>
      <c r="P2" s="104">
        <f t="shared" si="0"/>
        <v>45473</v>
      </c>
      <c r="Q2" s="104">
        <f t="shared" si="0"/>
        <v>45565</v>
      </c>
    </row>
    <row r="3" spans="2:23" s="9" customFormat="1" ht="14.25" customHeight="1" x14ac:dyDescent="0.35">
      <c r="B3" s="106"/>
      <c r="C3" s="11" t="str">
        <f>IF(MONTH(C2)&lt;=3,"1T",IF(MONTH(C2)&lt;=6,"2T",IF(MONTH(C2)&lt;=9,"3T","4T")))&amp;RIGHT(YEAR(C2),2)</f>
        <v>1T21</v>
      </c>
      <c r="D3" s="11" t="str">
        <f t="shared" ref="D3:Q3" si="1">IF(MONTH(D2)&lt;=3,"1T",IF(MONTH(D2)&lt;=6,"2T",IF(MONTH(D2)&lt;=9,"3T","4T")))&amp;RIGHT(YEAR(D2),2)</f>
        <v>2T21</v>
      </c>
      <c r="E3" s="11" t="str">
        <f t="shared" si="1"/>
        <v>3T21</v>
      </c>
      <c r="F3" s="11" t="str">
        <f t="shared" si="1"/>
        <v>4T21</v>
      </c>
      <c r="G3" s="11" t="str">
        <f t="shared" si="1"/>
        <v>1T22</v>
      </c>
      <c r="H3" s="11" t="str">
        <f t="shared" si="1"/>
        <v>2T22</v>
      </c>
      <c r="I3" s="11" t="str">
        <f t="shared" si="1"/>
        <v>3T22</v>
      </c>
      <c r="J3" s="11" t="str">
        <f t="shared" si="1"/>
        <v>4T22</v>
      </c>
      <c r="K3" s="11" t="str">
        <f t="shared" si="1"/>
        <v>1T23</v>
      </c>
      <c r="L3" s="11" t="str">
        <f t="shared" si="1"/>
        <v>2T23</v>
      </c>
      <c r="M3" s="11" t="str">
        <f t="shared" si="1"/>
        <v>3T23</v>
      </c>
      <c r="N3" s="11" t="str">
        <f t="shared" si="1"/>
        <v>4T23</v>
      </c>
      <c r="O3" s="11" t="str">
        <f t="shared" si="1"/>
        <v>1T24</v>
      </c>
      <c r="P3" s="11" t="str">
        <f t="shared" si="1"/>
        <v>2T24</v>
      </c>
      <c r="Q3" s="11" t="str">
        <f t="shared" si="1"/>
        <v>3T24</v>
      </c>
      <c r="R3" s="10"/>
      <c r="S3" s="10"/>
      <c r="T3" s="10"/>
      <c r="U3" s="10"/>
      <c r="V3" s="10"/>
      <c r="W3" s="10"/>
    </row>
    <row r="4" spans="2:23" s="2" customFormat="1" ht="13.5" x14ac:dyDescent="0.3">
      <c r="B4" s="17" t="s">
        <v>0</v>
      </c>
      <c r="C4" s="91">
        <f>C5+C13+C18+C19</f>
        <v>90281</v>
      </c>
      <c r="D4" s="91">
        <f t="shared" ref="D4:Q4" si="2">D5+D13+D18+D19</f>
        <v>98128</v>
      </c>
      <c r="E4" s="91">
        <f t="shared" si="2"/>
        <v>283936</v>
      </c>
      <c r="F4" s="91">
        <f t="shared" si="2"/>
        <v>893480</v>
      </c>
      <c r="G4" s="91">
        <f t="shared" si="2"/>
        <v>18703</v>
      </c>
      <c r="H4" s="91">
        <f t="shared" si="2"/>
        <v>82711</v>
      </c>
      <c r="I4" s="91">
        <f t="shared" si="2"/>
        <v>37793</v>
      </c>
      <c r="J4" s="91">
        <f t="shared" si="2"/>
        <v>238514</v>
      </c>
      <c r="K4" s="91">
        <f t="shared" si="2"/>
        <v>13294</v>
      </c>
      <c r="L4" s="91">
        <f t="shared" si="2"/>
        <v>50677</v>
      </c>
      <c r="M4" s="91">
        <f t="shared" si="2"/>
        <v>30026</v>
      </c>
      <c r="N4" s="91">
        <f t="shared" si="2"/>
        <v>15427</v>
      </c>
      <c r="O4" s="91">
        <f t="shared" si="2"/>
        <v>14662</v>
      </c>
      <c r="P4" s="91">
        <f t="shared" si="2"/>
        <v>14891</v>
      </c>
      <c r="Q4" s="91">
        <f t="shared" si="2"/>
        <v>2617631</v>
      </c>
      <c r="R4" s="77"/>
      <c r="S4" s="77"/>
      <c r="T4" s="77"/>
      <c r="U4" s="77"/>
      <c r="V4" s="77"/>
      <c r="W4" s="77"/>
    </row>
    <row r="5" spans="2:23" s="2" customFormat="1" ht="13.5" x14ac:dyDescent="0.3">
      <c r="B5" s="12" t="s">
        <v>32</v>
      </c>
      <c r="C5" s="92">
        <f>SUM(C6:C12)</f>
        <v>100149</v>
      </c>
      <c r="D5" s="92">
        <f t="shared" ref="D5:P5" si="3">SUM(D6:D12)</f>
        <v>96830</v>
      </c>
      <c r="E5" s="92">
        <f t="shared" si="3"/>
        <v>380345</v>
      </c>
      <c r="F5" s="92">
        <f t="shared" si="3"/>
        <v>914569</v>
      </c>
      <c r="G5" s="92">
        <f t="shared" si="3"/>
        <v>20912</v>
      </c>
      <c r="H5" s="92">
        <f t="shared" si="3"/>
        <v>4987</v>
      </c>
      <c r="I5" s="92">
        <f t="shared" si="3"/>
        <v>4857</v>
      </c>
      <c r="J5" s="92">
        <f t="shared" si="3"/>
        <v>274562</v>
      </c>
      <c r="K5" s="92">
        <f t="shared" si="3"/>
        <v>0</v>
      </c>
      <c r="L5" s="92">
        <f t="shared" si="3"/>
        <v>0</v>
      </c>
      <c r="M5" s="92">
        <f t="shared" si="3"/>
        <v>3</v>
      </c>
      <c r="N5" s="92">
        <f t="shared" si="3"/>
        <v>-3</v>
      </c>
      <c r="O5" s="92">
        <f t="shared" si="3"/>
        <v>0</v>
      </c>
      <c r="P5" s="92">
        <f t="shared" si="3"/>
        <v>0</v>
      </c>
      <c r="Q5" s="92">
        <f>SUM(Q6:Q12)</f>
        <v>1421214</v>
      </c>
      <c r="R5" s="77"/>
      <c r="S5" s="77"/>
      <c r="T5" s="77"/>
      <c r="U5" s="77"/>
      <c r="V5" s="77"/>
      <c r="W5" s="77"/>
    </row>
    <row r="6" spans="2:23" ht="13.5" x14ac:dyDescent="0.3">
      <c r="B6" s="19" t="s">
        <v>33</v>
      </c>
      <c r="C6" s="93">
        <v>0</v>
      </c>
      <c r="D6" s="93">
        <v>0</v>
      </c>
      <c r="E6" s="93">
        <v>0</v>
      </c>
      <c r="F6" s="93">
        <v>0</v>
      </c>
      <c r="G6" s="93">
        <v>0</v>
      </c>
      <c r="H6" s="93">
        <v>0</v>
      </c>
      <c r="I6" s="93">
        <v>0</v>
      </c>
      <c r="J6" s="93">
        <v>0</v>
      </c>
      <c r="K6" s="93">
        <v>0</v>
      </c>
      <c r="L6" s="93">
        <v>0</v>
      </c>
      <c r="M6" s="93">
        <v>0</v>
      </c>
      <c r="N6" s="93">
        <v>0</v>
      </c>
      <c r="O6" s="93">
        <v>0</v>
      </c>
      <c r="P6" s="93">
        <v>0</v>
      </c>
      <c r="Q6" s="93">
        <v>897609</v>
      </c>
      <c r="R6" s="77"/>
      <c r="S6" s="77"/>
      <c r="T6" s="77"/>
      <c r="U6" s="77"/>
      <c r="V6" s="77"/>
      <c r="W6" s="77"/>
    </row>
    <row r="7" spans="2:23" ht="13.5" x14ac:dyDescent="0.3">
      <c r="B7" s="7" t="s">
        <v>34</v>
      </c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>
        <v>63604</v>
      </c>
      <c r="R7" s="77"/>
      <c r="S7" s="77"/>
      <c r="T7" s="77"/>
      <c r="U7" s="77"/>
      <c r="V7" s="77"/>
      <c r="W7" s="77"/>
    </row>
    <row r="8" spans="2:23" ht="13.5" x14ac:dyDescent="0.3">
      <c r="B8" s="19" t="s">
        <v>12</v>
      </c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>
        <v>146261</v>
      </c>
      <c r="R8" s="77"/>
      <c r="S8" s="77"/>
      <c r="T8" s="77"/>
      <c r="U8" s="77"/>
      <c r="V8" s="77"/>
      <c r="W8" s="77"/>
    </row>
    <row r="9" spans="2:23" ht="13.5" x14ac:dyDescent="0.3">
      <c r="B9" s="7" t="s">
        <v>24</v>
      </c>
      <c r="C9" s="95">
        <v>103701</v>
      </c>
      <c r="D9" s="95">
        <v>61810</v>
      </c>
      <c r="E9" s="95">
        <v>296464</v>
      </c>
      <c r="F9" s="95">
        <v>964087</v>
      </c>
      <c r="G9" s="95">
        <v>16981</v>
      </c>
      <c r="H9" s="95">
        <v>347</v>
      </c>
      <c r="I9" s="95">
        <v>109</v>
      </c>
      <c r="J9" s="95">
        <v>271</v>
      </c>
      <c r="K9" s="95">
        <v>0</v>
      </c>
      <c r="L9" s="95">
        <v>0</v>
      </c>
      <c r="M9" s="95">
        <v>3</v>
      </c>
      <c r="N9" s="95">
        <v>-3</v>
      </c>
      <c r="O9" s="95">
        <v>0</v>
      </c>
      <c r="P9" s="95">
        <v>0</v>
      </c>
      <c r="Q9" s="95">
        <v>63521</v>
      </c>
      <c r="R9" s="77"/>
      <c r="S9" s="77"/>
      <c r="T9" s="77"/>
      <c r="U9" s="77"/>
      <c r="V9" s="77"/>
      <c r="W9" s="77"/>
    </row>
    <row r="10" spans="2:23" ht="13.5" x14ac:dyDescent="0.3">
      <c r="B10" s="19" t="s">
        <v>150</v>
      </c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>
        <v>250219</v>
      </c>
      <c r="R10" s="77"/>
      <c r="S10" s="77"/>
      <c r="T10" s="77"/>
      <c r="U10" s="77"/>
      <c r="V10" s="77"/>
      <c r="W10" s="77"/>
    </row>
    <row r="11" spans="2:23" ht="13.5" x14ac:dyDescent="0.3">
      <c r="B11" s="7" t="s">
        <v>11</v>
      </c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77"/>
      <c r="S11" s="77"/>
      <c r="T11" s="77"/>
      <c r="U11" s="77"/>
      <c r="V11" s="77"/>
      <c r="W11" s="77"/>
    </row>
    <row r="12" spans="2:23" ht="13.5" x14ac:dyDescent="0.3">
      <c r="B12" s="19" t="s">
        <v>13</v>
      </c>
      <c r="C12" s="93">
        <v>-3552</v>
      </c>
      <c r="D12" s="93">
        <v>35020</v>
      </c>
      <c r="E12" s="93">
        <v>83881</v>
      </c>
      <c r="F12" s="93">
        <v>-49518</v>
      </c>
      <c r="G12" s="93">
        <v>3931</v>
      </c>
      <c r="H12" s="93">
        <v>4640</v>
      </c>
      <c r="I12" s="93">
        <v>4748</v>
      </c>
      <c r="J12" s="93">
        <v>274291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93">
        <v>0</v>
      </c>
      <c r="Q12" s="93">
        <v>0</v>
      </c>
      <c r="R12" s="77"/>
      <c r="S12" s="77"/>
      <c r="T12" s="77"/>
      <c r="U12" s="77"/>
      <c r="V12" s="77"/>
      <c r="W12" s="77"/>
    </row>
    <row r="13" spans="2:23" ht="13.5" x14ac:dyDescent="0.3">
      <c r="B13" s="12" t="s">
        <v>35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>
        <v>1661502</v>
      </c>
      <c r="R13" s="77"/>
      <c r="S13" s="77"/>
      <c r="T13" s="77"/>
      <c r="U13" s="77"/>
      <c r="V13" s="77"/>
      <c r="W13" s="77"/>
    </row>
    <row r="14" spans="2:23" ht="13.5" x14ac:dyDescent="0.3">
      <c r="B14" s="19" t="s">
        <v>23</v>
      </c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>
        <v>668007</v>
      </c>
      <c r="R14" s="77"/>
      <c r="S14" s="77"/>
      <c r="T14" s="77"/>
      <c r="U14" s="77"/>
      <c r="V14" s="77"/>
      <c r="W14" s="77"/>
    </row>
    <row r="15" spans="2:23" ht="13.5" x14ac:dyDescent="0.3">
      <c r="B15" s="7" t="s">
        <v>14</v>
      </c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>
        <v>631573</v>
      </c>
      <c r="R15" s="77"/>
      <c r="S15" s="77"/>
      <c r="T15" s="77"/>
      <c r="U15" s="77"/>
      <c r="V15" s="77"/>
      <c r="W15" s="77"/>
    </row>
    <row r="16" spans="2:23" ht="13.5" x14ac:dyDescent="0.3">
      <c r="B16" s="19" t="s">
        <v>31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77"/>
      <c r="S16" s="77"/>
      <c r="T16" s="77"/>
      <c r="U16" s="77"/>
      <c r="V16" s="77"/>
      <c r="W16" s="77"/>
    </row>
    <row r="17" spans="2:23" ht="13.5" x14ac:dyDescent="0.3">
      <c r="B17" s="7" t="s">
        <v>11</v>
      </c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>
        <v>361922</v>
      </c>
      <c r="R17" s="77"/>
      <c r="S17" s="77"/>
      <c r="T17" s="77"/>
      <c r="U17" s="77"/>
      <c r="V17" s="77"/>
      <c r="W17" s="77"/>
    </row>
    <row r="18" spans="2:23" s="2" customFormat="1" ht="13.5" x14ac:dyDescent="0.3">
      <c r="B18" s="18" t="s">
        <v>20</v>
      </c>
      <c r="C18" s="91">
        <v>12877</v>
      </c>
      <c r="D18" s="91">
        <v>21916</v>
      </c>
      <c r="E18" s="91">
        <v>24100</v>
      </c>
      <c r="F18" s="91">
        <v>86880</v>
      </c>
      <c r="G18" s="91">
        <v>25470</v>
      </c>
      <c r="H18" s="91">
        <v>92059</v>
      </c>
      <c r="I18" s="91">
        <v>41344</v>
      </c>
      <c r="J18" s="91">
        <v>60897</v>
      </c>
      <c r="K18" s="91">
        <v>13179</v>
      </c>
      <c r="L18" s="91">
        <v>52183</v>
      </c>
      <c r="M18" s="91">
        <v>30335</v>
      </c>
      <c r="N18" s="91">
        <v>18742</v>
      </c>
      <c r="O18" s="91">
        <v>14694</v>
      </c>
      <c r="P18" s="91">
        <v>15159</v>
      </c>
      <c r="Q18" s="91">
        <v>20530</v>
      </c>
      <c r="R18" s="77"/>
      <c r="S18" s="77"/>
      <c r="T18" s="77"/>
      <c r="U18" s="77"/>
      <c r="V18" s="77"/>
      <c r="W18" s="77"/>
    </row>
    <row r="19" spans="2:23" s="2" customFormat="1" ht="13.5" x14ac:dyDescent="0.3">
      <c r="B19" s="12" t="s">
        <v>22</v>
      </c>
      <c r="C19" s="92">
        <f>SUM(C20:C30)</f>
        <v>-22745</v>
      </c>
      <c r="D19" s="92">
        <f t="shared" ref="D19:Q19" si="4">SUM(D20:D30)</f>
        <v>-20618</v>
      </c>
      <c r="E19" s="92">
        <f t="shared" si="4"/>
        <v>-120509</v>
      </c>
      <c r="F19" s="92">
        <f t="shared" si="4"/>
        <v>-107969</v>
      </c>
      <c r="G19" s="92">
        <f t="shared" si="4"/>
        <v>-27679</v>
      </c>
      <c r="H19" s="92">
        <f t="shared" si="4"/>
        <v>-14335</v>
      </c>
      <c r="I19" s="92">
        <f t="shared" si="4"/>
        <v>-8408</v>
      </c>
      <c r="J19" s="92">
        <f t="shared" si="4"/>
        <v>-96945</v>
      </c>
      <c r="K19" s="92">
        <f t="shared" si="4"/>
        <v>115</v>
      </c>
      <c r="L19" s="92">
        <f t="shared" si="4"/>
        <v>-1506</v>
      </c>
      <c r="M19" s="92">
        <f t="shared" si="4"/>
        <v>-312</v>
      </c>
      <c r="N19" s="92">
        <f t="shared" si="4"/>
        <v>-3312</v>
      </c>
      <c r="O19" s="92">
        <f t="shared" si="4"/>
        <v>-32</v>
      </c>
      <c r="P19" s="92">
        <f t="shared" si="4"/>
        <v>-268</v>
      </c>
      <c r="Q19" s="92">
        <f t="shared" si="4"/>
        <v>-485615</v>
      </c>
      <c r="R19" s="77"/>
      <c r="S19" s="77"/>
      <c r="T19" s="77"/>
      <c r="U19" s="77"/>
      <c r="V19" s="77"/>
      <c r="W19" s="77"/>
    </row>
    <row r="20" spans="2:23" s="2" customFormat="1" ht="13.5" x14ac:dyDescent="0.3">
      <c r="B20" s="19" t="s">
        <v>69</v>
      </c>
      <c r="C20" s="96">
        <v>0</v>
      </c>
      <c r="D20" s="96">
        <v>0</v>
      </c>
      <c r="E20" s="96">
        <v>0</v>
      </c>
      <c r="F20" s="96">
        <v>0</v>
      </c>
      <c r="G20" s="93">
        <v>0</v>
      </c>
      <c r="H20" s="93">
        <v>0</v>
      </c>
      <c r="I20" s="93">
        <v>0</v>
      </c>
      <c r="J20" s="93">
        <v>0</v>
      </c>
      <c r="K20" s="93">
        <v>0</v>
      </c>
      <c r="L20" s="93">
        <v>0</v>
      </c>
      <c r="M20" s="93">
        <v>0</v>
      </c>
      <c r="N20" s="93">
        <v>0</v>
      </c>
      <c r="O20" s="93">
        <v>0</v>
      </c>
      <c r="P20" s="93">
        <v>0</v>
      </c>
      <c r="Q20" s="93">
        <v>-21900</v>
      </c>
      <c r="R20" s="77"/>
      <c r="S20" s="77"/>
      <c r="T20" s="77"/>
      <c r="U20" s="77"/>
      <c r="V20" s="77"/>
      <c r="W20" s="77"/>
    </row>
    <row r="21" spans="2:23" s="2" customFormat="1" ht="13.5" x14ac:dyDescent="0.3">
      <c r="B21" s="7" t="s">
        <v>70</v>
      </c>
      <c r="C21" s="97">
        <v>-22745</v>
      </c>
      <c r="D21" s="97">
        <v>-20618</v>
      </c>
      <c r="E21" s="97">
        <v>-120509</v>
      </c>
      <c r="F21" s="97">
        <v>-107969</v>
      </c>
      <c r="G21" s="95">
        <v>-27679</v>
      </c>
      <c r="H21" s="95">
        <v>-14335</v>
      </c>
      <c r="I21" s="95">
        <v>-8408</v>
      </c>
      <c r="J21" s="95">
        <v>-96945</v>
      </c>
      <c r="K21" s="95">
        <v>115</v>
      </c>
      <c r="L21" s="95">
        <v>-1506</v>
      </c>
      <c r="M21" s="95">
        <v>-312</v>
      </c>
      <c r="N21" s="95">
        <v>-3312</v>
      </c>
      <c r="O21" s="95">
        <v>-32</v>
      </c>
      <c r="P21" s="95">
        <v>-268</v>
      </c>
      <c r="Q21" s="95">
        <v>-302433</v>
      </c>
      <c r="R21" s="77"/>
      <c r="S21" s="77"/>
      <c r="T21" s="77"/>
      <c r="U21" s="77"/>
      <c r="V21" s="77"/>
      <c r="W21" s="77"/>
    </row>
    <row r="22" spans="2:23" s="2" customFormat="1" ht="13.5" x14ac:dyDescent="0.3">
      <c r="B22" s="19" t="s">
        <v>71</v>
      </c>
      <c r="C22" s="96">
        <v>0</v>
      </c>
      <c r="D22" s="96">
        <v>0</v>
      </c>
      <c r="E22" s="96">
        <v>0</v>
      </c>
      <c r="F22" s="96">
        <v>0</v>
      </c>
      <c r="G22" s="93">
        <v>0</v>
      </c>
      <c r="H22" s="93">
        <v>0</v>
      </c>
      <c r="I22" s="93">
        <v>0</v>
      </c>
      <c r="J22" s="93">
        <v>0</v>
      </c>
      <c r="K22" s="93">
        <v>0</v>
      </c>
      <c r="L22" s="93">
        <v>0</v>
      </c>
      <c r="M22" s="93">
        <v>0</v>
      </c>
      <c r="N22" s="93">
        <v>0</v>
      </c>
      <c r="O22" s="93">
        <v>0</v>
      </c>
      <c r="P22" s="93">
        <v>0</v>
      </c>
      <c r="Q22" s="93">
        <v>0</v>
      </c>
      <c r="R22" s="77"/>
      <c r="S22" s="77"/>
      <c r="T22" s="77"/>
      <c r="U22" s="77"/>
      <c r="V22" s="77"/>
      <c r="W22" s="77"/>
    </row>
    <row r="23" spans="2:23" s="2" customFormat="1" ht="13.5" x14ac:dyDescent="0.3">
      <c r="B23" s="7" t="s">
        <v>72</v>
      </c>
      <c r="C23" s="97">
        <v>0</v>
      </c>
      <c r="D23" s="97">
        <v>0</v>
      </c>
      <c r="E23" s="97">
        <v>0</v>
      </c>
      <c r="F23" s="97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-13828</v>
      </c>
      <c r="R23" s="77"/>
      <c r="S23" s="77"/>
      <c r="T23" s="77"/>
      <c r="U23" s="77"/>
      <c r="V23" s="77"/>
      <c r="W23" s="77"/>
    </row>
    <row r="24" spans="2:23" s="2" customFormat="1" ht="13.5" x14ac:dyDescent="0.3">
      <c r="B24" s="19" t="s">
        <v>73</v>
      </c>
      <c r="C24" s="96">
        <v>0</v>
      </c>
      <c r="D24" s="96">
        <v>0</v>
      </c>
      <c r="E24" s="96">
        <v>0</v>
      </c>
      <c r="F24" s="96">
        <v>0</v>
      </c>
      <c r="G24" s="93">
        <v>0</v>
      </c>
      <c r="H24" s="93">
        <v>0</v>
      </c>
      <c r="I24" s="93">
        <v>0</v>
      </c>
      <c r="J24" s="93">
        <v>0</v>
      </c>
      <c r="K24" s="93">
        <v>0</v>
      </c>
      <c r="L24" s="93">
        <v>0</v>
      </c>
      <c r="M24" s="93">
        <v>0</v>
      </c>
      <c r="N24" s="93">
        <v>0</v>
      </c>
      <c r="O24" s="93">
        <v>0</v>
      </c>
      <c r="P24" s="93">
        <v>0</v>
      </c>
      <c r="Q24" s="93">
        <v>-17941</v>
      </c>
      <c r="R24" s="77"/>
      <c r="S24" s="77"/>
      <c r="T24" s="77"/>
      <c r="U24" s="77"/>
      <c r="V24" s="77"/>
      <c r="W24" s="77"/>
    </row>
    <row r="25" spans="2:23" s="2" customFormat="1" ht="13.5" x14ac:dyDescent="0.3">
      <c r="B25" s="7" t="s">
        <v>74</v>
      </c>
      <c r="C25" s="97">
        <v>0</v>
      </c>
      <c r="D25" s="97">
        <v>0</v>
      </c>
      <c r="E25" s="97">
        <v>0</v>
      </c>
      <c r="F25" s="97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-40889</v>
      </c>
      <c r="R25" s="77"/>
      <c r="S25" s="77"/>
      <c r="T25" s="77"/>
      <c r="U25" s="77"/>
      <c r="V25" s="77"/>
      <c r="W25" s="77"/>
    </row>
    <row r="26" spans="2:23" s="2" customFormat="1" ht="13.5" x14ac:dyDescent="0.3">
      <c r="B26" s="19" t="s">
        <v>75</v>
      </c>
      <c r="C26" s="96">
        <v>0</v>
      </c>
      <c r="D26" s="96">
        <v>0</v>
      </c>
      <c r="E26" s="96">
        <v>0</v>
      </c>
      <c r="F26" s="96">
        <v>0</v>
      </c>
      <c r="G26" s="93">
        <v>0</v>
      </c>
      <c r="H26" s="93">
        <v>0</v>
      </c>
      <c r="I26" s="93">
        <v>0</v>
      </c>
      <c r="J26" s="93">
        <v>0</v>
      </c>
      <c r="K26" s="93">
        <v>0</v>
      </c>
      <c r="L26" s="93">
        <v>0</v>
      </c>
      <c r="M26" s="93">
        <v>0</v>
      </c>
      <c r="N26" s="93">
        <v>0</v>
      </c>
      <c r="O26" s="93">
        <v>0</v>
      </c>
      <c r="P26" s="93">
        <v>0</v>
      </c>
      <c r="Q26" s="93">
        <v>-14040</v>
      </c>
      <c r="R26" s="77"/>
      <c r="S26" s="77"/>
      <c r="T26" s="77"/>
      <c r="U26" s="77"/>
      <c r="V26" s="77"/>
      <c r="W26" s="77"/>
    </row>
    <row r="27" spans="2:23" s="2" customFormat="1" ht="13.5" x14ac:dyDescent="0.3">
      <c r="B27" s="7" t="s">
        <v>76</v>
      </c>
      <c r="C27" s="97">
        <v>0</v>
      </c>
      <c r="D27" s="97">
        <v>0</v>
      </c>
      <c r="E27" s="97">
        <v>0</v>
      </c>
      <c r="F27" s="97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5">
        <v>0</v>
      </c>
      <c r="M27" s="95">
        <v>0</v>
      </c>
      <c r="N27" s="95">
        <v>0</v>
      </c>
      <c r="O27" s="95">
        <v>0</v>
      </c>
      <c r="P27" s="95">
        <v>0</v>
      </c>
      <c r="Q27" s="95">
        <v>-65382</v>
      </c>
      <c r="R27" s="77"/>
      <c r="S27" s="77"/>
      <c r="T27" s="77"/>
      <c r="U27" s="77"/>
      <c r="V27" s="77"/>
      <c r="W27" s="77"/>
    </row>
    <row r="28" spans="2:23" s="2" customFormat="1" ht="13.5" x14ac:dyDescent="0.3">
      <c r="B28" s="19" t="s">
        <v>77</v>
      </c>
      <c r="C28" s="96">
        <v>0</v>
      </c>
      <c r="D28" s="96">
        <v>0</v>
      </c>
      <c r="E28" s="96">
        <v>0</v>
      </c>
      <c r="F28" s="96">
        <v>0</v>
      </c>
      <c r="G28" s="93">
        <v>0</v>
      </c>
      <c r="H28" s="93">
        <v>0</v>
      </c>
      <c r="I28" s="93">
        <v>0</v>
      </c>
      <c r="J28" s="93">
        <v>0</v>
      </c>
      <c r="K28" s="93">
        <v>0</v>
      </c>
      <c r="L28" s="93">
        <v>0</v>
      </c>
      <c r="M28" s="93">
        <v>0</v>
      </c>
      <c r="N28" s="93">
        <v>0</v>
      </c>
      <c r="O28" s="93">
        <v>0</v>
      </c>
      <c r="P28" s="93">
        <v>0</v>
      </c>
      <c r="Q28" s="93">
        <v>-9202</v>
      </c>
      <c r="R28" s="77"/>
      <c r="S28" s="77"/>
      <c r="T28" s="77"/>
      <c r="U28" s="77"/>
      <c r="V28" s="77"/>
      <c r="W28" s="77"/>
    </row>
    <row r="29" spans="2:23" s="2" customFormat="1" ht="13.5" x14ac:dyDescent="0.3">
      <c r="B29" s="7" t="s">
        <v>78</v>
      </c>
      <c r="C29" s="97">
        <v>0</v>
      </c>
      <c r="D29" s="97">
        <v>0</v>
      </c>
      <c r="E29" s="97">
        <v>0</v>
      </c>
      <c r="F29" s="97">
        <v>0</v>
      </c>
      <c r="G29" s="95">
        <v>0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77"/>
      <c r="S29" s="77"/>
      <c r="T29" s="77"/>
      <c r="U29" s="77"/>
      <c r="V29" s="77"/>
      <c r="W29" s="77"/>
    </row>
    <row r="30" spans="2:23" s="2" customFormat="1" ht="13.5" x14ac:dyDescent="0.3">
      <c r="B30" s="19" t="s">
        <v>79</v>
      </c>
      <c r="C30" s="96">
        <v>0</v>
      </c>
      <c r="D30" s="96">
        <v>0</v>
      </c>
      <c r="E30" s="96">
        <v>0</v>
      </c>
      <c r="F30" s="96">
        <v>0</v>
      </c>
      <c r="G30" s="93">
        <v>0</v>
      </c>
      <c r="H30" s="93">
        <v>0</v>
      </c>
      <c r="I30" s="93">
        <v>0</v>
      </c>
      <c r="J30" s="93">
        <v>0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93">
        <v>0</v>
      </c>
      <c r="Q30" s="93">
        <v>0</v>
      </c>
      <c r="R30" s="77"/>
      <c r="S30" s="77"/>
      <c r="T30" s="77"/>
      <c r="U30" s="77"/>
      <c r="V30" s="77"/>
      <c r="W30" s="77"/>
    </row>
    <row r="31" spans="2:23" s="2" customFormat="1" ht="13.5" x14ac:dyDescent="0.3">
      <c r="B31" s="2" t="s">
        <v>19</v>
      </c>
      <c r="C31" s="92">
        <f>SUM(C32:C41)</f>
        <v>-799829</v>
      </c>
      <c r="D31" s="92">
        <f t="shared" ref="D31:Q31" si="5">SUM(D32:D41)</f>
        <v>-1167039</v>
      </c>
      <c r="E31" s="92">
        <f t="shared" si="5"/>
        <v>-10071995</v>
      </c>
      <c r="F31" s="92">
        <f t="shared" si="5"/>
        <v>-2385115</v>
      </c>
      <c r="G31" s="92">
        <f t="shared" si="5"/>
        <v>-857188</v>
      </c>
      <c r="H31" s="92">
        <f t="shared" si="5"/>
        <v>-1045015</v>
      </c>
      <c r="I31" s="92">
        <f t="shared" si="5"/>
        <v>-461656</v>
      </c>
      <c r="J31" s="92">
        <f t="shared" si="5"/>
        <v>-2280376</v>
      </c>
      <c r="K31" s="92">
        <f t="shared" si="5"/>
        <v>-274277</v>
      </c>
      <c r="L31" s="92">
        <f t="shared" si="5"/>
        <v>1058509</v>
      </c>
      <c r="M31" s="92">
        <f t="shared" si="5"/>
        <v>-1184530</v>
      </c>
      <c r="N31" s="92">
        <f t="shared" si="5"/>
        <v>-475267</v>
      </c>
      <c r="O31" s="92">
        <f t="shared" si="5"/>
        <v>-102792</v>
      </c>
      <c r="P31" s="92">
        <f t="shared" si="5"/>
        <v>-119114</v>
      </c>
      <c r="Q31" s="92">
        <f t="shared" si="5"/>
        <v>187255</v>
      </c>
      <c r="R31" s="77"/>
      <c r="S31" s="77"/>
      <c r="T31" s="77"/>
      <c r="U31" s="77"/>
      <c r="V31" s="77"/>
      <c r="W31" s="77"/>
    </row>
    <row r="32" spans="2:23" ht="13.5" x14ac:dyDescent="0.3">
      <c r="B32" s="19" t="s">
        <v>5</v>
      </c>
      <c r="C32" s="93">
        <v>-77054</v>
      </c>
      <c r="D32" s="93">
        <v>-88821</v>
      </c>
      <c r="E32" s="93">
        <v>-85072</v>
      </c>
      <c r="F32" s="93">
        <v>-75402</v>
      </c>
      <c r="G32" s="93">
        <v>-82847</v>
      </c>
      <c r="H32" s="93">
        <v>-90052</v>
      </c>
      <c r="I32" s="93">
        <v>-99376</v>
      </c>
      <c r="J32" s="93">
        <v>-186532</v>
      </c>
      <c r="K32" s="93">
        <v>-79319</v>
      </c>
      <c r="L32" s="93">
        <v>-194754</v>
      </c>
      <c r="M32" s="93">
        <v>-115950</v>
      </c>
      <c r="N32" s="93">
        <v>-185510</v>
      </c>
      <c r="O32" s="93">
        <v>-138042</v>
      </c>
      <c r="P32" s="93">
        <v>-71671</v>
      </c>
      <c r="Q32" s="93">
        <v>-348957</v>
      </c>
      <c r="R32" s="77"/>
      <c r="S32" s="77"/>
      <c r="T32" s="77"/>
      <c r="U32" s="77"/>
      <c r="V32" s="77"/>
      <c r="W32" s="77"/>
    </row>
    <row r="33" spans="2:23" ht="13.5" x14ac:dyDescent="0.3">
      <c r="B33" s="7" t="s">
        <v>6</v>
      </c>
      <c r="C33" s="95">
        <v>-4</v>
      </c>
      <c r="D33" s="95">
        <v>-166</v>
      </c>
      <c r="E33" s="95">
        <v>-221</v>
      </c>
      <c r="F33" s="95">
        <v>-113</v>
      </c>
      <c r="G33" s="95">
        <v>-58</v>
      </c>
      <c r="H33" s="95">
        <v>-95</v>
      </c>
      <c r="I33" s="95">
        <v>-208</v>
      </c>
      <c r="J33" s="95">
        <v>-242</v>
      </c>
      <c r="K33" s="95">
        <v>-206</v>
      </c>
      <c r="L33" s="95">
        <v>-633</v>
      </c>
      <c r="M33" s="95">
        <v>-759</v>
      </c>
      <c r="N33" s="95">
        <v>-1029</v>
      </c>
      <c r="O33" s="95">
        <v>-3699</v>
      </c>
      <c r="P33" s="95">
        <v>-475</v>
      </c>
      <c r="Q33" s="95">
        <v>-13015</v>
      </c>
      <c r="R33" s="77"/>
      <c r="S33" s="77"/>
      <c r="T33" s="77"/>
      <c r="U33" s="77"/>
      <c r="V33" s="77"/>
      <c r="W33" s="77"/>
    </row>
    <row r="34" spans="2:23" ht="13.5" x14ac:dyDescent="0.3">
      <c r="B34" s="19" t="s">
        <v>7</v>
      </c>
      <c r="C34" s="93">
        <v>-48997</v>
      </c>
      <c r="D34" s="93">
        <v>-43242</v>
      </c>
      <c r="E34" s="93">
        <v>-56928</v>
      </c>
      <c r="F34" s="93">
        <v>-75406</v>
      </c>
      <c r="G34" s="93">
        <v>-47419</v>
      </c>
      <c r="H34" s="93">
        <v>-75869</v>
      </c>
      <c r="I34" s="93">
        <v>-30922</v>
      </c>
      <c r="J34" s="93">
        <v>-92039</v>
      </c>
      <c r="K34" s="93">
        <v>-82529</v>
      </c>
      <c r="L34" s="93">
        <v>-142881</v>
      </c>
      <c r="M34" s="93">
        <v>-127968</v>
      </c>
      <c r="N34" s="93">
        <v>-161494</v>
      </c>
      <c r="O34" s="93">
        <v>-114722</v>
      </c>
      <c r="P34" s="93">
        <v>-138509</v>
      </c>
      <c r="Q34" s="93">
        <v>-241299</v>
      </c>
      <c r="R34" s="77"/>
      <c r="S34" s="77"/>
      <c r="T34" s="77"/>
      <c r="U34" s="77"/>
      <c r="V34" s="77"/>
      <c r="W34" s="77"/>
    </row>
    <row r="35" spans="2:23" ht="13.5" x14ac:dyDescent="0.3">
      <c r="B35" s="7" t="s">
        <v>8</v>
      </c>
      <c r="C35" s="95">
        <v>-101222</v>
      </c>
      <c r="D35" s="95">
        <v>-55277</v>
      </c>
      <c r="E35" s="95">
        <v>-262357</v>
      </c>
      <c r="F35" s="95">
        <v>-854300</v>
      </c>
      <c r="G35" s="95">
        <v>-15967</v>
      </c>
      <c r="H35" s="95">
        <v>-581</v>
      </c>
      <c r="I35" s="95">
        <v>-57</v>
      </c>
      <c r="J35" s="95">
        <v>-80</v>
      </c>
      <c r="K35" s="95">
        <v>-25</v>
      </c>
      <c r="L35" s="95">
        <v>-24</v>
      </c>
      <c r="M35" s="95">
        <v>-24</v>
      </c>
      <c r="N35" s="95">
        <v>-26</v>
      </c>
      <c r="O35" s="95">
        <v>-32</v>
      </c>
      <c r="P35" s="95">
        <v>-25</v>
      </c>
      <c r="Q35" s="95">
        <v>-724214</v>
      </c>
      <c r="R35" s="77"/>
      <c r="S35" s="77"/>
      <c r="T35" s="77"/>
      <c r="U35" s="77"/>
      <c r="V35" s="77"/>
      <c r="W35" s="77"/>
    </row>
    <row r="36" spans="2:23" ht="13.5" x14ac:dyDescent="0.3">
      <c r="B36" s="19" t="s">
        <v>9</v>
      </c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>
        <v>-242655</v>
      </c>
      <c r="R36" s="77"/>
      <c r="S36" s="77"/>
      <c r="T36" s="77"/>
      <c r="U36" s="77"/>
      <c r="V36" s="77"/>
      <c r="W36" s="77"/>
    </row>
    <row r="37" spans="2:23" ht="13.5" x14ac:dyDescent="0.3">
      <c r="B37" s="7" t="s">
        <v>10</v>
      </c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>
        <v>-83829</v>
      </c>
      <c r="R37" s="77"/>
      <c r="S37" s="77"/>
      <c r="T37" s="77"/>
      <c r="U37" s="77"/>
      <c r="V37" s="77"/>
      <c r="W37" s="77"/>
    </row>
    <row r="38" spans="2:23" ht="13.5" x14ac:dyDescent="0.3">
      <c r="B38" s="19" t="s">
        <v>11</v>
      </c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>
        <v>-338486</v>
      </c>
      <c r="R38" s="77"/>
      <c r="S38" s="77"/>
      <c r="T38" s="77"/>
      <c r="U38" s="77"/>
      <c r="V38" s="77"/>
      <c r="W38" s="77"/>
    </row>
    <row r="39" spans="2:23" ht="13.5" x14ac:dyDescent="0.3">
      <c r="B39" s="13" t="s">
        <v>28</v>
      </c>
      <c r="C39" s="98">
        <v>-471308</v>
      </c>
      <c r="D39" s="98">
        <v>-841735</v>
      </c>
      <c r="E39" s="98">
        <v>-9551926</v>
      </c>
      <c r="F39" s="98">
        <v>-1389042</v>
      </c>
      <c r="G39" s="98">
        <v>-648111</v>
      </c>
      <c r="H39" s="95">
        <v>-811107</v>
      </c>
      <c r="I39" s="95">
        <v>-170358</v>
      </c>
      <c r="J39" s="95">
        <v>-1871537</v>
      </c>
      <c r="K39" s="98">
        <v>-53934</v>
      </c>
      <c r="L39" s="95">
        <v>1442085</v>
      </c>
      <c r="M39" s="95">
        <v>-118967</v>
      </c>
      <c r="N39" s="95">
        <v>-121173</v>
      </c>
      <c r="O39" s="98">
        <v>180627</v>
      </c>
      <c r="P39" s="98">
        <v>151397</v>
      </c>
      <c r="Q39" s="98">
        <v>289531</v>
      </c>
      <c r="R39" s="77"/>
      <c r="S39" s="77"/>
      <c r="T39" s="77"/>
      <c r="U39" s="77"/>
      <c r="V39" s="77"/>
      <c r="W39" s="77"/>
    </row>
    <row r="40" spans="2:23" ht="13.5" x14ac:dyDescent="0.3">
      <c r="B40" s="19" t="s">
        <v>30</v>
      </c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>
        <v>2229490</v>
      </c>
      <c r="R40" s="77"/>
      <c r="S40" s="77"/>
      <c r="T40" s="77"/>
      <c r="U40" s="77"/>
      <c r="V40" s="77"/>
      <c r="W40" s="77"/>
    </row>
    <row r="41" spans="2:23" ht="13.5" x14ac:dyDescent="0.3">
      <c r="B41" s="7" t="s">
        <v>21</v>
      </c>
      <c r="C41" s="95">
        <v>-101244</v>
      </c>
      <c r="D41" s="95">
        <v>-137798</v>
      </c>
      <c r="E41" s="95">
        <v>-115491</v>
      </c>
      <c r="F41" s="95">
        <v>9148</v>
      </c>
      <c r="G41" s="95">
        <v>-62786</v>
      </c>
      <c r="H41" s="95">
        <v>-67311</v>
      </c>
      <c r="I41" s="95">
        <v>-160735</v>
      </c>
      <c r="J41" s="95">
        <v>-129946</v>
      </c>
      <c r="K41" s="95">
        <v>-58264</v>
      </c>
      <c r="L41" s="95">
        <v>-45284</v>
      </c>
      <c r="M41" s="95">
        <v>-820862</v>
      </c>
      <c r="N41" s="95">
        <v>-6035</v>
      </c>
      <c r="O41" s="95">
        <v>-26924</v>
      </c>
      <c r="P41" s="95">
        <v>-59831</v>
      </c>
      <c r="Q41" s="95">
        <v>-339311</v>
      </c>
      <c r="R41" s="77"/>
      <c r="S41" s="77"/>
      <c r="T41" s="77"/>
      <c r="U41" s="77"/>
      <c r="V41" s="77"/>
      <c r="W41" s="77"/>
    </row>
    <row r="42" spans="2:23" s="2" customFormat="1" ht="13.5" x14ac:dyDescent="0.3">
      <c r="B42" s="17" t="s">
        <v>25</v>
      </c>
      <c r="C42" s="91">
        <v>2729372</v>
      </c>
      <c r="D42" s="91">
        <v>3039890</v>
      </c>
      <c r="E42" s="91">
        <v>10789329</v>
      </c>
      <c r="F42" s="91">
        <v>2252011</v>
      </c>
      <c r="G42" s="91">
        <v>2636665</v>
      </c>
      <c r="H42" s="91">
        <v>1835742</v>
      </c>
      <c r="I42" s="91">
        <v>751233</v>
      </c>
      <c r="J42" s="91">
        <v>2343069</v>
      </c>
      <c r="K42" s="91">
        <v>1354188</v>
      </c>
      <c r="L42" s="91">
        <v>1833298</v>
      </c>
      <c r="M42" s="91">
        <v>4122696</v>
      </c>
      <c r="N42" s="91">
        <v>1862767</v>
      </c>
      <c r="O42" s="91">
        <v>1235115</v>
      </c>
      <c r="P42" s="91">
        <v>1649593</v>
      </c>
      <c r="Q42" s="91">
        <v>6030781</v>
      </c>
      <c r="R42" s="77"/>
      <c r="S42" s="77"/>
      <c r="T42" s="77"/>
      <c r="U42" s="77"/>
      <c r="V42" s="77"/>
      <c r="W42" s="77"/>
    </row>
    <row r="43" spans="2:23" s="2" customFormat="1" ht="13.5" x14ac:dyDescent="0.3">
      <c r="B43" s="2" t="s">
        <v>27</v>
      </c>
      <c r="C43" s="92">
        <v>0</v>
      </c>
      <c r="D43" s="92">
        <v>0</v>
      </c>
      <c r="E43" s="92">
        <v>771758</v>
      </c>
      <c r="F43" s="92">
        <v>438996</v>
      </c>
      <c r="G43" s="92">
        <v>121033</v>
      </c>
      <c r="H43" s="92">
        <v>453625</v>
      </c>
      <c r="I43" s="92">
        <v>0</v>
      </c>
      <c r="J43" s="92">
        <v>-378997</v>
      </c>
      <c r="K43" s="92">
        <v>-12699</v>
      </c>
      <c r="L43" s="92">
        <v>-264</v>
      </c>
      <c r="M43" s="92">
        <v>17051</v>
      </c>
      <c r="N43" s="92">
        <v>14660</v>
      </c>
      <c r="O43" s="92">
        <v>354</v>
      </c>
      <c r="P43" s="92">
        <v>13391</v>
      </c>
      <c r="Q43" s="92">
        <v>28324</v>
      </c>
      <c r="R43" s="77"/>
      <c r="S43" s="77"/>
      <c r="T43" s="77"/>
      <c r="U43" s="77"/>
      <c r="V43" s="77"/>
      <c r="W43" s="77"/>
    </row>
    <row r="44" spans="2:23" s="2" customFormat="1" ht="13.5" x14ac:dyDescent="0.3">
      <c r="B44" s="17" t="s">
        <v>1</v>
      </c>
      <c r="C44" s="91">
        <f>C4+C31+C42+C43</f>
        <v>2019824</v>
      </c>
      <c r="D44" s="91">
        <f t="shared" ref="D44:Q44" si="6">D4+D31+D42+D43</f>
        <v>1970979</v>
      </c>
      <c r="E44" s="91">
        <f t="shared" si="6"/>
        <v>1773028</v>
      </c>
      <c r="F44" s="91">
        <f t="shared" si="6"/>
        <v>1199372</v>
      </c>
      <c r="G44" s="91">
        <f t="shared" si="6"/>
        <v>1919213</v>
      </c>
      <c r="H44" s="91">
        <f t="shared" si="6"/>
        <v>1327063</v>
      </c>
      <c r="I44" s="91">
        <f t="shared" si="6"/>
        <v>327370</v>
      </c>
      <c r="J44" s="91">
        <f t="shared" si="6"/>
        <v>-77790</v>
      </c>
      <c r="K44" s="91">
        <f t="shared" si="6"/>
        <v>1080506</v>
      </c>
      <c r="L44" s="91">
        <f t="shared" si="6"/>
        <v>2942220</v>
      </c>
      <c r="M44" s="91">
        <f t="shared" si="6"/>
        <v>2985243</v>
      </c>
      <c r="N44" s="91">
        <f t="shared" si="6"/>
        <v>1417587</v>
      </c>
      <c r="O44" s="91">
        <f t="shared" si="6"/>
        <v>1147339</v>
      </c>
      <c r="P44" s="91">
        <f t="shared" si="6"/>
        <v>1558761</v>
      </c>
      <c r="Q44" s="91">
        <f t="shared" si="6"/>
        <v>8863991</v>
      </c>
      <c r="R44" s="77"/>
      <c r="S44" s="77"/>
      <c r="T44" s="77"/>
      <c r="U44" s="77"/>
      <c r="V44" s="77"/>
      <c r="W44" s="77"/>
    </row>
    <row r="45" spans="2:23" s="2" customFormat="1" ht="13.5" x14ac:dyDescent="0.3">
      <c r="B45" s="2" t="s">
        <v>3</v>
      </c>
      <c r="C45" s="92">
        <f>SUM(C46:C47)</f>
        <v>-3044</v>
      </c>
      <c r="D45" s="92">
        <f t="shared" ref="D45:Q45" si="7">SUM(D46:D47)</f>
        <v>-3040</v>
      </c>
      <c r="E45" s="92">
        <f t="shared" si="7"/>
        <v>-2919</v>
      </c>
      <c r="F45" s="92">
        <f t="shared" si="7"/>
        <v>-2849</v>
      </c>
      <c r="G45" s="92">
        <f t="shared" si="7"/>
        <v>-2823</v>
      </c>
      <c r="H45" s="92">
        <f t="shared" si="7"/>
        <v>-2804</v>
      </c>
      <c r="I45" s="92">
        <f t="shared" si="7"/>
        <v>-2754</v>
      </c>
      <c r="J45" s="92">
        <f t="shared" si="7"/>
        <v>-2814</v>
      </c>
      <c r="K45" s="92">
        <f t="shared" si="7"/>
        <v>-3217</v>
      </c>
      <c r="L45" s="92">
        <f t="shared" si="7"/>
        <v>-3507</v>
      </c>
      <c r="M45" s="92">
        <f t="shared" si="7"/>
        <v>-26042</v>
      </c>
      <c r="N45" s="92">
        <f t="shared" si="7"/>
        <v>-4447</v>
      </c>
      <c r="O45" s="92">
        <f t="shared" si="7"/>
        <v>-4377</v>
      </c>
      <c r="P45" s="92">
        <f t="shared" si="7"/>
        <v>-3981</v>
      </c>
      <c r="Q45" s="92">
        <f t="shared" si="7"/>
        <v>-164699</v>
      </c>
      <c r="R45" s="77"/>
      <c r="S45" s="77"/>
      <c r="T45" s="77"/>
      <c r="U45" s="77"/>
      <c r="V45" s="77"/>
      <c r="W45" s="77"/>
    </row>
    <row r="46" spans="2:23" ht="13.5" x14ac:dyDescent="0.3">
      <c r="B46" s="19" t="s">
        <v>80</v>
      </c>
      <c r="C46" s="96">
        <v>-3041</v>
      </c>
      <c r="D46" s="96">
        <v>-3038</v>
      </c>
      <c r="E46" s="96">
        <v>-2916</v>
      </c>
      <c r="F46" s="96">
        <v>-2846</v>
      </c>
      <c r="G46" s="93">
        <v>-2820</v>
      </c>
      <c r="H46" s="93">
        <v>-2802</v>
      </c>
      <c r="I46" s="93">
        <v>-2751</v>
      </c>
      <c r="J46" s="93">
        <v>-2811</v>
      </c>
      <c r="K46" s="93">
        <v>-3214</v>
      </c>
      <c r="L46" s="93">
        <v>-3505</v>
      </c>
      <c r="M46" s="93">
        <v>-26039</v>
      </c>
      <c r="N46" s="93">
        <v>-4444</v>
      </c>
      <c r="O46" s="93">
        <v>-4373</v>
      </c>
      <c r="P46" s="93">
        <v>-3981</v>
      </c>
      <c r="Q46" s="93">
        <v>-54827</v>
      </c>
      <c r="R46" s="77"/>
      <c r="S46" s="77"/>
      <c r="T46" s="77"/>
      <c r="U46" s="77"/>
      <c r="V46" s="77"/>
      <c r="W46" s="77"/>
    </row>
    <row r="47" spans="2:23" ht="13.5" x14ac:dyDescent="0.3">
      <c r="B47" s="7" t="s">
        <v>81</v>
      </c>
      <c r="C47" s="97">
        <v>-3</v>
      </c>
      <c r="D47" s="97">
        <v>-2</v>
      </c>
      <c r="E47" s="97">
        <v>-3</v>
      </c>
      <c r="F47" s="97">
        <v>-3</v>
      </c>
      <c r="G47" s="95">
        <v>-3</v>
      </c>
      <c r="H47" s="95">
        <v>-2</v>
      </c>
      <c r="I47" s="95">
        <v>-3</v>
      </c>
      <c r="J47" s="95">
        <v>-3</v>
      </c>
      <c r="K47" s="95">
        <v>-3</v>
      </c>
      <c r="L47" s="95">
        <v>-2</v>
      </c>
      <c r="M47" s="95">
        <v>-3</v>
      </c>
      <c r="N47" s="95">
        <v>-3</v>
      </c>
      <c r="O47" s="95">
        <v>-4</v>
      </c>
      <c r="P47" s="95">
        <v>0</v>
      </c>
      <c r="Q47" s="95">
        <v>-109872</v>
      </c>
      <c r="R47" s="77"/>
      <c r="S47" s="77"/>
      <c r="T47" s="77"/>
      <c r="U47" s="77"/>
      <c r="V47" s="77"/>
      <c r="W47" s="77"/>
    </row>
    <row r="48" spans="2:23" s="2" customFormat="1" ht="13.5" x14ac:dyDescent="0.3">
      <c r="B48" s="17" t="s">
        <v>2</v>
      </c>
      <c r="C48" s="91">
        <f>C49+C55+C61</f>
        <v>-340830</v>
      </c>
      <c r="D48" s="91">
        <f t="shared" ref="D48:Q48" si="8">D49+D55+D61</f>
        <v>609305</v>
      </c>
      <c r="E48" s="91">
        <f t="shared" si="8"/>
        <v>-933764</v>
      </c>
      <c r="F48" s="91">
        <f t="shared" si="8"/>
        <v>-554956</v>
      </c>
      <c r="G48" s="91">
        <f t="shared" si="8"/>
        <v>782292</v>
      </c>
      <c r="H48" s="91">
        <f t="shared" si="8"/>
        <v>-568024</v>
      </c>
      <c r="I48" s="91">
        <f t="shared" si="8"/>
        <v>-403330</v>
      </c>
      <c r="J48" s="91">
        <f t="shared" si="8"/>
        <v>-83588</v>
      </c>
      <c r="K48" s="91">
        <f t="shared" si="8"/>
        <v>-253902</v>
      </c>
      <c r="L48" s="91">
        <f t="shared" si="8"/>
        <v>-1256850</v>
      </c>
      <c r="M48" s="91">
        <f t="shared" si="8"/>
        <v>-1475303</v>
      </c>
      <c r="N48" s="91">
        <f t="shared" si="8"/>
        <v>-521108</v>
      </c>
      <c r="O48" s="91">
        <f t="shared" si="8"/>
        <v>-814911</v>
      </c>
      <c r="P48" s="91">
        <f t="shared" si="8"/>
        <v>-888680</v>
      </c>
      <c r="Q48" s="91">
        <f t="shared" si="8"/>
        <v>-1497373</v>
      </c>
      <c r="R48" s="77"/>
      <c r="S48" s="77"/>
      <c r="T48" s="77"/>
      <c r="U48" s="77"/>
      <c r="V48" s="77"/>
      <c r="W48" s="77"/>
    </row>
    <row r="49" spans="2:23" s="2" customFormat="1" ht="13.5" x14ac:dyDescent="0.3">
      <c r="B49" s="2" t="s">
        <v>56</v>
      </c>
      <c r="C49" s="92">
        <f>SUM(C50:C54)</f>
        <v>345691</v>
      </c>
      <c r="D49" s="92">
        <f t="shared" ref="D49:Q49" si="9">SUM(D50:D54)</f>
        <v>253243</v>
      </c>
      <c r="E49" s="92">
        <f t="shared" si="9"/>
        <v>387459</v>
      </c>
      <c r="F49" s="92">
        <f t="shared" si="9"/>
        <v>317241</v>
      </c>
      <c r="G49" s="92">
        <f t="shared" si="9"/>
        <v>603305</v>
      </c>
      <c r="H49" s="92">
        <f t="shared" si="9"/>
        <v>707527</v>
      </c>
      <c r="I49" s="92">
        <f t="shared" si="9"/>
        <v>672111</v>
      </c>
      <c r="J49" s="92">
        <f t="shared" si="9"/>
        <v>547161</v>
      </c>
      <c r="K49" s="92">
        <f t="shared" si="9"/>
        <v>639628</v>
      </c>
      <c r="L49" s="92">
        <f t="shared" si="9"/>
        <v>227428</v>
      </c>
      <c r="M49" s="92">
        <f t="shared" si="9"/>
        <v>246837</v>
      </c>
      <c r="N49" s="92">
        <f t="shared" si="9"/>
        <v>580472</v>
      </c>
      <c r="O49" s="92">
        <f t="shared" si="9"/>
        <v>498994</v>
      </c>
      <c r="P49" s="92">
        <f t="shared" si="9"/>
        <v>460811</v>
      </c>
      <c r="Q49" s="92">
        <f t="shared" si="9"/>
        <v>641484</v>
      </c>
      <c r="R49" s="77"/>
      <c r="S49" s="77"/>
      <c r="T49" s="77"/>
      <c r="U49" s="77"/>
      <c r="V49" s="77"/>
      <c r="W49" s="77"/>
    </row>
    <row r="50" spans="2:23" s="2" customFormat="1" ht="13.5" x14ac:dyDescent="0.3">
      <c r="B50" s="19" t="s">
        <v>51</v>
      </c>
      <c r="C50" s="93">
        <v>256658</v>
      </c>
      <c r="D50" s="93">
        <v>213359</v>
      </c>
      <c r="E50" s="93">
        <v>227180</v>
      </c>
      <c r="F50" s="93">
        <v>240078</v>
      </c>
      <c r="G50" s="93">
        <v>320681</v>
      </c>
      <c r="H50" s="93">
        <v>343426</v>
      </c>
      <c r="I50" s="93">
        <v>251840</v>
      </c>
      <c r="J50" s="93">
        <v>366399</v>
      </c>
      <c r="K50" s="93">
        <v>260951</v>
      </c>
      <c r="L50" s="93">
        <v>94042</v>
      </c>
      <c r="M50" s="93">
        <v>268398</v>
      </c>
      <c r="N50" s="93">
        <v>208910</v>
      </c>
      <c r="O50" s="93">
        <v>247318</v>
      </c>
      <c r="P50" s="93">
        <v>243888</v>
      </c>
      <c r="Q50" s="93">
        <v>235450</v>
      </c>
      <c r="R50" s="77"/>
      <c r="S50" s="77"/>
      <c r="T50" s="77"/>
      <c r="U50" s="77"/>
      <c r="V50" s="77"/>
      <c r="W50" s="77"/>
    </row>
    <row r="51" spans="2:23" s="2" customFormat="1" ht="13.5" x14ac:dyDescent="0.3">
      <c r="B51" s="7" t="s">
        <v>52</v>
      </c>
      <c r="C51" s="95">
        <v>75029</v>
      </c>
      <c r="D51" s="95">
        <v>13748</v>
      </c>
      <c r="E51" s="95">
        <v>117642</v>
      </c>
      <c r="F51" s="95">
        <v>85075</v>
      </c>
      <c r="G51" s="95">
        <v>86862</v>
      </c>
      <c r="H51" s="95">
        <v>233857</v>
      </c>
      <c r="I51" s="95">
        <v>378218</v>
      </c>
      <c r="J51" s="95">
        <v>366885</v>
      </c>
      <c r="K51" s="95">
        <v>291690</v>
      </c>
      <c r="L51" s="95">
        <v>59235</v>
      </c>
      <c r="M51" s="95">
        <v>249403</v>
      </c>
      <c r="N51" s="95">
        <v>311575</v>
      </c>
      <c r="O51" s="95">
        <v>212567</v>
      </c>
      <c r="P51" s="95">
        <v>166944</v>
      </c>
      <c r="Q51" s="95">
        <v>493385</v>
      </c>
      <c r="R51" s="77"/>
      <c r="S51" s="77"/>
      <c r="T51" s="77"/>
      <c r="U51" s="77"/>
      <c r="V51" s="77"/>
      <c r="W51" s="77"/>
    </row>
    <row r="52" spans="2:23" s="2" customFormat="1" ht="13.5" x14ac:dyDescent="0.3">
      <c r="B52" s="19" t="s">
        <v>53</v>
      </c>
      <c r="C52" s="93">
        <v>0</v>
      </c>
      <c r="D52" s="93">
        <v>11549</v>
      </c>
      <c r="E52" s="93">
        <v>11338</v>
      </c>
      <c r="F52" s="93">
        <v>46386</v>
      </c>
      <c r="G52" s="93">
        <v>0</v>
      </c>
      <c r="H52" s="93">
        <v>0</v>
      </c>
      <c r="I52" s="93">
        <v>0</v>
      </c>
      <c r="J52" s="93">
        <v>2</v>
      </c>
      <c r="K52" s="93">
        <v>0</v>
      </c>
      <c r="L52" s="93">
        <v>0</v>
      </c>
      <c r="M52" s="93">
        <v>1137</v>
      </c>
      <c r="N52" s="93">
        <v>2</v>
      </c>
      <c r="O52" s="93">
        <v>0</v>
      </c>
      <c r="P52" s="93">
        <v>0</v>
      </c>
      <c r="Q52" s="93">
        <v>850</v>
      </c>
      <c r="R52" s="77"/>
      <c r="S52" s="77"/>
      <c r="T52" s="77"/>
      <c r="U52" s="77"/>
      <c r="V52" s="77"/>
      <c r="W52" s="77"/>
    </row>
    <row r="53" spans="2:23" s="2" customFormat="1" ht="13.5" x14ac:dyDescent="0.3">
      <c r="B53" s="7" t="s">
        <v>54</v>
      </c>
      <c r="C53" s="95">
        <v>14004</v>
      </c>
      <c r="D53" s="95">
        <v>14587</v>
      </c>
      <c r="E53" s="95">
        <v>234111</v>
      </c>
      <c r="F53" s="95">
        <v>92562</v>
      </c>
      <c r="G53" s="95">
        <v>235812</v>
      </c>
      <c r="H53" s="95">
        <v>90194</v>
      </c>
      <c r="I53" s="95">
        <v>245203</v>
      </c>
      <c r="J53" s="95">
        <v>122901</v>
      </c>
      <c r="K53" s="95">
        <v>125571</v>
      </c>
      <c r="L53" s="95">
        <v>106779</v>
      </c>
      <c r="M53" s="95">
        <v>95625</v>
      </c>
      <c r="N53" s="95">
        <v>93558</v>
      </c>
      <c r="O53" s="95">
        <v>67282</v>
      </c>
      <c r="P53" s="95">
        <v>89237</v>
      </c>
      <c r="Q53" s="95">
        <v>-39021</v>
      </c>
      <c r="R53" s="77"/>
      <c r="S53" s="77"/>
      <c r="T53" s="77"/>
      <c r="U53" s="77"/>
      <c r="V53" s="77"/>
      <c r="W53" s="77"/>
    </row>
    <row r="54" spans="2:23" s="2" customFormat="1" ht="13.5" x14ac:dyDescent="0.3">
      <c r="B54" s="19" t="s">
        <v>55</v>
      </c>
      <c r="C54" s="93"/>
      <c r="D54" s="93">
        <v>0</v>
      </c>
      <c r="E54" s="93">
        <v>-202812</v>
      </c>
      <c r="F54" s="93">
        <v>-146860</v>
      </c>
      <c r="G54" s="93">
        <v>-40050</v>
      </c>
      <c r="H54" s="93">
        <v>40050</v>
      </c>
      <c r="I54" s="93">
        <v>-203150</v>
      </c>
      <c r="J54" s="93">
        <v>-309026</v>
      </c>
      <c r="K54" s="93">
        <v>-38584</v>
      </c>
      <c r="L54" s="93">
        <v>-32628</v>
      </c>
      <c r="M54" s="93">
        <v>-367726</v>
      </c>
      <c r="N54" s="93">
        <v>-33573</v>
      </c>
      <c r="O54" s="93">
        <v>-28173</v>
      </c>
      <c r="P54" s="93">
        <v>-39258</v>
      </c>
      <c r="Q54" s="93">
        <v>-49180</v>
      </c>
      <c r="R54" s="77"/>
      <c r="S54" s="77"/>
      <c r="T54" s="77"/>
      <c r="U54" s="77"/>
      <c r="V54" s="77"/>
      <c r="W54" s="77"/>
    </row>
    <row r="55" spans="2:23" s="2" customFormat="1" ht="13.5" x14ac:dyDescent="0.3">
      <c r="B55" s="2" t="s">
        <v>57</v>
      </c>
      <c r="C55" s="92">
        <f>SUM(C56:C60)</f>
        <v>-551325</v>
      </c>
      <c r="D55" s="92">
        <f t="shared" ref="D55:Q55" si="10">SUM(D56:D60)</f>
        <v>-437776</v>
      </c>
      <c r="E55" s="92">
        <f t="shared" si="10"/>
        <v>-346062</v>
      </c>
      <c r="F55" s="92">
        <f t="shared" si="10"/>
        <v>-783128</v>
      </c>
      <c r="G55" s="92">
        <f t="shared" si="10"/>
        <v>-475864</v>
      </c>
      <c r="H55" s="92">
        <f t="shared" si="10"/>
        <v>-694536</v>
      </c>
      <c r="I55" s="92">
        <f t="shared" si="10"/>
        <v>-493190</v>
      </c>
      <c r="J55" s="92">
        <f t="shared" si="10"/>
        <v>-469483</v>
      </c>
      <c r="K55" s="92">
        <f t="shared" si="10"/>
        <v>-701090</v>
      </c>
      <c r="L55" s="92">
        <f t="shared" si="10"/>
        <v>-692716</v>
      </c>
      <c r="M55" s="92">
        <f t="shared" si="10"/>
        <v>-805983</v>
      </c>
      <c r="N55" s="92">
        <f t="shared" si="10"/>
        <v>-597738</v>
      </c>
      <c r="O55" s="92">
        <f t="shared" si="10"/>
        <v>-809724</v>
      </c>
      <c r="P55" s="92">
        <f t="shared" si="10"/>
        <v>-933368</v>
      </c>
      <c r="Q55" s="92">
        <f t="shared" si="10"/>
        <v>-1574263</v>
      </c>
      <c r="R55" s="77"/>
      <c r="S55" s="77"/>
      <c r="T55" s="77"/>
      <c r="U55" s="77"/>
      <c r="V55" s="77"/>
      <c r="W55" s="77"/>
    </row>
    <row r="56" spans="2:23" s="2" customFormat="1" ht="13.5" x14ac:dyDescent="0.3">
      <c r="B56" s="19" t="s">
        <v>58</v>
      </c>
      <c r="C56" s="93">
        <v>-280371</v>
      </c>
      <c r="D56" s="93">
        <v>-374777</v>
      </c>
      <c r="E56" s="93">
        <v>-392497</v>
      </c>
      <c r="F56" s="93">
        <v>-428840</v>
      </c>
      <c r="G56" s="93">
        <v>-452264</v>
      </c>
      <c r="H56" s="93">
        <v>-451905</v>
      </c>
      <c r="I56" s="93">
        <v>-483174</v>
      </c>
      <c r="J56" s="93">
        <v>-561542</v>
      </c>
      <c r="K56" s="93">
        <v>-633094</v>
      </c>
      <c r="L56" s="93">
        <v>-520511</v>
      </c>
      <c r="M56" s="93">
        <v>-773356</v>
      </c>
      <c r="N56" s="93">
        <v>-392386</v>
      </c>
      <c r="O56" s="93">
        <v>-754173</v>
      </c>
      <c r="P56" s="93">
        <v>-730328</v>
      </c>
      <c r="Q56" s="93">
        <v>-935289</v>
      </c>
      <c r="R56" s="77"/>
      <c r="S56" s="77"/>
      <c r="T56" s="77"/>
      <c r="U56" s="77"/>
      <c r="V56" s="77"/>
      <c r="W56" s="77"/>
    </row>
    <row r="57" spans="2:23" s="2" customFormat="1" ht="13.5" x14ac:dyDescent="0.3">
      <c r="B57" s="7" t="s">
        <v>149</v>
      </c>
      <c r="C57" s="95">
        <v>-1281</v>
      </c>
      <c r="D57" s="95">
        <v>-1236</v>
      </c>
      <c r="E57" s="95">
        <v>-1192</v>
      </c>
      <c r="F57" s="95">
        <v>-1150</v>
      </c>
      <c r="G57" s="95">
        <v>-1106</v>
      </c>
      <c r="H57" s="95">
        <v>-1061</v>
      </c>
      <c r="I57" s="95">
        <v>-1016</v>
      </c>
      <c r="J57" s="95">
        <v>-984</v>
      </c>
      <c r="K57" s="95">
        <v>-977</v>
      </c>
      <c r="L57" s="95">
        <v>-967</v>
      </c>
      <c r="M57" s="95">
        <v>-930</v>
      </c>
      <c r="N57" s="95">
        <v>-868</v>
      </c>
      <c r="O57" s="95">
        <v>-805</v>
      </c>
      <c r="P57" s="95">
        <v>-737</v>
      </c>
      <c r="Q57" s="95">
        <v>-1872</v>
      </c>
      <c r="R57" s="77"/>
      <c r="S57" s="77"/>
      <c r="T57" s="77"/>
      <c r="U57" s="77"/>
      <c r="V57" s="77"/>
      <c r="W57" s="77"/>
    </row>
    <row r="58" spans="2:23" s="2" customFormat="1" ht="13.5" x14ac:dyDescent="0.3">
      <c r="B58" s="19" t="s">
        <v>59</v>
      </c>
      <c r="C58" s="93">
        <v>0</v>
      </c>
      <c r="D58" s="93">
        <v>0</v>
      </c>
      <c r="E58" s="93">
        <v>0</v>
      </c>
      <c r="F58" s="93">
        <v>0</v>
      </c>
      <c r="G58" s="93">
        <v>0</v>
      </c>
      <c r="H58" s="93">
        <v>0</v>
      </c>
      <c r="I58" s="93">
        <v>0</v>
      </c>
      <c r="J58" s="93">
        <v>0</v>
      </c>
      <c r="K58" s="93">
        <v>0</v>
      </c>
      <c r="L58" s="93">
        <v>0</v>
      </c>
      <c r="M58" s="93">
        <v>0</v>
      </c>
      <c r="N58" s="93">
        <v>0</v>
      </c>
      <c r="O58" s="93">
        <v>0</v>
      </c>
      <c r="P58" s="93">
        <v>0</v>
      </c>
      <c r="Q58" s="93">
        <v>-178795</v>
      </c>
      <c r="R58" s="77"/>
      <c r="S58" s="77"/>
      <c r="T58" s="77"/>
      <c r="U58" s="77"/>
      <c r="V58" s="77"/>
      <c r="W58" s="77"/>
    </row>
    <row r="59" spans="2:23" s="2" customFormat="1" ht="13.5" x14ac:dyDescent="0.3">
      <c r="B59" s="7" t="s">
        <v>60</v>
      </c>
      <c r="C59" s="95">
        <v>0</v>
      </c>
      <c r="D59" s="95">
        <v>0</v>
      </c>
      <c r="E59" s="95">
        <v>0</v>
      </c>
      <c r="F59" s="95">
        <v>0</v>
      </c>
      <c r="G59" s="95">
        <v>0</v>
      </c>
      <c r="H59" s="95">
        <v>0</v>
      </c>
      <c r="I59" s="95">
        <v>0</v>
      </c>
      <c r="J59" s="95">
        <v>0</v>
      </c>
      <c r="K59" s="95">
        <v>0</v>
      </c>
      <c r="L59" s="95">
        <v>0</v>
      </c>
      <c r="M59" s="95">
        <v>0</v>
      </c>
      <c r="N59" s="95">
        <v>0</v>
      </c>
      <c r="O59" s="95">
        <v>0</v>
      </c>
      <c r="P59" s="95">
        <v>0</v>
      </c>
      <c r="Q59" s="95">
        <v>-22317</v>
      </c>
      <c r="R59" s="77"/>
      <c r="S59" s="77"/>
      <c r="T59" s="77"/>
      <c r="U59" s="77"/>
      <c r="V59" s="77"/>
      <c r="W59" s="77"/>
    </row>
    <row r="60" spans="2:23" s="2" customFormat="1" ht="13.5" x14ac:dyDescent="0.3">
      <c r="B60" s="19" t="s">
        <v>61</v>
      </c>
      <c r="C60" s="93">
        <v>-269673</v>
      </c>
      <c r="D60" s="93">
        <v>-61763</v>
      </c>
      <c r="E60" s="93">
        <v>47627</v>
      </c>
      <c r="F60" s="93">
        <v>-353138</v>
      </c>
      <c r="G60" s="93">
        <v>-22494</v>
      </c>
      <c r="H60" s="93">
        <v>-241570</v>
      </c>
      <c r="I60" s="93">
        <v>-9000</v>
      </c>
      <c r="J60" s="93">
        <v>93043</v>
      </c>
      <c r="K60" s="93">
        <v>-67019</v>
      </c>
      <c r="L60" s="93">
        <v>-171238</v>
      </c>
      <c r="M60" s="93">
        <v>-31697</v>
      </c>
      <c r="N60" s="93">
        <v>-204484</v>
      </c>
      <c r="O60" s="93">
        <v>-54746</v>
      </c>
      <c r="P60" s="93">
        <v>-202303</v>
      </c>
      <c r="Q60" s="93">
        <v>-435990</v>
      </c>
      <c r="R60" s="77"/>
      <c r="S60" s="77"/>
      <c r="T60" s="77"/>
      <c r="U60" s="77"/>
      <c r="V60" s="77"/>
      <c r="W60" s="77"/>
    </row>
    <row r="61" spans="2:23" s="2" customFormat="1" ht="13.5" x14ac:dyDescent="0.3">
      <c r="B61" s="2" t="s">
        <v>62</v>
      </c>
      <c r="C61" s="92">
        <f>SUM(C62:C67)</f>
        <v>-135196</v>
      </c>
      <c r="D61" s="92">
        <f t="shared" ref="D61:Q61" si="11">SUM(D62:D67)</f>
        <v>793838</v>
      </c>
      <c r="E61" s="92">
        <f t="shared" si="11"/>
        <v>-975161</v>
      </c>
      <c r="F61" s="92">
        <f t="shared" si="11"/>
        <v>-89069</v>
      </c>
      <c r="G61" s="92">
        <f t="shared" si="11"/>
        <v>654851</v>
      </c>
      <c r="H61" s="92">
        <f t="shared" si="11"/>
        <v>-581015</v>
      </c>
      <c r="I61" s="92">
        <f t="shared" si="11"/>
        <v>-582251</v>
      </c>
      <c r="J61" s="92">
        <f t="shared" si="11"/>
        <v>-161266</v>
      </c>
      <c r="K61" s="92">
        <f t="shared" si="11"/>
        <v>-192440</v>
      </c>
      <c r="L61" s="92">
        <f t="shared" si="11"/>
        <v>-791562</v>
      </c>
      <c r="M61" s="92">
        <f t="shared" si="11"/>
        <v>-916157</v>
      </c>
      <c r="N61" s="92">
        <f t="shared" si="11"/>
        <v>-503842</v>
      </c>
      <c r="O61" s="92">
        <f t="shared" si="11"/>
        <v>-504181</v>
      </c>
      <c r="P61" s="92">
        <f t="shared" si="11"/>
        <v>-416123</v>
      </c>
      <c r="Q61" s="92">
        <f t="shared" si="11"/>
        <v>-564594</v>
      </c>
      <c r="R61" s="77"/>
      <c r="S61" s="77"/>
      <c r="T61" s="77"/>
      <c r="U61" s="77"/>
      <c r="V61" s="77"/>
      <c r="W61" s="77"/>
    </row>
    <row r="62" spans="2:23" s="2" customFormat="1" ht="13.5" x14ac:dyDescent="0.3">
      <c r="B62" s="19" t="s">
        <v>67</v>
      </c>
      <c r="C62" s="93">
        <v>0</v>
      </c>
      <c r="D62" s="93">
        <v>0</v>
      </c>
      <c r="E62" s="93">
        <v>0</v>
      </c>
      <c r="F62" s="93">
        <v>0</v>
      </c>
      <c r="G62" s="93">
        <v>0</v>
      </c>
      <c r="H62" s="93">
        <v>0</v>
      </c>
      <c r="I62" s="93">
        <v>0</v>
      </c>
      <c r="J62" s="93">
        <v>0</v>
      </c>
      <c r="K62" s="93">
        <v>0</v>
      </c>
      <c r="L62" s="93">
        <v>0</v>
      </c>
      <c r="M62" s="93">
        <v>0</v>
      </c>
      <c r="N62" s="93">
        <v>0</v>
      </c>
      <c r="O62" s="93">
        <v>0</v>
      </c>
      <c r="P62" s="93">
        <v>0</v>
      </c>
      <c r="Q62" s="93">
        <v>-67801</v>
      </c>
      <c r="R62" s="77"/>
      <c r="S62" s="77"/>
      <c r="T62" s="77"/>
      <c r="U62" s="77"/>
      <c r="V62" s="77"/>
      <c r="W62" s="77"/>
    </row>
    <row r="63" spans="2:23" s="2" customFormat="1" ht="13.5" x14ac:dyDescent="0.3">
      <c r="B63" s="7" t="s">
        <v>68</v>
      </c>
      <c r="C63" s="95">
        <v>0</v>
      </c>
      <c r="D63" s="95">
        <v>0</v>
      </c>
      <c r="E63" s="95">
        <v>0</v>
      </c>
      <c r="F63" s="95">
        <v>0</v>
      </c>
      <c r="G63" s="95">
        <v>0</v>
      </c>
      <c r="H63" s="95">
        <v>0</v>
      </c>
      <c r="I63" s="95">
        <v>0</v>
      </c>
      <c r="J63" s="95">
        <v>0</v>
      </c>
      <c r="K63" s="95">
        <v>0</v>
      </c>
      <c r="L63" s="95">
        <v>0</v>
      </c>
      <c r="M63" s="95">
        <v>0</v>
      </c>
      <c r="N63" s="95">
        <v>0</v>
      </c>
      <c r="O63" s="95">
        <v>0</v>
      </c>
      <c r="P63" s="95">
        <v>0</v>
      </c>
      <c r="Q63" s="95">
        <v>-11212</v>
      </c>
      <c r="R63" s="77"/>
      <c r="S63" s="77"/>
      <c r="T63" s="77"/>
      <c r="U63" s="77"/>
      <c r="V63" s="77"/>
      <c r="W63" s="77"/>
    </row>
    <row r="64" spans="2:23" s="2" customFormat="1" ht="13.5" x14ac:dyDescent="0.3">
      <c r="B64" s="19" t="s">
        <v>63</v>
      </c>
      <c r="C64" s="93">
        <v>310867</v>
      </c>
      <c r="D64" s="93">
        <v>61080</v>
      </c>
      <c r="E64" s="93">
        <v>-472538</v>
      </c>
      <c r="F64" s="93">
        <v>1442</v>
      </c>
      <c r="G64" s="93">
        <v>-184016</v>
      </c>
      <c r="H64" s="93">
        <v>-44000</v>
      </c>
      <c r="I64" s="93">
        <v>-397365</v>
      </c>
      <c r="J64" s="93">
        <v>-371357</v>
      </c>
      <c r="K64" s="93">
        <v>-343182</v>
      </c>
      <c r="L64" s="93">
        <v>-289258</v>
      </c>
      <c r="M64" s="93">
        <v>-680820</v>
      </c>
      <c r="N64" s="93">
        <v>-326600</v>
      </c>
      <c r="O64" s="93">
        <v>-330108</v>
      </c>
      <c r="P64" s="93">
        <v>-184345</v>
      </c>
      <c r="Q64" s="93">
        <v>55688</v>
      </c>
      <c r="R64" s="77"/>
      <c r="S64" s="77"/>
      <c r="T64" s="77"/>
      <c r="U64" s="77"/>
      <c r="V64" s="77"/>
      <c r="W64" s="77"/>
    </row>
    <row r="65" spans="2:23" s="2" customFormat="1" ht="13.5" x14ac:dyDescent="0.3">
      <c r="B65" s="7" t="s">
        <v>64</v>
      </c>
      <c r="C65" s="95">
        <v>-446063</v>
      </c>
      <c r="D65" s="95">
        <v>732758</v>
      </c>
      <c r="E65" s="95">
        <v>-502623</v>
      </c>
      <c r="F65" s="95">
        <v>-90511</v>
      </c>
      <c r="G65" s="95">
        <v>838867</v>
      </c>
      <c r="H65" s="95">
        <v>-537015</v>
      </c>
      <c r="I65" s="95">
        <v>-184886</v>
      </c>
      <c r="J65" s="95">
        <v>210091</v>
      </c>
      <c r="K65" s="95">
        <v>150742</v>
      </c>
      <c r="L65" s="95">
        <v>-35308</v>
      </c>
      <c r="M65" s="95">
        <v>18568</v>
      </c>
      <c r="N65" s="95">
        <v>-29937</v>
      </c>
      <c r="O65" s="95">
        <v>896</v>
      </c>
      <c r="P65" s="95">
        <v>27582</v>
      </c>
      <c r="Q65" s="95">
        <v>32540</v>
      </c>
      <c r="R65" s="77"/>
      <c r="S65" s="77"/>
      <c r="T65" s="77"/>
      <c r="U65" s="77"/>
      <c r="V65" s="77"/>
      <c r="W65" s="77"/>
    </row>
    <row r="66" spans="2:23" s="2" customFormat="1" ht="13.5" x14ac:dyDescent="0.3">
      <c r="B66" s="19" t="s">
        <v>65</v>
      </c>
      <c r="C66" s="93">
        <v>0</v>
      </c>
      <c r="D66" s="93">
        <v>0</v>
      </c>
      <c r="E66" s="93">
        <v>0</v>
      </c>
      <c r="F66" s="93">
        <v>0</v>
      </c>
      <c r="G66" s="93">
        <v>0</v>
      </c>
      <c r="H66" s="93">
        <v>0</v>
      </c>
      <c r="I66" s="93">
        <v>0</v>
      </c>
      <c r="J66" s="93">
        <v>0</v>
      </c>
      <c r="K66" s="93">
        <v>0</v>
      </c>
      <c r="L66" s="93">
        <v>-466996</v>
      </c>
      <c r="M66" s="93">
        <v>-253905</v>
      </c>
      <c r="N66" s="93">
        <v>-147305</v>
      </c>
      <c r="O66" s="93">
        <v>-174969</v>
      </c>
      <c r="P66" s="93">
        <v>-259360</v>
      </c>
      <c r="Q66" s="93">
        <v>-573809</v>
      </c>
      <c r="R66" s="77"/>
      <c r="S66" s="77"/>
      <c r="T66" s="77"/>
      <c r="U66" s="77"/>
      <c r="V66" s="77"/>
      <c r="W66" s="77"/>
    </row>
    <row r="67" spans="2:23" s="2" customFormat="1" ht="13.5" x14ac:dyDescent="0.3">
      <c r="B67" s="7" t="s">
        <v>66</v>
      </c>
      <c r="C67" s="95">
        <v>0</v>
      </c>
      <c r="D67" s="95">
        <v>0</v>
      </c>
      <c r="E67" s="95">
        <v>0</v>
      </c>
      <c r="F67" s="95">
        <v>0</v>
      </c>
      <c r="G67" s="95">
        <v>0</v>
      </c>
      <c r="H67" s="95">
        <v>0</v>
      </c>
      <c r="I67" s="95">
        <v>0</v>
      </c>
      <c r="J67" s="95">
        <v>0</v>
      </c>
      <c r="K67" s="95">
        <v>0</v>
      </c>
      <c r="L67" s="95">
        <v>0</v>
      </c>
      <c r="M67" s="95">
        <v>0</v>
      </c>
      <c r="N67" s="95">
        <v>0</v>
      </c>
      <c r="O67" s="95">
        <v>0</v>
      </c>
      <c r="P67" s="95">
        <v>0</v>
      </c>
      <c r="Q67" s="95">
        <v>0</v>
      </c>
      <c r="R67" s="77"/>
      <c r="S67" s="77"/>
      <c r="T67" s="77"/>
      <c r="U67" s="77"/>
      <c r="V67" s="77"/>
      <c r="W67" s="77"/>
    </row>
    <row r="68" spans="2:23" s="2" customFormat="1" ht="13.5" x14ac:dyDescent="0.3">
      <c r="B68" s="17" t="s">
        <v>4</v>
      </c>
      <c r="C68" s="91">
        <f>C44+C45+C48</f>
        <v>1675950</v>
      </c>
      <c r="D68" s="91">
        <f t="shared" ref="D68:Q68" si="12">D44+D45+D48</f>
        <v>2577244</v>
      </c>
      <c r="E68" s="91">
        <f t="shared" si="12"/>
        <v>836345</v>
      </c>
      <c r="F68" s="91">
        <f t="shared" si="12"/>
        <v>641567</v>
      </c>
      <c r="G68" s="91">
        <f t="shared" si="12"/>
        <v>2698682</v>
      </c>
      <c r="H68" s="91">
        <f t="shared" si="12"/>
        <v>756235</v>
      </c>
      <c r="I68" s="91">
        <f t="shared" si="12"/>
        <v>-78714</v>
      </c>
      <c r="J68" s="91">
        <f t="shared" si="12"/>
        <v>-164192</v>
      </c>
      <c r="K68" s="91">
        <f t="shared" si="12"/>
        <v>823387</v>
      </c>
      <c r="L68" s="91">
        <f t="shared" si="12"/>
        <v>1681863</v>
      </c>
      <c r="M68" s="91">
        <f t="shared" si="12"/>
        <v>1483898</v>
      </c>
      <c r="N68" s="91">
        <f t="shared" si="12"/>
        <v>892032</v>
      </c>
      <c r="O68" s="91">
        <f t="shared" si="12"/>
        <v>328051</v>
      </c>
      <c r="P68" s="91">
        <f t="shared" si="12"/>
        <v>666100</v>
      </c>
      <c r="Q68" s="91">
        <f t="shared" si="12"/>
        <v>7201919</v>
      </c>
      <c r="R68" s="77"/>
      <c r="S68" s="77"/>
      <c r="T68" s="77"/>
      <c r="U68" s="77"/>
      <c r="V68" s="77"/>
      <c r="W68" s="77"/>
    </row>
    <row r="69" spans="2:23" ht="13.5" x14ac:dyDescent="0.3">
      <c r="B69" s="1" t="s">
        <v>15</v>
      </c>
      <c r="C69" s="95">
        <v>-131049</v>
      </c>
      <c r="D69" s="95">
        <v>17861</v>
      </c>
      <c r="E69" s="95">
        <v>113188</v>
      </c>
      <c r="F69" s="95">
        <v>0</v>
      </c>
      <c r="G69" s="95">
        <v>0</v>
      </c>
      <c r="H69" s="95">
        <v>-335819</v>
      </c>
      <c r="I69" s="95">
        <v>64181</v>
      </c>
      <c r="J69" s="95">
        <v>-291781</v>
      </c>
      <c r="K69" s="95">
        <v>608</v>
      </c>
      <c r="L69" s="95">
        <v>0</v>
      </c>
      <c r="M69" s="95">
        <v>0</v>
      </c>
      <c r="N69" s="95">
        <v>0</v>
      </c>
      <c r="O69" s="95">
        <v>0</v>
      </c>
      <c r="P69" s="95">
        <v>0</v>
      </c>
      <c r="Q69" s="95">
        <v>0</v>
      </c>
      <c r="R69" s="77"/>
      <c r="S69" s="77"/>
      <c r="T69" s="77"/>
      <c r="U69" s="77"/>
      <c r="V69" s="77"/>
      <c r="W69" s="77"/>
    </row>
    <row r="70" spans="2:23" ht="13.5" x14ac:dyDescent="0.3">
      <c r="B70" s="20" t="s">
        <v>16</v>
      </c>
      <c r="C70" s="93">
        <v>0</v>
      </c>
      <c r="D70" s="93">
        <v>0</v>
      </c>
      <c r="E70" s="93">
        <v>0</v>
      </c>
      <c r="F70" s="93">
        <v>0</v>
      </c>
      <c r="G70" s="93">
        <v>-78443</v>
      </c>
      <c r="H70" s="93">
        <v>78443</v>
      </c>
      <c r="I70" s="93">
        <v>0</v>
      </c>
      <c r="J70" s="93">
        <v>0</v>
      </c>
      <c r="K70" s="93">
        <v>0</v>
      </c>
      <c r="L70" s="93">
        <v>0</v>
      </c>
      <c r="M70" s="93">
        <v>0</v>
      </c>
      <c r="N70" s="93">
        <v>0</v>
      </c>
      <c r="O70" s="93">
        <v>0</v>
      </c>
      <c r="P70" s="93">
        <v>1074204</v>
      </c>
      <c r="Q70" s="93">
        <v>0</v>
      </c>
      <c r="R70" s="77"/>
      <c r="S70" s="77"/>
      <c r="T70" s="77"/>
      <c r="U70" s="77"/>
      <c r="V70" s="77"/>
      <c r="W70" s="77"/>
    </row>
    <row r="71" spans="2:23" ht="13.5" x14ac:dyDescent="0.3">
      <c r="B71" s="1" t="s">
        <v>29</v>
      </c>
      <c r="C71" s="95">
        <v>0</v>
      </c>
      <c r="D71" s="95">
        <v>0</v>
      </c>
      <c r="E71" s="95">
        <v>0</v>
      </c>
      <c r="F71" s="95">
        <v>0</v>
      </c>
      <c r="G71" s="95">
        <v>0</v>
      </c>
      <c r="H71" s="95">
        <v>0</v>
      </c>
      <c r="I71" s="95">
        <v>0</v>
      </c>
      <c r="J71" s="95">
        <v>0</v>
      </c>
      <c r="K71" s="95">
        <v>0</v>
      </c>
      <c r="L71" s="95">
        <v>0</v>
      </c>
      <c r="M71" s="95">
        <v>0</v>
      </c>
      <c r="N71" s="95">
        <v>0</v>
      </c>
      <c r="O71" s="95">
        <v>0</v>
      </c>
      <c r="P71" s="95">
        <v>0</v>
      </c>
      <c r="Q71" s="95">
        <v>0</v>
      </c>
      <c r="R71" s="77"/>
      <c r="S71" s="77"/>
      <c r="T71" s="77"/>
      <c r="U71" s="77"/>
      <c r="V71" s="77"/>
      <c r="W71" s="77"/>
    </row>
    <row r="72" spans="2:23" s="2" customFormat="1" ht="13.5" x14ac:dyDescent="0.3">
      <c r="B72" s="17" t="s">
        <v>17</v>
      </c>
      <c r="C72" s="91">
        <f>C68+SUM(C69:C71)</f>
        <v>1544901</v>
      </c>
      <c r="D72" s="91">
        <f t="shared" ref="D72:Q72" si="13">D68+SUM(D69:D71)</f>
        <v>2595105</v>
      </c>
      <c r="E72" s="91">
        <f t="shared" si="13"/>
        <v>949533</v>
      </c>
      <c r="F72" s="91">
        <f t="shared" si="13"/>
        <v>641567</v>
      </c>
      <c r="G72" s="91">
        <f t="shared" si="13"/>
        <v>2620239</v>
      </c>
      <c r="H72" s="91">
        <f t="shared" si="13"/>
        <v>498859</v>
      </c>
      <c r="I72" s="91">
        <f t="shared" si="13"/>
        <v>-14533</v>
      </c>
      <c r="J72" s="91">
        <f t="shared" si="13"/>
        <v>-455973</v>
      </c>
      <c r="K72" s="91">
        <f t="shared" si="13"/>
        <v>823995</v>
      </c>
      <c r="L72" s="91">
        <f t="shared" si="13"/>
        <v>1681863</v>
      </c>
      <c r="M72" s="91">
        <f t="shared" si="13"/>
        <v>1483898</v>
      </c>
      <c r="N72" s="91">
        <f t="shared" si="13"/>
        <v>892032</v>
      </c>
      <c r="O72" s="91">
        <f t="shared" si="13"/>
        <v>328051</v>
      </c>
      <c r="P72" s="91">
        <f t="shared" si="13"/>
        <v>1740304</v>
      </c>
      <c r="Q72" s="91">
        <f t="shared" si="13"/>
        <v>7201919</v>
      </c>
      <c r="R72" s="77"/>
      <c r="S72" s="77"/>
      <c r="T72" s="77"/>
      <c r="U72" s="77"/>
      <c r="V72" s="77"/>
      <c r="W72" s="77"/>
    </row>
    <row r="73" spans="2:23" s="2" customFormat="1" ht="13.5" x14ac:dyDescent="0.3">
      <c r="B73" s="2" t="s">
        <v>18</v>
      </c>
      <c r="C73" s="92">
        <v>56167</v>
      </c>
      <c r="D73" s="92">
        <v>-76234</v>
      </c>
      <c r="E73" s="92">
        <v>-25688</v>
      </c>
      <c r="F73" s="92">
        <v>-39210</v>
      </c>
      <c r="G73" s="92">
        <v>87600</v>
      </c>
      <c r="H73" s="92">
        <v>899185</v>
      </c>
      <c r="I73" s="92">
        <v>0</v>
      </c>
      <c r="J73" s="92">
        <v>0</v>
      </c>
      <c r="K73" s="92">
        <v>-335377</v>
      </c>
      <c r="L73" s="92">
        <v>3363</v>
      </c>
      <c r="M73" s="92">
        <v>0</v>
      </c>
      <c r="N73" s="92">
        <v>0</v>
      </c>
      <c r="O73" s="92">
        <v>0</v>
      </c>
      <c r="P73" s="92">
        <v>0</v>
      </c>
      <c r="Q73" s="92">
        <v>0</v>
      </c>
      <c r="R73" s="77"/>
      <c r="S73" s="77"/>
      <c r="T73" s="77"/>
      <c r="U73" s="77"/>
      <c r="V73" s="77"/>
      <c r="W73" s="77"/>
    </row>
    <row r="74" spans="2:23" s="2" customFormat="1" ht="13.5" x14ac:dyDescent="0.3">
      <c r="B74" s="17" t="s">
        <v>26</v>
      </c>
      <c r="C74" s="91">
        <f>C72+C73</f>
        <v>1601068</v>
      </c>
      <c r="D74" s="91">
        <f t="shared" ref="D74:Q74" si="14">D72+D73</f>
        <v>2518871</v>
      </c>
      <c r="E74" s="91">
        <f t="shared" si="14"/>
        <v>923845</v>
      </c>
      <c r="F74" s="91">
        <f t="shared" si="14"/>
        <v>602357</v>
      </c>
      <c r="G74" s="91">
        <f t="shared" si="14"/>
        <v>2707839</v>
      </c>
      <c r="H74" s="91">
        <f t="shared" si="14"/>
        <v>1398044</v>
      </c>
      <c r="I74" s="91">
        <f t="shared" si="14"/>
        <v>-14533</v>
      </c>
      <c r="J74" s="91">
        <f t="shared" si="14"/>
        <v>-455973</v>
      </c>
      <c r="K74" s="91">
        <f t="shared" si="14"/>
        <v>488618</v>
      </c>
      <c r="L74" s="91">
        <f t="shared" si="14"/>
        <v>1685226</v>
      </c>
      <c r="M74" s="91">
        <f t="shared" si="14"/>
        <v>1483898</v>
      </c>
      <c r="N74" s="91">
        <f t="shared" si="14"/>
        <v>892032</v>
      </c>
      <c r="O74" s="91">
        <f t="shared" si="14"/>
        <v>328051</v>
      </c>
      <c r="P74" s="91">
        <f t="shared" si="14"/>
        <v>1740304</v>
      </c>
      <c r="Q74" s="91">
        <f t="shared" si="14"/>
        <v>7201919</v>
      </c>
      <c r="R74" s="77"/>
      <c r="S74" s="77"/>
      <c r="T74" s="77"/>
      <c r="U74" s="77"/>
      <c r="V74" s="77"/>
      <c r="W74" s="77"/>
    </row>
    <row r="75" spans="2:23" x14ac:dyDescent="0.35"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46"/>
      <c r="O75" s="46"/>
      <c r="P75" s="46"/>
      <c r="Q75" s="46"/>
      <c r="R75" s="46"/>
      <c r="S75" s="46"/>
      <c r="T75" s="46"/>
      <c r="U75" s="46"/>
      <c r="V75" s="46"/>
      <c r="W75" s="46"/>
    </row>
    <row r="76" spans="2:23" x14ac:dyDescent="0.35"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46"/>
      <c r="O76" s="46"/>
      <c r="P76" s="46"/>
      <c r="Q76" s="46"/>
      <c r="R76" s="46"/>
      <c r="S76" s="46"/>
      <c r="T76" s="46"/>
      <c r="U76" s="46"/>
      <c r="V76" s="46"/>
      <c r="W76" s="46"/>
    </row>
    <row r="77" spans="2:23" x14ac:dyDescent="0.35">
      <c r="B77" s="37" t="s">
        <v>130</v>
      </c>
      <c r="C77" s="71"/>
      <c r="D77" s="71"/>
      <c r="E77" s="71"/>
      <c r="F77" s="71"/>
      <c r="G77" s="68"/>
      <c r="H77" s="68"/>
      <c r="I77" s="68"/>
      <c r="J77" s="68"/>
      <c r="K77" s="68"/>
      <c r="L77" s="68"/>
      <c r="M77" s="68"/>
      <c r="N77" s="46"/>
      <c r="O77" s="46"/>
      <c r="P77" s="46"/>
      <c r="Q77" s="46"/>
      <c r="R77" s="46"/>
      <c r="S77" s="46"/>
      <c r="T77" s="46"/>
      <c r="U77" s="46"/>
      <c r="V77" s="46"/>
      <c r="W77" s="46"/>
    </row>
    <row r="78" spans="2:23" x14ac:dyDescent="0.35">
      <c r="B78" s="37" t="s">
        <v>128</v>
      </c>
      <c r="C78" s="71"/>
      <c r="D78" s="71"/>
      <c r="E78" s="71"/>
      <c r="F78" s="71"/>
      <c r="G78" s="68"/>
      <c r="H78" s="68"/>
      <c r="I78" s="68"/>
      <c r="J78" s="68"/>
      <c r="K78" s="68"/>
      <c r="L78" s="68"/>
      <c r="M78" s="68"/>
      <c r="N78" s="46"/>
      <c r="O78" s="46"/>
      <c r="P78" s="46"/>
      <c r="Q78" s="46"/>
      <c r="R78" s="46"/>
      <c r="S78" s="46"/>
      <c r="T78" s="46"/>
      <c r="U78" s="46"/>
      <c r="V78" s="46"/>
      <c r="W78" s="46"/>
    </row>
    <row r="79" spans="2:23" x14ac:dyDescent="0.35">
      <c r="B79" s="39" t="s">
        <v>129</v>
      </c>
      <c r="C79" s="79"/>
      <c r="D79" s="79"/>
      <c r="E79" s="79"/>
      <c r="F79" s="79"/>
      <c r="G79" s="68"/>
      <c r="H79" s="68"/>
      <c r="I79" s="68"/>
      <c r="J79" s="68"/>
      <c r="K79" s="68"/>
      <c r="L79" s="68"/>
      <c r="M79" s="68"/>
      <c r="N79" s="46"/>
      <c r="O79" s="46"/>
      <c r="P79" s="46"/>
      <c r="Q79" s="46"/>
      <c r="R79" s="46"/>
      <c r="S79" s="46"/>
      <c r="T79" s="46"/>
      <c r="U79" s="46"/>
      <c r="V79" s="46"/>
      <c r="W79" s="46"/>
    </row>
    <row r="80" spans="2:23" x14ac:dyDescent="0.35">
      <c r="B80" s="39" t="s">
        <v>127</v>
      </c>
      <c r="C80" s="79"/>
      <c r="D80" s="79"/>
      <c r="E80" s="79"/>
      <c r="F80" s="79"/>
      <c r="G80" s="68"/>
      <c r="H80" s="68"/>
      <c r="I80" s="68"/>
      <c r="J80" s="68"/>
      <c r="K80" s="68"/>
      <c r="L80" s="68"/>
      <c r="M80" s="68"/>
      <c r="N80" s="46"/>
      <c r="O80" s="46"/>
      <c r="P80" s="46"/>
      <c r="Q80" s="46"/>
      <c r="R80" s="46"/>
      <c r="S80" s="46"/>
      <c r="T80" s="46"/>
      <c r="U80" s="46"/>
      <c r="V80" s="46"/>
      <c r="W80" s="46"/>
    </row>
    <row r="81" spans="3:23" x14ac:dyDescent="0.35"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46"/>
      <c r="O81" s="46"/>
      <c r="P81" s="46"/>
      <c r="Q81" s="46"/>
      <c r="R81" s="46"/>
      <c r="S81" s="46"/>
      <c r="T81" s="46"/>
      <c r="U81" s="46"/>
      <c r="V81" s="46"/>
      <c r="W81" s="46"/>
    </row>
    <row r="82" spans="3:23" x14ac:dyDescent="0.35">
      <c r="L82" s="6"/>
    </row>
  </sheetData>
  <mergeCells count="1">
    <mergeCell ref="B2:B3"/>
  </mergeCells>
  <pageMargins left="0.511811024" right="0.511811024" top="0.78740157499999996" bottom="0.78740157499999996" header="0.31496062000000002" footer="0.31496062000000002"/>
  <headerFooter>
    <oddFooter>&amp;C_x000D_&amp;1#&amp;"Calibri"&amp;10&amp;K008000 Classificação: Pública</oddFooter>
  </headerFooter>
  <customProperties>
    <customPr name="EpmWorksheetKeyString_GUID" r:id="rId1"/>
  </customPropertie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W80"/>
  <sheetViews>
    <sheetView showGridLines="0" zoomScale="115" zoomScaleNormal="115" workbookViewId="0">
      <pane xSplit="2" ySplit="3" topLeftCell="C4" activePane="bottomRight" state="frozen"/>
      <selection activeCell="H69" sqref="H69"/>
      <selection pane="topRight" activeCell="H69" sqref="H69"/>
      <selection pane="bottomLeft" activeCell="H69" sqref="H69"/>
      <selection pane="bottomRight"/>
    </sheetView>
  </sheetViews>
  <sheetFormatPr defaultColWidth="8.81640625" defaultRowHeight="13.5" x14ac:dyDescent="0.3"/>
  <cols>
    <col min="1" max="1" width="2.81640625" style="5" customWidth="1"/>
    <col min="2" max="2" width="60.81640625" style="5" customWidth="1"/>
    <col min="3" max="8" width="15" style="5" customWidth="1"/>
    <col min="9" max="9" width="9.7265625" style="5" bestFit="1" customWidth="1"/>
    <col min="10" max="16384" width="8.81640625" style="5"/>
  </cols>
  <sheetData>
    <row r="1" spans="2:23" ht="33" customHeight="1" x14ac:dyDescent="0.3">
      <c r="B1" s="111" t="s">
        <v>137</v>
      </c>
    </row>
    <row r="2" spans="2:23" ht="20.149999999999999" customHeight="1" x14ac:dyDescent="0.3">
      <c r="B2" s="111"/>
      <c r="C2" s="104">
        <v>45016</v>
      </c>
      <c r="D2" s="104">
        <f t="shared" ref="D2:I2" si="0">+C2+100-DAY(C2+100)</f>
        <v>45107</v>
      </c>
      <c r="E2" s="104">
        <f t="shared" si="0"/>
        <v>45199</v>
      </c>
      <c r="F2" s="104">
        <f t="shared" si="0"/>
        <v>45291</v>
      </c>
      <c r="G2" s="104">
        <f t="shared" si="0"/>
        <v>45382</v>
      </c>
      <c r="H2" s="104">
        <f t="shared" si="0"/>
        <v>45473</v>
      </c>
      <c r="I2" s="104">
        <f t="shared" si="0"/>
        <v>45565</v>
      </c>
    </row>
    <row r="3" spans="2:23" x14ac:dyDescent="0.3">
      <c r="C3" s="11" t="str">
        <f t="shared" ref="C3:I3" si="1">IF(MONTH(C2)&lt;=3,"1T",IF(MONTH(C2)&lt;=6,"2T",IF(MONTH(C2)&lt;=9,"3T","4T")))&amp;RIGHT(YEAR(C2),2)</f>
        <v>1T23</v>
      </c>
      <c r="D3" s="11" t="str">
        <f t="shared" si="1"/>
        <v>2T23</v>
      </c>
      <c r="E3" s="11" t="str">
        <f t="shared" si="1"/>
        <v>3T23</v>
      </c>
      <c r="F3" s="11" t="str">
        <f t="shared" si="1"/>
        <v>4T23</v>
      </c>
      <c r="G3" s="11" t="str">
        <f t="shared" si="1"/>
        <v>1T24</v>
      </c>
      <c r="H3" s="11" t="str">
        <f t="shared" si="1"/>
        <v>2T24</v>
      </c>
      <c r="I3" s="11" t="str">
        <f t="shared" si="1"/>
        <v>3T24</v>
      </c>
    </row>
    <row r="4" spans="2:23" x14ac:dyDescent="0.3">
      <c r="B4" s="5" t="s">
        <v>37</v>
      </c>
      <c r="C4" s="72">
        <v>78355</v>
      </c>
      <c r="D4" s="72">
        <v>78455</v>
      </c>
      <c r="E4" s="72">
        <v>78455</v>
      </c>
      <c r="F4" s="72">
        <v>80504</v>
      </c>
      <c r="G4" s="72">
        <v>46723</v>
      </c>
      <c r="H4" s="72">
        <v>56901</v>
      </c>
      <c r="I4" s="72">
        <v>63604</v>
      </c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</row>
    <row r="5" spans="2:23" x14ac:dyDescent="0.3">
      <c r="B5" s="40" t="s">
        <v>38</v>
      </c>
      <c r="C5" s="74">
        <v>159047</v>
      </c>
      <c r="D5" s="74">
        <v>161600</v>
      </c>
      <c r="E5" s="74">
        <v>163986</v>
      </c>
      <c r="F5" s="74">
        <v>165133</v>
      </c>
      <c r="G5" s="74"/>
      <c r="H5" s="74"/>
      <c r="I5" s="74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</row>
    <row r="6" spans="2:23" x14ac:dyDescent="0.3">
      <c r="B6" s="5" t="s">
        <v>138</v>
      </c>
      <c r="C6" s="72">
        <f>SUM(C7:C18)</f>
        <v>1157616</v>
      </c>
      <c r="D6" s="72">
        <f t="shared" ref="D6:F6" si="2">SUM(D7:D18)</f>
        <v>1188084</v>
      </c>
      <c r="E6" s="72">
        <f t="shared" si="2"/>
        <v>1166460</v>
      </c>
      <c r="F6" s="72">
        <f t="shared" si="2"/>
        <v>1153920</v>
      </c>
      <c r="G6" s="72">
        <v>641074</v>
      </c>
      <c r="H6" s="72">
        <v>331654</v>
      </c>
      <c r="I6" s="72">
        <v>84512</v>
      </c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</row>
    <row r="7" spans="2:23" x14ac:dyDescent="0.3">
      <c r="B7" s="42" t="s">
        <v>39</v>
      </c>
      <c r="C7" s="74">
        <v>364368</v>
      </c>
      <c r="D7" s="74">
        <v>371468</v>
      </c>
      <c r="E7" s="74">
        <v>360124</v>
      </c>
      <c r="F7" s="74">
        <v>342375</v>
      </c>
      <c r="G7" s="74"/>
      <c r="H7" s="74"/>
      <c r="I7" s="74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</row>
    <row r="8" spans="2:23" x14ac:dyDescent="0.3">
      <c r="B8" s="43" t="s">
        <v>40</v>
      </c>
      <c r="C8" s="75">
        <v>111836</v>
      </c>
      <c r="D8" s="75">
        <v>109985</v>
      </c>
      <c r="E8" s="75">
        <v>92959</v>
      </c>
      <c r="F8" s="75">
        <v>101428</v>
      </c>
      <c r="G8" s="75"/>
      <c r="H8" s="75"/>
      <c r="I8" s="75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</row>
    <row r="9" spans="2:23" x14ac:dyDescent="0.3">
      <c r="B9" s="42" t="s">
        <v>41</v>
      </c>
      <c r="C9" s="74">
        <v>0</v>
      </c>
      <c r="D9" s="74">
        <v>0</v>
      </c>
      <c r="E9" s="74">
        <v>0</v>
      </c>
      <c r="F9" s="74">
        <v>0</v>
      </c>
      <c r="G9" s="74"/>
      <c r="H9" s="74"/>
      <c r="I9" s="74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</row>
    <row r="10" spans="2:23" x14ac:dyDescent="0.3">
      <c r="B10" s="43" t="s">
        <v>42</v>
      </c>
      <c r="C10" s="75">
        <v>138568</v>
      </c>
      <c r="D10" s="75">
        <v>143941</v>
      </c>
      <c r="E10" s="75">
        <v>144781</v>
      </c>
      <c r="F10" s="75">
        <v>144239</v>
      </c>
      <c r="G10" s="75"/>
      <c r="H10" s="75"/>
      <c r="I10" s="75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</row>
    <row r="11" spans="2:23" x14ac:dyDescent="0.3">
      <c r="B11" s="42" t="s">
        <v>43</v>
      </c>
      <c r="C11" s="74">
        <v>137185</v>
      </c>
      <c r="D11" s="74">
        <v>142758</v>
      </c>
      <c r="E11" s="74">
        <v>143851</v>
      </c>
      <c r="F11" s="74">
        <v>141839</v>
      </c>
      <c r="G11" s="74"/>
      <c r="H11" s="74"/>
      <c r="I11" s="74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</row>
    <row r="12" spans="2:23" x14ac:dyDescent="0.3">
      <c r="B12" s="43" t="s">
        <v>44</v>
      </c>
      <c r="C12" s="75">
        <v>124589</v>
      </c>
      <c r="D12" s="75">
        <v>129345</v>
      </c>
      <c r="E12" s="75">
        <v>129989</v>
      </c>
      <c r="F12" s="75">
        <v>129211</v>
      </c>
      <c r="G12" s="75"/>
      <c r="H12" s="75"/>
      <c r="I12" s="75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</row>
    <row r="13" spans="2:23" x14ac:dyDescent="0.3">
      <c r="B13" s="42" t="s">
        <v>45</v>
      </c>
      <c r="C13" s="74">
        <v>136354</v>
      </c>
      <c r="D13" s="74">
        <v>141774</v>
      </c>
      <c r="E13" s="74">
        <v>143049</v>
      </c>
      <c r="F13" s="74">
        <v>141241</v>
      </c>
      <c r="G13" s="74"/>
      <c r="H13" s="74"/>
      <c r="I13" s="74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</row>
    <row r="14" spans="2:23" x14ac:dyDescent="0.3">
      <c r="B14" s="43" t="s">
        <v>46</v>
      </c>
      <c r="C14" s="75">
        <v>124685</v>
      </c>
      <c r="D14" s="75">
        <v>128651</v>
      </c>
      <c r="E14" s="75">
        <v>128442</v>
      </c>
      <c r="F14" s="75">
        <v>130498</v>
      </c>
      <c r="G14" s="75"/>
      <c r="H14" s="75"/>
      <c r="I14" s="75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</row>
    <row r="15" spans="2:23" x14ac:dyDescent="0.3">
      <c r="B15" s="42" t="s">
        <v>47</v>
      </c>
      <c r="C15" s="74">
        <v>3305</v>
      </c>
      <c r="D15" s="74">
        <v>3328</v>
      </c>
      <c r="E15" s="74">
        <v>3791</v>
      </c>
      <c r="F15" s="74">
        <v>3724</v>
      </c>
      <c r="G15" s="74"/>
      <c r="H15" s="74"/>
      <c r="I15" s="74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</row>
    <row r="16" spans="2:23" x14ac:dyDescent="0.3">
      <c r="B16" s="43" t="s">
        <v>48</v>
      </c>
      <c r="C16" s="75">
        <v>8338</v>
      </c>
      <c r="D16" s="75">
        <v>8332</v>
      </c>
      <c r="E16" s="75">
        <v>9745</v>
      </c>
      <c r="F16" s="75">
        <v>9502</v>
      </c>
      <c r="G16" s="75"/>
      <c r="H16" s="75"/>
      <c r="I16" s="75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</row>
    <row r="17" spans="2:23" x14ac:dyDescent="0.3">
      <c r="B17" s="42" t="s">
        <v>49</v>
      </c>
      <c r="C17" s="74">
        <v>3008</v>
      </c>
      <c r="D17" s="74">
        <v>3139</v>
      </c>
      <c r="E17" s="74">
        <v>3675</v>
      </c>
      <c r="F17" s="74">
        <v>3638</v>
      </c>
      <c r="G17" s="74"/>
      <c r="H17" s="74"/>
      <c r="I17" s="74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</row>
    <row r="18" spans="2:23" x14ac:dyDescent="0.3">
      <c r="B18" s="43" t="s">
        <v>50</v>
      </c>
      <c r="C18" s="75">
        <v>5380</v>
      </c>
      <c r="D18" s="75">
        <v>5363</v>
      </c>
      <c r="E18" s="75">
        <v>6054</v>
      </c>
      <c r="F18" s="75">
        <v>6225</v>
      </c>
      <c r="G18" s="75"/>
      <c r="H18" s="75"/>
      <c r="I18" s="75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</row>
    <row r="19" spans="2:23" x14ac:dyDescent="0.3">
      <c r="B19" s="41" t="s">
        <v>139</v>
      </c>
      <c r="C19" s="76">
        <f>SUM(C4:C6)</f>
        <v>1395018</v>
      </c>
      <c r="D19" s="76">
        <f t="shared" ref="D19:F19" si="3">SUM(D4:D6)</f>
        <v>1428139</v>
      </c>
      <c r="E19" s="76">
        <f t="shared" si="3"/>
        <v>1408901</v>
      </c>
      <c r="F19" s="76">
        <f t="shared" si="3"/>
        <v>1399557</v>
      </c>
      <c r="G19" s="99">
        <f>SUM(G4:G6)</f>
        <v>687797</v>
      </c>
      <c r="H19" s="99">
        <f>SUM(H4:H6)</f>
        <v>388555</v>
      </c>
      <c r="I19" s="99">
        <f>SUM(I4:I6)</f>
        <v>148116</v>
      </c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</row>
    <row r="20" spans="2:23" x14ac:dyDescent="0.3"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</row>
    <row r="21" spans="2:23" x14ac:dyDescent="0.3"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</row>
    <row r="22" spans="2:23" x14ac:dyDescent="0.3">
      <c r="B22" s="37" t="s">
        <v>140</v>
      </c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</row>
    <row r="23" spans="2:23" x14ac:dyDescent="0.3"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</row>
    <row r="24" spans="2:23" x14ac:dyDescent="0.3"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</row>
    <row r="25" spans="2:23" x14ac:dyDescent="0.3"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</row>
    <row r="26" spans="2:23" x14ac:dyDescent="0.3"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</row>
    <row r="27" spans="2:23" x14ac:dyDescent="0.3"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</row>
    <row r="28" spans="2:23" x14ac:dyDescent="0.3"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</row>
    <row r="29" spans="2:23" x14ac:dyDescent="0.3"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</row>
    <row r="30" spans="2:23" x14ac:dyDescent="0.3"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</row>
    <row r="31" spans="2:23" x14ac:dyDescent="0.3"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</row>
    <row r="32" spans="2:23" x14ac:dyDescent="0.3"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</row>
    <row r="33" spans="3:23" x14ac:dyDescent="0.3"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</row>
    <row r="34" spans="3:23" x14ac:dyDescent="0.3"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</row>
    <row r="35" spans="3:23" x14ac:dyDescent="0.3"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</row>
    <row r="36" spans="3:23" x14ac:dyDescent="0.3"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</row>
    <row r="37" spans="3:23" x14ac:dyDescent="0.3"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</row>
    <row r="38" spans="3:23" x14ac:dyDescent="0.3"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</row>
    <row r="39" spans="3:23" x14ac:dyDescent="0.3"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</row>
    <row r="40" spans="3:23" x14ac:dyDescent="0.3"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</row>
    <row r="41" spans="3:23" x14ac:dyDescent="0.3"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</row>
    <row r="42" spans="3:23" x14ac:dyDescent="0.3"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</row>
    <row r="43" spans="3:23" x14ac:dyDescent="0.3"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</row>
    <row r="44" spans="3:23" x14ac:dyDescent="0.3"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</row>
    <row r="45" spans="3:23" x14ac:dyDescent="0.3"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</row>
    <row r="46" spans="3:23" x14ac:dyDescent="0.3"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</row>
    <row r="47" spans="3:23" x14ac:dyDescent="0.3"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</row>
    <row r="48" spans="3:23" x14ac:dyDescent="0.3"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</row>
    <row r="49" spans="3:23" x14ac:dyDescent="0.3"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</row>
    <row r="50" spans="3:23" x14ac:dyDescent="0.3"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</row>
    <row r="51" spans="3:23" x14ac:dyDescent="0.3"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</row>
    <row r="52" spans="3:23" x14ac:dyDescent="0.3"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</row>
    <row r="53" spans="3:23" x14ac:dyDescent="0.3"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</row>
    <row r="54" spans="3:23" x14ac:dyDescent="0.3"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</row>
    <row r="55" spans="3:23" x14ac:dyDescent="0.3"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</row>
    <row r="56" spans="3:23" x14ac:dyDescent="0.3"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</row>
    <row r="57" spans="3:23" x14ac:dyDescent="0.3"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</row>
    <row r="58" spans="3:23" x14ac:dyDescent="0.3"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</row>
    <row r="59" spans="3:23" x14ac:dyDescent="0.3"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</row>
    <row r="60" spans="3:23" x14ac:dyDescent="0.3"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</row>
    <row r="61" spans="3:23" x14ac:dyDescent="0.3"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</row>
    <row r="62" spans="3:23" x14ac:dyDescent="0.3"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</row>
    <row r="63" spans="3:23" x14ac:dyDescent="0.3"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</row>
    <row r="64" spans="3:23" x14ac:dyDescent="0.3"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</row>
    <row r="65" spans="3:23" x14ac:dyDescent="0.3">
      <c r="C65" s="73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</row>
    <row r="66" spans="3:23" x14ac:dyDescent="0.3"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</row>
    <row r="67" spans="3:23" x14ac:dyDescent="0.3"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</row>
    <row r="68" spans="3:23" x14ac:dyDescent="0.3"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</row>
    <row r="69" spans="3:23" x14ac:dyDescent="0.3"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</row>
    <row r="70" spans="3:23" x14ac:dyDescent="0.3"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</row>
    <row r="71" spans="3:23" x14ac:dyDescent="0.3"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</row>
    <row r="72" spans="3:23" x14ac:dyDescent="0.3"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</row>
    <row r="73" spans="3:23" x14ac:dyDescent="0.3"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</row>
    <row r="74" spans="3:23" x14ac:dyDescent="0.3">
      <c r="C74" s="73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</row>
    <row r="75" spans="3:23" x14ac:dyDescent="0.3"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</row>
    <row r="76" spans="3:23" x14ac:dyDescent="0.3"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</row>
    <row r="77" spans="3:23" x14ac:dyDescent="0.3"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</row>
    <row r="78" spans="3:23" x14ac:dyDescent="0.3"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</row>
    <row r="79" spans="3:23" x14ac:dyDescent="0.3"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</row>
    <row r="80" spans="3:23" x14ac:dyDescent="0.3"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</row>
  </sheetData>
  <mergeCells count="1">
    <mergeCell ref="B1:B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C80"/>
  <sheetViews>
    <sheetView showGridLines="0" zoomScale="70" zoomScaleNormal="70" workbookViewId="0">
      <pane xSplit="2" ySplit="3" topLeftCell="C22" activePane="bottomRight" state="frozen"/>
      <selection activeCell="H69" sqref="H69"/>
      <selection pane="topRight" activeCell="H69" sqref="H69"/>
      <selection pane="bottomLeft" activeCell="H69" sqref="H69"/>
      <selection pane="bottomRight"/>
    </sheetView>
  </sheetViews>
  <sheetFormatPr defaultRowHeight="14.5" x14ac:dyDescent="0.35"/>
  <cols>
    <col min="1" max="1" width="2.81640625" customWidth="1"/>
    <col min="2" max="2" width="60.81640625" customWidth="1"/>
    <col min="3" max="6" width="14.54296875" customWidth="1"/>
    <col min="7" max="15" width="16" customWidth="1"/>
    <col min="16" max="21" width="16.81640625" customWidth="1"/>
    <col min="33" max="34" width="16.81640625" customWidth="1"/>
  </cols>
  <sheetData>
    <row r="1" spans="1:29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29" ht="23.15" customHeight="1" x14ac:dyDescent="0.35">
      <c r="A2" s="2"/>
      <c r="B2" s="106" t="s">
        <v>83</v>
      </c>
      <c r="C2" s="104">
        <v>44286</v>
      </c>
      <c r="D2" s="104">
        <f>+C2+100-DAY(C2+100)</f>
        <v>44377</v>
      </c>
      <c r="E2" s="104">
        <f t="shared" ref="E2:P2" si="0">+D2+100-DAY(D2+100)</f>
        <v>44469</v>
      </c>
      <c r="F2" s="104">
        <f t="shared" si="0"/>
        <v>44561</v>
      </c>
      <c r="G2" s="104">
        <f t="shared" si="0"/>
        <v>44651</v>
      </c>
      <c r="H2" s="104">
        <f t="shared" si="0"/>
        <v>44742</v>
      </c>
      <c r="I2" s="104">
        <f t="shared" si="0"/>
        <v>44834</v>
      </c>
      <c r="J2" s="104">
        <f t="shared" si="0"/>
        <v>44926</v>
      </c>
      <c r="K2" s="104">
        <f t="shared" si="0"/>
        <v>45016</v>
      </c>
      <c r="L2" s="104">
        <f t="shared" si="0"/>
        <v>45107</v>
      </c>
      <c r="M2" s="104">
        <f t="shared" si="0"/>
        <v>45199</v>
      </c>
      <c r="N2" s="104">
        <f t="shared" si="0"/>
        <v>45291</v>
      </c>
      <c r="O2" s="104">
        <f t="shared" si="0"/>
        <v>45382</v>
      </c>
      <c r="P2" s="104">
        <f t="shared" si="0"/>
        <v>45473</v>
      </c>
      <c r="Q2" s="46"/>
    </row>
    <row r="3" spans="1:29" x14ac:dyDescent="0.35">
      <c r="A3" s="2"/>
      <c r="B3" s="107"/>
      <c r="C3" s="11" t="str">
        <f>IF(MONTH(C2)&lt;=3,"1T",IF(MONTH(C2)&lt;=6,"2T",IF(MONTH(C2)&lt;=9,"3T","4T")))&amp;RIGHT(YEAR(C2),2)</f>
        <v>1T21</v>
      </c>
      <c r="D3" s="11" t="str">
        <f t="shared" ref="D3:P3" si="1">IF(MONTH(D2)&lt;=3,"1T",IF(MONTH(D2)&lt;=6,"2T",IF(MONTH(D2)&lt;=9,"3T","4T")))&amp;RIGHT(YEAR(D2),2)</f>
        <v>2T21</v>
      </c>
      <c r="E3" s="11" t="str">
        <f t="shared" si="1"/>
        <v>3T21</v>
      </c>
      <c r="F3" s="11" t="str">
        <f t="shared" si="1"/>
        <v>4T21</v>
      </c>
      <c r="G3" s="11" t="str">
        <f t="shared" si="1"/>
        <v>1T22</v>
      </c>
      <c r="H3" s="11" t="str">
        <f t="shared" si="1"/>
        <v>2T22</v>
      </c>
      <c r="I3" s="11" t="str">
        <f t="shared" si="1"/>
        <v>3T22</v>
      </c>
      <c r="J3" s="11" t="str">
        <f t="shared" si="1"/>
        <v>4T22</v>
      </c>
      <c r="K3" s="11" t="str">
        <f t="shared" si="1"/>
        <v>1T23</v>
      </c>
      <c r="L3" s="11" t="str">
        <f t="shared" si="1"/>
        <v>2T23</v>
      </c>
      <c r="M3" s="11" t="str">
        <f t="shared" si="1"/>
        <v>3T23</v>
      </c>
      <c r="N3" s="11" t="str">
        <f t="shared" si="1"/>
        <v>4T23</v>
      </c>
      <c r="O3" s="11" t="str">
        <f t="shared" si="1"/>
        <v>1T24</v>
      </c>
      <c r="P3" s="11" t="str">
        <f t="shared" si="1"/>
        <v>2T24</v>
      </c>
      <c r="Q3" s="46"/>
    </row>
    <row r="4" spans="1:29" x14ac:dyDescent="0.35">
      <c r="A4" s="2"/>
      <c r="B4" s="17" t="s">
        <v>0</v>
      </c>
      <c r="C4" s="91">
        <f>C5+C13+C18+C19</f>
        <v>2588932</v>
      </c>
      <c r="D4" s="91">
        <f t="shared" ref="D4:P4" si="2">D5+D13+D18+D19</f>
        <v>2371918</v>
      </c>
      <c r="E4" s="91">
        <f t="shared" si="2"/>
        <v>3228119</v>
      </c>
      <c r="F4" s="91">
        <f t="shared" si="2"/>
        <v>3288962</v>
      </c>
      <c r="G4" s="91">
        <f t="shared" si="2"/>
        <v>2760474</v>
      </c>
      <c r="H4" s="91">
        <f t="shared" si="2"/>
        <v>2914457</v>
      </c>
      <c r="I4" s="91">
        <f t="shared" si="2"/>
        <v>2149692</v>
      </c>
      <c r="J4" s="91">
        <f t="shared" si="2"/>
        <v>2547261</v>
      </c>
      <c r="K4" s="91">
        <f t="shared" si="2"/>
        <v>2612288</v>
      </c>
      <c r="L4" s="91">
        <f t="shared" si="2"/>
        <v>2724496</v>
      </c>
      <c r="M4" s="91">
        <f t="shared" si="2"/>
        <v>2556249</v>
      </c>
      <c r="N4" s="91">
        <f t="shared" si="2"/>
        <v>2961102</v>
      </c>
      <c r="O4" s="91">
        <f t="shared" si="2"/>
        <v>2545958</v>
      </c>
      <c r="P4" s="91">
        <f t="shared" si="2"/>
        <v>2563212</v>
      </c>
      <c r="Q4" s="46"/>
      <c r="R4" s="46"/>
      <c r="S4" s="46"/>
      <c r="T4" s="46"/>
      <c r="U4" s="46"/>
      <c r="V4" s="46"/>
      <c r="W4" s="46"/>
      <c r="X4" s="14"/>
      <c r="Y4" s="14"/>
      <c r="Z4" s="14"/>
      <c r="AA4" s="14"/>
      <c r="AB4" s="14"/>
      <c r="AC4" s="14"/>
    </row>
    <row r="5" spans="1:29" x14ac:dyDescent="0.35">
      <c r="A5" s="2"/>
      <c r="B5" s="12" t="s">
        <v>32</v>
      </c>
      <c r="C5" s="92">
        <f>SUM(C6:C12)</f>
        <v>1487536</v>
      </c>
      <c r="D5" s="92">
        <f t="shared" ref="D5:P5" si="3">SUM(D6:D12)</f>
        <v>1328532</v>
      </c>
      <c r="E5" s="92">
        <f t="shared" si="3"/>
        <v>1507028</v>
      </c>
      <c r="F5" s="92">
        <f t="shared" si="3"/>
        <v>1720552</v>
      </c>
      <c r="G5" s="92">
        <f t="shared" si="3"/>
        <v>1614584</v>
      </c>
      <c r="H5" s="92">
        <f t="shared" si="3"/>
        <v>1440803</v>
      </c>
      <c r="I5" s="92">
        <f t="shared" si="3"/>
        <v>1551067</v>
      </c>
      <c r="J5" s="92">
        <f t="shared" si="3"/>
        <v>1482306</v>
      </c>
      <c r="K5" s="92">
        <f t="shared" si="3"/>
        <v>1517153</v>
      </c>
      <c r="L5" s="92">
        <f t="shared" si="3"/>
        <v>1447840</v>
      </c>
      <c r="M5" s="92">
        <f t="shared" si="3"/>
        <v>1415682</v>
      </c>
      <c r="N5" s="92">
        <f t="shared" si="3"/>
        <v>1679709</v>
      </c>
      <c r="O5" s="92">
        <f t="shared" si="3"/>
        <v>1399160</v>
      </c>
      <c r="P5" s="92">
        <f t="shared" si="3"/>
        <v>1355641</v>
      </c>
      <c r="Q5" s="46"/>
      <c r="R5" s="46"/>
      <c r="S5" s="46"/>
      <c r="T5" s="46"/>
      <c r="U5" s="46"/>
      <c r="V5" s="46"/>
      <c r="W5" s="46"/>
      <c r="X5" s="14"/>
      <c r="Y5" s="14"/>
      <c r="Z5" s="14"/>
      <c r="AA5" s="14"/>
      <c r="AB5" s="14"/>
      <c r="AC5" s="14"/>
    </row>
    <row r="6" spans="1:29" x14ac:dyDescent="0.35">
      <c r="A6" s="1"/>
      <c r="B6" s="19" t="s">
        <v>33</v>
      </c>
      <c r="C6" s="93">
        <v>700990</v>
      </c>
      <c r="D6" s="93">
        <v>582423</v>
      </c>
      <c r="E6" s="93">
        <v>785069</v>
      </c>
      <c r="F6" s="93">
        <v>889607</v>
      </c>
      <c r="G6" s="93">
        <v>715642</v>
      </c>
      <c r="H6" s="93">
        <v>596266</v>
      </c>
      <c r="I6" s="93">
        <v>652408</v>
      </c>
      <c r="J6" s="93">
        <v>674055</v>
      </c>
      <c r="K6" s="93">
        <v>747833</v>
      </c>
      <c r="L6" s="93">
        <v>655557</v>
      </c>
      <c r="M6" s="93">
        <v>612208</v>
      </c>
      <c r="N6" s="93">
        <v>831916</v>
      </c>
      <c r="O6" s="93">
        <v>707482</v>
      </c>
      <c r="P6" s="93">
        <v>806271</v>
      </c>
      <c r="Q6" s="46"/>
      <c r="R6" s="46"/>
      <c r="S6" s="46"/>
      <c r="T6" s="46"/>
      <c r="U6" s="46"/>
      <c r="V6" s="46"/>
      <c r="W6" s="46"/>
      <c r="X6" s="14"/>
      <c r="Y6" s="14"/>
      <c r="Z6" s="14"/>
      <c r="AA6" s="14"/>
      <c r="AB6" s="14"/>
      <c r="AC6" s="14"/>
    </row>
    <row r="7" spans="1:29" x14ac:dyDescent="0.35">
      <c r="A7" s="1"/>
      <c r="B7" s="7" t="s">
        <v>34</v>
      </c>
      <c r="C7" s="95">
        <v>0</v>
      </c>
      <c r="D7" s="95">
        <v>0</v>
      </c>
      <c r="E7" s="95">
        <v>0</v>
      </c>
      <c r="F7" s="95">
        <v>0</v>
      </c>
      <c r="G7" s="95">
        <v>0</v>
      </c>
      <c r="H7" s="95">
        <v>0</v>
      </c>
      <c r="I7" s="95">
        <v>0</v>
      </c>
      <c r="J7" s="95">
        <v>0</v>
      </c>
      <c r="K7" s="95">
        <v>78355</v>
      </c>
      <c r="L7" s="95">
        <v>78455</v>
      </c>
      <c r="M7" s="95">
        <v>78455</v>
      </c>
      <c r="N7" s="95">
        <v>80504</v>
      </c>
      <c r="O7" s="95">
        <v>46723</v>
      </c>
      <c r="P7" s="95">
        <v>56901</v>
      </c>
      <c r="Q7" s="46"/>
      <c r="R7" s="46"/>
      <c r="S7" s="46"/>
      <c r="T7" s="46"/>
      <c r="U7" s="46"/>
      <c r="V7" s="46"/>
      <c r="W7" s="46"/>
      <c r="X7" s="14"/>
      <c r="Y7" s="14"/>
      <c r="Z7" s="14"/>
      <c r="AA7" s="14"/>
      <c r="AB7" s="14"/>
      <c r="AC7" s="14"/>
    </row>
    <row r="8" spans="1:29" x14ac:dyDescent="0.35">
      <c r="A8" s="1"/>
      <c r="B8" s="19" t="s">
        <v>12</v>
      </c>
      <c r="C8" s="93">
        <v>306989</v>
      </c>
      <c r="D8" s="93">
        <v>309108</v>
      </c>
      <c r="E8" s="93">
        <v>313811</v>
      </c>
      <c r="F8" s="93">
        <v>319871</v>
      </c>
      <c r="G8" s="93">
        <v>333477</v>
      </c>
      <c r="H8" s="93">
        <v>340178</v>
      </c>
      <c r="I8" s="93">
        <v>337140</v>
      </c>
      <c r="J8" s="93">
        <v>326936</v>
      </c>
      <c r="K8" s="93">
        <v>302379</v>
      </c>
      <c r="L8" s="93">
        <v>282376</v>
      </c>
      <c r="M8" s="93">
        <v>274974</v>
      </c>
      <c r="N8" s="93">
        <v>274662</v>
      </c>
      <c r="O8" s="93">
        <v>212129</v>
      </c>
      <c r="P8" s="93">
        <v>205544</v>
      </c>
      <c r="Q8" s="46"/>
      <c r="R8" s="46"/>
      <c r="S8" s="46"/>
      <c r="T8" s="46"/>
      <c r="U8" s="46"/>
      <c r="V8" s="46"/>
      <c r="W8" s="46"/>
      <c r="X8" s="14"/>
      <c r="Y8" s="14"/>
      <c r="Z8" s="14"/>
      <c r="AA8" s="14"/>
      <c r="AB8" s="14"/>
      <c r="AC8" s="14"/>
    </row>
    <row r="9" spans="1:29" x14ac:dyDescent="0.35">
      <c r="A9" s="1"/>
      <c r="B9" s="7" t="s">
        <v>24</v>
      </c>
      <c r="C9" s="95">
        <v>97437</v>
      </c>
      <c r="D9" s="95">
        <v>59393</v>
      </c>
      <c r="E9" s="95">
        <v>13168</v>
      </c>
      <c r="F9" s="95">
        <v>93396</v>
      </c>
      <c r="G9" s="95">
        <v>188535</v>
      </c>
      <c r="H9" s="95">
        <v>121733</v>
      </c>
      <c r="I9" s="95">
        <v>125341</v>
      </c>
      <c r="J9" s="95">
        <v>48056</v>
      </c>
      <c r="K9" s="95">
        <v>29167</v>
      </c>
      <c r="L9" s="95">
        <v>66300</v>
      </c>
      <c r="M9" s="95">
        <v>100079</v>
      </c>
      <c r="N9" s="95">
        <v>112488</v>
      </c>
      <c r="O9" s="95">
        <v>147009</v>
      </c>
      <c r="P9" s="95">
        <v>5296</v>
      </c>
      <c r="Q9" s="46"/>
      <c r="R9" s="46"/>
      <c r="S9" s="46"/>
      <c r="T9" s="46"/>
      <c r="U9" s="46"/>
      <c r="V9" s="46"/>
      <c r="W9" s="46"/>
      <c r="X9" s="14"/>
      <c r="Y9" s="14"/>
      <c r="Z9" s="14"/>
      <c r="AA9" s="14"/>
      <c r="AB9" s="14"/>
      <c r="AC9" s="14"/>
    </row>
    <row r="10" spans="1:29" x14ac:dyDescent="0.35">
      <c r="A10" s="1"/>
      <c r="B10" s="19" t="s">
        <v>23</v>
      </c>
      <c r="C10" s="93">
        <v>373330</v>
      </c>
      <c r="D10" s="93">
        <v>361494</v>
      </c>
      <c r="E10" s="93">
        <v>381234</v>
      </c>
      <c r="F10" s="93">
        <v>374123</v>
      </c>
      <c r="G10" s="93">
        <v>373512</v>
      </c>
      <c r="H10" s="93">
        <v>378720</v>
      </c>
      <c r="I10" s="93">
        <v>436178</v>
      </c>
      <c r="J10" s="93">
        <v>433259</v>
      </c>
      <c r="K10" s="93">
        <v>359419</v>
      </c>
      <c r="L10" s="93">
        <v>365152</v>
      </c>
      <c r="M10" s="93">
        <v>349966</v>
      </c>
      <c r="N10" s="93">
        <v>380139</v>
      </c>
      <c r="O10" s="93">
        <v>285817</v>
      </c>
      <c r="P10" s="93">
        <v>281629</v>
      </c>
      <c r="Q10" s="46"/>
      <c r="R10" s="46"/>
      <c r="S10" s="46"/>
      <c r="T10" s="46"/>
      <c r="U10" s="46"/>
      <c r="V10" s="46"/>
      <c r="W10" s="46"/>
      <c r="X10" s="14"/>
      <c r="Y10" s="14"/>
      <c r="Z10" s="14"/>
      <c r="AA10" s="14"/>
      <c r="AB10" s="14"/>
      <c r="AC10" s="14"/>
    </row>
    <row r="11" spans="1:29" x14ac:dyDescent="0.35">
      <c r="A11" s="1"/>
      <c r="B11" s="7" t="s">
        <v>11</v>
      </c>
      <c r="C11" s="95">
        <v>8790</v>
      </c>
      <c r="D11" s="95">
        <v>16114</v>
      </c>
      <c r="E11" s="95">
        <v>13746</v>
      </c>
      <c r="F11" s="95">
        <v>43555</v>
      </c>
      <c r="G11" s="95">
        <v>3418</v>
      </c>
      <c r="H11" s="95">
        <v>3906</v>
      </c>
      <c r="I11" s="95">
        <v>0</v>
      </c>
      <c r="J11" s="95">
        <v>0</v>
      </c>
      <c r="K11" s="95">
        <v>0</v>
      </c>
      <c r="L11" s="95">
        <v>0</v>
      </c>
      <c r="M11" s="95">
        <v>0</v>
      </c>
      <c r="N11" s="95">
        <v>0</v>
      </c>
      <c r="O11" s="95">
        <v>0</v>
      </c>
      <c r="P11" s="95">
        <v>0</v>
      </c>
      <c r="Q11" s="46"/>
      <c r="R11" s="46"/>
      <c r="S11" s="46"/>
      <c r="T11" s="46"/>
      <c r="U11" s="46"/>
      <c r="V11" s="46"/>
      <c r="W11" s="46"/>
      <c r="X11" s="14"/>
      <c r="Y11" s="14"/>
      <c r="Z11" s="14"/>
      <c r="AA11" s="14"/>
      <c r="AB11" s="14"/>
      <c r="AC11" s="14"/>
    </row>
    <row r="12" spans="1:29" x14ac:dyDescent="0.35">
      <c r="A12" s="1"/>
      <c r="B12" s="19" t="s">
        <v>13</v>
      </c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46"/>
      <c r="R12" s="46"/>
      <c r="S12" s="46"/>
      <c r="T12" s="46"/>
      <c r="U12" s="46"/>
      <c r="V12" s="46"/>
      <c r="W12" s="46"/>
      <c r="X12" s="14"/>
      <c r="Y12" s="14"/>
      <c r="Z12" s="14"/>
      <c r="AA12" s="14"/>
      <c r="AB12" s="14"/>
      <c r="AC12" s="14"/>
    </row>
    <row r="13" spans="1:29" x14ac:dyDescent="0.35">
      <c r="A13" s="2"/>
      <c r="B13" s="12" t="s">
        <v>35</v>
      </c>
      <c r="C13" s="92">
        <f>SUM(C14:C17)</f>
        <v>1560028</v>
      </c>
      <c r="D13" s="92">
        <f t="shared" ref="D13:O13" si="4">SUM(D14:D17)</f>
        <v>1498948</v>
      </c>
      <c r="E13" s="92">
        <f t="shared" si="4"/>
        <v>2142748</v>
      </c>
      <c r="F13" s="92">
        <f t="shared" si="4"/>
        <v>1891413</v>
      </c>
      <c r="G13" s="92">
        <f t="shared" si="4"/>
        <v>1590405</v>
      </c>
      <c r="H13" s="92">
        <f t="shared" si="4"/>
        <v>1886874</v>
      </c>
      <c r="I13" s="92">
        <f t="shared" si="4"/>
        <v>1062255</v>
      </c>
      <c r="J13" s="92">
        <f t="shared" si="4"/>
        <v>1424484</v>
      </c>
      <c r="K13" s="92">
        <f t="shared" si="4"/>
        <v>1542523</v>
      </c>
      <c r="L13" s="92">
        <f t="shared" si="4"/>
        <v>1727535</v>
      </c>
      <c r="M13" s="92">
        <f t="shared" si="4"/>
        <v>1600843</v>
      </c>
      <c r="N13" s="92">
        <f t="shared" si="4"/>
        <v>1802314</v>
      </c>
      <c r="O13" s="92">
        <f t="shared" si="4"/>
        <v>1635509</v>
      </c>
      <c r="P13" s="92">
        <f>SUM(P14:P17)</f>
        <v>1699022</v>
      </c>
      <c r="Q13" s="46"/>
      <c r="R13" s="46"/>
      <c r="S13" s="46"/>
      <c r="T13" s="46"/>
      <c r="U13" s="46"/>
      <c r="V13" s="46"/>
      <c r="W13" s="46"/>
      <c r="X13" s="14"/>
      <c r="Y13" s="14"/>
      <c r="Z13" s="14"/>
      <c r="AA13" s="14"/>
      <c r="AB13" s="14"/>
      <c r="AC13" s="14"/>
    </row>
    <row r="14" spans="1:29" x14ac:dyDescent="0.35">
      <c r="A14" s="1"/>
      <c r="B14" s="19" t="s">
        <v>23</v>
      </c>
      <c r="C14" s="93">
        <v>529198</v>
      </c>
      <c r="D14" s="93">
        <v>532069</v>
      </c>
      <c r="E14" s="93">
        <v>547541</v>
      </c>
      <c r="F14" s="93">
        <v>505824</v>
      </c>
      <c r="G14" s="93">
        <v>513054</v>
      </c>
      <c r="H14" s="93">
        <v>557649</v>
      </c>
      <c r="I14" s="93">
        <v>605463</v>
      </c>
      <c r="J14" s="93">
        <v>571114</v>
      </c>
      <c r="K14" s="93">
        <v>558988</v>
      </c>
      <c r="L14" s="93">
        <v>633219</v>
      </c>
      <c r="M14" s="93">
        <v>719231</v>
      </c>
      <c r="N14" s="93">
        <v>580592</v>
      </c>
      <c r="O14" s="93">
        <v>617073</v>
      </c>
      <c r="P14" s="93">
        <v>731506</v>
      </c>
      <c r="Q14" s="46"/>
      <c r="R14" s="46"/>
      <c r="S14" s="46"/>
      <c r="T14" s="46"/>
      <c r="U14" s="46"/>
      <c r="V14" s="46"/>
      <c r="W14" s="46"/>
      <c r="X14" s="14"/>
      <c r="Y14" s="14"/>
      <c r="Z14" s="14"/>
      <c r="AA14" s="14"/>
      <c r="AB14" s="14"/>
      <c r="AC14" s="14"/>
    </row>
    <row r="15" spans="1:29" x14ac:dyDescent="0.35">
      <c r="A15" s="1"/>
      <c r="B15" s="7" t="s">
        <v>14</v>
      </c>
      <c r="C15" s="95">
        <v>1000058</v>
      </c>
      <c r="D15" s="95">
        <v>924760</v>
      </c>
      <c r="E15" s="95">
        <v>1025479</v>
      </c>
      <c r="F15" s="95">
        <v>1263404</v>
      </c>
      <c r="G15" s="95">
        <v>1061713</v>
      </c>
      <c r="H15" s="95">
        <v>1286832</v>
      </c>
      <c r="I15" s="95">
        <v>245826</v>
      </c>
      <c r="J15" s="95">
        <v>642255</v>
      </c>
      <c r="K15" s="95">
        <v>947571</v>
      </c>
      <c r="L15" s="95">
        <v>821035</v>
      </c>
      <c r="M15" s="95">
        <v>526106</v>
      </c>
      <c r="N15" s="95">
        <v>636888</v>
      </c>
      <c r="O15" s="95">
        <v>824864</v>
      </c>
      <c r="P15" s="95">
        <v>642299</v>
      </c>
      <c r="Q15" s="46"/>
      <c r="R15" s="46"/>
      <c r="S15" s="46"/>
      <c r="T15" s="46"/>
      <c r="U15" s="46"/>
      <c r="V15" s="46"/>
      <c r="W15" s="46"/>
      <c r="X15" s="14"/>
      <c r="Y15" s="14"/>
      <c r="Z15" s="14"/>
      <c r="AA15" s="14"/>
      <c r="AB15" s="14"/>
      <c r="AC15" s="14"/>
    </row>
    <row r="16" spans="1:29" x14ac:dyDescent="0.35">
      <c r="A16" s="1"/>
      <c r="B16" s="19" t="s">
        <v>31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>
        <v>0</v>
      </c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93">
        <v>0</v>
      </c>
      <c r="Q16" s="46"/>
      <c r="R16" s="46"/>
      <c r="S16" s="46"/>
      <c r="T16" s="46"/>
      <c r="U16" s="46"/>
      <c r="V16" s="46"/>
      <c r="W16" s="46"/>
      <c r="X16" s="14"/>
      <c r="Y16" s="14"/>
      <c r="Z16" s="14"/>
      <c r="AA16" s="14"/>
      <c r="AB16" s="14"/>
      <c r="AC16" s="14"/>
    </row>
    <row r="17" spans="1:29" x14ac:dyDescent="0.35">
      <c r="A17" s="1"/>
      <c r="B17" s="7" t="s">
        <v>11</v>
      </c>
      <c r="C17" s="95">
        <v>30772</v>
      </c>
      <c r="D17" s="95">
        <v>42119</v>
      </c>
      <c r="E17" s="95">
        <v>569728</v>
      </c>
      <c r="F17" s="95">
        <v>122185</v>
      </c>
      <c r="G17" s="95">
        <v>15638</v>
      </c>
      <c r="H17" s="95">
        <v>42393</v>
      </c>
      <c r="I17" s="95">
        <v>210966</v>
      </c>
      <c r="J17" s="95">
        <v>211115</v>
      </c>
      <c r="K17" s="95">
        <v>35964</v>
      </c>
      <c r="L17" s="95">
        <v>273281</v>
      </c>
      <c r="M17" s="95">
        <v>355506</v>
      </c>
      <c r="N17" s="95">
        <v>584834</v>
      </c>
      <c r="O17" s="95">
        <v>193572</v>
      </c>
      <c r="P17" s="95">
        <v>325217</v>
      </c>
      <c r="Q17" s="46"/>
      <c r="R17" s="46"/>
      <c r="S17" s="46"/>
      <c r="T17" s="46"/>
      <c r="U17" s="46"/>
      <c r="V17" s="46"/>
      <c r="W17" s="46"/>
      <c r="X17" s="14"/>
      <c r="Y17" s="14"/>
      <c r="Z17" s="14"/>
      <c r="AA17" s="14"/>
      <c r="AB17" s="14"/>
      <c r="AC17" s="14"/>
    </row>
    <row r="18" spans="1:29" x14ac:dyDescent="0.35">
      <c r="A18" s="2"/>
      <c r="B18" s="18" t="s">
        <v>20</v>
      </c>
      <c r="C18" s="91">
        <v>7393</v>
      </c>
      <c r="D18" s="91">
        <v>12539</v>
      </c>
      <c r="E18" s="91">
        <v>9220</v>
      </c>
      <c r="F18" s="91">
        <v>122468</v>
      </c>
      <c r="G18" s="91">
        <v>5882</v>
      </c>
      <c r="H18" s="91">
        <v>8519</v>
      </c>
      <c r="I18" s="91">
        <v>7262</v>
      </c>
      <c r="J18" s="91">
        <v>99091</v>
      </c>
      <c r="K18" s="91">
        <v>9413</v>
      </c>
      <c r="L18" s="91">
        <v>11211</v>
      </c>
      <c r="M18" s="91">
        <v>9240</v>
      </c>
      <c r="N18" s="91">
        <v>9521</v>
      </c>
      <c r="O18" s="91">
        <v>9376</v>
      </c>
      <c r="P18" s="91">
        <v>8303</v>
      </c>
      <c r="Q18" s="46"/>
      <c r="R18" s="46"/>
      <c r="S18" s="46"/>
      <c r="T18" s="46"/>
      <c r="U18" s="46"/>
      <c r="V18" s="46"/>
      <c r="W18" s="46"/>
      <c r="X18" s="14"/>
      <c r="Y18" s="14"/>
      <c r="Z18" s="14"/>
      <c r="AA18" s="14"/>
      <c r="AB18" s="14"/>
      <c r="AC18" s="14"/>
    </row>
    <row r="19" spans="1:29" x14ac:dyDescent="0.35">
      <c r="A19" s="2"/>
      <c r="B19" s="12" t="s">
        <v>22</v>
      </c>
      <c r="C19" s="92">
        <f>SUM(C20:C30)</f>
        <v>-466025</v>
      </c>
      <c r="D19" s="92">
        <f t="shared" ref="D19:O19" si="5">SUM(D20:D30)</f>
        <v>-468101</v>
      </c>
      <c r="E19" s="92">
        <f t="shared" si="5"/>
        <v>-430877</v>
      </c>
      <c r="F19" s="92">
        <f t="shared" si="5"/>
        <v>-445471</v>
      </c>
      <c r="G19" s="92">
        <f t="shared" si="5"/>
        <v>-450397</v>
      </c>
      <c r="H19" s="92">
        <f t="shared" si="5"/>
        <v>-421739</v>
      </c>
      <c r="I19" s="92">
        <f t="shared" si="5"/>
        <v>-470892</v>
      </c>
      <c r="J19" s="92">
        <f t="shared" si="5"/>
        <v>-458620</v>
      </c>
      <c r="K19" s="92">
        <f t="shared" si="5"/>
        <v>-456801</v>
      </c>
      <c r="L19" s="92">
        <f t="shared" si="5"/>
        <v>-462090</v>
      </c>
      <c r="M19" s="92">
        <f t="shared" si="5"/>
        <v>-469516</v>
      </c>
      <c r="N19" s="92">
        <f t="shared" si="5"/>
        <v>-530442</v>
      </c>
      <c r="O19" s="92">
        <f t="shared" si="5"/>
        <v>-498087</v>
      </c>
      <c r="P19" s="92">
        <f>SUM(P20:P30)</f>
        <v>-499754</v>
      </c>
      <c r="Q19" s="46"/>
      <c r="R19" s="46"/>
      <c r="S19" s="46"/>
      <c r="T19" s="46"/>
      <c r="U19" s="46"/>
      <c r="V19" s="46"/>
      <c r="W19" s="46"/>
      <c r="X19" s="14"/>
      <c r="Y19" s="14"/>
      <c r="Z19" s="14"/>
      <c r="AA19" s="14"/>
      <c r="AB19" s="14"/>
      <c r="AC19" s="14"/>
    </row>
    <row r="20" spans="1:29" x14ac:dyDescent="0.35">
      <c r="A20" s="2"/>
      <c r="B20" s="19" t="s">
        <v>69</v>
      </c>
      <c r="C20" s="96">
        <v>-43116</v>
      </c>
      <c r="D20" s="96">
        <v>-44143</v>
      </c>
      <c r="E20" s="96">
        <v>-48578</v>
      </c>
      <c r="F20" s="96">
        <v>-51433</v>
      </c>
      <c r="G20" s="93">
        <v>-47024</v>
      </c>
      <c r="H20" s="93">
        <v>-46897</v>
      </c>
      <c r="I20" s="93">
        <v>-47233</v>
      </c>
      <c r="J20" s="93">
        <v>-46742</v>
      </c>
      <c r="K20" s="93">
        <v>-41315</v>
      </c>
      <c r="L20" s="93">
        <v>-37918</v>
      </c>
      <c r="M20" s="93">
        <v>-36241</v>
      </c>
      <c r="N20" s="93">
        <v>-36285</v>
      </c>
      <c r="O20" s="93">
        <v>-26701</v>
      </c>
      <c r="P20" s="93">
        <v>-23437</v>
      </c>
      <c r="Q20" s="46"/>
      <c r="R20" s="46"/>
      <c r="S20" s="46"/>
      <c r="T20" s="46"/>
      <c r="U20" s="46"/>
      <c r="V20" s="46"/>
      <c r="W20" s="46"/>
      <c r="X20" s="14"/>
      <c r="Y20" s="14"/>
      <c r="Z20" s="14"/>
      <c r="AA20" s="14"/>
      <c r="AB20" s="14"/>
      <c r="AC20" s="14"/>
    </row>
    <row r="21" spans="1:29" x14ac:dyDescent="0.35">
      <c r="A21" s="2"/>
      <c r="B21" s="7" t="s">
        <v>70</v>
      </c>
      <c r="C21" s="97">
        <v>-286964</v>
      </c>
      <c r="D21" s="97">
        <v>-276421</v>
      </c>
      <c r="E21" s="97">
        <v>-254886</v>
      </c>
      <c r="F21" s="97">
        <v>-263352</v>
      </c>
      <c r="G21" s="95">
        <v>-253965</v>
      </c>
      <c r="H21" s="95">
        <v>-247695</v>
      </c>
      <c r="I21" s="95">
        <v>-258083</v>
      </c>
      <c r="J21" s="95">
        <v>-268663</v>
      </c>
      <c r="K21" s="95">
        <v>-271574</v>
      </c>
      <c r="L21" s="95">
        <v>-271428</v>
      </c>
      <c r="M21" s="95">
        <v>-316895</v>
      </c>
      <c r="N21" s="95">
        <v>-329644</v>
      </c>
      <c r="O21" s="95">
        <v>-304325</v>
      </c>
      <c r="P21" s="95">
        <v>-322769</v>
      </c>
      <c r="Q21" s="46"/>
      <c r="R21" s="46"/>
      <c r="S21" s="46"/>
      <c r="T21" s="46"/>
      <c r="U21" s="46"/>
      <c r="V21" s="46"/>
      <c r="W21" s="46"/>
      <c r="X21" s="14"/>
      <c r="Y21" s="14"/>
      <c r="Z21" s="14"/>
      <c r="AA21" s="14"/>
      <c r="AB21" s="14"/>
      <c r="AC21" s="14"/>
    </row>
    <row r="22" spans="1:29" x14ac:dyDescent="0.35">
      <c r="A22" s="2"/>
      <c r="B22" s="19" t="s">
        <v>71</v>
      </c>
      <c r="C22" s="96">
        <v>-169</v>
      </c>
      <c r="D22" s="96">
        <v>-405</v>
      </c>
      <c r="E22" s="96">
        <v>-155</v>
      </c>
      <c r="F22" s="96">
        <v>-344</v>
      </c>
      <c r="G22" s="93">
        <v>-639</v>
      </c>
      <c r="H22" s="93">
        <v>-84</v>
      </c>
      <c r="I22" s="93">
        <v>-85</v>
      </c>
      <c r="J22" s="93">
        <v>-268</v>
      </c>
      <c r="K22" s="93">
        <v>-133</v>
      </c>
      <c r="L22" s="93">
        <v>-89</v>
      </c>
      <c r="M22" s="93">
        <v>-99</v>
      </c>
      <c r="N22" s="93">
        <v>-200</v>
      </c>
      <c r="O22" s="93">
        <v>-121</v>
      </c>
      <c r="P22" s="93">
        <v>-108</v>
      </c>
      <c r="Q22" s="46"/>
      <c r="R22" s="46"/>
      <c r="S22" s="46"/>
      <c r="T22" s="46"/>
      <c r="U22" s="46"/>
      <c r="V22" s="46"/>
      <c r="W22" s="46"/>
      <c r="X22" s="14"/>
      <c r="Y22" s="14"/>
      <c r="Z22" s="14"/>
      <c r="AA22" s="14"/>
      <c r="AB22" s="14"/>
      <c r="AC22" s="14"/>
    </row>
    <row r="23" spans="1:29" x14ac:dyDescent="0.35">
      <c r="A23" s="2"/>
      <c r="B23" s="7" t="s">
        <v>72</v>
      </c>
      <c r="C23" s="97">
        <v>-30845</v>
      </c>
      <c r="D23" s="97">
        <v>-26066</v>
      </c>
      <c r="E23" s="97">
        <v>-32123</v>
      </c>
      <c r="F23" s="97">
        <v>-36000</v>
      </c>
      <c r="G23" s="95">
        <v>-31194</v>
      </c>
      <c r="H23" s="95">
        <v>-26033</v>
      </c>
      <c r="I23" s="95">
        <v>-18858</v>
      </c>
      <c r="J23" s="95">
        <v>-23598</v>
      </c>
      <c r="K23" s="95">
        <v>-23300</v>
      </c>
      <c r="L23" s="95">
        <v>-21695</v>
      </c>
      <c r="M23" s="95">
        <v>25729</v>
      </c>
      <c r="N23" s="95">
        <v>-12654</v>
      </c>
      <c r="O23" s="95">
        <v>-12655</v>
      </c>
      <c r="P23" s="95">
        <v>-12654</v>
      </c>
      <c r="Q23" s="46"/>
      <c r="R23" s="46"/>
      <c r="S23" s="46"/>
      <c r="T23" s="46"/>
      <c r="U23" s="46"/>
      <c r="V23" s="46"/>
      <c r="W23" s="46"/>
      <c r="X23" s="14"/>
      <c r="Y23" s="14"/>
      <c r="Z23" s="14"/>
      <c r="AA23" s="14"/>
      <c r="AB23" s="14"/>
      <c r="AC23" s="14"/>
    </row>
    <row r="24" spans="1:29" x14ac:dyDescent="0.35">
      <c r="A24" s="2"/>
      <c r="B24" s="19" t="s">
        <v>73</v>
      </c>
      <c r="C24" s="96">
        <v>-27274</v>
      </c>
      <c r="D24" s="96">
        <v>-25668</v>
      </c>
      <c r="E24" s="96">
        <v>-23757</v>
      </c>
      <c r="F24" s="96">
        <v>-25030</v>
      </c>
      <c r="G24" s="93">
        <v>-24396</v>
      </c>
      <c r="H24" s="93">
        <v>-23394</v>
      </c>
      <c r="I24" s="93">
        <v>-26540</v>
      </c>
      <c r="J24" s="93">
        <v>-25675</v>
      </c>
      <c r="K24" s="93">
        <v>-25929</v>
      </c>
      <c r="L24" s="93">
        <v>-25925</v>
      </c>
      <c r="M24" s="93">
        <v>-31031</v>
      </c>
      <c r="N24" s="93">
        <v>-31676</v>
      </c>
      <c r="O24" s="93">
        <v>-29488</v>
      </c>
      <c r="P24" s="93">
        <v>-30325</v>
      </c>
      <c r="Q24" s="46"/>
      <c r="R24" s="46"/>
      <c r="S24" s="46"/>
      <c r="T24" s="46"/>
      <c r="U24" s="46"/>
      <c r="V24" s="46"/>
      <c r="W24" s="46"/>
      <c r="X24" s="14"/>
      <c r="Y24" s="14"/>
      <c r="Z24" s="14"/>
      <c r="AA24" s="14"/>
      <c r="AB24" s="14"/>
      <c r="AC24" s="14"/>
    </row>
    <row r="25" spans="1:29" x14ac:dyDescent="0.35">
      <c r="A25" s="2"/>
      <c r="B25" s="7" t="s">
        <v>74</v>
      </c>
      <c r="C25" s="97">
        <v>-31014</v>
      </c>
      <c r="D25" s="97">
        <v>-44687</v>
      </c>
      <c r="E25" s="97">
        <v>-25552</v>
      </c>
      <c r="F25" s="97">
        <v>-29979</v>
      </c>
      <c r="G25" s="95">
        <v>-36983</v>
      </c>
      <c r="H25" s="95">
        <v>-29302</v>
      </c>
      <c r="I25" s="95">
        <v>-49593</v>
      </c>
      <c r="J25" s="95">
        <v>-31373</v>
      </c>
      <c r="K25" s="95">
        <v>-32971</v>
      </c>
      <c r="L25" s="95">
        <v>-35094</v>
      </c>
      <c r="M25" s="95">
        <v>-34094</v>
      </c>
      <c r="N25" s="95">
        <v>-34449</v>
      </c>
      <c r="O25" s="95">
        <v>-39287</v>
      </c>
      <c r="P25" s="95">
        <v>-41165</v>
      </c>
      <c r="Q25" s="46"/>
      <c r="R25" s="46"/>
      <c r="S25" s="46"/>
      <c r="T25" s="46"/>
      <c r="U25" s="46"/>
      <c r="V25" s="46"/>
      <c r="W25" s="46"/>
      <c r="X25" s="14"/>
      <c r="Y25" s="14"/>
      <c r="Z25" s="14"/>
      <c r="AA25" s="14"/>
      <c r="AB25" s="14"/>
      <c r="AC25" s="14"/>
    </row>
    <row r="26" spans="1:29" x14ac:dyDescent="0.35">
      <c r="A26" s="2"/>
      <c r="B26" s="19" t="s">
        <v>75</v>
      </c>
      <c r="C26" s="96">
        <v>-9217</v>
      </c>
      <c r="D26" s="96">
        <v>-9218</v>
      </c>
      <c r="E26" s="96">
        <v>-7081</v>
      </c>
      <c r="F26" s="96">
        <v>-7149</v>
      </c>
      <c r="G26" s="93">
        <v>-7160</v>
      </c>
      <c r="H26" s="93">
        <v>-7160</v>
      </c>
      <c r="I26" s="93">
        <v>-9694</v>
      </c>
      <c r="J26" s="93">
        <v>-9690</v>
      </c>
      <c r="K26" s="93">
        <v>-13385</v>
      </c>
      <c r="L26" s="93">
        <v>-13386</v>
      </c>
      <c r="M26" s="93">
        <v>-15639</v>
      </c>
      <c r="N26" s="93">
        <v>-15664</v>
      </c>
      <c r="O26" s="93">
        <v>-14685</v>
      </c>
      <c r="P26" s="93">
        <v>-14685</v>
      </c>
      <c r="Q26" s="46"/>
      <c r="R26" s="46"/>
      <c r="S26" s="46"/>
      <c r="T26" s="46"/>
      <c r="U26" s="46"/>
      <c r="V26" s="46"/>
      <c r="W26" s="46"/>
      <c r="X26" s="14"/>
      <c r="Y26" s="14"/>
      <c r="Z26" s="14"/>
      <c r="AA26" s="14"/>
      <c r="AB26" s="14"/>
      <c r="AC26" s="14"/>
    </row>
    <row r="27" spans="1:29" x14ac:dyDescent="0.35">
      <c r="A27" s="2"/>
      <c r="B27" s="7" t="s">
        <v>76</v>
      </c>
      <c r="C27" s="97">
        <v>-30093</v>
      </c>
      <c r="D27" s="97">
        <v>-31197</v>
      </c>
      <c r="E27" s="97">
        <v>-32857</v>
      </c>
      <c r="F27" s="97">
        <v>-25276</v>
      </c>
      <c r="G27" s="95">
        <v>-34826</v>
      </c>
      <c r="H27" s="95">
        <v>-30937</v>
      </c>
      <c r="I27" s="95">
        <v>-50946</v>
      </c>
      <c r="J27" s="95">
        <v>-44610</v>
      </c>
      <c r="K27" s="95">
        <v>-41474</v>
      </c>
      <c r="L27" s="95">
        <v>-47970</v>
      </c>
      <c r="M27" s="95">
        <v>-52906</v>
      </c>
      <c r="N27" s="95">
        <v>-61444</v>
      </c>
      <c r="O27" s="95">
        <v>-62038</v>
      </c>
      <c r="P27" s="95">
        <v>-45261</v>
      </c>
      <c r="Q27" s="46"/>
      <c r="R27" s="46"/>
      <c r="S27" s="46"/>
      <c r="T27" s="46"/>
      <c r="U27" s="46"/>
      <c r="V27" s="46"/>
      <c r="W27" s="46"/>
      <c r="X27" s="14"/>
      <c r="Y27" s="14"/>
      <c r="Z27" s="14"/>
      <c r="AA27" s="14"/>
      <c r="AB27" s="14"/>
      <c r="AC27" s="14"/>
    </row>
    <row r="28" spans="1:29" x14ac:dyDescent="0.35">
      <c r="A28" s="2"/>
      <c r="B28" s="19" t="s">
        <v>77</v>
      </c>
      <c r="C28" s="96">
        <v>-7333</v>
      </c>
      <c r="D28" s="96">
        <v>-10296</v>
      </c>
      <c r="E28" s="96">
        <v>-5888</v>
      </c>
      <c r="F28" s="96">
        <v>-6908</v>
      </c>
      <c r="G28" s="93">
        <v>-14210</v>
      </c>
      <c r="H28" s="93">
        <v>-10237</v>
      </c>
      <c r="I28" s="93">
        <v>-9860</v>
      </c>
      <c r="J28" s="93">
        <v>-8001</v>
      </c>
      <c r="K28" s="93">
        <v>-6720</v>
      </c>
      <c r="L28" s="93">
        <v>-8585</v>
      </c>
      <c r="M28" s="93">
        <v>-8340</v>
      </c>
      <c r="N28" s="93">
        <v>-8426</v>
      </c>
      <c r="O28" s="93">
        <v>-8787</v>
      </c>
      <c r="P28" s="93">
        <v>-9350</v>
      </c>
      <c r="Q28" s="46"/>
      <c r="R28" s="46"/>
      <c r="S28" s="46"/>
      <c r="T28" s="46"/>
      <c r="U28" s="46"/>
      <c r="V28" s="46"/>
      <c r="W28" s="46"/>
      <c r="X28" s="14"/>
      <c r="Y28" s="14"/>
      <c r="Z28" s="14"/>
      <c r="AA28" s="14"/>
      <c r="AB28" s="14"/>
      <c r="AC28" s="14"/>
    </row>
    <row r="29" spans="1:29" x14ac:dyDescent="0.35">
      <c r="A29" s="2"/>
      <c r="B29" s="7" t="s">
        <v>78</v>
      </c>
      <c r="C29" s="97">
        <v>0</v>
      </c>
      <c r="D29" s="97">
        <v>0</v>
      </c>
      <c r="E29" s="97">
        <v>0</v>
      </c>
      <c r="F29" s="97">
        <v>0</v>
      </c>
      <c r="G29" s="95">
        <v>0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46"/>
      <c r="R29" s="46"/>
      <c r="S29" s="46"/>
      <c r="T29" s="46"/>
      <c r="U29" s="46"/>
      <c r="V29" s="46"/>
      <c r="W29" s="46"/>
      <c r="X29" s="14"/>
      <c r="Y29" s="14"/>
      <c r="Z29" s="14"/>
      <c r="AA29" s="14"/>
      <c r="AB29" s="14"/>
      <c r="AC29" s="14"/>
    </row>
    <row r="30" spans="1:29" x14ac:dyDescent="0.35">
      <c r="A30" s="2"/>
      <c r="B30" s="19" t="s">
        <v>79</v>
      </c>
      <c r="C30" s="96">
        <v>0</v>
      </c>
      <c r="D30" s="96">
        <v>0</v>
      </c>
      <c r="E30" s="96">
        <v>0</v>
      </c>
      <c r="F30" s="96">
        <v>0</v>
      </c>
      <c r="G30" s="93">
        <v>0</v>
      </c>
      <c r="H30" s="93">
        <v>0</v>
      </c>
      <c r="I30" s="93">
        <v>0</v>
      </c>
      <c r="J30" s="93">
        <v>0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93">
        <v>0</v>
      </c>
      <c r="Q30" s="46"/>
      <c r="R30" s="46"/>
      <c r="S30" s="46"/>
      <c r="T30" s="46"/>
      <c r="U30" s="46"/>
      <c r="V30" s="46"/>
      <c r="W30" s="46"/>
      <c r="X30" s="14"/>
      <c r="Y30" s="14"/>
      <c r="Z30" s="14"/>
      <c r="AA30" s="14"/>
      <c r="AB30" s="14"/>
      <c r="AC30" s="14"/>
    </row>
    <row r="31" spans="1:29" x14ac:dyDescent="0.35">
      <c r="A31" s="2"/>
      <c r="B31" s="2" t="s">
        <v>19</v>
      </c>
      <c r="C31" s="92">
        <f>SUM(C32:C41)</f>
        <v>-1102505</v>
      </c>
      <c r="D31" s="92">
        <f t="shared" ref="D31:P31" si="6">SUM(D32:D41)</f>
        <v>-1230627</v>
      </c>
      <c r="E31" s="92">
        <f t="shared" si="6"/>
        <v>725574</v>
      </c>
      <c r="F31" s="92">
        <f t="shared" si="6"/>
        <v>-2858782</v>
      </c>
      <c r="G31" s="92">
        <f t="shared" si="6"/>
        <v>-1435325</v>
      </c>
      <c r="H31" s="92">
        <f t="shared" si="6"/>
        <v>-2008190</v>
      </c>
      <c r="I31" s="92">
        <f t="shared" si="6"/>
        <v>-1620280</v>
      </c>
      <c r="J31" s="92">
        <f t="shared" si="6"/>
        <v>-1422104</v>
      </c>
      <c r="K31" s="92">
        <f t="shared" si="6"/>
        <v>-1408667</v>
      </c>
      <c r="L31" s="92">
        <f t="shared" si="6"/>
        <v>-1453439</v>
      </c>
      <c r="M31" s="92">
        <f t="shared" si="6"/>
        <v>-1448755</v>
      </c>
      <c r="N31" s="92">
        <f t="shared" si="6"/>
        <v>-2365814</v>
      </c>
      <c r="O31" s="92">
        <f t="shared" si="6"/>
        <v>-1342477</v>
      </c>
      <c r="P31" s="92">
        <f t="shared" si="6"/>
        <v>-1289070</v>
      </c>
      <c r="Q31" s="46"/>
      <c r="R31" s="46"/>
      <c r="S31" s="46"/>
      <c r="T31" s="46"/>
      <c r="U31" s="46"/>
      <c r="V31" s="46"/>
      <c r="W31" s="46"/>
      <c r="X31" s="14"/>
      <c r="Y31" s="14"/>
      <c r="Z31" s="14"/>
      <c r="AA31" s="14"/>
      <c r="AB31" s="14"/>
      <c r="AC31" s="14"/>
    </row>
    <row r="32" spans="1:29" x14ac:dyDescent="0.35">
      <c r="A32" s="1"/>
      <c r="B32" s="19" t="s">
        <v>5</v>
      </c>
      <c r="C32" s="93">
        <v>-249003</v>
      </c>
      <c r="D32" s="93">
        <v>-260992</v>
      </c>
      <c r="E32" s="93">
        <v>-279267</v>
      </c>
      <c r="F32" s="93">
        <v>-421511</v>
      </c>
      <c r="G32" s="93">
        <v>-191329</v>
      </c>
      <c r="H32" s="93">
        <v>-310087</v>
      </c>
      <c r="I32" s="93">
        <v>-287892</v>
      </c>
      <c r="J32" s="93">
        <v>-543117</v>
      </c>
      <c r="K32" s="93">
        <v>-250500</v>
      </c>
      <c r="L32" s="93">
        <v>-388656</v>
      </c>
      <c r="M32" s="93">
        <v>-219199</v>
      </c>
      <c r="N32" s="93">
        <v>-336069</v>
      </c>
      <c r="O32" s="93">
        <v>-248143</v>
      </c>
      <c r="P32" s="93">
        <v>-268969</v>
      </c>
      <c r="Q32" s="46"/>
      <c r="R32" s="46"/>
      <c r="S32" s="46"/>
      <c r="T32" s="46"/>
      <c r="U32" s="46"/>
      <c r="V32" s="46"/>
      <c r="W32" s="46"/>
      <c r="X32" s="14"/>
      <c r="Y32" s="14"/>
      <c r="Z32" s="14"/>
      <c r="AA32" s="14"/>
      <c r="AB32" s="14"/>
      <c r="AC32" s="14"/>
    </row>
    <row r="33" spans="1:29" x14ac:dyDescent="0.35">
      <c r="A33" s="1"/>
      <c r="B33" s="7" t="s">
        <v>6</v>
      </c>
      <c r="C33" s="95">
        <v>-5350</v>
      </c>
      <c r="D33" s="95">
        <v>-5679</v>
      </c>
      <c r="E33" s="95">
        <v>-13222</v>
      </c>
      <c r="F33" s="95">
        <v>-11267</v>
      </c>
      <c r="G33" s="95">
        <v>-5667</v>
      </c>
      <c r="H33" s="95">
        <v>-11307</v>
      </c>
      <c r="I33" s="95">
        <v>-6407</v>
      </c>
      <c r="J33" s="95">
        <v>-13830</v>
      </c>
      <c r="K33" s="95">
        <v>-9729</v>
      </c>
      <c r="L33" s="95">
        <v>-8561</v>
      </c>
      <c r="M33" s="95">
        <v>-9914</v>
      </c>
      <c r="N33" s="95">
        <v>-11575</v>
      </c>
      <c r="O33" s="95">
        <v>-7123</v>
      </c>
      <c r="P33" s="95">
        <v>-4327</v>
      </c>
      <c r="Q33" s="46"/>
      <c r="R33" s="46"/>
      <c r="S33" s="46"/>
      <c r="T33" s="46"/>
      <c r="U33" s="46"/>
      <c r="V33" s="46"/>
      <c r="W33" s="46"/>
      <c r="X33" s="14"/>
      <c r="Y33" s="14"/>
      <c r="Z33" s="14"/>
      <c r="AA33" s="14"/>
      <c r="AB33" s="14"/>
      <c r="AC33" s="14"/>
    </row>
    <row r="34" spans="1:29" x14ac:dyDescent="0.35">
      <c r="A34" s="1"/>
      <c r="B34" s="19" t="s">
        <v>7</v>
      </c>
      <c r="C34" s="93">
        <v>-99165</v>
      </c>
      <c r="D34" s="93">
        <v>-111637</v>
      </c>
      <c r="E34" s="93">
        <v>-133877</v>
      </c>
      <c r="F34" s="93">
        <v>-180878</v>
      </c>
      <c r="G34" s="93">
        <v>-117891</v>
      </c>
      <c r="H34" s="93">
        <v>-150241</v>
      </c>
      <c r="I34" s="93">
        <v>-163860</v>
      </c>
      <c r="J34" s="93">
        <v>-252007</v>
      </c>
      <c r="K34" s="93">
        <v>-129446</v>
      </c>
      <c r="L34" s="93">
        <v>-158986</v>
      </c>
      <c r="M34" s="93">
        <v>-146203</v>
      </c>
      <c r="N34" s="93">
        <v>-136855</v>
      </c>
      <c r="O34" s="93">
        <v>-74072</v>
      </c>
      <c r="P34" s="93">
        <v>-69154</v>
      </c>
      <c r="Q34" s="46"/>
      <c r="R34" s="46"/>
      <c r="S34" s="46"/>
      <c r="T34" s="46"/>
      <c r="U34" s="46"/>
      <c r="V34" s="46"/>
      <c r="W34" s="46"/>
      <c r="X34" s="14"/>
      <c r="Y34" s="14"/>
      <c r="Z34" s="14"/>
      <c r="AA34" s="14"/>
      <c r="AB34" s="14"/>
      <c r="AC34" s="14"/>
    </row>
    <row r="35" spans="1:29" x14ac:dyDescent="0.35">
      <c r="A35" s="1"/>
      <c r="B35" s="7" t="s">
        <v>8</v>
      </c>
      <c r="C35" s="95">
        <v>-217908</v>
      </c>
      <c r="D35" s="95">
        <v>-256469</v>
      </c>
      <c r="E35" s="95">
        <v>129268</v>
      </c>
      <c r="F35" s="95">
        <v>-301065</v>
      </c>
      <c r="G35" s="95">
        <v>-277262</v>
      </c>
      <c r="H35" s="95">
        <v>-352060</v>
      </c>
      <c r="I35" s="95">
        <v>-611830</v>
      </c>
      <c r="J35" s="95">
        <v>-454277</v>
      </c>
      <c r="K35" s="95">
        <v>-316469</v>
      </c>
      <c r="L35" s="95">
        <v>-327863</v>
      </c>
      <c r="M35" s="95">
        <v>-363528</v>
      </c>
      <c r="N35" s="95">
        <v>-351278</v>
      </c>
      <c r="O35" s="95">
        <v>-349632</v>
      </c>
      <c r="P35" s="95">
        <v>-415961</v>
      </c>
      <c r="Q35" s="46"/>
      <c r="R35" s="46"/>
      <c r="S35" s="46"/>
      <c r="T35" s="46"/>
      <c r="U35" s="46"/>
      <c r="V35" s="46"/>
      <c r="W35" s="46"/>
      <c r="X35" s="14"/>
      <c r="Y35" s="14"/>
      <c r="Z35" s="14"/>
      <c r="AA35" s="14"/>
      <c r="AB35" s="14"/>
      <c r="AC35" s="14"/>
    </row>
    <row r="36" spans="1:29" x14ac:dyDescent="0.35">
      <c r="A36" s="1"/>
      <c r="B36" s="19" t="s">
        <v>9</v>
      </c>
      <c r="C36" s="93">
        <v>-191693</v>
      </c>
      <c r="D36" s="93">
        <v>-188981</v>
      </c>
      <c r="E36" s="93">
        <v>-191453</v>
      </c>
      <c r="F36" s="93">
        <v>-191920</v>
      </c>
      <c r="G36" s="93">
        <v>-193306</v>
      </c>
      <c r="H36" s="93">
        <v>-194274</v>
      </c>
      <c r="I36" s="93">
        <v>-222263</v>
      </c>
      <c r="J36" s="93">
        <v>-227152</v>
      </c>
      <c r="K36" s="93">
        <v>-219612</v>
      </c>
      <c r="L36" s="93">
        <v>-228513</v>
      </c>
      <c r="M36" s="93">
        <v>-246749</v>
      </c>
      <c r="N36" s="93">
        <v>-244072</v>
      </c>
      <c r="O36" s="93">
        <v>-244828</v>
      </c>
      <c r="P36" s="93">
        <v>-248570</v>
      </c>
      <c r="Q36" s="46"/>
      <c r="R36" s="46"/>
      <c r="S36" s="46"/>
      <c r="T36" s="46"/>
      <c r="U36" s="46"/>
      <c r="V36" s="46"/>
      <c r="W36" s="46"/>
      <c r="X36" s="14"/>
      <c r="Y36" s="14"/>
      <c r="Z36" s="14"/>
      <c r="AA36" s="14"/>
      <c r="AB36" s="14"/>
      <c r="AC36" s="14"/>
    </row>
    <row r="37" spans="1:29" x14ac:dyDescent="0.35">
      <c r="A37" s="1"/>
      <c r="B37" s="7" t="s">
        <v>10</v>
      </c>
      <c r="C37" s="95">
        <v>-108660</v>
      </c>
      <c r="D37" s="95">
        <v>-233030</v>
      </c>
      <c r="E37" s="95">
        <v>-180798</v>
      </c>
      <c r="F37" s="95">
        <v>-414959</v>
      </c>
      <c r="G37" s="95">
        <v>-301928</v>
      </c>
      <c r="H37" s="95">
        <v>-91849</v>
      </c>
      <c r="I37" s="95">
        <v>-79360</v>
      </c>
      <c r="J37" s="95">
        <v>-137923</v>
      </c>
      <c r="K37" s="95">
        <v>-98318</v>
      </c>
      <c r="L37" s="95">
        <v>-73791</v>
      </c>
      <c r="M37" s="95">
        <v>-56414</v>
      </c>
      <c r="N37" s="95">
        <v>-56418</v>
      </c>
      <c r="O37" s="95">
        <v>-58378</v>
      </c>
      <c r="P37" s="95">
        <v>-39133</v>
      </c>
      <c r="Q37" s="46"/>
      <c r="R37" s="46"/>
      <c r="S37" s="46"/>
      <c r="T37" s="46"/>
      <c r="U37" s="46"/>
      <c r="V37" s="46"/>
      <c r="W37" s="46"/>
      <c r="X37" s="14"/>
      <c r="Y37" s="14"/>
      <c r="Z37" s="14"/>
      <c r="AA37" s="14"/>
      <c r="AB37" s="14"/>
      <c r="AC37" s="14"/>
    </row>
    <row r="38" spans="1:29" x14ac:dyDescent="0.35">
      <c r="A38" s="1"/>
      <c r="B38" s="19" t="s">
        <v>11</v>
      </c>
      <c r="C38" s="93">
        <v>-39444</v>
      </c>
      <c r="D38" s="93">
        <v>-58070</v>
      </c>
      <c r="E38" s="93">
        <v>-76831</v>
      </c>
      <c r="F38" s="93">
        <v>-165272</v>
      </c>
      <c r="G38" s="93">
        <v>-18995</v>
      </c>
      <c r="H38" s="93">
        <v>-46135</v>
      </c>
      <c r="I38" s="93">
        <v>-52951</v>
      </c>
      <c r="J38" s="93">
        <v>-201464</v>
      </c>
      <c r="K38" s="93">
        <v>-35821</v>
      </c>
      <c r="L38" s="93">
        <v>-272221</v>
      </c>
      <c r="M38" s="93">
        <v>-334969</v>
      </c>
      <c r="N38" s="93">
        <v>-582571</v>
      </c>
      <c r="O38" s="93">
        <v>-192823</v>
      </c>
      <c r="P38" s="93">
        <v>-323959</v>
      </c>
      <c r="Q38" s="46"/>
      <c r="R38" s="46"/>
      <c r="S38" s="46"/>
      <c r="T38" s="46"/>
      <c r="U38" s="46"/>
      <c r="V38" s="46"/>
      <c r="W38" s="46"/>
      <c r="X38" s="14"/>
      <c r="Y38" s="14"/>
      <c r="Z38" s="14"/>
      <c r="AA38" s="14"/>
      <c r="AB38" s="14"/>
      <c r="AC38" s="14"/>
    </row>
    <row r="39" spans="1:29" x14ac:dyDescent="0.35">
      <c r="A39" s="1"/>
      <c r="B39" s="13" t="s">
        <v>28</v>
      </c>
      <c r="C39" s="98">
        <v>-132874</v>
      </c>
      <c r="D39" s="98">
        <v>35744</v>
      </c>
      <c r="E39" s="98">
        <v>181311</v>
      </c>
      <c r="F39" s="98">
        <v>-973889</v>
      </c>
      <c r="G39" s="98">
        <v>-248931</v>
      </c>
      <c r="H39" s="95">
        <v>-746413</v>
      </c>
      <c r="I39" s="95">
        <v>-46315</v>
      </c>
      <c r="J39" s="95">
        <v>746468</v>
      </c>
      <c r="K39" s="98">
        <v>-256668</v>
      </c>
      <c r="L39" s="95">
        <v>68114</v>
      </c>
      <c r="M39" s="95">
        <v>-115377</v>
      </c>
      <c r="N39" s="95">
        <v>-589891</v>
      </c>
      <c r="O39" s="98">
        <v>-137252</v>
      </c>
      <c r="P39" s="98">
        <v>112653</v>
      </c>
      <c r="Q39" s="46"/>
      <c r="R39" s="46"/>
      <c r="S39" s="46"/>
      <c r="T39" s="46"/>
      <c r="U39" s="46"/>
      <c r="V39" s="46"/>
      <c r="W39" s="46"/>
      <c r="X39" s="14"/>
      <c r="Y39" s="14"/>
      <c r="Z39" s="14"/>
      <c r="AA39" s="14"/>
      <c r="AB39" s="14"/>
      <c r="AC39" s="14"/>
    </row>
    <row r="40" spans="1:29" x14ac:dyDescent="0.35">
      <c r="A40" s="1"/>
      <c r="B40" s="19" t="s">
        <v>30</v>
      </c>
      <c r="C40" s="93">
        <v>0</v>
      </c>
      <c r="D40" s="93">
        <v>0</v>
      </c>
      <c r="E40" s="93">
        <v>1364564</v>
      </c>
      <c r="F40" s="93">
        <v>0</v>
      </c>
      <c r="G40" s="93">
        <v>0</v>
      </c>
      <c r="H40" s="93">
        <v>0</v>
      </c>
      <c r="I40" s="93">
        <v>19874</v>
      </c>
      <c r="J40" s="93">
        <v>0</v>
      </c>
      <c r="K40" s="93">
        <v>0</v>
      </c>
      <c r="L40" s="93">
        <v>0</v>
      </c>
      <c r="M40" s="93">
        <v>0</v>
      </c>
      <c r="N40" s="93">
        <v>0</v>
      </c>
      <c r="O40" s="93">
        <v>0</v>
      </c>
      <c r="P40" s="93">
        <v>0</v>
      </c>
      <c r="Q40" s="46"/>
      <c r="R40" s="46"/>
      <c r="S40" s="46"/>
      <c r="T40" s="46"/>
      <c r="U40" s="46"/>
      <c r="V40" s="46"/>
      <c r="W40" s="46"/>
      <c r="X40" s="14"/>
      <c r="Y40" s="14"/>
      <c r="Z40" s="14"/>
      <c r="AA40" s="14"/>
      <c r="AB40" s="14"/>
      <c r="AC40" s="14"/>
    </row>
    <row r="41" spans="1:29" x14ac:dyDescent="0.35">
      <c r="A41" s="1"/>
      <c r="B41" s="7" t="s">
        <v>21</v>
      </c>
      <c r="C41" s="95">
        <v>-58408</v>
      </c>
      <c r="D41" s="95">
        <v>-151513</v>
      </c>
      <c r="E41" s="95">
        <v>-74121</v>
      </c>
      <c r="F41" s="95">
        <v>-198021</v>
      </c>
      <c r="G41" s="95">
        <v>-80016</v>
      </c>
      <c r="H41" s="95">
        <v>-105824</v>
      </c>
      <c r="I41" s="95">
        <v>-169276</v>
      </c>
      <c r="J41" s="95">
        <v>-338802</v>
      </c>
      <c r="K41" s="95">
        <v>-92104</v>
      </c>
      <c r="L41" s="95">
        <v>-62962</v>
      </c>
      <c r="M41" s="95">
        <v>43598</v>
      </c>
      <c r="N41" s="95">
        <v>-57085</v>
      </c>
      <c r="O41" s="95">
        <v>-30226</v>
      </c>
      <c r="P41" s="95">
        <v>-31650</v>
      </c>
      <c r="Q41" s="46"/>
      <c r="R41" s="46"/>
      <c r="S41" s="46"/>
      <c r="T41" s="46"/>
      <c r="U41" s="46"/>
      <c r="V41" s="46"/>
      <c r="W41" s="46"/>
      <c r="X41" s="14"/>
      <c r="Y41" s="14"/>
      <c r="Z41" s="14"/>
      <c r="AA41" s="14"/>
      <c r="AB41" s="14"/>
      <c r="AC41" s="14"/>
    </row>
    <row r="42" spans="1:29" x14ac:dyDescent="0.35">
      <c r="A42" s="2"/>
      <c r="B42" s="17" t="s">
        <v>25</v>
      </c>
      <c r="C42" s="91">
        <v>-115189</v>
      </c>
      <c r="D42" s="91">
        <v>-138353</v>
      </c>
      <c r="E42" s="91">
        <v>223710</v>
      </c>
      <c r="F42" s="91">
        <v>-337737</v>
      </c>
      <c r="G42" s="91">
        <v>117416</v>
      </c>
      <c r="H42" s="91">
        <v>126692</v>
      </c>
      <c r="I42" s="91">
        <v>242702</v>
      </c>
      <c r="J42" s="91">
        <v>70097</v>
      </c>
      <c r="K42" s="91">
        <v>-128228</v>
      </c>
      <c r="L42" s="91">
        <v>-32293</v>
      </c>
      <c r="M42" s="91">
        <v>165231</v>
      </c>
      <c r="N42" s="91">
        <v>2659476</v>
      </c>
      <c r="O42" s="91">
        <v>393091</v>
      </c>
      <c r="P42" s="91">
        <v>356651</v>
      </c>
      <c r="Q42" s="46"/>
      <c r="R42" s="46"/>
      <c r="S42" s="46"/>
      <c r="T42" s="46"/>
      <c r="U42" s="46"/>
      <c r="V42" s="46"/>
      <c r="W42" s="46"/>
      <c r="X42" s="14"/>
      <c r="Y42" s="14"/>
      <c r="Z42" s="14"/>
      <c r="AA42" s="14"/>
      <c r="AB42" s="14"/>
      <c r="AC42" s="14"/>
    </row>
    <row r="43" spans="1:29" x14ac:dyDescent="0.35">
      <c r="A43" s="2"/>
      <c r="B43" s="2" t="s">
        <v>27</v>
      </c>
      <c r="C43" s="92">
        <v>0</v>
      </c>
      <c r="D43" s="92">
        <v>0</v>
      </c>
      <c r="E43" s="92">
        <v>0</v>
      </c>
      <c r="F43" s="92">
        <v>0</v>
      </c>
      <c r="G43" s="92">
        <v>0</v>
      </c>
      <c r="H43" s="92">
        <v>-1336852</v>
      </c>
      <c r="I43" s="92">
        <v>5747</v>
      </c>
      <c r="J43" s="92">
        <v>11405</v>
      </c>
      <c r="K43" s="92">
        <v>49</v>
      </c>
      <c r="L43" s="92">
        <v>68756</v>
      </c>
      <c r="M43" s="92">
        <v>0</v>
      </c>
      <c r="N43" s="92">
        <v>264648</v>
      </c>
      <c r="O43" s="92">
        <v>167</v>
      </c>
      <c r="P43" s="92">
        <v>-13307</v>
      </c>
      <c r="Q43" s="46"/>
      <c r="R43" s="46"/>
      <c r="S43" s="46"/>
      <c r="T43" s="46"/>
      <c r="U43" s="46"/>
      <c r="V43" s="46"/>
      <c r="W43" s="46"/>
      <c r="X43" s="14"/>
      <c r="Y43" s="14"/>
      <c r="Z43" s="14"/>
      <c r="AA43" s="14"/>
      <c r="AB43" s="14"/>
      <c r="AC43" s="14"/>
    </row>
    <row r="44" spans="1:29" x14ac:dyDescent="0.35">
      <c r="A44" s="2"/>
      <c r="B44" s="17" t="s">
        <v>1</v>
      </c>
      <c r="C44" s="81">
        <f>C4+C31+C42+C43</f>
        <v>1371238</v>
      </c>
      <c r="D44" s="81">
        <f t="shared" ref="D44:P44" si="7">D4+D31+D42+D43</f>
        <v>1002938</v>
      </c>
      <c r="E44" s="81">
        <f t="shared" si="7"/>
        <v>4177403</v>
      </c>
      <c r="F44" s="81">
        <f t="shared" si="7"/>
        <v>92443</v>
      </c>
      <c r="G44" s="81">
        <f t="shared" si="7"/>
        <v>1442565</v>
      </c>
      <c r="H44" s="81">
        <f t="shared" si="7"/>
        <v>-303893</v>
      </c>
      <c r="I44" s="81">
        <f t="shared" si="7"/>
        <v>777861</v>
      </c>
      <c r="J44" s="81">
        <f t="shared" si="7"/>
        <v>1206659</v>
      </c>
      <c r="K44" s="81">
        <f t="shared" si="7"/>
        <v>1075442</v>
      </c>
      <c r="L44" s="81">
        <f t="shared" si="7"/>
        <v>1307520</v>
      </c>
      <c r="M44" s="81">
        <f t="shared" si="7"/>
        <v>1272725</v>
      </c>
      <c r="N44" s="81">
        <f t="shared" si="7"/>
        <v>3519412</v>
      </c>
      <c r="O44" s="81">
        <f t="shared" si="7"/>
        <v>1596739</v>
      </c>
      <c r="P44" s="81">
        <f t="shared" si="7"/>
        <v>1617486</v>
      </c>
      <c r="Q44" s="46"/>
      <c r="R44" s="46"/>
      <c r="S44" s="46"/>
      <c r="T44" s="46"/>
      <c r="U44" s="46"/>
      <c r="V44" s="46"/>
      <c r="W44" s="46"/>
      <c r="X44" s="14"/>
      <c r="Y44" s="14"/>
      <c r="Z44" s="14"/>
      <c r="AA44" s="14"/>
      <c r="AB44" s="14"/>
      <c r="AC44" s="14"/>
    </row>
    <row r="45" spans="1:29" x14ac:dyDescent="0.35">
      <c r="A45" s="2"/>
      <c r="B45" s="2" t="s">
        <v>3</v>
      </c>
      <c r="C45" s="92">
        <f>SUM(C46:C47)</f>
        <v>-70029</v>
      </c>
      <c r="D45" s="92">
        <f t="shared" ref="D45:P45" si="8">SUM(D46:D47)</f>
        <v>-70567</v>
      </c>
      <c r="E45" s="92">
        <f t="shared" si="8"/>
        <v>-65848</v>
      </c>
      <c r="F45" s="92">
        <f t="shared" si="8"/>
        <v>-88133</v>
      </c>
      <c r="G45" s="92">
        <f t="shared" si="8"/>
        <v>-89187</v>
      </c>
      <c r="H45" s="92">
        <f t="shared" si="8"/>
        <v>-89969</v>
      </c>
      <c r="I45" s="92">
        <f t="shared" si="8"/>
        <v>-125979</v>
      </c>
      <c r="J45" s="92">
        <f t="shared" si="8"/>
        <v>-126895</v>
      </c>
      <c r="K45" s="92">
        <f t="shared" si="8"/>
        <v>-163200</v>
      </c>
      <c r="L45" s="92">
        <f t="shared" si="8"/>
        <v>-152215</v>
      </c>
      <c r="M45" s="92">
        <f t="shared" si="8"/>
        <v>-168614</v>
      </c>
      <c r="N45" s="92">
        <f t="shared" si="8"/>
        <v>-124995</v>
      </c>
      <c r="O45" s="92">
        <f t="shared" si="8"/>
        <v>-182236</v>
      </c>
      <c r="P45" s="92">
        <f t="shared" si="8"/>
        <v>-145390</v>
      </c>
      <c r="Q45" s="46"/>
      <c r="R45" s="46"/>
      <c r="S45" s="46"/>
      <c r="T45" s="46"/>
      <c r="U45" s="46"/>
      <c r="V45" s="46"/>
      <c r="W45" s="46"/>
      <c r="X45" s="14"/>
      <c r="Y45" s="14"/>
      <c r="Z45" s="14"/>
      <c r="AA45" s="14"/>
      <c r="AB45" s="14"/>
      <c r="AC45" s="14"/>
    </row>
    <row r="46" spans="1:29" x14ac:dyDescent="0.35">
      <c r="A46" s="1"/>
      <c r="B46" s="19" t="s">
        <v>80</v>
      </c>
      <c r="C46" s="96">
        <v>-64632</v>
      </c>
      <c r="D46" s="96">
        <v>-65095</v>
      </c>
      <c r="E46" s="96">
        <v>-60285</v>
      </c>
      <c r="F46" s="96">
        <v>-64123</v>
      </c>
      <c r="G46" s="93">
        <v>-83803</v>
      </c>
      <c r="H46" s="93">
        <v>-46933</v>
      </c>
      <c r="I46" s="93">
        <v>-68037</v>
      </c>
      <c r="J46" s="93">
        <v>-68983</v>
      </c>
      <c r="K46" s="93">
        <v>-79269</v>
      </c>
      <c r="L46" s="93">
        <v>-68649</v>
      </c>
      <c r="M46" s="93">
        <v>-85964</v>
      </c>
      <c r="N46" s="93">
        <v>-42392</v>
      </c>
      <c r="O46" s="93">
        <v>-72460</v>
      </c>
      <c r="P46" s="93">
        <v>-35613</v>
      </c>
      <c r="Q46" s="46"/>
      <c r="R46" s="46"/>
      <c r="S46" s="46"/>
      <c r="T46" s="46"/>
      <c r="U46" s="46"/>
      <c r="V46" s="46"/>
      <c r="W46" s="46"/>
      <c r="X46" s="14"/>
      <c r="Y46" s="14"/>
      <c r="Z46" s="14"/>
      <c r="AA46" s="14"/>
      <c r="AB46" s="14"/>
      <c r="AC46" s="14"/>
    </row>
    <row r="47" spans="1:29" x14ac:dyDescent="0.35">
      <c r="A47" s="1"/>
      <c r="B47" s="7" t="s">
        <v>81</v>
      </c>
      <c r="C47" s="97">
        <v>-5397</v>
      </c>
      <c r="D47" s="97">
        <v>-5472</v>
      </c>
      <c r="E47" s="97">
        <v>-5563</v>
      </c>
      <c r="F47" s="97">
        <v>-24010</v>
      </c>
      <c r="G47" s="95">
        <v>-5384</v>
      </c>
      <c r="H47" s="95">
        <v>-43036</v>
      </c>
      <c r="I47" s="95">
        <v>-57942</v>
      </c>
      <c r="J47" s="95">
        <v>-57912</v>
      </c>
      <c r="K47" s="95">
        <v>-83931</v>
      </c>
      <c r="L47" s="95">
        <v>-83566</v>
      </c>
      <c r="M47" s="95">
        <v>-82650</v>
      </c>
      <c r="N47" s="95">
        <v>-82603</v>
      </c>
      <c r="O47" s="95">
        <v>-109776</v>
      </c>
      <c r="P47" s="95">
        <v>-109777</v>
      </c>
      <c r="Q47" s="46"/>
      <c r="R47" s="46"/>
      <c r="S47" s="46"/>
      <c r="T47" s="46"/>
      <c r="U47" s="46"/>
      <c r="V47" s="46"/>
      <c r="W47" s="46"/>
      <c r="X47" s="14"/>
      <c r="Y47" s="14"/>
      <c r="Z47" s="14"/>
      <c r="AA47" s="14"/>
      <c r="AB47" s="14"/>
      <c r="AC47" s="14"/>
    </row>
    <row r="48" spans="1:29" x14ac:dyDescent="0.35">
      <c r="A48" s="2"/>
      <c r="B48" s="17" t="s">
        <v>2</v>
      </c>
      <c r="C48" s="91">
        <f>C49+C55+C61</f>
        <v>-109213</v>
      </c>
      <c r="D48" s="91">
        <f t="shared" ref="D48:P48" si="9">D49+D55+D61</f>
        <v>-6239</v>
      </c>
      <c r="E48" s="91">
        <f t="shared" si="9"/>
        <v>-177817</v>
      </c>
      <c r="F48" s="91">
        <f t="shared" si="9"/>
        <v>-133510</v>
      </c>
      <c r="G48" s="91">
        <f t="shared" si="9"/>
        <v>-48809</v>
      </c>
      <c r="H48" s="91">
        <f t="shared" si="9"/>
        <v>-294864</v>
      </c>
      <c r="I48" s="91">
        <f t="shared" si="9"/>
        <v>-248369</v>
      </c>
      <c r="J48" s="91">
        <f t="shared" si="9"/>
        <v>-397754</v>
      </c>
      <c r="K48" s="91">
        <f t="shared" si="9"/>
        <v>-284011</v>
      </c>
      <c r="L48" s="91">
        <f t="shared" si="9"/>
        <v>-239147</v>
      </c>
      <c r="M48" s="91">
        <f t="shared" si="9"/>
        <v>-142771</v>
      </c>
      <c r="N48" s="91">
        <f t="shared" si="9"/>
        <v>-337907</v>
      </c>
      <c r="O48" s="91">
        <f t="shared" si="9"/>
        <v>-475643</v>
      </c>
      <c r="P48" s="91">
        <f t="shared" si="9"/>
        <v>-278152</v>
      </c>
      <c r="Q48" s="46"/>
      <c r="R48" s="46"/>
      <c r="S48" s="46"/>
      <c r="T48" s="46"/>
      <c r="U48" s="46"/>
      <c r="V48" s="46"/>
      <c r="W48" s="46"/>
      <c r="X48" s="14"/>
      <c r="Y48" s="14"/>
      <c r="Z48" s="14"/>
      <c r="AA48" s="14"/>
      <c r="AB48" s="14"/>
      <c r="AC48" s="14"/>
    </row>
    <row r="49" spans="1:29" x14ac:dyDescent="0.35">
      <c r="A49" s="2"/>
      <c r="B49" s="2" t="s">
        <v>56</v>
      </c>
      <c r="C49" s="92">
        <f>SUM(C50:C54)</f>
        <v>13628</v>
      </c>
      <c r="D49" s="92">
        <f t="shared" ref="D49:P49" si="10">SUM(D50:D54)</f>
        <v>28190</v>
      </c>
      <c r="E49" s="92">
        <f t="shared" si="10"/>
        <v>36835</v>
      </c>
      <c r="F49" s="92">
        <f t="shared" si="10"/>
        <v>52942</v>
      </c>
      <c r="G49" s="92">
        <f t="shared" si="10"/>
        <v>72192</v>
      </c>
      <c r="H49" s="92">
        <f t="shared" si="10"/>
        <v>113750</v>
      </c>
      <c r="I49" s="92">
        <f t="shared" si="10"/>
        <v>74589</v>
      </c>
      <c r="J49" s="92">
        <f t="shared" si="10"/>
        <v>85974</v>
      </c>
      <c r="K49" s="92">
        <f t="shared" si="10"/>
        <v>358200</v>
      </c>
      <c r="L49" s="92">
        <f t="shared" si="10"/>
        <v>340561</v>
      </c>
      <c r="M49" s="92">
        <f t="shared" si="10"/>
        <v>384593</v>
      </c>
      <c r="N49" s="92">
        <f t="shared" si="10"/>
        <v>285938</v>
      </c>
      <c r="O49" s="92">
        <f t="shared" si="10"/>
        <v>206761</v>
      </c>
      <c r="P49" s="92">
        <f t="shared" si="10"/>
        <v>190691</v>
      </c>
      <c r="Q49" s="46"/>
      <c r="R49" s="46"/>
      <c r="S49" s="46"/>
      <c r="T49" s="46"/>
      <c r="U49" s="46"/>
      <c r="V49" s="46"/>
      <c r="W49" s="46"/>
      <c r="X49" s="14"/>
      <c r="Y49" s="14"/>
      <c r="Z49" s="14"/>
      <c r="AA49" s="14"/>
      <c r="AB49" s="14"/>
      <c r="AC49" s="14"/>
    </row>
    <row r="50" spans="1:29" x14ac:dyDescent="0.35">
      <c r="A50" s="1"/>
      <c r="B50" s="19" t="s">
        <v>51</v>
      </c>
      <c r="C50" s="93">
        <v>8637</v>
      </c>
      <c r="D50" s="93">
        <v>10242</v>
      </c>
      <c r="E50" s="93">
        <v>7080</v>
      </c>
      <c r="F50" s="93">
        <v>6137</v>
      </c>
      <c r="G50" s="93">
        <v>8666</v>
      </c>
      <c r="H50" s="93">
        <v>8276</v>
      </c>
      <c r="I50" s="93">
        <v>6302</v>
      </c>
      <c r="J50" s="93">
        <v>5729</v>
      </c>
      <c r="K50" s="93">
        <v>5620</v>
      </c>
      <c r="L50" s="93">
        <v>5518</v>
      </c>
      <c r="M50" s="93">
        <v>5328</v>
      </c>
      <c r="N50" s="93">
        <v>5151</v>
      </c>
      <c r="O50" s="93">
        <v>5005</v>
      </c>
      <c r="P50" s="93">
        <v>4848</v>
      </c>
      <c r="Q50" s="46"/>
      <c r="R50" s="46"/>
      <c r="S50" s="46"/>
      <c r="T50" s="46"/>
      <c r="U50" s="46"/>
      <c r="V50" s="46"/>
      <c r="W50" s="46"/>
      <c r="X50" s="14"/>
      <c r="Y50" s="14"/>
      <c r="Z50" s="14"/>
      <c r="AA50" s="14"/>
      <c r="AB50" s="14"/>
      <c r="AC50" s="14"/>
    </row>
    <row r="51" spans="1:29" x14ac:dyDescent="0.35">
      <c r="A51" s="2"/>
      <c r="B51" s="7" t="s">
        <v>52</v>
      </c>
      <c r="C51" s="95">
        <v>1841</v>
      </c>
      <c r="D51" s="95">
        <v>11633</v>
      </c>
      <c r="E51" s="95">
        <v>22626</v>
      </c>
      <c r="F51" s="95">
        <v>30572</v>
      </c>
      <c r="G51" s="95">
        <v>58982</v>
      </c>
      <c r="H51" s="95">
        <v>88445</v>
      </c>
      <c r="I51" s="95">
        <v>86074</v>
      </c>
      <c r="J51" s="95">
        <v>84190</v>
      </c>
      <c r="K51" s="95">
        <v>366851</v>
      </c>
      <c r="L51" s="95">
        <v>353089</v>
      </c>
      <c r="M51" s="95">
        <v>391235</v>
      </c>
      <c r="N51" s="95">
        <v>290673</v>
      </c>
      <c r="O51" s="95">
        <v>209283</v>
      </c>
      <c r="P51" s="95">
        <v>188340</v>
      </c>
      <c r="Q51" s="46"/>
      <c r="R51" s="46"/>
      <c r="S51" s="46"/>
      <c r="T51" s="46"/>
      <c r="U51" s="46"/>
      <c r="V51" s="46"/>
      <c r="W51" s="46"/>
      <c r="X51" s="14"/>
      <c r="Y51" s="14"/>
      <c r="Z51" s="14"/>
      <c r="AA51" s="14"/>
      <c r="AB51" s="14"/>
      <c r="AC51" s="14"/>
    </row>
    <row r="52" spans="1:29" x14ac:dyDescent="0.35">
      <c r="A52" s="2"/>
      <c r="B52" s="19" t="s">
        <v>53</v>
      </c>
      <c r="C52" s="93">
        <v>360</v>
      </c>
      <c r="D52" s="93">
        <v>243</v>
      </c>
      <c r="E52" s="93">
        <v>1086</v>
      </c>
      <c r="F52" s="93">
        <v>107</v>
      </c>
      <c r="G52" s="93">
        <v>392</v>
      </c>
      <c r="H52" s="93">
        <v>786</v>
      </c>
      <c r="I52" s="93">
        <v>203</v>
      </c>
      <c r="J52" s="93">
        <v>236</v>
      </c>
      <c r="K52" s="93">
        <v>285</v>
      </c>
      <c r="L52" s="93">
        <v>359</v>
      </c>
      <c r="M52" s="93">
        <v>640</v>
      </c>
      <c r="N52" s="93">
        <v>1243</v>
      </c>
      <c r="O52" s="93">
        <v>810</v>
      </c>
      <c r="P52" s="93">
        <v>548</v>
      </c>
      <c r="Q52" s="46"/>
      <c r="R52" s="46"/>
      <c r="S52" s="46"/>
      <c r="T52" s="46"/>
      <c r="U52" s="46"/>
      <c r="V52" s="46"/>
      <c r="W52" s="46"/>
      <c r="X52" s="14"/>
      <c r="Y52" s="14"/>
      <c r="Z52" s="14"/>
      <c r="AA52" s="14"/>
      <c r="AB52" s="14"/>
      <c r="AC52" s="14"/>
    </row>
    <row r="53" spans="1:29" x14ac:dyDescent="0.35">
      <c r="A53" s="2"/>
      <c r="B53" s="7" t="s">
        <v>54</v>
      </c>
      <c r="C53" s="95">
        <v>2790</v>
      </c>
      <c r="D53" s="95">
        <v>6072</v>
      </c>
      <c r="E53" s="95">
        <v>6043</v>
      </c>
      <c r="F53" s="95">
        <v>16126</v>
      </c>
      <c r="G53" s="95">
        <v>4152</v>
      </c>
      <c r="H53" s="95">
        <v>16243</v>
      </c>
      <c r="I53" s="95">
        <v>1722</v>
      </c>
      <c r="J53" s="95">
        <v>3329</v>
      </c>
      <c r="K53" s="95">
        <v>5013</v>
      </c>
      <c r="L53" s="95">
        <v>-214</v>
      </c>
      <c r="M53" s="95">
        <v>7622</v>
      </c>
      <c r="N53" s="95">
        <v>4527</v>
      </c>
      <c r="O53" s="95">
        <v>3916</v>
      </c>
      <c r="P53" s="95">
        <v>3938</v>
      </c>
      <c r="Q53" s="46"/>
      <c r="R53" s="46"/>
      <c r="S53" s="46"/>
      <c r="T53" s="46"/>
      <c r="U53" s="46"/>
      <c r="V53" s="46"/>
      <c r="W53" s="46"/>
      <c r="X53" s="14"/>
      <c r="Y53" s="14"/>
      <c r="Z53" s="14"/>
      <c r="AA53" s="14"/>
      <c r="AB53" s="14"/>
      <c r="AC53" s="14"/>
    </row>
    <row r="54" spans="1:29" x14ac:dyDescent="0.35">
      <c r="A54" s="2"/>
      <c r="B54" s="19" t="s">
        <v>55</v>
      </c>
      <c r="C54" s="93">
        <v>0</v>
      </c>
      <c r="D54" s="93">
        <v>0</v>
      </c>
      <c r="E54" s="93">
        <v>0</v>
      </c>
      <c r="F54" s="93">
        <v>0</v>
      </c>
      <c r="G54" s="93">
        <v>0</v>
      </c>
      <c r="H54" s="93">
        <v>0</v>
      </c>
      <c r="I54" s="93">
        <v>-19712</v>
      </c>
      <c r="J54" s="93">
        <v>-7510</v>
      </c>
      <c r="K54" s="93">
        <v>-19569</v>
      </c>
      <c r="L54" s="93">
        <v>-18191</v>
      </c>
      <c r="M54" s="93">
        <v>-20232</v>
      </c>
      <c r="N54" s="93">
        <v>-15656</v>
      </c>
      <c r="O54" s="93">
        <v>-12253</v>
      </c>
      <c r="P54" s="93">
        <v>-6983</v>
      </c>
      <c r="Q54" s="46"/>
      <c r="R54" s="46"/>
      <c r="S54" s="46"/>
      <c r="T54" s="46"/>
      <c r="U54" s="46"/>
      <c r="V54" s="46"/>
      <c r="W54" s="46"/>
      <c r="X54" s="14"/>
      <c r="Y54" s="14"/>
      <c r="Z54" s="14"/>
      <c r="AA54" s="14"/>
      <c r="AB54" s="14"/>
      <c r="AC54" s="14"/>
    </row>
    <row r="55" spans="1:29" x14ac:dyDescent="0.35">
      <c r="A55" s="2"/>
      <c r="B55" s="2" t="s">
        <v>57</v>
      </c>
      <c r="C55" s="92">
        <f>SUM(C56:C60)</f>
        <v>-98130</v>
      </c>
      <c r="D55" s="92">
        <f t="shared" ref="D55:P55" si="11">SUM(D56:D60)</f>
        <v>-115317</v>
      </c>
      <c r="E55" s="92">
        <f t="shared" si="11"/>
        <v>-179589</v>
      </c>
      <c r="F55" s="92">
        <f t="shared" si="11"/>
        <v>-157449</v>
      </c>
      <c r="G55" s="92">
        <f t="shared" si="11"/>
        <v>-195414</v>
      </c>
      <c r="H55" s="92">
        <f t="shared" si="11"/>
        <v>-359854</v>
      </c>
      <c r="I55" s="92">
        <f t="shared" si="11"/>
        <v>-398712</v>
      </c>
      <c r="J55" s="92">
        <f t="shared" si="11"/>
        <v>-470895</v>
      </c>
      <c r="K55" s="92">
        <f t="shared" si="11"/>
        <v>-455635</v>
      </c>
      <c r="L55" s="92">
        <f t="shared" si="11"/>
        <v>-445669</v>
      </c>
      <c r="M55" s="92">
        <f t="shared" si="11"/>
        <v>-523105</v>
      </c>
      <c r="N55" s="92">
        <f t="shared" si="11"/>
        <v>-562497</v>
      </c>
      <c r="O55" s="92">
        <f t="shared" si="11"/>
        <v>-538589</v>
      </c>
      <c r="P55" s="92">
        <f t="shared" si="11"/>
        <v>-429935</v>
      </c>
      <c r="Q55" s="46"/>
      <c r="R55" s="46"/>
      <c r="S55" s="46"/>
      <c r="T55" s="46"/>
      <c r="U55" s="46"/>
      <c r="V55" s="46"/>
      <c r="W55" s="46"/>
      <c r="X55" s="14"/>
      <c r="Y55" s="14"/>
      <c r="Z55" s="14"/>
      <c r="AA55" s="14"/>
      <c r="AB55" s="14"/>
      <c r="AC55" s="14"/>
    </row>
    <row r="56" spans="1:29" x14ac:dyDescent="0.35">
      <c r="A56" s="1"/>
      <c r="B56" s="19" t="s">
        <v>58</v>
      </c>
      <c r="C56" s="93">
        <v>-74624</v>
      </c>
      <c r="D56" s="93">
        <v>-97098</v>
      </c>
      <c r="E56" s="93">
        <v>-133775</v>
      </c>
      <c r="F56" s="93">
        <v>-135380</v>
      </c>
      <c r="G56" s="93">
        <v>-172117</v>
      </c>
      <c r="H56" s="93">
        <v>-288704</v>
      </c>
      <c r="I56" s="93">
        <v>-189430</v>
      </c>
      <c r="J56" s="93">
        <v>-270440</v>
      </c>
      <c r="K56" s="93">
        <v>-236975</v>
      </c>
      <c r="L56" s="93">
        <v>-219174</v>
      </c>
      <c r="M56" s="93">
        <v>-247297</v>
      </c>
      <c r="N56" s="93">
        <v>-304315</v>
      </c>
      <c r="O56" s="93">
        <v>-277956</v>
      </c>
      <c r="P56" s="93">
        <v>-253561</v>
      </c>
      <c r="Q56" s="46"/>
      <c r="R56" s="46"/>
      <c r="S56" s="46"/>
      <c r="T56" s="46"/>
      <c r="U56" s="46"/>
      <c r="V56" s="46"/>
      <c r="W56" s="46"/>
      <c r="X56" s="14"/>
      <c r="Y56" s="14"/>
      <c r="Z56" s="14"/>
      <c r="AA56" s="14"/>
      <c r="AB56" s="14"/>
      <c r="AC56" s="14"/>
    </row>
    <row r="57" spans="1:29" x14ac:dyDescent="0.35">
      <c r="A57" s="2"/>
      <c r="B57" s="7" t="s">
        <v>149</v>
      </c>
      <c r="C57" s="95">
        <v>-2704</v>
      </c>
      <c r="D57" s="95">
        <v>-2649</v>
      </c>
      <c r="E57" s="95">
        <v>-2594</v>
      </c>
      <c r="F57" s="95">
        <v>-2639</v>
      </c>
      <c r="G57" s="95">
        <v>-2767</v>
      </c>
      <c r="H57" s="95">
        <v>-2624</v>
      </c>
      <c r="I57" s="95">
        <v>-2714</v>
      </c>
      <c r="J57" s="95">
        <v>-2577</v>
      </c>
      <c r="K57" s="95">
        <v>-2519</v>
      </c>
      <c r="L57" s="95">
        <v>-4095</v>
      </c>
      <c r="M57" s="95">
        <v>-2233</v>
      </c>
      <c r="N57" s="95">
        <v>-2143</v>
      </c>
      <c r="O57" s="95">
        <v>-2051</v>
      </c>
      <c r="P57" s="95">
        <v>-1958</v>
      </c>
      <c r="Q57" s="46"/>
      <c r="R57" s="46"/>
      <c r="S57" s="46"/>
      <c r="T57" s="46"/>
      <c r="U57" s="46"/>
      <c r="V57" s="46"/>
      <c r="W57" s="46"/>
      <c r="X57" s="14"/>
      <c r="Y57" s="14"/>
      <c r="Z57" s="14"/>
      <c r="AA57" s="14"/>
      <c r="AB57" s="14"/>
      <c r="AC57" s="14"/>
    </row>
    <row r="58" spans="1:29" x14ac:dyDescent="0.35">
      <c r="A58" s="2"/>
      <c r="B58" s="19" t="s">
        <v>59</v>
      </c>
      <c r="C58" s="93">
        <v>0</v>
      </c>
      <c r="D58" s="93">
        <v>0</v>
      </c>
      <c r="E58" s="93">
        <v>0</v>
      </c>
      <c r="F58" s="93">
        <v>0</v>
      </c>
      <c r="G58" s="93">
        <v>0</v>
      </c>
      <c r="H58" s="93">
        <v>0</v>
      </c>
      <c r="I58" s="93">
        <v>-161458</v>
      </c>
      <c r="J58" s="93">
        <v>-154171</v>
      </c>
      <c r="K58" s="93">
        <v>-159067</v>
      </c>
      <c r="L58" s="93">
        <v>-163181</v>
      </c>
      <c r="M58" s="93">
        <v>-166506</v>
      </c>
      <c r="N58" s="93">
        <v>-170496</v>
      </c>
      <c r="O58" s="93">
        <v>-175347</v>
      </c>
      <c r="P58" s="93">
        <v>-176258</v>
      </c>
      <c r="Q58" s="46"/>
      <c r="R58" s="46"/>
      <c r="S58" s="46"/>
      <c r="T58" s="46"/>
      <c r="U58" s="46"/>
      <c r="V58" s="46"/>
      <c r="W58" s="46"/>
      <c r="X58" s="14"/>
      <c r="Y58" s="14"/>
      <c r="Z58" s="14"/>
      <c r="AA58" s="14"/>
      <c r="AB58" s="14"/>
      <c r="AC58" s="14"/>
    </row>
    <row r="59" spans="1:29" x14ac:dyDescent="0.35">
      <c r="A59" s="2"/>
      <c r="B59" s="7" t="s">
        <v>60</v>
      </c>
      <c r="C59" s="95">
        <v>0</v>
      </c>
      <c r="D59" s="95">
        <v>0</v>
      </c>
      <c r="E59" s="95">
        <v>0</v>
      </c>
      <c r="F59" s="95">
        <v>0</v>
      </c>
      <c r="G59" s="95">
        <v>0</v>
      </c>
      <c r="H59" s="95">
        <v>0</v>
      </c>
      <c r="I59" s="95">
        <v>-24483</v>
      </c>
      <c r="J59" s="95">
        <v>-24677</v>
      </c>
      <c r="K59" s="95">
        <v>-23196</v>
      </c>
      <c r="L59" s="95">
        <v>-22914</v>
      </c>
      <c r="M59" s="95">
        <v>-23432</v>
      </c>
      <c r="N59" s="95">
        <v>-23885</v>
      </c>
      <c r="O59" s="95">
        <v>-22355</v>
      </c>
      <c r="P59" s="95">
        <v>-21807</v>
      </c>
      <c r="Q59" s="46"/>
      <c r="R59" s="46"/>
      <c r="S59" s="46"/>
      <c r="T59" s="46"/>
      <c r="U59" s="46"/>
      <c r="V59" s="46"/>
      <c r="W59" s="46"/>
      <c r="X59" s="14"/>
      <c r="Y59" s="14"/>
      <c r="Z59" s="14"/>
      <c r="AA59" s="14"/>
      <c r="AB59" s="14"/>
      <c r="AC59" s="14"/>
    </row>
    <row r="60" spans="1:29" x14ac:dyDescent="0.35">
      <c r="A60" s="1"/>
      <c r="B60" s="19" t="s">
        <v>61</v>
      </c>
      <c r="C60" s="93">
        <v>-20802</v>
      </c>
      <c r="D60" s="93">
        <v>-15570</v>
      </c>
      <c r="E60" s="93">
        <v>-43220</v>
      </c>
      <c r="F60" s="93">
        <v>-19430</v>
      </c>
      <c r="G60" s="93">
        <v>-20530</v>
      </c>
      <c r="H60" s="93">
        <v>-68526</v>
      </c>
      <c r="I60" s="93">
        <v>-20627</v>
      </c>
      <c r="J60" s="93">
        <v>-19030</v>
      </c>
      <c r="K60" s="93">
        <v>-33878</v>
      </c>
      <c r="L60" s="93">
        <v>-36305</v>
      </c>
      <c r="M60" s="93">
        <v>-83637</v>
      </c>
      <c r="N60" s="93">
        <v>-61658</v>
      </c>
      <c r="O60" s="93">
        <v>-60880</v>
      </c>
      <c r="P60" s="93">
        <v>23649</v>
      </c>
      <c r="Q60" s="46"/>
      <c r="R60" s="46"/>
      <c r="S60" s="46"/>
      <c r="T60" s="46"/>
      <c r="U60" s="46"/>
      <c r="V60" s="46"/>
      <c r="W60" s="46"/>
      <c r="X60" s="14"/>
      <c r="Y60" s="14"/>
      <c r="Z60" s="14"/>
      <c r="AA60" s="14"/>
      <c r="AB60" s="14"/>
      <c r="AC60" s="14"/>
    </row>
    <row r="61" spans="1:29" s="101" customFormat="1" x14ac:dyDescent="0.35">
      <c r="A61" s="2"/>
      <c r="B61" s="2" t="s">
        <v>62</v>
      </c>
      <c r="C61" s="92">
        <f>SUM(C62:C66)</f>
        <v>-24711</v>
      </c>
      <c r="D61" s="92">
        <f t="shared" ref="D61:P61" si="12">SUM(D62:D66)</f>
        <v>80888</v>
      </c>
      <c r="E61" s="92">
        <f t="shared" si="12"/>
        <v>-35063</v>
      </c>
      <c r="F61" s="92">
        <f t="shared" si="12"/>
        <v>-29003</v>
      </c>
      <c r="G61" s="92">
        <f t="shared" si="12"/>
        <v>74413</v>
      </c>
      <c r="H61" s="92">
        <f t="shared" si="12"/>
        <v>-48760</v>
      </c>
      <c r="I61" s="92">
        <f t="shared" si="12"/>
        <v>75754</v>
      </c>
      <c r="J61" s="92">
        <f t="shared" si="12"/>
        <v>-12833</v>
      </c>
      <c r="K61" s="92">
        <f t="shared" si="12"/>
        <v>-186576</v>
      </c>
      <c r="L61" s="92">
        <f t="shared" si="12"/>
        <v>-134039</v>
      </c>
      <c r="M61" s="92">
        <f t="shared" si="12"/>
        <v>-4259</v>
      </c>
      <c r="N61" s="92">
        <f t="shared" si="12"/>
        <v>-61348</v>
      </c>
      <c r="O61" s="92">
        <f t="shared" si="12"/>
        <v>-143815</v>
      </c>
      <c r="P61" s="92">
        <f t="shared" si="12"/>
        <v>-38908</v>
      </c>
      <c r="Q61" s="78"/>
      <c r="R61" s="78"/>
      <c r="S61" s="78"/>
      <c r="T61" s="78"/>
      <c r="U61" s="78"/>
      <c r="V61" s="78"/>
      <c r="W61" s="78"/>
      <c r="X61" s="100"/>
      <c r="Y61" s="100"/>
      <c r="Z61" s="100"/>
      <c r="AA61" s="100"/>
      <c r="AB61" s="100"/>
      <c r="AC61" s="100"/>
    </row>
    <row r="62" spans="1:29" x14ac:dyDescent="0.35">
      <c r="A62" s="2"/>
      <c r="B62" s="19" t="s">
        <v>67</v>
      </c>
      <c r="C62" s="93">
        <v>0</v>
      </c>
      <c r="D62" s="93">
        <v>0</v>
      </c>
      <c r="E62" s="93">
        <v>0</v>
      </c>
      <c r="F62" s="93">
        <v>0</v>
      </c>
      <c r="G62" s="93">
        <v>0</v>
      </c>
      <c r="H62" s="93">
        <v>-37423</v>
      </c>
      <c r="I62" s="93">
        <v>40821</v>
      </c>
      <c r="J62" s="93">
        <v>-60283</v>
      </c>
      <c r="K62" s="93">
        <v>-173631</v>
      </c>
      <c r="L62" s="93">
        <v>-137164</v>
      </c>
      <c r="M62" s="93">
        <v>-24813</v>
      </c>
      <c r="N62" s="93">
        <v>-62547</v>
      </c>
      <c r="O62" s="93">
        <v>-141873</v>
      </c>
      <c r="P62" s="93">
        <v>-105625</v>
      </c>
      <c r="Q62" s="46"/>
      <c r="R62" s="46"/>
      <c r="S62" s="46"/>
      <c r="T62" s="46"/>
      <c r="U62" s="46"/>
      <c r="V62" s="46"/>
      <c r="W62" s="46"/>
      <c r="X62" s="14"/>
      <c r="Y62" s="14"/>
      <c r="Z62" s="14"/>
      <c r="AA62" s="14"/>
      <c r="AB62" s="14"/>
      <c r="AC62" s="14"/>
    </row>
    <row r="63" spans="1:29" x14ac:dyDescent="0.35">
      <c r="A63" s="2"/>
      <c r="B63" s="7" t="s">
        <v>68</v>
      </c>
      <c r="C63" s="95">
        <v>0</v>
      </c>
      <c r="D63" s="95">
        <v>0</v>
      </c>
      <c r="E63" s="95">
        <v>0</v>
      </c>
      <c r="F63" s="95">
        <v>0</v>
      </c>
      <c r="G63" s="95">
        <v>0</v>
      </c>
      <c r="H63" s="95">
        <v>-5109</v>
      </c>
      <c r="I63" s="95">
        <v>11843</v>
      </c>
      <c r="J63" s="95">
        <v>-12784</v>
      </c>
      <c r="K63" s="95">
        <v>-33489</v>
      </c>
      <c r="L63" s="95">
        <v>-25728</v>
      </c>
      <c r="M63" s="95">
        <v>-4625</v>
      </c>
      <c r="N63" s="95">
        <v>-23364</v>
      </c>
      <c r="O63" s="95">
        <v>-22809</v>
      </c>
      <c r="P63" s="95">
        <v>-17609</v>
      </c>
      <c r="Q63" s="46"/>
      <c r="R63" s="46"/>
      <c r="S63" s="46"/>
      <c r="T63" s="46"/>
      <c r="U63" s="46"/>
      <c r="V63" s="46"/>
      <c r="W63" s="46"/>
      <c r="X63" s="14"/>
      <c r="Y63" s="14"/>
      <c r="Z63" s="14"/>
      <c r="AA63" s="14"/>
      <c r="AB63" s="14"/>
      <c r="AC63" s="14"/>
    </row>
    <row r="64" spans="1:29" x14ac:dyDescent="0.35">
      <c r="A64" s="2"/>
      <c r="B64" s="19" t="s">
        <v>63</v>
      </c>
      <c r="C64" s="93">
        <v>15903</v>
      </c>
      <c r="D64" s="93">
        <v>28539</v>
      </c>
      <c r="E64" s="93">
        <v>-6870</v>
      </c>
      <c r="F64" s="93">
        <v>-13005</v>
      </c>
      <c r="G64" s="93">
        <v>17233</v>
      </c>
      <c r="H64" s="93">
        <v>27470</v>
      </c>
      <c r="I64" s="93">
        <v>34098</v>
      </c>
      <c r="J64" s="93">
        <v>48613</v>
      </c>
      <c r="K64" s="93">
        <v>12575</v>
      </c>
      <c r="L64" s="93">
        <v>13329</v>
      </c>
      <c r="M64" s="93">
        <v>23370</v>
      </c>
      <c r="N64" s="93">
        <v>25689</v>
      </c>
      <c r="O64" s="93">
        <v>20186</v>
      </c>
      <c r="P64" s="93">
        <v>80176</v>
      </c>
      <c r="Q64" s="46"/>
      <c r="R64" s="46"/>
      <c r="S64" s="46"/>
      <c r="T64" s="46"/>
      <c r="U64" s="46"/>
      <c r="V64" s="46"/>
      <c r="W64" s="46"/>
      <c r="X64" s="14"/>
      <c r="Y64" s="14"/>
      <c r="Z64" s="14"/>
      <c r="AA64" s="14"/>
      <c r="AB64" s="14"/>
      <c r="AC64" s="14"/>
    </row>
    <row r="65" spans="1:29" x14ac:dyDescent="0.35">
      <c r="A65" s="2"/>
      <c r="B65" s="7" t="s">
        <v>64</v>
      </c>
      <c r="C65" s="95">
        <v>-40614</v>
      </c>
      <c r="D65" s="95">
        <v>52349</v>
      </c>
      <c r="E65" s="95">
        <v>-28193</v>
      </c>
      <c r="F65" s="95">
        <v>-15998</v>
      </c>
      <c r="G65" s="95">
        <v>57180</v>
      </c>
      <c r="H65" s="95">
        <v>-33698</v>
      </c>
      <c r="I65" s="95">
        <v>-11008</v>
      </c>
      <c r="J65" s="95">
        <v>11621</v>
      </c>
      <c r="K65" s="95">
        <v>7969</v>
      </c>
      <c r="L65" s="95">
        <v>15524</v>
      </c>
      <c r="M65" s="95">
        <v>1809</v>
      </c>
      <c r="N65" s="95">
        <v>-1126</v>
      </c>
      <c r="O65" s="95">
        <v>681</v>
      </c>
      <c r="P65" s="95">
        <v>4150</v>
      </c>
      <c r="Q65" s="46"/>
      <c r="R65" s="46"/>
      <c r="S65" s="46"/>
      <c r="T65" s="46"/>
      <c r="U65" s="46"/>
      <c r="V65" s="46"/>
      <c r="W65" s="46"/>
      <c r="X65" s="14"/>
      <c r="Y65" s="14"/>
      <c r="Z65" s="14"/>
      <c r="AA65" s="14"/>
      <c r="AB65" s="14"/>
      <c r="AC65" s="14"/>
    </row>
    <row r="66" spans="1:29" x14ac:dyDescent="0.35">
      <c r="A66" s="2"/>
      <c r="B66" s="19" t="s">
        <v>65</v>
      </c>
      <c r="C66" s="93">
        <v>0</v>
      </c>
      <c r="D66" s="93">
        <v>0</v>
      </c>
      <c r="E66" s="93">
        <v>0</v>
      </c>
      <c r="F66" s="93">
        <v>0</v>
      </c>
      <c r="G66" s="93">
        <v>0</v>
      </c>
      <c r="H66" s="93">
        <v>0</v>
      </c>
      <c r="I66" s="93">
        <v>0</v>
      </c>
      <c r="J66" s="93">
        <v>0</v>
      </c>
      <c r="K66" s="93">
        <v>0</v>
      </c>
      <c r="L66" s="93">
        <v>0</v>
      </c>
      <c r="M66" s="93">
        <v>0</v>
      </c>
      <c r="N66" s="93">
        <v>0</v>
      </c>
      <c r="O66" s="93">
        <v>0</v>
      </c>
      <c r="P66" s="93">
        <v>0</v>
      </c>
      <c r="Q66" s="46"/>
      <c r="R66" s="46"/>
      <c r="S66" s="46"/>
      <c r="T66" s="46"/>
      <c r="U66" s="46"/>
      <c r="V66" s="46"/>
      <c r="W66" s="46"/>
      <c r="X66" s="14"/>
      <c r="Y66" s="14"/>
      <c r="Z66" s="14"/>
      <c r="AA66" s="14"/>
      <c r="AB66" s="14"/>
      <c r="AC66" s="14"/>
    </row>
    <row r="67" spans="1:29" x14ac:dyDescent="0.35">
      <c r="A67" s="1"/>
      <c r="B67" s="7" t="s">
        <v>66</v>
      </c>
      <c r="C67" s="95">
        <v>0</v>
      </c>
      <c r="D67" s="95">
        <v>0</v>
      </c>
      <c r="E67" s="95">
        <v>0</v>
      </c>
      <c r="F67" s="95">
        <v>0</v>
      </c>
      <c r="G67" s="95">
        <v>0</v>
      </c>
      <c r="H67" s="95">
        <v>0</v>
      </c>
      <c r="I67" s="95">
        <v>0</v>
      </c>
      <c r="J67" s="95">
        <v>0</v>
      </c>
      <c r="K67" s="95">
        <v>0</v>
      </c>
      <c r="L67" s="95">
        <v>0</v>
      </c>
      <c r="M67" s="95">
        <v>0</v>
      </c>
      <c r="N67" s="95">
        <v>0</v>
      </c>
      <c r="O67" s="95">
        <v>0</v>
      </c>
      <c r="P67" s="95">
        <v>0</v>
      </c>
      <c r="Q67" s="46"/>
      <c r="R67" s="46"/>
      <c r="S67" s="46"/>
      <c r="T67" s="46"/>
      <c r="U67" s="46"/>
      <c r="V67" s="46"/>
      <c r="W67" s="46"/>
      <c r="X67" s="14"/>
      <c r="Y67" s="14"/>
      <c r="Z67" s="14"/>
      <c r="AA67" s="14"/>
      <c r="AB67" s="14"/>
      <c r="AC67" s="14"/>
    </row>
    <row r="68" spans="1:29" s="101" customFormat="1" x14ac:dyDescent="0.35">
      <c r="A68" s="2"/>
      <c r="B68" s="17" t="s">
        <v>4</v>
      </c>
      <c r="C68" s="91">
        <f>C44+C45+C48</f>
        <v>1191996</v>
      </c>
      <c r="D68" s="91">
        <f t="shared" ref="D68:P68" si="13">D44+D45+D48</f>
        <v>926132</v>
      </c>
      <c r="E68" s="91">
        <f t="shared" si="13"/>
        <v>3933738</v>
      </c>
      <c r="F68" s="91">
        <f t="shared" si="13"/>
        <v>-129200</v>
      </c>
      <c r="G68" s="91">
        <f t="shared" si="13"/>
        <v>1304569</v>
      </c>
      <c r="H68" s="91">
        <f t="shared" si="13"/>
        <v>-688726</v>
      </c>
      <c r="I68" s="91">
        <f t="shared" si="13"/>
        <v>403513</v>
      </c>
      <c r="J68" s="91">
        <f t="shared" si="13"/>
        <v>682010</v>
      </c>
      <c r="K68" s="91">
        <f t="shared" si="13"/>
        <v>628231</v>
      </c>
      <c r="L68" s="91">
        <f t="shared" si="13"/>
        <v>916158</v>
      </c>
      <c r="M68" s="91">
        <f t="shared" si="13"/>
        <v>961340</v>
      </c>
      <c r="N68" s="91">
        <f t="shared" si="13"/>
        <v>3056510</v>
      </c>
      <c r="O68" s="91">
        <f t="shared" si="13"/>
        <v>938860</v>
      </c>
      <c r="P68" s="91">
        <f t="shared" si="13"/>
        <v>1193944</v>
      </c>
      <c r="Q68" s="78"/>
      <c r="R68" s="78"/>
      <c r="S68" s="78"/>
      <c r="T68" s="78"/>
      <c r="U68" s="78"/>
      <c r="V68" s="78"/>
      <c r="W68" s="78"/>
      <c r="X68" s="100"/>
      <c r="Y68" s="100"/>
      <c r="Z68" s="100"/>
      <c r="AA68" s="100"/>
      <c r="AB68" s="100"/>
      <c r="AC68" s="100"/>
    </row>
    <row r="69" spans="1:29" x14ac:dyDescent="0.35">
      <c r="A69" s="1"/>
      <c r="B69" s="7" t="s">
        <v>15</v>
      </c>
      <c r="C69" s="95">
        <v>-547532</v>
      </c>
      <c r="D69" s="95">
        <v>-431210</v>
      </c>
      <c r="E69" s="95">
        <v>-129433</v>
      </c>
      <c r="F69" s="95">
        <v>5989</v>
      </c>
      <c r="G69" s="95">
        <v>-342922</v>
      </c>
      <c r="H69" s="95">
        <v>211340</v>
      </c>
      <c r="I69" s="95">
        <v>-203008</v>
      </c>
      <c r="J69" s="95">
        <v>197163</v>
      </c>
      <c r="K69" s="95">
        <v>-313122</v>
      </c>
      <c r="L69" s="95">
        <v>-331262</v>
      </c>
      <c r="M69" s="95">
        <v>622638</v>
      </c>
      <c r="N69" s="95">
        <v>-177753</v>
      </c>
      <c r="O69" s="95">
        <v>-382361</v>
      </c>
      <c r="P69" s="95">
        <v>100814</v>
      </c>
      <c r="Q69" s="46"/>
      <c r="R69" s="46"/>
      <c r="S69" s="46"/>
      <c r="T69" s="46"/>
      <c r="U69" s="46"/>
      <c r="V69" s="46"/>
      <c r="W69" s="46"/>
      <c r="X69" s="14"/>
      <c r="Y69" s="14"/>
      <c r="Z69" s="14"/>
      <c r="AA69" s="14"/>
      <c r="AB69" s="14"/>
      <c r="AC69" s="14"/>
    </row>
    <row r="70" spans="1:29" x14ac:dyDescent="0.35">
      <c r="A70" s="2"/>
      <c r="B70" s="19" t="s">
        <v>16</v>
      </c>
      <c r="C70" s="93">
        <v>99540</v>
      </c>
      <c r="D70" s="93">
        <v>58828</v>
      </c>
      <c r="E70" s="93">
        <v>-1108189</v>
      </c>
      <c r="F70" s="93">
        <v>162278</v>
      </c>
      <c r="G70" s="93">
        <v>-47162</v>
      </c>
      <c r="H70" s="93">
        <v>71435</v>
      </c>
      <c r="I70" s="93">
        <v>182163</v>
      </c>
      <c r="J70" s="93">
        <v>-112132</v>
      </c>
      <c r="K70" s="93">
        <v>56058</v>
      </c>
      <c r="L70" s="93">
        <v>15438</v>
      </c>
      <c r="M70" s="93">
        <v>321356</v>
      </c>
      <c r="N70" s="93">
        <v>299641</v>
      </c>
      <c r="O70" s="93">
        <v>196271</v>
      </c>
      <c r="P70" s="93">
        <v>243151</v>
      </c>
      <c r="Q70" s="46"/>
      <c r="R70" s="46"/>
      <c r="S70" s="46"/>
      <c r="T70" s="46"/>
      <c r="U70" s="46"/>
      <c r="V70" s="46"/>
      <c r="W70" s="46"/>
      <c r="X70" s="14"/>
      <c r="Y70" s="14"/>
      <c r="Z70" s="14"/>
      <c r="AA70" s="14"/>
      <c r="AB70" s="14"/>
      <c r="AC70" s="14"/>
    </row>
    <row r="71" spans="1:29" x14ac:dyDescent="0.35">
      <c r="A71" s="2"/>
      <c r="B71" s="7" t="s">
        <v>29</v>
      </c>
      <c r="C71" s="95">
        <v>0</v>
      </c>
      <c r="D71" s="95">
        <v>0</v>
      </c>
      <c r="E71" s="95">
        <v>0</v>
      </c>
      <c r="F71" s="95">
        <v>0</v>
      </c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46"/>
      <c r="R71" s="46"/>
      <c r="S71" s="46"/>
      <c r="T71" s="46"/>
      <c r="U71" s="46"/>
      <c r="V71" s="46"/>
      <c r="W71" s="46"/>
      <c r="X71" s="14"/>
      <c r="Y71" s="14"/>
      <c r="Z71" s="14"/>
      <c r="AA71" s="14"/>
      <c r="AB71" s="14"/>
      <c r="AC71" s="14"/>
    </row>
    <row r="72" spans="1:29" x14ac:dyDescent="0.35">
      <c r="A72" s="2"/>
      <c r="B72" s="17" t="s">
        <v>17</v>
      </c>
      <c r="C72" s="91">
        <f>C68+SUM(C69:C71)</f>
        <v>744004</v>
      </c>
      <c r="D72" s="91">
        <f t="shared" ref="D72:P72" si="14">D68+SUM(D69:D71)</f>
        <v>553750</v>
      </c>
      <c r="E72" s="91">
        <f t="shared" si="14"/>
        <v>2696116</v>
      </c>
      <c r="F72" s="91">
        <f t="shared" si="14"/>
        <v>39067</v>
      </c>
      <c r="G72" s="91">
        <f t="shared" si="14"/>
        <v>914485</v>
      </c>
      <c r="H72" s="91">
        <f t="shared" si="14"/>
        <v>-405951</v>
      </c>
      <c r="I72" s="91">
        <f t="shared" si="14"/>
        <v>382668</v>
      </c>
      <c r="J72" s="91">
        <f t="shared" si="14"/>
        <v>767041</v>
      </c>
      <c r="K72" s="91">
        <f t="shared" si="14"/>
        <v>371167</v>
      </c>
      <c r="L72" s="91">
        <f t="shared" si="14"/>
        <v>600334</v>
      </c>
      <c r="M72" s="91">
        <f t="shared" si="14"/>
        <v>1905334</v>
      </c>
      <c r="N72" s="91">
        <f t="shared" si="14"/>
        <v>3178398</v>
      </c>
      <c r="O72" s="91">
        <f t="shared" si="14"/>
        <v>752770</v>
      </c>
      <c r="P72" s="91">
        <f t="shared" si="14"/>
        <v>1537909</v>
      </c>
      <c r="Q72" s="46"/>
      <c r="R72" s="46"/>
      <c r="S72" s="46"/>
      <c r="T72" s="46"/>
      <c r="U72" s="46"/>
      <c r="V72" s="46"/>
      <c r="W72" s="46"/>
      <c r="X72" s="14"/>
      <c r="Y72" s="14"/>
      <c r="Z72" s="14"/>
      <c r="AA72" s="14"/>
      <c r="AB72" s="14"/>
      <c r="AC72" s="14"/>
    </row>
    <row r="73" spans="1:29" x14ac:dyDescent="0.35">
      <c r="B73" s="7" t="s">
        <v>18</v>
      </c>
      <c r="C73" s="94">
        <v>0</v>
      </c>
      <c r="D73" s="94">
        <v>0</v>
      </c>
      <c r="E73" s="94">
        <v>0</v>
      </c>
      <c r="F73" s="94">
        <v>0</v>
      </c>
      <c r="G73" s="94">
        <v>0</v>
      </c>
      <c r="H73" s="94">
        <v>0</v>
      </c>
      <c r="I73" s="94">
        <v>0</v>
      </c>
      <c r="J73" s="94">
        <v>0</v>
      </c>
      <c r="K73" s="94">
        <v>0</v>
      </c>
      <c r="L73" s="94">
        <v>0</v>
      </c>
      <c r="M73" s="94">
        <v>0</v>
      </c>
      <c r="N73" s="94">
        <v>0</v>
      </c>
      <c r="O73" s="94">
        <v>0</v>
      </c>
      <c r="P73" s="94">
        <v>0</v>
      </c>
      <c r="Q73" s="46"/>
      <c r="R73" s="46"/>
      <c r="S73" s="46"/>
      <c r="T73" s="46"/>
      <c r="U73" s="46"/>
      <c r="V73" s="46"/>
      <c r="W73" s="46"/>
    </row>
    <row r="74" spans="1:29" x14ac:dyDescent="0.35">
      <c r="A74" s="2"/>
      <c r="B74" s="17" t="s">
        <v>26</v>
      </c>
      <c r="C74" s="91">
        <f>C72+C73</f>
        <v>744004</v>
      </c>
      <c r="D74" s="91">
        <f t="shared" ref="D74:P74" si="15">D72+D73</f>
        <v>553750</v>
      </c>
      <c r="E74" s="91">
        <f t="shared" si="15"/>
        <v>2696116</v>
      </c>
      <c r="F74" s="91">
        <f t="shared" si="15"/>
        <v>39067</v>
      </c>
      <c r="G74" s="91">
        <f t="shared" si="15"/>
        <v>914485</v>
      </c>
      <c r="H74" s="91">
        <f t="shared" si="15"/>
        <v>-405951</v>
      </c>
      <c r="I74" s="91">
        <f t="shared" si="15"/>
        <v>382668</v>
      </c>
      <c r="J74" s="91">
        <f t="shared" si="15"/>
        <v>767041</v>
      </c>
      <c r="K74" s="91">
        <f t="shared" si="15"/>
        <v>371167</v>
      </c>
      <c r="L74" s="91">
        <f t="shared" si="15"/>
        <v>600334</v>
      </c>
      <c r="M74" s="91">
        <f t="shared" si="15"/>
        <v>1905334</v>
      </c>
      <c r="N74" s="91">
        <f t="shared" si="15"/>
        <v>3178398</v>
      </c>
      <c r="O74" s="91">
        <f t="shared" si="15"/>
        <v>752770</v>
      </c>
      <c r="P74" s="91">
        <f t="shared" si="15"/>
        <v>1537909</v>
      </c>
      <c r="Q74" s="46"/>
      <c r="R74" s="46"/>
      <c r="S74" s="46"/>
      <c r="T74" s="46"/>
      <c r="U74" s="46"/>
      <c r="V74" s="46"/>
      <c r="W74" s="46"/>
      <c r="X74" s="14"/>
      <c r="Y74" s="14"/>
      <c r="Z74" s="14"/>
      <c r="AA74" s="14"/>
      <c r="AB74" s="14"/>
      <c r="AC74" s="14"/>
    </row>
    <row r="75" spans="1:29" x14ac:dyDescent="0.35">
      <c r="C75" s="71"/>
      <c r="D75" s="71"/>
      <c r="E75" s="71"/>
      <c r="F75" s="71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</row>
    <row r="76" spans="1:29" x14ac:dyDescent="0.35">
      <c r="C76" s="68"/>
      <c r="D76" s="68"/>
      <c r="E76" s="68"/>
      <c r="F76" s="68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</row>
    <row r="77" spans="1:29" x14ac:dyDescent="0.35">
      <c r="C77" s="70"/>
      <c r="D77" s="70"/>
      <c r="E77" s="70"/>
      <c r="F77" s="70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</row>
    <row r="78" spans="1:29" x14ac:dyDescent="0.35">
      <c r="B78" s="37" t="s">
        <v>130</v>
      </c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</row>
    <row r="79" spans="1:29" x14ac:dyDescent="0.35">
      <c r="B79" s="1" t="s">
        <v>132</v>
      </c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</row>
    <row r="80" spans="1:29" x14ac:dyDescent="0.35">
      <c r="B80" s="3" t="s">
        <v>131</v>
      </c>
    </row>
  </sheetData>
  <mergeCells count="1">
    <mergeCell ref="B2:B3"/>
  </mergeCells>
  <pageMargins left="0.511811024" right="0.511811024" top="0.78740157499999996" bottom="0.78740157499999996" header="0.31496062000000002" footer="0.31496062000000002"/>
  <pageSetup orientation="portrait" verticalDpi="0" r:id="rId1"/>
  <headerFooter>
    <oddFooter>&amp;C_x000D_&amp;1#&amp;"Calibri"&amp;10&amp;K008000 Classificação: Pública</oddFooter>
  </headerFooter>
  <customProperties>
    <customPr name="EpmWorksheetKeyString_GUID" r:id="rId2"/>
  </customProperties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W78"/>
  <sheetViews>
    <sheetView showGridLines="0" zoomScale="55" zoomScaleNormal="55" workbookViewId="0">
      <pane xSplit="2" ySplit="3" topLeftCell="E4" activePane="bottomRight" state="frozen"/>
      <selection activeCell="H69" sqref="H69"/>
      <selection pane="topRight" activeCell="H69" sqref="H69"/>
      <selection pane="bottomLeft" activeCell="H69" sqref="H69"/>
      <selection pane="bottomRight"/>
    </sheetView>
  </sheetViews>
  <sheetFormatPr defaultRowHeight="14.5" x14ac:dyDescent="0.35"/>
  <cols>
    <col min="1" max="1" width="2.81640625" customWidth="1"/>
    <col min="2" max="2" width="60.81640625" customWidth="1"/>
    <col min="3" max="17" width="14" customWidth="1"/>
  </cols>
  <sheetData>
    <row r="2" spans="2:23" ht="23.15" customHeight="1" x14ac:dyDescent="0.35">
      <c r="B2" s="106" t="s">
        <v>83</v>
      </c>
      <c r="C2" s="104">
        <v>44286</v>
      </c>
      <c r="D2" s="104">
        <f>+C2+100-DAY(C2+100)</f>
        <v>44377</v>
      </c>
      <c r="E2" s="104">
        <f t="shared" ref="E2:Q2" si="0">+D2+100-DAY(D2+100)</f>
        <v>44469</v>
      </c>
      <c r="F2" s="104">
        <f t="shared" si="0"/>
        <v>44561</v>
      </c>
      <c r="G2" s="104">
        <f t="shared" si="0"/>
        <v>44651</v>
      </c>
      <c r="H2" s="104">
        <f t="shared" si="0"/>
        <v>44742</v>
      </c>
      <c r="I2" s="104">
        <f t="shared" si="0"/>
        <v>44834</v>
      </c>
      <c r="J2" s="104">
        <f t="shared" si="0"/>
        <v>44926</v>
      </c>
      <c r="K2" s="104">
        <f t="shared" si="0"/>
        <v>45016</v>
      </c>
      <c r="L2" s="104">
        <f t="shared" si="0"/>
        <v>45107</v>
      </c>
      <c r="M2" s="104">
        <f t="shared" si="0"/>
        <v>45199</v>
      </c>
      <c r="N2" s="104">
        <f t="shared" si="0"/>
        <v>45291</v>
      </c>
      <c r="O2" s="104">
        <f t="shared" si="0"/>
        <v>45382</v>
      </c>
      <c r="P2" s="104">
        <f t="shared" si="0"/>
        <v>45473</v>
      </c>
      <c r="Q2" s="104">
        <f t="shared" si="0"/>
        <v>45565</v>
      </c>
    </row>
    <row r="3" spans="2:23" x14ac:dyDescent="0.35">
      <c r="B3" s="107"/>
      <c r="C3" s="11" t="str">
        <f>IF(MONTH(C2)&lt;=3,"1T",IF(MONTH(C2)&lt;=6,"2T",IF(MONTH(C2)&lt;=9,"3T","4T")))&amp;RIGHT(YEAR(C2),2)</f>
        <v>1T21</v>
      </c>
      <c r="D3" s="11" t="str">
        <f t="shared" ref="D3:Q3" si="1">IF(MONTH(D2)&lt;=3,"1T",IF(MONTH(D2)&lt;=6,"2T",IF(MONTH(D2)&lt;=9,"3T","4T")))&amp;RIGHT(YEAR(D2),2)</f>
        <v>2T21</v>
      </c>
      <c r="E3" s="11" t="str">
        <f t="shared" si="1"/>
        <v>3T21</v>
      </c>
      <c r="F3" s="11" t="str">
        <f t="shared" si="1"/>
        <v>4T21</v>
      </c>
      <c r="G3" s="11" t="str">
        <f t="shared" si="1"/>
        <v>1T22</v>
      </c>
      <c r="H3" s="11" t="str">
        <f t="shared" si="1"/>
        <v>2T22</v>
      </c>
      <c r="I3" s="11" t="str">
        <f t="shared" si="1"/>
        <v>3T22</v>
      </c>
      <c r="J3" s="11" t="str">
        <f t="shared" si="1"/>
        <v>4T22</v>
      </c>
      <c r="K3" s="11" t="str">
        <f t="shared" si="1"/>
        <v>1T23</v>
      </c>
      <c r="L3" s="11" t="str">
        <f t="shared" si="1"/>
        <v>2T23</v>
      </c>
      <c r="M3" s="11" t="str">
        <f t="shared" si="1"/>
        <v>3T23</v>
      </c>
      <c r="N3" s="11" t="str">
        <f t="shared" si="1"/>
        <v>4T23</v>
      </c>
      <c r="O3" s="11" t="str">
        <f t="shared" si="1"/>
        <v>1T24</v>
      </c>
      <c r="P3" s="11" t="str">
        <f t="shared" si="1"/>
        <v>2T24</v>
      </c>
      <c r="Q3" s="11" t="str">
        <f t="shared" si="1"/>
        <v>3T24</v>
      </c>
    </row>
    <row r="4" spans="2:23" x14ac:dyDescent="0.35">
      <c r="B4" s="17" t="s">
        <v>0</v>
      </c>
      <c r="C4" s="91"/>
      <c r="D4" s="91"/>
      <c r="E4" s="91"/>
      <c r="F4" s="91"/>
      <c r="G4" s="91"/>
      <c r="H4" s="91"/>
      <c r="I4" s="91">
        <f>I5+I13+I18+I19</f>
        <v>1101405</v>
      </c>
      <c r="J4" s="91">
        <f t="shared" ref="J4:P4" si="2">J5+J13+J18+J19</f>
        <v>1109797</v>
      </c>
      <c r="K4" s="91">
        <f t="shared" si="2"/>
        <v>983822</v>
      </c>
      <c r="L4" s="91">
        <f t="shared" si="2"/>
        <v>949302</v>
      </c>
      <c r="M4" s="91">
        <f t="shared" si="2"/>
        <v>1129388</v>
      </c>
      <c r="N4" s="91">
        <f t="shared" si="2"/>
        <v>1201690</v>
      </c>
      <c r="O4" s="91">
        <f t="shared" si="2"/>
        <v>992773</v>
      </c>
      <c r="P4" s="91">
        <f t="shared" si="2"/>
        <v>1004932</v>
      </c>
      <c r="Q4" s="91">
        <f>Q5+Q13+Q18+Q19</f>
        <v>1192700</v>
      </c>
      <c r="R4" s="46"/>
      <c r="S4" s="46"/>
      <c r="T4" s="46"/>
      <c r="U4" s="46"/>
      <c r="V4" s="46"/>
      <c r="W4" s="46"/>
    </row>
    <row r="5" spans="2:23" x14ac:dyDescent="0.35">
      <c r="B5" s="12" t="s">
        <v>32</v>
      </c>
      <c r="C5" s="92"/>
      <c r="D5" s="92"/>
      <c r="E5" s="92"/>
      <c r="F5" s="92"/>
      <c r="G5" s="92"/>
      <c r="H5" s="92"/>
      <c r="I5" s="92">
        <f>SUM(I6:I12)</f>
        <v>1247778</v>
      </c>
      <c r="J5" s="92">
        <f t="shared" ref="J5:P5" si="3">SUM(J6:J12)</f>
        <v>1261526</v>
      </c>
      <c r="K5" s="92">
        <f t="shared" si="3"/>
        <v>1149264</v>
      </c>
      <c r="L5" s="92">
        <f t="shared" si="3"/>
        <v>1095300</v>
      </c>
      <c r="M5" s="92">
        <f t="shared" si="3"/>
        <v>1281714</v>
      </c>
      <c r="N5" s="92">
        <f t="shared" si="3"/>
        <v>1361405</v>
      </c>
      <c r="O5" s="92">
        <f t="shared" si="3"/>
        <v>1171348</v>
      </c>
      <c r="P5" s="92">
        <f t="shared" si="3"/>
        <v>1177925</v>
      </c>
      <c r="Q5" s="92">
        <f>SUM(Q6:Q12)</f>
        <v>1365334</v>
      </c>
      <c r="R5" s="46"/>
      <c r="S5" s="46"/>
      <c r="T5" s="46"/>
      <c r="U5" s="46"/>
      <c r="V5" s="46"/>
      <c r="W5" s="46"/>
    </row>
    <row r="6" spans="2:23" x14ac:dyDescent="0.35">
      <c r="B6" s="19" t="s">
        <v>33</v>
      </c>
      <c r="C6" s="93"/>
      <c r="D6" s="93"/>
      <c r="E6" s="93"/>
      <c r="F6" s="93"/>
      <c r="G6" s="93"/>
      <c r="H6" s="93"/>
      <c r="I6" s="93">
        <v>1213722</v>
      </c>
      <c r="J6" s="93">
        <v>1229134</v>
      </c>
      <c r="K6" s="93">
        <v>981039</v>
      </c>
      <c r="L6" s="93">
        <v>1039239</v>
      </c>
      <c r="M6" s="93">
        <v>1244046</v>
      </c>
      <c r="N6" s="93">
        <v>1295975</v>
      </c>
      <c r="O6" s="93">
        <v>1090656</v>
      </c>
      <c r="P6" s="93">
        <v>1103013</v>
      </c>
      <c r="Q6" s="93">
        <v>1296135</v>
      </c>
      <c r="R6" s="46"/>
      <c r="S6" s="46"/>
      <c r="T6" s="46"/>
      <c r="U6" s="46"/>
      <c r="V6" s="46"/>
      <c r="W6" s="46"/>
    </row>
    <row r="7" spans="2:23" x14ac:dyDescent="0.35">
      <c r="B7" s="7" t="s">
        <v>34</v>
      </c>
      <c r="C7" s="95"/>
      <c r="D7" s="95"/>
      <c r="E7" s="95"/>
      <c r="F7" s="95"/>
      <c r="G7" s="95"/>
      <c r="H7" s="95"/>
      <c r="I7" s="95">
        <v>34056</v>
      </c>
      <c r="J7" s="95">
        <v>32392</v>
      </c>
      <c r="K7" s="95">
        <v>168225</v>
      </c>
      <c r="L7" s="95">
        <v>56061</v>
      </c>
      <c r="M7" s="95">
        <v>37668</v>
      </c>
      <c r="N7" s="95">
        <v>65430</v>
      </c>
      <c r="O7" s="95">
        <v>80692</v>
      </c>
      <c r="P7" s="95">
        <v>74912</v>
      </c>
      <c r="Q7" s="95">
        <v>69199</v>
      </c>
      <c r="R7" s="46"/>
      <c r="S7" s="46"/>
      <c r="T7" s="46"/>
      <c r="U7" s="46"/>
      <c r="V7" s="46"/>
      <c r="W7" s="46"/>
    </row>
    <row r="8" spans="2:23" x14ac:dyDescent="0.35">
      <c r="B8" s="19" t="s">
        <v>12</v>
      </c>
      <c r="C8" s="93"/>
      <c r="D8" s="93"/>
      <c r="E8" s="93"/>
      <c r="F8" s="93"/>
      <c r="G8" s="93"/>
      <c r="H8" s="93"/>
      <c r="I8" s="93">
        <v>0</v>
      </c>
      <c r="J8" s="93">
        <v>0</v>
      </c>
      <c r="K8" s="93">
        <v>0</v>
      </c>
      <c r="L8" s="93">
        <v>0</v>
      </c>
      <c r="M8" s="93">
        <v>0</v>
      </c>
      <c r="N8" s="93">
        <v>0</v>
      </c>
      <c r="O8" s="93">
        <v>0</v>
      </c>
      <c r="P8" s="93">
        <v>0</v>
      </c>
      <c r="Q8" s="93">
        <v>0</v>
      </c>
      <c r="R8" s="46"/>
      <c r="S8" s="46"/>
      <c r="T8" s="46"/>
      <c r="U8" s="46"/>
      <c r="V8" s="46"/>
      <c r="W8" s="46"/>
    </row>
    <row r="9" spans="2:23" x14ac:dyDescent="0.35">
      <c r="B9" s="7" t="s">
        <v>24</v>
      </c>
      <c r="C9" s="95"/>
      <c r="D9" s="95"/>
      <c r="E9" s="95"/>
      <c r="F9" s="95"/>
      <c r="G9" s="95"/>
      <c r="H9" s="95"/>
      <c r="I9" s="95">
        <v>0</v>
      </c>
      <c r="J9" s="95">
        <v>0</v>
      </c>
      <c r="K9" s="95">
        <v>0</v>
      </c>
      <c r="L9" s="95">
        <v>0</v>
      </c>
      <c r="M9" s="95">
        <v>0</v>
      </c>
      <c r="N9" s="95">
        <v>0</v>
      </c>
      <c r="O9" s="95">
        <v>0</v>
      </c>
      <c r="P9" s="95">
        <v>0</v>
      </c>
      <c r="Q9" s="95">
        <v>0</v>
      </c>
      <c r="R9" s="46"/>
      <c r="S9" s="46"/>
      <c r="T9" s="46"/>
      <c r="U9" s="46"/>
      <c r="V9" s="46"/>
      <c r="W9" s="46"/>
    </row>
    <row r="10" spans="2:23" x14ac:dyDescent="0.35">
      <c r="B10" s="19" t="s">
        <v>23</v>
      </c>
      <c r="C10" s="93"/>
      <c r="D10" s="93"/>
      <c r="E10" s="93"/>
      <c r="F10" s="93"/>
      <c r="G10" s="93"/>
      <c r="H10" s="93"/>
      <c r="I10" s="93">
        <v>0</v>
      </c>
      <c r="J10" s="93">
        <v>0</v>
      </c>
      <c r="K10" s="93">
        <v>0</v>
      </c>
      <c r="L10" s="93">
        <v>0</v>
      </c>
      <c r="M10" s="93">
        <v>0</v>
      </c>
      <c r="N10" s="93">
        <v>0</v>
      </c>
      <c r="O10" s="93">
        <v>0</v>
      </c>
      <c r="P10" s="93">
        <v>0</v>
      </c>
      <c r="Q10" s="93">
        <v>0</v>
      </c>
      <c r="R10" s="46"/>
      <c r="S10" s="46"/>
      <c r="T10" s="46"/>
      <c r="U10" s="46"/>
      <c r="V10" s="46"/>
      <c r="W10" s="46"/>
    </row>
    <row r="11" spans="2:23" x14ac:dyDescent="0.35">
      <c r="B11" s="7" t="s">
        <v>11</v>
      </c>
      <c r="C11" s="95"/>
      <c r="D11" s="95"/>
      <c r="E11" s="95"/>
      <c r="F11" s="95"/>
      <c r="G11" s="95"/>
      <c r="H11" s="95"/>
      <c r="I11" s="95">
        <v>0</v>
      </c>
      <c r="J11" s="95">
        <v>0</v>
      </c>
      <c r="K11" s="95">
        <v>0</v>
      </c>
      <c r="L11" s="95">
        <v>0</v>
      </c>
      <c r="M11" s="95">
        <v>0</v>
      </c>
      <c r="N11" s="95">
        <v>0</v>
      </c>
      <c r="O11" s="95">
        <v>0</v>
      </c>
      <c r="P11" s="95">
        <v>0</v>
      </c>
      <c r="Q11" s="95">
        <v>0</v>
      </c>
      <c r="R11" s="46"/>
      <c r="S11" s="46"/>
      <c r="T11" s="46"/>
      <c r="U11" s="46"/>
      <c r="V11" s="46"/>
      <c r="W11" s="46"/>
    </row>
    <row r="12" spans="2:23" x14ac:dyDescent="0.35">
      <c r="B12" s="19" t="s">
        <v>13</v>
      </c>
      <c r="C12" s="93"/>
      <c r="D12" s="93"/>
      <c r="E12" s="93"/>
      <c r="F12" s="93"/>
      <c r="G12" s="93"/>
      <c r="H12" s="93"/>
      <c r="I12" s="93">
        <v>0</v>
      </c>
      <c r="J12" s="93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93">
        <v>0</v>
      </c>
      <c r="Q12" s="93">
        <v>0</v>
      </c>
      <c r="R12" s="46"/>
      <c r="S12" s="46"/>
      <c r="T12" s="46"/>
      <c r="U12" s="46"/>
      <c r="V12" s="46"/>
      <c r="W12" s="46"/>
    </row>
    <row r="13" spans="2:23" x14ac:dyDescent="0.35">
      <c r="B13" s="12" t="s">
        <v>35</v>
      </c>
      <c r="C13" s="92"/>
      <c r="D13" s="92"/>
      <c r="E13" s="92"/>
      <c r="F13" s="92"/>
      <c r="G13" s="92"/>
      <c r="H13" s="92"/>
      <c r="I13" s="92">
        <f>SUM(I14:I17)</f>
        <v>0</v>
      </c>
      <c r="J13" s="92">
        <f t="shared" ref="J13:Q13" si="4">SUM(J14:J17)</f>
        <v>0</v>
      </c>
      <c r="K13" s="92">
        <f t="shared" si="4"/>
        <v>0</v>
      </c>
      <c r="L13" s="92">
        <f t="shared" si="4"/>
        <v>0</v>
      </c>
      <c r="M13" s="92">
        <f t="shared" si="4"/>
        <v>0</v>
      </c>
      <c r="N13" s="92">
        <f t="shared" si="4"/>
        <v>0</v>
      </c>
      <c r="O13" s="92">
        <f t="shared" si="4"/>
        <v>0</v>
      </c>
      <c r="P13" s="92">
        <f t="shared" si="4"/>
        <v>0</v>
      </c>
      <c r="Q13" s="92">
        <f t="shared" si="4"/>
        <v>0</v>
      </c>
      <c r="R13" s="46"/>
      <c r="S13" s="46"/>
      <c r="T13" s="46"/>
      <c r="U13" s="46"/>
      <c r="V13" s="46"/>
      <c r="W13" s="46"/>
    </row>
    <row r="14" spans="2:23" x14ac:dyDescent="0.35">
      <c r="B14" s="19" t="s">
        <v>23</v>
      </c>
      <c r="C14" s="93"/>
      <c r="D14" s="93"/>
      <c r="E14" s="93"/>
      <c r="F14" s="93"/>
      <c r="G14" s="93"/>
      <c r="H14" s="93"/>
      <c r="I14" s="93">
        <v>0</v>
      </c>
      <c r="J14" s="93">
        <v>0</v>
      </c>
      <c r="K14" s="93">
        <v>0</v>
      </c>
      <c r="L14" s="93">
        <v>0</v>
      </c>
      <c r="M14" s="93">
        <v>0</v>
      </c>
      <c r="N14" s="93">
        <v>0</v>
      </c>
      <c r="O14" s="93">
        <v>0</v>
      </c>
      <c r="P14" s="93">
        <v>0</v>
      </c>
      <c r="Q14" s="93">
        <v>0</v>
      </c>
      <c r="R14" s="46"/>
      <c r="S14" s="46"/>
      <c r="T14" s="46"/>
      <c r="U14" s="46"/>
      <c r="V14" s="46"/>
      <c r="W14" s="46"/>
    </row>
    <row r="15" spans="2:23" x14ac:dyDescent="0.35">
      <c r="B15" s="7" t="s">
        <v>14</v>
      </c>
      <c r="C15" s="95"/>
      <c r="D15" s="95"/>
      <c r="E15" s="95"/>
      <c r="F15" s="95"/>
      <c r="G15" s="95"/>
      <c r="H15" s="95"/>
      <c r="I15" s="95">
        <v>0</v>
      </c>
      <c r="J15" s="95">
        <v>0</v>
      </c>
      <c r="K15" s="95">
        <v>0</v>
      </c>
      <c r="L15" s="95">
        <v>0</v>
      </c>
      <c r="M15" s="95">
        <v>0</v>
      </c>
      <c r="N15" s="95">
        <v>0</v>
      </c>
      <c r="O15" s="95">
        <v>0</v>
      </c>
      <c r="P15" s="95">
        <v>0</v>
      </c>
      <c r="Q15" s="95">
        <v>0</v>
      </c>
      <c r="R15" s="46"/>
      <c r="S15" s="46"/>
      <c r="T15" s="46"/>
      <c r="U15" s="46"/>
      <c r="V15" s="46"/>
      <c r="W15" s="46"/>
    </row>
    <row r="16" spans="2:23" x14ac:dyDescent="0.35">
      <c r="B16" s="19" t="s">
        <v>31</v>
      </c>
      <c r="C16" s="93"/>
      <c r="D16" s="93"/>
      <c r="E16" s="93"/>
      <c r="F16" s="93"/>
      <c r="G16" s="93"/>
      <c r="H16" s="93"/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93">
        <v>0</v>
      </c>
      <c r="Q16" s="93">
        <v>0</v>
      </c>
      <c r="R16" s="46"/>
      <c r="S16" s="46"/>
      <c r="T16" s="46"/>
      <c r="U16" s="46"/>
      <c r="V16" s="46"/>
      <c r="W16" s="46"/>
    </row>
    <row r="17" spans="2:23" x14ac:dyDescent="0.35">
      <c r="B17" s="7" t="s">
        <v>11</v>
      </c>
      <c r="C17" s="95"/>
      <c r="D17" s="95"/>
      <c r="E17" s="95"/>
      <c r="F17" s="95"/>
      <c r="G17" s="95"/>
      <c r="H17" s="95"/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95">
        <v>0</v>
      </c>
      <c r="Q17" s="95">
        <v>0</v>
      </c>
      <c r="R17" s="46"/>
      <c r="S17" s="46"/>
      <c r="T17" s="46"/>
      <c r="U17" s="46"/>
      <c r="V17" s="46"/>
      <c r="W17" s="46"/>
    </row>
    <row r="18" spans="2:23" x14ac:dyDescent="0.35">
      <c r="B18" s="18" t="s">
        <v>20</v>
      </c>
      <c r="C18" s="91"/>
      <c r="D18" s="91"/>
      <c r="E18" s="91"/>
      <c r="F18" s="91"/>
      <c r="G18" s="91"/>
      <c r="H18" s="91"/>
      <c r="I18" s="91">
        <v>57</v>
      </c>
      <c r="J18" s="91">
        <v>59</v>
      </c>
      <c r="K18" s="91">
        <v>34</v>
      </c>
      <c r="L18" s="91">
        <v>99</v>
      </c>
      <c r="M18" s="91">
        <v>142</v>
      </c>
      <c r="N18" s="91">
        <v>3354</v>
      </c>
      <c r="O18" s="91">
        <v>73</v>
      </c>
      <c r="P18" s="91">
        <v>71</v>
      </c>
      <c r="Q18" s="91">
        <v>108</v>
      </c>
      <c r="R18" s="46"/>
      <c r="S18" s="46"/>
      <c r="T18" s="46"/>
      <c r="U18" s="46"/>
      <c r="V18" s="46"/>
      <c r="W18" s="46"/>
    </row>
    <row r="19" spans="2:23" x14ac:dyDescent="0.35">
      <c r="B19" s="12" t="s">
        <v>22</v>
      </c>
      <c r="C19" s="92"/>
      <c r="D19" s="92"/>
      <c r="E19" s="92"/>
      <c r="F19" s="92"/>
      <c r="G19" s="92"/>
      <c r="H19" s="92"/>
      <c r="I19" s="92">
        <f>SUM(I20:I30)</f>
        <v>-146430</v>
      </c>
      <c r="J19" s="92">
        <f t="shared" ref="J19:Q19" si="5">SUM(J20:J30)</f>
        <v>-151788</v>
      </c>
      <c r="K19" s="92">
        <f t="shared" si="5"/>
        <v>-165476</v>
      </c>
      <c r="L19" s="92">
        <f t="shared" si="5"/>
        <v>-146097</v>
      </c>
      <c r="M19" s="92">
        <f t="shared" si="5"/>
        <v>-152468</v>
      </c>
      <c r="N19" s="92">
        <f t="shared" si="5"/>
        <v>-163069</v>
      </c>
      <c r="O19" s="92">
        <f t="shared" si="5"/>
        <v>-178648</v>
      </c>
      <c r="P19" s="92">
        <f t="shared" si="5"/>
        <v>-173064</v>
      </c>
      <c r="Q19" s="92">
        <f t="shared" si="5"/>
        <v>-172742</v>
      </c>
      <c r="R19" s="46"/>
      <c r="S19" s="46"/>
      <c r="T19" s="46"/>
      <c r="U19" s="46"/>
      <c r="V19" s="46"/>
      <c r="W19" s="46"/>
    </row>
    <row r="20" spans="2:23" x14ac:dyDescent="0.35">
      <c r="B20" s="19" t="s">
        <v>69</v>
      </c>
      <c r="C20" s="96"/>
      <c r="D20" s="96"/>
      <c r="E20" s="96"/>
      <c r="F20" s="96"/>
      <c r="G20" s="93"/>
      <c r="H20" s="93"/>
      <c r="I20" s="93">
        <v>-2883</v>
      </c>
      <c r="J20" s="93">
        <v>-2533</v>
      </c>
      <c r="K20" s="93">
        <v>-18333</v>
      </c>
      <c r="L20" s="93">
        <v>-4935</v>
      </c>
      <c r="M20" s="93">
        <v>-2063</v>
      </c>
      <c r="N20" s="93">
        <v>-7417</v>
      </c>
      <c r="O20" s="93">
        <v>-13105</v>
      </c>
      <c r="P20" s="93">
        <v>-11391</v>
      </c>
      <c r="Q20" s="93">
        <v>-11142</v>
      </c>
      <c r="R20" s="46"/>
      <c r="S20" s="46"/>
      <c r="T20" s="46"/>
      <c r="U20" s="46"/>
      <c r="V20" s="46"/>
      <c r="W20" s="46"/>
    </row>
    <row r="21" spans="2:23" x14ac:dyDescent="0.35">
      <c r="B21" s="7" t="s">
        <v>70</v>
      </c>
      <c r="C21" s="97"/>
      <c r="D21" s="97"/>
      <c r="E21" s="97"/>
      <c r="F21" s="97"/>
      <c r="G21" s="95"/>
      <c r="H21" s="95"/>
      <c r="I21" s="95">
        <v>-115153</v>
      </c>
      <c r="J21" s="95">
        <v>-116457</v>
      </c>
      <c r="K21" s="95">
        <v>-104612</v>
      </c>
      <c r="L21" s="95">
        <v>-100858</v>
      </c>
      <c r="M21" s="95">
        <v>-118368</v>
      </c>
      <c r="N21" s="95">
        <v>-125244</v>
      </c>
      <c r="O21" s="95">
        <v>-110884</v>
      </c>
      <c r="P21" s="95">
        <v>-111840</v>
      </c>
      <c r="Q21" s="95">
        <v>-133258</v>
      </c>
      <c r="R21" s="46"/>
      <c r="S21" s="46"/>
      <c r="T21" s="46"/>
      <c r="U21" s="46"/>
      <c r="V21" s="46"/>
      <c r="W21" s="46"/>
    </row>
    <row r="22" spans="2:23" x14ac:dyDescent="0.35">
      <c r="B22" s="19" t="s">
        <v>71</v>
      </c>
      <c r="C22" s="96"/>
      <c r="D22" s="96"/>
      <c r="E22" s="96"/>
      <c r="F22" s="96"/>
      <c r="G22" s="93"/>
      <c r="H22" s="93"/>
      <c r="I22" s="93">
        <v>0</v>
      </c>
      <c r="J22" s="93">
        <v>0</v>
      </c>
      <c r="K22" s="93">
        <v>0</v>
      </c>
      <c r="L22" s="93">
        <v>0</v>
      </c>
      <c r="M22" s="93">
        <v>0</v>
      </c>
      <c r="N22" s="93">
        <v>0</v>
      </c>
      <c r="O22" s="93">
        <v>0</v>
      </c>
      <c r="P22" s="93">
        <v>0</v>
      </c>
      <c r="Q22" s="93">
        <v>0</v>
      </c>
      <c r="R22" s="46"/>
      <c r="S22" s="46"/>
      <c r="T22" s="46"/>
      <c r="U22" s="46"/>
      <c r="V22" s="46"/>
      <c r="W22" s="46"/>
    </row>
    <row r="23" spans="2:23" x14ac:dyDescent="0.35">
      <c r="B23" s="7" t="s">
        <v>72</v>
      </c>
      <c r="C23" s="97"/>
      <c r="D23" s="97"/>
      <c r="E23" s="97"/>
      <c r="F23" s="97"/>
      <c r="G23" s="95"/>
      <c r="H23" s="95"/>
      <c r="I23" s="95">
        <v>0</v>
      </c>
      <c r="J23" s="95">
        <v>0</v>
      </c>
      <c r="K23" s="95">
        <v>0</v>
      </c>
      <c r="L23" s="95">
        <v>0</v>
      </c>
      <c r="M23" s="95">
        <v>0</v>
      </c>
      <c r="N23" s="95">
        <v>0</v>
      </c>
      <c r="O23" s="95">
        <v>0</v>
      </c>
      <c r="P23" s="95">
        <v>0</v>
      </c>
      <c r="Q23" s="95">
        <v>0</v>
      </c>
      <c r="R23" s="46"/>
      <c r="S23" s="46"/>
      <c r="T23" s="46"/>
      <c r="U23" s="46"/>
      <c r="V23" s="46"/>
      <c r="W23" s="46"/>
    </row>
    <row r="24" spans="2:23" x14ac:dyDescent="0.35">
      <c r="B24" s="19" t="s">
        <v>73</v>
      </c>
      <c r="C24" s="96"/>
      <c r="D24" s="96"/>
      <c r="E24" s="96"/>
      <c r="F24" s="96"/>
      <c r="G24" s="93"/>
      <c r="H24" s="93"/>
      <c r="I24" s="93">
        <v>-11013</v>
      </c>
      <c r="J24" s="93">
        <v>-11098</v>
      </c>
      <c r="K24" s="93">
        <v>-9838</v>
      </c>
      <c r="L24" s="93">
        <v>-9492</v>
      </c>
      <c r="M24" s="93">
        <v>-11292</v>
      </c>
      <c r="N24" s="93">
        <v>-11984</v>
      </c>
      <c r="O24" s="93">
        <v>-10259</v>
      </c>
      <c r="P24" s="93">
        <v>-10343</v>
      </c>
      <c r="Q24" s="93">
        <v>-12790</v>
      </c>
      <c r="R24" s="46"/>
      <c r="S24" s="46"/>
      <c r="T24" s="46"/>
      <c r="U24" s="46"/>
      <c r="V24" s="46"/>
      <c r="W24" s="46"/>
    </row>
    <row r="25" spans="2:23" x14ac:dyDescent="0.35">
      <c r="B25" s="7" t="s">
        <v>74</v>
      </c>
      <c r="C25" s="97"/>
      <c r="D25" s="97"/>
      <c r="E25" s="97"/>
      <c r="F25" s="97"/>
      <c r="G25" s="95"/>
      <c r="H25" s="95"/>
      <c r="I25" s="95">
        <v>0</v>
      </c>
      <c r="J25" s="95">
        <v>0</v>
      </c>
      <c r="K25" s="95">
        <v>0</v>
      </c>
      <c r="L25" s="95">
        <v>0</v>
      </c>
      <c r="M25" s="95">
        <v>0</v>
      </c>
      <c r="N25" s="95">
        <v>0</v>
      </c>
      <c r="O25" s="95">
        <v>0</v>
      </c>
      <c r="P25" s="95">
        <v>0</v>
      </c>
      <c r="Q25" s="95">
        <v>0</v>
      </c>
      <c r="R25" s="46"/>
      <c r="S25" s="46"/>
      <c r="T25" s="46"/>
      <c r="U25" s="46"/>
      <c r="V25" s="46"/>
      <c r="W25" s="46"/>
    </row>
    <row r="26" spans="2:23" x14ac:dyDescent="0.35">
      <c r="B26" s="19" t="s">
        <v>75</v>
      </c>
      <c r="C26" s="96"/>
      <c r="D26" s="96"/>
      <c r="E26" s="96"/>
      <c r="F26" s="96"/>
      <c r="G26" s="93"/>
      <c r="H26" s="93"/>
      <c r="I26" s="93">
        <v>-3048</v>
      </c>
      <c r="J26" s="93">
        <v>-3047</v>
      </c>
      <c r="K26" s="93">
        <v>-3381</v>
      </c>
      <c r="L26" s="93">
        <v>-3382</v>
      </c>
      <c r="M26" s="93">
        <v>-3381</v>
      </c>
      <c r="N26" s="93">
        <v>-3381</v>
      </c>
      <c r="O26" s="93">
        <v>-3679</v>
      </c>
      <c r="P26" s="93">
        <v>-3679</v>
      </c>
      <c r="Q26" s="93">
        <v>-3679</v>
      </c>
      <c r="R26" s="46"/>
      <c r="S26" s="46"/>
      <c r="T26" s="46"/>
      <c r="U26" s="46"/>
      <c r="V26" s="46"/>
      <c r="W26" s="46"/>
    </row>
    <row r="27" spans="2:23" x14ac:dyDescent="0.35">
      <c r="B27" s="7" t="s">
        <v>76</v>
      </c>
      <c r="C27" s="97"/>
      <c r="D27" s="97"/>
      <c r="E27" s="97"/>
      <c r="F27" s="97"/>
      <c r="G27" s="95"/>
      <c r="H27" s="95"/>
      <c r="I27" s="95">
        <v>-14333</v>
      </c>
      <c r="J27" s="95">
        <v>-18653</v>
      </c>
      <c r="K27" s="95">
        <v>-29312</v>
      </c>
      <c r="L27" s="95">
        <v>-27430</v>
      </c>
      <c r="M27" s="95">
        <v>-17364</v>
      </c>
      <c r="N27" s="95">
        <v>-15043</v>
      </c>
      <c r="O27" s="95">
        <v>-40721</v>
      </c>
      <c r="P27" s="95">
        <v>-35811</v>
      </c>
      <c r="Q27" s="95">
        <v>-11873</v>
      </c>
      <c r="R27" s="46"/>
      <c r="S27" s="46"/>
      <c r="T27" s="46"/>
      <c r="U27" s="46"/>
      <c r="V27" s="46"/>
      <c r="W27" s="46"/>
    </row>
    <row r="28" spans="2:23" x14ac:dyDescent="0.35">
      <c r="B28" s="19" t="s">
        <v>77</v>
      </c>
      <c r="C28" s="96"/>
      <c r="D28" s="96"/>
      <c r="E28" s="96"/>
      <c r="F28" s="96"/>
      <c r="G28" s="93"/>
      <c r="H28" s="93"/>
      <c r="I28" s="93">
        <v>0</v>
      </c>
      <c r="J28" s="93">
        <v>0</v>
      </c>
      <c r="K28" s="93">
        <v>0</v>
      </c>
      <c r="L28" s="93">
        <v>0</v>
      </c>
      <c r="M28" s="93">
        <v>0</v>
      </c>
      <c r="N28" s="93">
        <v>0</v>
      </c>
      <c r="O28" s="93">
        <v>0</v>
      </c>
      <c r="P28" s="93">
        <v>0</v>
      </c>
      <c r="Q28" s="93">
        <v>0</v>
      </c>
      <c r="R28" s="46"/>
      <c r="S28" s="46"/>
      <c r="T28" s="46"/>
      <c r="U28" s="46"/>
      <c r="V28" s="46"/>
      <c r="W28" s="46"/>
    </row>
    <row r="29" spans="2:23" x14ac:dyDescent="0.35">
      <c r="B29" s="7" t="s">
        <v>78</v>
      </c>
      <c r="C29" s="97"/>
      <c r="D29" s="97"/>
      <c r="E29" s="97"/>
      <c r="F29" s="97"/>
      <c r="G29" s="95"/>
      <c r="H29" s="95"/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46"/>
      <c r="S29" s="46"/>
      <c r="T29" s="46"/>
      <c r="U29" s="46"/>
      <c r="V29" s="46"/>
      <c r="W29" s="46"/>
    </row>
    <row r="30" spans="2:23" x14ac:dyDescent="0.35">
      <c r="B30" s="19" t="s">
        <v>79</v>
      </c>
      <c r="C30" s="96"/>
      <c r="D30" s="96"/>
      <c r="E30" s="96"/>
      <c r="F30" s="96"/>
      <c r="G30" s="93"/>
      <c r="H30" s="93"/>
      <c r="I30" s="93">
        <v>0</v>
      </c>
      <c r="J30" s="93">
        <v>0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93">
        <v>0</v>
      </c>
      <c r="Q30" s="93">
        <v>0</v>
      </c>
      <c r="R30" s="46"/>
      <c r="S30" s="46"/>
      <c r="T30" s="46"/>
      <c r="U30" s="46"/>
      <c r="V30" s="46"/>
      <c r="W30" s="46"/>
    </row>
    <row r="31" spans="2:23" x14ac:dyDescent="0.35">
      <c r="B31" s="2" t="s">
        <v>19</v>
      </c>
      <c r="C31" s="92"/>
      <c r="D31" s="92"/>
      <c r="E31" s="92"/>
      <c r="F31" s="92"/>
      <c r="G31" s="92"/>
      <c r="H31" s="92"/>
      <c r="I31" s="92">
        <f>SUM(I32:I41)</f>
        <v>-563156</v>
      </c>
      <c r="J31" s="92">
        <f t="shared" ref="J31:P31" si="6">SUM(J32:J41)</f>
        <v>-517201</v>
      </c>
      <c r="K31" s="92">
        <f t="shared" si="6"/>
        <v>-420263</v>
      </c>
      <c r="L31" s="92">
        <f t="shared" si="6"/>
        <v>-418656</v>
      </c>
      <c r="M31" s="92">
        <f t="shared" si="6"/>
        <v>-547260</v>
      </c>
      <c r="N31" s="92">
        <f t="shared" si="6"/>
        <v>-626738</v>
      </c>
      <c r="O31" s="92">
        <f t="shared" si="6"/>
        <v>-427855</v>
      </c>
      <c r="P31" s="92">
        <f t="shared" si="6"/>
        <v>-456430</v>
      </c>
      <c r="Q31" s="92">
        <f>SUM(Q32:Q41)</f>
        <v>-665120</v>
      </c>
      <c r="R31" s="46"/>
      <c r="S31" s="46"/>
      <c r="T31" s="46"/>
      <c r="U31" s="46"/>
      <c r="V31" s="46"/>
      <c r="W31" s="46"/>
    </row>
    <row r="32" spans="2:23" x14ac:dyDescent="0.35">
      <c r="B32" s="19" t="s">
        <v>5</v>
      </c>
      <c r="C32" s="93"/>
      <c r="D32" s="93"/>
      <c r="E32" s="93"/>
      <c r="F32" s="93"/>
      <c r="G32" s="93"/>
      <c r="H32" s="93"/>
      <c r="I32" s="93">
        <v>-24906</v>
      </c>
      <c r="J32" s="93">
        <v>-39882</v>
      </c>
      <c r="K32" s="93">
        <v>-22823</v>
      </c>
      <c r="L32" s="93">
        <v>-26415</v>
      </c>
      <c r="M32" s="93">
        <v>-24145</v>
      </c>
      <c r="N32" s="93">
        <v>-40263</v>
      </c>
      <c r="O32" s="93">
        <v>-23700</v>
      </c>
      <c r="P32" s="93">
        <v>-46925</v>
      </c>
      <c r="Q32" s="93">
        <v>-34451</v>
      </c>
      <c r="R32" s="46"/>
      <c r="S32" s="46"/>
      <c r="T32" s="46"/>
      <c r="U32" s="46"/>
      <c r="V32" s="46"/>
      <c r="W32" s="46"/>
    </row>
    <row r="33" spans="2:23" x14ac:dyDescent="0.35">
      <c r="B33" s="7" t="s">
        <v>6</v>
      </c>
      <c r="C33" s="95"/>
      <c r="D33" s="95"/>
      <c r="E33" s="95"/>
      <c r="F33" s="95"/>
      <c r="G33" s="95"/>
      <c r="H33" s="95"/>
      <c r="I33" s="95">
        <v>-8084</v>
      </c>
      <c r="J33" s="95">
        <v>-7815</v>
      </c>
      <c r="K33" s="95">
        <v>-7076</v>
      </c>
      <c r="L33" s="95">
        <v>-6064</v>
      </c>
      <c r="M33" s="95">
        <v>-9484</v>
      </c>
      <c r="N33" s="95">
        <v>-9609</v>
      </c>
      <c r="O33" s="95">
        <v>-4692</v>
      </c>
      <c r="P33" s="95">
        <v>-4885</v>
      </c>
      <c r="Q33" s="95">
        <v>-4890</v>
      </c>
      <c r="R33" s="46"/>
      <c r="S33" s="46"/>
      <c r="T33" s="46"/>
      <c r="U33" s="46"/>
      <c r="V33" s="46"/>
      <c r="W33" s="46"/>
    </row>
    <row r="34" spans="2:23" x14ac:dyDescent="0.35">
      <c r="B34" s="19" t="s">
        <v>7</v>
      </c>
      <c r="C34" s="93"/>
      <c r="D34" s="93"/>
      <c r="E34" s="93"/>
      <c r="F34" s="93"/>
      <c r="G34" s="93"/>
      <c r="H34" s="93"/>
      <c r="I34" s="93">
        <v>-56667</v>
      </c>
      <c r="J34" s="93">
        <v>-69944</v>
      </c>
      <c r="K34" s="93">
        <v>-39122</v>
      </c>
      <c r="L34" s="93">
        <v>-33614</v>
      </c>
      <c r="M34" s="93">
        <v>-47650</v>
      </c>
      <c r="N34" s="93">
        <v>-77881</v>
      </c>
      <c r="O34" s="93">
        <v>-30513</v>
      </c>
      <c r="P34" s="93">
        <v>-32454</v>
      </c>
      <c r="Q34" s="93">
        <v>-43512</v>
      </c>
      <c r="R34" s="46"/>
      <c r="S34" s="46"/>
      <c r="T34" s="46"/>
      <c r="U34" s="46"/>
      <c r="V34" s="46"/>
      <c r="W34" s="46"/>
    </row>
    <row r="35" spans="2:23" x14ac:dyDescent="0.35">
      <c r="B35" s="7" t="s">
        <v>8</v>
      </c>
      <c r="C35" s="95"/>
      <c r="D35" s="95"/>
      <c r="E35" s="95"/>
      <c r="F35" s="95"/>
      <c r="G35" s="95"/>
      <c r="H35" s="95"/>
      <c r="I35" s="95">
        <v>-264875</v>
      </c>
      <c r="J35" s="95">
        <v>-291497</v>
      </c>
      <c r="K35" s="95">
        <v>-158897</v>
      </c>
      <c r="L35" s="95">
        <v>-140535</v>
      </c>
      <c r="M35" s="95">
        <v>-264860</v>
      </c>
      <c r="N35" s="95">
        <v>-283283</v>
      </c>
      <c r="O35" s="95">
        <v>-158839</v>
      </c>
      <c r="P35" s="95">
        <v>-172220</v>
      </c>
      <c r="Q35" s="95">
        <v>-373575</v>
      </c>
      <c r="R35" s="46"/>
      <c r="S35" s="46"/>
      <c r="T35" s="46"/>
      <c r="U35" s="46"/>
      <c r="V35" s="46"/>
      <c r="W35" s="46"/>
    </row>
    <row r="36" spans="2:23" x14ac:dyDescent="0.35">
      <c r="B36" s="19" t="s">
        <v>9</v>
      </c>
      <c r="C36" s="93"/>
      <c r="D36" s="93"/>
      <c r="E36" s="93"/>
      <c r="F36" s="93"/>
      <c r="G36" s="93"/>
      <c r="H36" s="93"/>
      <c r="I36" s="93">
        <v>-192124</v>
      </c>
      <c r="J36" s="93">
        <v>-192036</v>
      </c>
      <c r="K36" s="93">
        <v>-190726</v>
      </c>
      <c r="L36" s="93">
        <v>-191801</v>
      </c>
      <c r="M36" s="93">
        <v>-195557</v>
      </c>
      <c r="N36" s="93">
        <v>-193558</v>
      </c>
      <c r="O36" s="93">
        <v>-195089</v>
      </c>
      <c r="P36" s="93">
        <v>-195650</v>
      </c>
      <c r="Q36" s="93">
        <v>-202178</v>
      </c>
      <c r="R36" s="46"/>
      <c r="S36" s="46"/>
      <c r="T36" s="46"/>
      <c r="U36" s="46"/>
      <c r="V36" s="46"/>
      <c r="W36" s="46"/>
    </row>
    <row r="37" spans="2:23" x14ac:dyDescent="0.35">
      <c r="B37" s="7" t="s">
        <v>10</v>
      </c>
      <c r="C37" s="95"/>
      <c r="D37" s="95"/>
      <c r="E37" s="95"/>
      <c r="F37" s="95"/>
      <c r="G37" s="95"/>
      <c r="H37" s="95"/>
      <c r="I37" s="95">
        <v>0</v>
      </c>
      <c r="J37" s="95">
        <v>0</v>
      </c>
      <c r="K37" s="95">
        <v>0</v>
      </c>
      <c r="L37" s="95">
        <v>0</v>
      </c>
      <c r="M37" s="95">
        <v>0</v>
      </c>
      <c r="N37" s="95">
        <v>0</v>
      </c>
      <c r="O37" s="95">
        <v>0</v>
      </c>
      <c r="P37" s="95">
        <v>0</v>
      </c>
      <c r="Q37" s="95">
        <v>0</v>
      </c>
      <c r="R37" s="46"/>
      <c r="S37" s="46"/>
      <c r="T37" s="46"/>
      <c r="U37" s="46"/>
      <c r="V37" s="46"/>
      <c r="W37" s="46"/>
    </row>
    <row r="38" spans="2:23" x14ac:dyDescent="0.35">
      <c r="B38" s="19" t="s">
        <v>11</v>
      </c>
      <c r="C38" s="93"/>
      <c r="D38" s="93"/>
      <c r="E38" s="93"/>
      <c r="F38" s="93"/>
      <c r="G38" s="93"/>
      <c r="H38" s="93"/>
      <c r="I38" s="93">
        <v>0</v>
      </c>
      <c r="J38" s="93">
        <v>0</v>
      </c>
      <c r="K38" s="93">
        <v>0</v>
      </c>
      <c r="L38" s="93">
        <v>0</v>
      </c>
      <c r="M38" s="93">
        <v>0</v>
      </c>
      <c r="N38" s="93">
        <v>0</v>
      </c>
      <c r="O38" s="93">
        <v>0</v>
      </c>
      <c r="P38" s="93">
        <v>0</v>
      </c>
      <c r="Q38" s="93">
        <v>0</v>
      </c>
      <c r="R38" s="46"/>
      <c r="S38" s="46"/>
      <c r="T38" s="46"/>
      <c r="U38" s="46"/>
      <c r="V38" s="46"/>
      <c r="W38" s="46"/>
    </row>
    <row r="39" spans="2:23" x14ac:dyDescent="0.35">
      <c r="B39" s="13" t="s">
        <v>28</v>
      </c>
      <c r="C39" s="98"/>
      <c r="D39" s="98"/>
      <c r="E39" s="98"/>
      <c r="F39" s="98"/>
      <c r="G39" s="98"/>
      <c r="H39" s="95"/>
      <c r="I39" s="95">
        <v>-16213</v>
      </c>
      <c r="J39" s="95">
        <v>-16095</v>
      </c>
      <c r="K39" s="98">
        <v>1456</v>
      </c>
      <c r="L39" s="95">
        <v>-10624</v>
      </c>
      <c r="M39" s="95">
        <v>-11906</v>
      </c>
      <c r="N39" s="95">
        <v>-7030</v>
      </c>
      <c r="O39" s="98">
        <v>-9042</v>
      </c>
      <c r="P39" s="98">
        <v>-1411</v>
      </c>
      <c r="Q39" s="98">
        <v>-2666</v>
      </c>
      <c r="R39" s="46"/>
      <c r="S39" s="46"/>
      <c r="T39" s="46"/>
      <c r="U39" s="46"/>
      <c r="V39" s="46"/>
      <c r="W39" s="46"/>
    </row>
    <row r="40" spans="2:23" x14ac:dyDescent="0.35">
      <c r="B40" s="19" t="s">
        <v>30</v>
      </c>
      <c r="C40" s="93"/>
      <c r="D40" s="93"/>
      <c r="E40" s="93"/>
      <c r="F40" s="93"/>
      <c r="G40" s="93"/>
      <c r="H40" s="93"/>
      <c r="I40" s="93">
        <v>0</v>
      </c>
      <c r="J40" s="93">
        <v>0</v>
      </c>
      <c r="K40" s="93">
        <v>0</v>
      </c>
      <c r="L40" s="93">
        <v>0</v>
      </c>
      <c r="M40" s="93">
        <v>0</v>
      </c>
      <c r="N40" s="93">
        <v>0</v>
      </c>
      <c r="O40" s="93">
        <v>0</v>
      </c>
      <c r="P40" s="93">
        <v>0</v>
      </c>
      <c r="Q40" s="93">
        <v>0</v>
      </c>
      <c r="R40" s="46"/>
      <c r="S40" s="46"/>
      <c r="T40" s="46"/>
      <c r="U40" s="46"/>
      <c r="V40" s="46"/>
      <c r="W40" s="46"/>
    </row>
    <row r="41" spans="2:23" x14ac:dyDescent="0.35">
      <c r="B41" s="7" t="s">
        <v>21</v>
      </c>
      <c r="C41" s="95"/>
      <c r="D41" s="95"/>
      <c r="E41" s="95"/>
      <c r="F41" s="95"/>
      <c r="G41" s="95"/>
      <c r="H41" s="95"/>
      <c r="I41" s="95">
        <v>-287</v>
      </c>
      <c r="J41" s="95">
        <v>100068</v>
      </c>
      <c r="K41" s="95">
        <v>-3075</v>
      </c>
      <c r="L41" s="95">
        <v>-9603</v>
      </c>
      <c r="M41" s="95">
        <v>6342</v>
      </c>
      <c r="N41" s="95">
        <v>-15114</v>
      </c>
      <c r="O41" s="95">
        <v>-5980</v>
      </c>
      <c r="P41" s="95">
        <v>-2885</v>
      </c>
      <c r="Q41" s="95">
        <v>-3848</v>
      </c>
      <c r="R41" s="46"/>
      <c r="S41" s="46"/>
      <c r="T41" s="46"/>
      <c r="U41" s="46"/>
      <c r="V41" s="46"/>
      <c r="W41" s="46"/>
    </row>
    <row r="42" spans="2:23" x14ac:dyDescent="0.35">
      <c r="B42" s="17" t="s">
        <v>25</v>
      </c>
      <c r="C42" s="91"/>
      <c r="D42" s="91"/>
      <c r="E42" s="91"/>
      <c r="F42" s="91"/>
      <c r="G42" s="91"/>
      <c r="H42" s="91"/>
      <c r="I42" s="91">
        <v>0</v>
      </c>
      <c r="J42" s="91">
        <v>0</v>
      </c>
      <c r="K42" s="91">
        <v>0</v>
      </c>
      <c r="L42" s="91">
        <v>0</v>
      </c>
      <c r="M42" s="91">
        <v>0</v>
      </c>
      <c r="N42" s="91">
        <v>0</v>
      </c>
      <c r="O42" s="91">
        <v>0</v>
      </c>
      <c r="P42" s="91">
        <v>0</v>
      </c>
      <c r="Q42" s="91">
        <v>0</v>
      </c>
      <c r="R42" s="46"/>
      <c r="S42" s="46"/>
      <c r="T42" s="46"/>
      <c r="U42" s="46"/>
      <c r="V42" s="46"/>
      <c r="W42" s="46"/>
    </row>
    <row r="43" spans="2:23" s="101" customFormat="1" x14ac:dyDescent="0.35">
      <c r="B43" s="2" t="s">
        <v>27</v>
      </c>
      <c r="C43" s="92"/>
      <c r="D43" s="92"/>
      <c r="E43" s="92"/>
      <c r="F43" s="92"/>
      <c r="G43" s="92"/>
      <c r="H43" s="92"/>
      <c r="I43" s="92">
        <v>0</v>
      </c>
      <c r="J43" s="92">
        <v>0</v>
      </c>
      <c r="K43" s="92">
        <v>0</v>
      </c>
      <c r="L43" s="92">
        <v>0</v>
      </c>
      <c r="M43" s="92">
        <v>0</v>
      </c>
      <c r="N43" s="92">
        <v>0</v>
      </c>
      <c r="O43" s="92">
        <v>0</v>
      </c>
      <c r="P43" s="92">
        <v>0</v>
      </c>
      <c r="Q43" s="92">
        <v>0</v>
      </c>
      <c r="R43" s="78"/>
      <c r="S43" s="78"/>
      <c r="T43" s="78"/>
      <c r="U43" s="78"/>
      <c r="V43" s="78"/>
      <c r="W43" s="78"/>
    </row>
    <row r="44" spans="2:23" x14ac:dyDescent="0.35">
      <c r="B44" s="17" t="s">
        <v>1</v>
      </c>
      <c r="C44" s="91"/>
      <c r="D44" s="91"/>
      <c r="E44" s="91"/>
      <c r="F44" s="91"/>
      <c r="G44" s="91"/>
      <c r="H44" s="91"/>
      <c r="I44" s="91">
        <f>I43+I42+I31+I4</f>
        <v>538249</v>
      </c>
      <c r="J44" s="91">
        <f t="shared" ref="J44:Q44" si="7">J43+J42+J31+J4</f>
        <v>592596</v>
      </c>
      <c r="K44" s="91">
        <f t="shared" si="7"/>
        <v>563559</v>
      </c>
      <c r="L44" s="91">
        <f t="shared" si="7"/>
        <v>530646</v>
      </c>
      <c r="M44" s="91">
        <f t="shared" si="7"/>
        <v>582128</v>
      </c>
      <c r="N44" s="91">
        <f t="shared" si="7"/>
        <v>574952</v>
      </c>
      <c r="O44" s="91">
        <f t="shared" si="7"/>
        <v>564918</v>
      </c>
      <c r="P44" s="91">
        <f t="shared" si="7"/>
        <v>548502</v>
      </c>
      <c r="Q44" s="91">
        <f t="shared" si="7"/>
        <v>527580</v>
      </c>
      <c r="R44" s="46"/>
      <c r="S44" s="46"/>
      <c r="T44" s="46"/>
      <c r="U44" s="46"/>
      <c r="V44" s="46"/>
      <c r="W44" s="46"/>
    </row>
    <row r="45" spans="2:23" x14ac:dyDescent="0.35">
      <c r="B45" s="2" t="s">
        <v>3</v>
      </c>
      <c r="C45" s="92"/>
      <c r="D45" s="92"/>
      <c r="E45" s="92"/>
      <c r="F45" s="92"/>
      <c r="G45" s="92"/>
      <c r="H45" s="92"/>
      <c r="I45" s="92">
        <f>I47+I46</f>
        <v>-202601</v>
      </c>
      <c r="J45" s="92">
        <f t="shared" ref="J45:Q45" si="8">J47+J46</f>
        <v>-263696</v>
      </c>
      <c r="K45" s="92">
        <f t="shared" si="8"/>
        <v>-204420</v>
      </c>
      <c r="L45" s="92">
        <f t="shared" si="8"/>
        <v>-203971</v>
      </c>
      <c r="M45" s="92">
        <f t="shared" si="8"/>
        <v>-206857</v>
      </c>
      <c r="N45" s="92">
        <f t="shared" si="8"/>
        <v>-206218</v>
      </c>
      <c r="O45" s="92">
        <f t="shared" si="8"/>
        <v>-208225</v>
      </c>
      <c r="P45" s="92">
        <f t="shared" si="8"/>
        <v>-208253</v>
      </c>
      <c r="Q45" s="92">
        <f t="shared" si="8"/>
        <v>-208290</v>
      </c>
      <c r="R45" s="46"/>
      <c r="S45" s="46"/>
      <c r="T45" s="46"/>
      <c r="U45" s="46"/>
      <c r="V45" s="46"/>
      <c r="W45" s="46"/>
    </row>
    <row r="46" spans="2:23" x14ac:dyDescent="0.35">
      <c r="B46" s="19" t="s">
        <v>80</v>
      </c>
      <c r="C46" s="96"/>
      <c r="D46" s="96"/>
      <c r="E46" s="96"/>
      <c r="F46" s="96"/>
      <c r="G46" s="93"/>
      <c r="H46" s="93"/>
      <c r="I46" s="93">
        <v>-186730</v>
      </c>
      <c r="J46" s="93">
        <v>-247840</v>
      </c>
      <c r="K46" s="93">
        <v>-188595</v>
      </c>
      <c r="L46" s="93">
        <v>-188127</v>
      </c>
      <c r="M46" s="93">
        <v>-189673</v>
      </c>
      <c r="N46" s="93">
        <v>-189198</v>
      </c>
      <c r="O46" s="93">
        <v>-189672</v>
      </c>
      <c r="P46" s="93">
        <v>-189700</v>
      </c>
      <c r="Q46" s="93">
        <v>-189738</v>
      </c>
      <c r="R46" s="46"/>
      <c r="S46" s="46"/>
      <c r="T46" s="46"/>
      <c r="U46" s="46"/>
      <c r="V46" s="46"/>
      <c r="W46" s="46"/>
    </row>
    <row r="47" spans="2:23" x14ac:dyDescent="0.35">
      <c r="B47" s="7" t="s">
        <v>81</v>
      </c>
      <c r="C47" s="97"/>
      <c r="D47" s="97"/>
      <c r="E47" s="97"/>
      <c r="F47" s="97"/>
      <c r="G47" s="95"/>
      <c r="H47" s="95"/>
      <c r="I47" s="95">
        <v>-15871</v>
      </c>
      <c r="J47" s="95">
        <v>-15856</v>
      </c>
      <c r="K47" s="95">
        <v>-15825</v>
      </c>
      <c r="L47" s="95">
        <v>-15844</v>
      </c>
      <c r="M47" s="95">
        <v>-17184</v>
      </c>
      <c r="N47" s="95">
        <v>-17020</v>
      </c>
      <c r="O47" s="95">
        <v>-18553</v>
      </c>
      <c r="P47" s="95">
        <v>-18553</v>
      </c>
      <c r="Q47" s="95">
        <v>-18552</v>
      </c>
      <c r="R47" s="46"/>
      <c r="S47" s="46"/>
      <c r="T47" s="46"/>
      <c r="U47" s="46"/>
      <c r="V47" s="46"/>
      <c r="W47" s="46"/>
    </row>
    <row r="48" spans="2:23" x14ac:dyDescent="0.35">
      <c r="B48" s="17" t="s">
        <v>2</v>
      </c>
      <c r="C48" s="91"/>
      <c r="D48" s="91"/>
      <c r="E48" s="91"/>
      <c r="F48" s="91"/>
      <c r="G48" s="91"/>
      <c r="H48" s="91"/>
      <c r="I48" s="91">
        <f>I49+I55+I61</f>
        <v>-299505</v>
      </c>
      <c r="J48" s="91">
        <f t="shared" ref="J48:Q48" si="9">J49+J55+J61</f>
        <v>-399256</v>
      </c>
      <c r="K48" s="91">
        <f t="shared" si="9"/>
        <v>-712833</v>
      </c>
      <c r="L48" s="91">
        <f t="shared" si="9"/>
        <v>-682355</v>
      </c>
      <c r="M48" s="91">
        <f t="shared" si="9"/>
        <v>-409791</v>
      </c>
      <c r="N48" s="91">
        <f t="shared" si="9"/>
        <v>-436986</v>
      </c>
      <c r="O48" s="91">
        <f t="shared" si="9"/>
        <v>-210284</v>
      </c>
      <c r="P48" s="91">
        <f t="shared" si="9"/>
        <v>-140595</v>
      </c>
      <c r="Q48" s="91">
        <f t="shared" si="9"/>
        <v>-114977</v>
      </c>
      <c r="R48" s="46"/>
      <c r="S48" s="46"/>
      <c r="T48" s="46"/>
      <c r="U48" s="46"/>
      <c r="V48" s="46"/>
      <c r="W48" s="46"/>
    </row>
    <row r="49" spans="2:23" x14ac:dyDescent="0.35">
      <c r="B49" s="2" t="s">
        <v>56</v>
      </c>
      <c r="C49" s="92"/>
      <c r="D49" s="92"/>
      <c r="E49" s="92"/>
      <c r="F49" s="92"/>
      <c r="G49" s="92"/>
      <c r="H49" s="92"/>
      <c r="I49" s="92">
        <f>SUM(I50:I54)</f>
        <v>47633</v>
      </c>
      <c r="J49" s="92">
        <f t="shared" ref="J49:Q49" si="10">SUM(J50:J54)</f>
        <v>38912</v>
      </c>
      <c r="K49" s="92">
        <f t="shared" si="10"/>
        <v>28446</v>
      </c>
      <c r="L49" s="92">
        <f t="shared" si="10"/>
        <v>11964</v>
      </c>
      <c r="M49" s="92">
        <f t="shared" si="10"/>
        <v>15441</v>
      </c>
      <c r="N49" s="92">
        <f t="shared" si="10"/>
        <v>15028</v>
      </c>
      <c r="O49" s="92">
        <f t="shared" si="10"/>
        <v>23511</v>
      </c>
      <c r="P49" s="92">
        <f t="shared" si="10"/>
        <v>29001</v>
      </c>
      <c r="Q49" s="92">
        <f t="shared" si="10"/>
        <v>33405</v>
      </c>
      <c r="R49" s="46"/>
      <c r="S49" s="46"/>
      <c r="T49" s="46"/>
      <c r="U49" s="46"/>
      <c r="V49" s="46"/>
      <c r="W49" s="46"/>
    </row>
    <row r="50" spans="2:23" x14ac:dyDescent="0.35">
      <c r="B50" s="19" t="s">
        <v>51</v>
      </c>
      <c r="C50" s="93"/>
      <c r="D50" s="93"/>
      <c r="E50" s="93"/>
      <c r="F50" s="93"/>
      <c r="G50" s="93"/>
      <c r="H50" s="93"/>
      <c r="I50" s="93">
        <v>0</v>
      </c>
      <c r="J50" s="93">
        <v>0</v>
      </c>
      <c r="K50" s="93">
        <v>0</v>
      </c>
      <c r="L50" s="93">
        <v>0</v>
      </c>
      <c r="M50" s="93">
        <v>0</v>
      </c>
      <c r="N50" s="93">
        <v>0</v>
      </c>
      <c r="O50" s="93">
        <v>0</v>
      </c>
      <c r="P50" s="93">
        <v>0</v>
      </c>
      <c r="Q50" s="93">
        <v>0</v>
      </c>
      <c r="R50" s="46"/>
      <c r="S50" s="46"/>
      <c r="T50" s="46"/>
      <c r="U50" s="46"/>
      <c r="V50" s="46"/>
      <c r="W50" s="46"/>
    </row>
    <row r="51" spans="2:23" x14ac:dyDescent="0.35">
      <c r="B51" s="7" t="s">
        <v>52</v>
      </c>
      <c r="C51" s="95"/>
      <c r="D51" s="95"/>
      <c r="E51" s="95"/>
      <c r="F51" s="95"/>
      <c r="G51" s="95"/>
      <c r="H51" s="95"/>
      <c r="I51" s="95">
        <v>49268</v>
      </c>
      <c r="J51" s="95">
        <v>40620</v>
      </c>
      <c r="K51" s="95">
        <v>28406</v>
      </c>
      <c r="L51" s="95">
        <v>11647</v>
      </c>
      <c r="M51" s="95">
        <v>15552</v>
      </c>
      <c r="N51" s="95">
        <v>16830</v>
      </c>
      <c r="O51" s="95">
        <v>24156</v>
      </c>
      <c r="P51" s="95">
        <v>28826</v>
      </c>
      <c r="Q51" s="95">
        <v>34045</v>
      </c>
      <c r="R51" s="46"/>
      <c r="S51" s="46"/>
      <c r="T51" s="46"/>
      <c r="U51" s="46"/>
      <c r="V51" s="46"/>
      <c r="W51" s="46"/>
    </row>
    <row r="52" spans="2:23" x14ac:dyDescent="0.35">
      <c r="B52" s="19" t="s">
        <v>53</v>
      </c>
      <c r="C52" s="93"/>
      <c r="D52" s="93"/>
      <c r="E52" s="93"/>
      <c r="F52" s="93"/>
      <c r="G52" s="93"/>
      <c r="H52" s="93"/>
      <c r="I52" s="93">
        <v>1</v>
      </c>
      <c r="J52" s="93">
        <v>31</v>
      </c>
      <c r="K52" s="93">
        <v>14</v>
      </c>
      <c r="L52" s="93">
        <v>1</v>
      </c>
      <c r="M52" s="93">
        <v>16</v>
      </c>
      <c r="N52" s="93">
        <v>11</v>
      </c>
      <c r="O52" s="93">
        <v>30</v>
      </c>
      <c r="P52" s="93">
        <v>15</v>
      </c>
      <c r="Q52" s="93">
        <v>9</v>
      </c>
      <c r="R52" s="46"/>
      <c r="S52" s="46"/>
      <c r="T52" s="46"/>
      <c r="U52" s="46"/>
      <c r="V52" s="46"/>
      <c r="W52" s="46"/>
    </row>
    <row r="53" spans="2:23" x14ac:dyDescent="0.35">
      <c r="B53" s="7" t="s">
        <v>54</v>
      </c>
      <c r="C53" s="95"/>
      <c r="D53" s="95"/>
      <c r="E53" s="95"/>
      <c r="F53" s="95"/>
      <c r="G53" s="95"/>
      <c r="H53" s="95"/>
      <c r="I53" s="95">
        <v>1163</v>
      </c>
      <c r="J53" s="95">
        <v>365</v>
      </c>
      <c r="K53" s="95">
        <v>1044</v>
      </c>
      <c r="L53" s="95">
        <v>1356</v>
      </c>
      <c r="M53" s="95">
        <v>706</v>
      </c>
      <c r="N53" s="95">
        <v>204</v>
      </c>
      <c r="O53" s="95">
        <v>562</v>
      </c>
      <c r="P53" s="95">
        <v>1618</v>
      </c>
      <c r="Q53" s="95">
        <v>987</v>
      </c>
      <c r="R53" s="46"/>
      <c r="S53" s="46"/>
      <c r="T53" s="46"/>
      <c r="U53" s="46"/>
      <c r="V53" s="46"/>
      <c r="W53" s="46"/>
    </row>
    <row r="54" spans="2:23" x14ac:dyDescent="0.35">
      <c r="B54" s="19" t="s">
        <v>55</v>
      </c>
      <c r="C54" s="93"/>
      <c r="D54" s="93"/>
      <c r="E54" s="93"/>
      <c r="F54" s="93"/>
      <c r="G54" s="93"/>
      <c r="H54" s="93"/>
      <c r="I54" s="93">
        <v>-2799</v>
      </c>
      <c r="J54" s="93">
        <v>-2104</v>
      </c>
      <c r="K54" s="93">
        <v>-1018</v>
      </c>
      <c r="L54" s="93">
        <v>-1040</v>
      </c>
      <c r="M54" s="93">
        <v>-833</v>
      </c>
      <c r="N54" s="93">
        <v>-2017</v>
      </c>
      <c r="O54" s="93">
        <v>-1237</v>
      </c>
      <c r="P54" s="93">
        <v>-1458</v>
      </c>
      <c r="Q54" s="93">
        <v>-1636</v>
      </c>
      <c r="R54" s="46"/>
      <c r="S54" s="46"/>
      <c r="T54" s="46"/>
      <c r="U54" s="46"/>
      <c r="V54" s="46"/>
      <c r="W54" s="46"/>
    </row>
    <row r="55" spans="2:23" x14ac:dyDescent="0.35">
      <c r="B55" s="2" t="s">
        <v>57</v>
      </c>
      <c r="C55" s="92"/>
      <c r="D55" s="92"/>
      <c r="E55" s="92"/>
      <c r="F55" s="92"/>
      <c r="G55" s="92"/>
      <c r="H55" s="92"/>
      <c r="I55" s="92">
        <f>SUM(I56:I60)</f>
        <v>-350069</v>
      </c>
      <c r="J55" s="92">
        <f t="shared" ref="J55:Q55" si="11">SUM(J56:J60)</f>
        <v>-496519</v>
      </c>
      <c r="K55" s="92">
        <f t="shared" si="11"/>
        <v>-712622</v>
      </c>
      <c r="L55" s="92">
        <f t="shared" si="11"/>
        <v>-666969</v>
      </c>
      <c r="M55" s="92">
        <f t="shared" si="11"/>
        <v>-405999</v>
      </c>
      <c r="N55" s="92">
        <f t="shared" si="11"/>
        <v>-440367</v>
      </c>
      <c r="O55" s="92">
        <f t="shared" si="11"/>
        <v>-205464</v>
      </c>
      <c r="P55" s="92">
        <f t="shared" si="11"/>
        <v>-160020</v>
      </c>
      <c r="Q55" s="92">
        <f t="shared" si="11"/>
        <v>-134545</v>
      </c>
      <c r="R55" s="46"/>
      <c r="S55" s="46"/>
      <c r="T55" s="46"/>
      <c r="U55" s="46"/>
      <c r="V55" s="46"/>
      <c r="W55" s="46"/>
    </row>
    <row r="56" spans="2:23" x14ac:dyDescent="0.35">
      <c r="B56" s="19" t="s">
        <v>58</v>
      </c>
      <c r="C56" s="93"/>
      <c r="D56" s="93"/>
      <c r="E56" s="93"/>
      <c r="F56" s="93"/>
      <c r="G56" s="93"/>
      <c r="H56" s="93"/>
      <c r="I56" s="93">
        <v>-342108</v>
      </c>
      <c r="J56" s="93">
        <v>-433618</v>
      </c>
      <c r="K56" s="93">
        <v>-709052</v>
      </c>
      <c r="L56" s="93">
        <v>-663749</v>
      </c>
      <c r="M56" s="93">
        <v>-401705</v>
      </c>
      <c r="N56" s="93">
        <v>-300529</v>
      </c>
      <c r="O56" s="93">
        <v>-203304</v>
      </c>
      <c r="P56" s="93">
        <v>-158695</v>
      </c>
      <c r="Q56" s="93">
        <v>-133718</v>
      </c>
      <c r="R56" s="46"/>
      <c r="S56" s="46"/>
      <c r="T56" s="46"/>
      <c r="U56" s="46"/>
      <c r="V56" s="46"/>
      <c r="W56" s="46"/>
    </row>
    <row r="57" spans="2:23" x14ac:dyDescent="0.35">
      <c r="B57" s="7" t="s">
        <v>149</v>
      </c>
      <c r="C57" s="95"/>
      <c r="D57" s="95"/>
      <c r="E57" s="95"/>
      <c r="F57" s="95"/>
      <c r="G57" s="95"/>
      <c r="H57" s="95"/>
      <c r="I57" s="95">
        <v>0</v>
      </c>
      <c r="J57" s="95">
        <v>0</v>
      </c>
      <c r="K57" s="95">
        <v>0</v>
      </c>
      <c r="L57" s="95">
        <v>0</v>
      </c>
      <c r="M57" s="95">
        <v>0</v>
      </c>
      <c r="N57" s="95">
        <v>0</v>
      </c>
      <c r="O57" s="95">
        <v>0</v>
      </c>
      <c r="P57" s="95">
        <v>-29</v>
      </c>
      <c r="Q57" s="95">
        <v>-13</v>
      </c>
      <c r="R57" s="46"/>
      <c r="S57" s="46"/>
      <c r="T57" s="46"/>
      <c r="U57" s="46"/>
      <c r="V57" s="46"/>
      <c r="W57" s="46"/>
    </row>
    <row r="58" spans="2:23" x14ac:dyDescent="0.35">
      <c r="B58" s="19" t="s">
        <v>59</v>
      </c>
      <c r="C58" s="93"/>
      <c r="D58" s="93"/>
      <c r="E58" s="93"/>
      <c r="F58" s="93"/>
      <c r="G58" s="93"/>
      <c r="H58" s="93"/>
      <c r="I58" s="93">
        <v>0</v>
      </c>
      <c r="J58" s="93">
        <v>0</v>
      </c>
      <c r="K58" s="93">
        <v>0</v>
      </c>
      <c r="L58" s="93">
        <v>0</v>
      </c>
      <c r="M58" s="93">
        <v>0</v>
      </c>
      <c r="N58" s="93">
        <v>0</v>
      </c>
      <c r="O58" s="93">
        <v>0</v>
      </c>
      <c r="P58" s="93">
        <v>0</v>
      </c>
      <c r="Q58" s="93">
        <v>0</v>
      </c>
      <c r="R58" s="46"/>
      <c r="S58" s="46"/>
      <c r="T58" s="46"/>
      <c r="U58" s="46"/>
      <c r="V58" s="46"/>
      <c r="W58" s="46"/>
    </row>
    <row r="59" spans="2:23" x14ac:dyDescent="0.35">
      <c r="B59" s="7" t="s">
        <v>60</v>
      </c>
      <c r="C59" s="95"/>
      <c r="D59" s="95"/>
      <c r="E59" s="95"/>
      <c r="F59" s="95"/>
      <c r="G59" s="95"/>
      <c r="H59" s="95"/>
      <c r="I59" s="95">
        <v>0</v>
      </c>
      <c r="J59" s="95">
        <v>0</v>
      </c>
      <c r="K59" s="95">
        <v>0</v>
      </c>
      <c r="L59" s="95">
        <v>0</v>
      </c>
      <c r="M59" s="95">
        <v>0</v>
      </c>
      <c r="N59" s="95">
        <v>0</v>
      </c>
      <c r="O59" s="95">
        <v>0</v>
      </c>
      <c r="P59" s="95">
        <v>0</v>
      </c>
      <c r="Q59" s="95">
        <v>0</v>
      </c>
      <c r="R59" s="46"/>
      <c r="S59" s="46"/>
      <c r="T59" s="46"/>
      <c r="U59" s="46"/>
      <c r="V59" s="46"/>
      <c r="W59" s="46"/>
    </row>
    <row r="60" spans="2:23" x14ac:dyDescent="0.35">
      <c r="B60" s="19" t="s">
        <v>61</v>
      </c>
      <c r="C60" s="93"/>
      <c r="D60" s="93"/>
      <c r="E60" s="93"/>
      <c r="F60" s="93"/>
      <c r="G60" s="93"/>
      <c r="H60" s="93"/>
      <c r="I60" s="93">
        <v>-7961</v>
      </c>
      <c r="J60" s="93">
        <v>-62901</v>
      </c>
      <c r="K60" s="93">
        <v>-3570</v>
      </c>
      <c r="L60" s="93">
        <v>-3220</v>
      </c>
      <c r="M60" s="93">
        <v>-4294</v>
      </c>
      <c r="N60" s="93">
        <v>-139838</v>
      </c>
      <c r="O60" s="93">
        <v>-2160</v>
      </c>
      <c r="P60" s="93">
        <v>-1296</v>
      </c>
      <c r="Q60" s="93">
        <v>-814</v>
      </c>
      <c r="R60" s="46"/>
      <c r="S60" s="46"/>
      <c r="T60" s="46"/>
      <c r="U60" s="46"/>
      <c r="V60" s="46"/>
      <c r="W60" s="46"/>
    </row>
    <row r="61" spans="2:23" x14ac:dyDescent="0.35">
      <c r="B61" s="2" t="s">
        <v>62</v>
      </c>
      <c r="C61" s="92"/>
      <c r="D61" s="92"/>
      <c r="E61" s="92"/>
      <c r="F61" s="92"/>
      <c r="G61" s="92"/>
      <c r="H61" s="92"/>
      <c r="I61" s="92">
        <f>SUM(I62:I67)</f>
        <v>2931</v>
      </c>
      <c r="J61" s="92">
        <f t="shared" ref="J61:Q61" si="12">SUM(J62:J67)</f>
        <v>58351</v>
      </c>
      <c r="K61" s="92">
        <f t="shared" si="12"/>
        <v>-28657</v>
      </c>
      <c r="L61" s="92">
        <f t="shared" si="12"/>
        <v>-27350</v>
      </c>
      <c r="M61" s="92">
        <f t="shared" si="12"/>
        <v>-19233</v>
      </c>
      <c r="N61" s="92">
        <f t="shared" si="12"/>
        <v>-11647</v>
      </c>
      <c r="O61" s="92">
        <f t="shared" si="12"/>
        <v>-28331</v>
      </c>
      <c r="P61" s="92">
        <f t="shared" si="12"/>
        <v>-9576</v>
      </c>
      <c r="Q61" s="92">
        <f t="shared" si="12"/>
        <v>-13837</v>
      </c>
      <c r="R61" s="46"/>
      <c r="S61" s="46"/>
      <c r="T61" s="46"/>
      <c r="U61" s="46"/>
      <c r="V61" s="46"/>
      <c r="W61" s="46"/>
    </row>
    <row r="62" spans="2:23" x14ac:dyDescent="0.35">
      <c r="B62" s="19" t="s">
        <v>67</v>
      </c>
      <c r="C62" s="93"/>
      <c r="D62" s="93"/>
      <c r="E62" s="93"/>
      <c r="F62" s="93"/>
      <c r="G62" s="93"/>
      <c r="H62" s="93"/>
      <c r="I62" s="93">
        <v>0</v>
      </c>
      <c r="J62" s="93">
        <v>0</v>
      </c>
      <c r="K62" s="93">
        <v>0</v>
      </c>
      <c r="L62" s="93">
        <v>0</v>
      </c>
      <c r="M62" s="93">
        <v>0</v>
      </c>
      <c r="N62" s="93">
        <v>0</v>
      </c>
      <c r="O62" s="93">
        <v>0</v>
      </c>
      <c r="P62" s="93">
        <v>0</v>
      </c>
      <c r="Q62" s="93">
        <v>0</v>
      </c>
      <c r="R62" s="46"/>
      <c r="S62" s="46"/>
      <c r="T62" s="46"/>
      <c r="U62" s="46"/>
      <c r="V62" s="46"/>
      <c r="W62" s="46"/>
    </row>
    <row r="63" spans="2:23" x14ac:dyDescent="0.35">
      <c r="B63" s="7" t="s">
        <v>68</v>
      </c>
      <c r="C63" s="95"/>
      <c r="D63" s="95"/>
      <c r="E63" s="95"/>
      <c r="F63" s="95"/>
      <c r="G63" s="95"/>
      <c r="H63" s="95"/>
      <c r="I63" s="95">
        <v>0</v>
      </c>
      <c r="J63" s="95">
        <v>0</v>
      </c>
      <c r="K63" s="95">
        <v>0</v>
      </c>
      <c r="L63" s="95">
        <v>0</v>
      </c>
      <c r="M63" s="95">
        <v>0</v>
      </c>
      <c r="N63" s="95">
        <v>0</v>
      </c>
      <c r="O63" s="95">
        <v>0</v>
      </c>
      <c r="P63" s="95">
        <v>0</v>
      </c>
      <c r="Q63" s="95">
        <v>0</v>
      </c>
      <c r="R63" s="46"/>
      <c r="S63" s="46"/>
      <c r="T63" s="46"/>
      <c r="U63" s="46"/>
      <c r="V63" s="46"/>
      <c r="W63" s="46"/>
    </row>
    <row r="64" spans="2:23" x14ac:dyDescent="0.35">
      <c r="B64" s="19" t="s">
        <v>63</v>
      </c>
      <c r="C64" s="93"/>
      <c r="D64" s="93"/>
      <c r="E64" s="93"/>
      <c r="F64" s="93"/>
      <c r="G64" s="93"/>
      <c r="H64" s="93"/>
      <c r="I64" s="93">
        <v>2931</v>
      </c>
      <c r="J64" s="93">
        <v>58351</v>
      </c>
      <c r="K64" s="93">
        <v>-28657</v>
      </c>
      <c r="L64" s="93">
        <v>-27350</v>
      </c>
      <c r="M64" s="93">
        <v>-19233</v>
      </c>
      <c r="N64" s="93">
        <v>-11647</v>
      </c>
      <c r="O64" s="93">
        <v>-28331</v>
      </c>
      <c r="P64" s="93">
        <v>-9576</v>
      </c>
      <c r="Q64" s="93">
        <v>-13837</v>
      </c>
      <c r="R64" s="46"/>
      <c r="S64" s="46"/>
      <c r="T64" s="46"/>
      <c r="U64" s="46"/>
      <c r="V64" s="46"/>
      <c r="W64" s="46"/>
    </row>
    <row r="65" spans="2:23" x14ac:dyDescent="0.35">
      <c r="B65" s="7" t="s">
        <v>64</v>
      </c>
      <c r="C65" s="95"/>
      <c r="D65" s="95"/>
      <c r="E65" s="95"/>
      <c r="F65" s="95"/>
      <c r="G65" s="95"/>
      <c r="H65" s="95"/>
      <c r="I65" s="95">
        <v>0</v>
      </c>
      <c r="J65" s="95">
        <v>0</v>
      </c>
      <c r="K65" s="95">
        <v>0</v>
      </c>
      <c r="L65" s="95">
        <v>0</v>
      </c>
      <c r="M65" s="95">
        <v>0</v>
      </c>
      <c r="N65" s="95">
        <v>0</v>
      </c>
      <c r="O65" s="95">
        <v>0</v>
      </c>
      <c r="P65" s="95">
        <v>0</v>
      </c>
      <c r="Q65" s="95">
        <v>0</v>
      </c>
      <c r="R65" s="46"/>
      <c r="S65" s="46"/>
      <c r="T65" s="46"/>
      <c r="U65" s="46"/>
      <c r="V65" s="46"/>
      <c r="W65" s="46"/>
    </row>
    <row r="66" spans="2:23" x14ac:dyDescent="0.35">
      <c r="B66" s="19" t="s">
        <v>65</v>
      </c>
      <c r="C66" s="93"/>
      <c r="D66" s="93"/>
      <c r="E66" s="93"/>
      <c r="F66" s="93"/>
      <c r="G66" s="93"/>
      <c r="H66" s="93"/>
      <c r="I66" s="93">
        <v>0</v>
      </c>
      <c r="J66" s="93">
        <v>0</v>
      </c>
      <c r="K66" s="93">
        <v>0</v>
      </c>
      <c r="L66" s="93">
        <v>0</v>
      </c>
      <c r="M66" s="93">
        <v>0</v>
      </c>
      <c r="N66" s="93">
        <v>0</v>
      </c>
      <c r="O66" s="93">
        <v>0</v>
      </c>
      <c r="P66" s="93">
        <v>0</v>
      </c>
      <c r="Q66" s="93">
        <v>0</v>
      </c>
      <c r="R66" s="46"/>
      <c r="S66" s="46"/>
      <c r="T66" s="46"/>
      <c r="U66" s="46"/>
      <c r="V66" s="46"/>
      <c r="W66" s="46"/>
    </row>
    <row r="67" spans="2:23" x14ac:dyDescent="0.35">
      <c r="B67" s="7" t="s">
        <v>66</v>
      </c>
      <c r="C67" s="95"/>
      <c r="D67" s="95"/>
      <c r="E67" s="95"/>
      <c r="F67" s="95"/>
      <c r="G67" s="95"/>
      <c r="H67" s="95"/>
      <c r="I67" s="95">
        <v>0</v>
      </c>
      <c r="J67" s="95">
        <v>0</v>
      </c>
      <c r="K67" s="95">
        <v>0</v>
      </c>
      <c r="L67" s="95">
        <v>0</v>
      </c>
      <c r="M67" s="95">
        <v>0</v>
      </c>
      <c r="N67" s="95">
        <v>0</v>
      </c>
      <c r="O67" s="95">
        <v>0</v>
      </c>
      <c r="P67" s="95">
        <v>0</v>
      </c>
      <c r="Q67" s="95">
        <v>0</v>
      </c>
      <c r="R67" s="46"/>
      <c r="S67" s="46"/>
      <c r="T67" s="46"/>
      <c r="U67" s="46"/>
      <c r="V67" s="46"/>
      <c r="W67" s="46"/>
    </row>
    <row r="68" spans="2:23" x14ac:dyDescent="0.35">
      <c r="B68" s="17" t="s">
        <v>4</v>
      </c>
      <c r="C68" s="91"/>
      <c r="D68" s="91"/>
      <c r="E68" s="91"/>
      <c r="F68" s="91"/>
      <c r="G68" s="91"/>
      <c r="H68" s="91"/>
      <c r="I68" s="91">
        <f>I44+I45+I48</f>
        <v>36143</v>
      </c>
      <c r="J68" s="91">
        <f t="shared" ref="J68:Q68" si="13">J44+J45+J48</f>
        <v>-70356</v>
      </c>
      <c r="K68" s="91">
        <f t="shared" si="13"/>
        <v>-353694</v>
      </c>
      <c r="L68" s="91">
        <f t="shared" si="13"/>
        <v>-355680</v>
      </c>
      <c r="M68" s="91">
        <f t="shared" si="13"/>
        <v>-34520</v>
      </c>
      <c r="N68" s="91">
        <f t="shared" si="13"/>
        <v>-68252</v>
      </c>
      <c r="O68" s="91">
        <f t="shared" si="13"/>
        <v>146409</v>
      </c>
      <c r="P68" s="91">
        <f t="shared" si="13"/>
        <v>199654</v>
      </c>
      <c r="Q68" s="91">
        <f t="shared" si="13"/>
        <v>204313</v>
      </c>
      <c r="R68" s="46"/>
      <c r="S68" s="46"/>
      <c r="T68" s="46"/>
      <c r="U68" s="46"/>
      <c r="V68" s="46"/>
      <c r="W68" s="46"/>
    </row>
    <row r="69" spans="2:23" x14ac:dyDescent="0.35">
      <c r="B69" s="7" t="s">
        <v>15</v>
      </c>
      <c r="C69" s="95"/>
      <c r="D69" s="95"/>
      <c r="E69" s="95"/>
      <c r="F69" s="95"/>
      <c r="G69" s="95"/>
      <c r="H69" s="95"/>
      <c r="I69" s="95">
        <v>-2</v>
      </c>
      <c r="J69" s="95">
        <v>-8</v>
      </c>
      <c r="K69" s="95">
        <v>-1</v>
      </c>
      <c r="L69" s="95">
        <v>-20</v>
      </c>
      <c r="M69" s="95">
        <v>-1</v>
      </c>
      <c r="N69" s="95">
        <v>16</v>
      </c>
      <c r="O69" s="95">
        <v>-49915</v>
      </c>
      <c r="P69" s="95">
        <v>-54380</v>
      </c>
      <c r="Q69" s="95">
        <v>-68756</v>
      </c>
      <c r="R69" s="46"/>
      <c r="S69" s="46"/>
      <c r="T69" s="46"/>
      <c r="U69" s="46"/>
      <c r="V69" s="46"/>
      <c r="W69" s="46"/>
    </row>
    <row r="70" spans="2:23" x14ac:dyDescent="0.35">
      <c r="B70" s="19" t="s">
        <v>16</v>
      </c>
      <c r="C70" s="93"/>
      <c r="D70" s="93"/>
      <c r="E70" s="93"/>
      <c r="F70" s="93"/>
      <c r="G70" s="93"/>
      <c r="H70" s="93"/>
      <c r="I70" s="93">
        <v>2070</v>
      </c>
      <c r="J70" s="93">
        <v>2086</v>
      </c>
      <c r="K70" s="93">
        <v>2023</v>
      </c>
      <c r="L70" s="93">
        <v>2022</v>
      </c>
      <c r="M70" s="93">
        <v>2021</v>
      </c>
      <c r="N70" s="93">
        <v>2456161</v>
      </c>
      <c r="O70" s="93">
        <v>18848</v>
      </c>
      <c r="P70" s="93">
        <v>-31136</v>
      </c>
      <c r="Q70" s="93">
        <v>-27091</v>
      </c>
      <c r="R70" s="46"/>
      <c r="S70" s="46"/>
      <c r="T70" s="46"/>
      <c r="U70" s="46"/>
      <c r="V70" s="46"/>
      <c r="W70" s="46"/>
    </row>
    <row r="71" spans="2:23" x14ac:dyDescent="0.35">
      <c r="B71" s="7" t="s">
        <v>29</v>
      </c>
      <c r="C71" s="95"/>
      <c r="D71" s="95"/>
      <c r="E71" s="95"/>
      <c r="F71" s="95"/>
      <c r="G71" s="95"/>
      <c r="H71" s="95"/>
      <c r="I71" s="95">
        <v>0</v>
      </c>
      <c r="J71" s="95">
        <v>0</v>
      </c>
      <c r="K71" s="95">
        <v>0</v>
      </c>
      <c r="L71" s="95">
        <v>0</v>
      </c>
      <c r="M71" s="95">
        <v>0</v>
      </c>
      <c r="N71" s="95">
        <v>0</v>
      </c>
      <c r="O71" s="95">
        <v>31796</v>
      </c>
      <c r="P71" s="95">
        <v>40452</v>
      </c>
      <c r="Q71" s="95">
        <v>48202</v>
      </c>
      <c r="R71" s="46"/>
      <c r="S71" s="46"/>
      <c r="T71" s="46"/>
      <c r="U71" s="46"/>
      <c r="V71" s="46"/>
      <c r="W71" s="46"/>
    </row>
    <row r="72" spans="2:23" x14ac:dyDescent="0.35">
      <c r="B72" s="17" t="s">
        <v>17</v>
      </c>
      <c r="C72" s="91"/>
      <c r="D72" s="91"/>
      <c r="E72" s="91"/>
      <c r="F72" s="91"/>
      <c r="G72" s="91"/>
      <c r="H72" s="91"/>
      <c r="I72" s="91">
        <f>I68+I69+I70+I71</f>
        <v>38211</v>
      </c>
      <c r="J72" s="91">
        <f t="shared" ref="J72:Q72" si="14">J68+J69+J70+J71</f>
        <v>-68278</v>
      </c>
      <c r="K72" s="91">
        <f t="shared" si="14"/>
        <v>-351672</v>
      </c>
      <c r="L72" s="91">
        <f t="shared" si="14"/>
        <v>-353678</v>
      </c>
      <c r="M72" s="91">
        <f t="shared" si="14"/>
        <v>-32500</v>
      </c>
      <c r="N72" s="91">
        <f t="shared" si="14"/>
        <v>2387925</v>
      </c>
      <c r="O72" s="91">
        <f t="shared" si="14"/>
        <v>147138</v>
      </c>
      <c r="P72" s="91">
        <f t="shared" si="14"/>
        <v>154590</v>
      </c>
      <c r="Q72" s="91">
        <f t="shared" si="14"/>
        <v>156668</v>
      </c>
      <c r="R72" s="46"/>
      <c r="S72" s="46"/>
      <c r="T72" s="46"/>
      <c r="U72" s="46"/>
      <c r="V72" s="46"/>
      <c r="W72" s="46"/>
    </row>
    <row r="73" spans="2:23" x14ac:dyDescent="0.35">
      <c r="B73" s="7" t="s">
        <v>18</v>
      </c>
      <c r="C73" s="94"/>
      <c r="D73" s="94"/>
      <c r="E73" s="94"/>
      <c r="F73" s="94"/>
      <c r="G73" s="94"/>
      <c r="H73" s="94"/>
      <c r="I73" s="94">
        <v>0</v>
      </c>
      <c r="J73" s="94">
        <v>0</v>
      </c>
      <c r="K73" s="94">
        <v>0</v>
      </c>
      <c r="L73" s="94">
        <v>0</v>
      </c>
      <c r="M73" s="94">
        <v>0</v>
      </c>
      <c r="N73" s="94">
        <v>0</v>
      </c>
      <c r="O73" s="94">
        <v>0</v>
      </c>
      <c r="P73" s="94">
        <v>0</v>
      </c>
      <c r="Q73" s="94">
        <v>0</v>
      </c>
      <c r="R73" s="46"/>
      <c r="S73" s="46"/>
      <c r="T73" s="46"/>
      <c r="U73" s="46"/>
      <c r="V73" s="46"/>
      <c r="W73" s="46"/>
    </row>
    <row r="74" spans="2:23" x14ac:dyDescent="0.35">
      <c r="B74" s="17" t="s">
        <v>26</v>
      </c>
      <c r="C74" s="103"/>
      <c r="D74" s="103"/>
      <c r="E74" s="103"/>
      <c r="F74" s="103"/>
      <c r="G74" s="103"/>
      <c r="H74" s="103"/>
      <c r="I74" s="103">
        <f>I72+I73</f>
        <v>38211</v>
      </c>
      <c r="J74" s="103">
        <f t="shared" ref="J74:Q74" si="15">J72+J73</f>
        <v>-68278</v>
      </c>
      <c r="K74" s="103">
        <f t="shared" si="15"/>
        <v>-351672</v>
      </c>
      <c r="L74" s="103">
        <f t="shared" si="15"/>
        <v>-353678</v>
      </c>
      <c r="M74" s="103">
        <f t="shared" si="15"/>
        <v>-32500</v>
      </c>
      <c r="N74" s="103">
        <f t="shared" si="15"/>
        <v>2387925</v>
      </c>
      <c r="O74" s="103">
        <f t="shared" si="15"/>
        <v>147138</v>
      </c>
      <c r="P74" s="103">
        <f t="shared" si="15"/>
        <v>154590</v>
      </c>
      <c r="Q74" s="103">
        <f t="shared" si="15"/>
        <v>156668</v>
      </c>
      <c r="R74" s="46"/>
      <c r="S74" s="46"/>
      <c r="T74" s="46"/>
      <c r="U74" s="46"/>
      <c r="V74" s="46"/>
      <c r="W74" s="46"/>
    </row>
    <row r="75" spans="2:23" x14ac:dyDescent="0.35">
      <c r="C75" s="70"/>
      <c r="D75" s="70"/>
      <c r="E75" s="70"/>
      <c r="F75" s="70"/>
      <c r="G75" s="70"/>
      <c r="H75" s="70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</row>
    <row r="76" spans="2:23" x14ac:dyDescent="0.35">
      <c r="B76" s="37" t="s">
        <v>133</v>
      </c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</row>
    <row r="77" spans="2:23" x14ac:dyDescent="0.35">
      <c r="B77" s="3" t="s">
        <v>131</v>
      </c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</row>
    <row r="78" spans="2:23" x14ac:dyDescent="0.35"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</row>
  </sheetData>
  <mergeCells count="1">
    <mergeCell ref="B2:B3"/>
  </mergeCells>
  <pageMargins left="0.511811024" right="0.511811024" top="0.78740157499999996" bottom="0.78740157499999996" header="0.31496062000000002" footer="0.31496062000000002"/>
  <headerFooter>
    <oddFooter>&amp;C_x000D_&amp;1#&amp;"Calibri"&amp;10&amp;K008000 Classificação: Pública</oddFooter>
  </headerFooter>
  <customProperties>
    <customPr name="EpmWorksheetKeyString_GUID" r:id="rId1"/>
  </customPropertie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3FC61-7F03-4F94-9E70-1DE1F705950F}">
  <dimension ref="A1:AE79"/>
  <sheetViews>
    <sheetView showGridLines="0" zoomScale="70" zoomScaleNormal="70" workbookViewId="0">
      <pane xSplit="2" ySplit="3" topLeftCell="C22" activePane="bottomRight" state="frozen"/>
      <selection activeCell="H69" sqref="H69"/>
      <selection pane="topRight" activeCell="H69" sqref="H69"/>
      <selection pane="bottomLeft" activeCell="H69" sqref="H69"/>
      <selection pane="bottomRight"/>
    </sheetView>
  </sheetViews>
  <sheetFormatPr defaultRowHeight="14.5" x14ac:dyDescent="0.35"/>
  <cols>
    <col min="1" max="1" width="2.81640625" customWidth="1"/>
    <col min="2" max="2" width="60.81640625" customWidth="1"/>
    <col min="3" max="6" width="14.54296875" customWidth="1"/>
    <col min="7" max="15" width="16" customWidth="1"/>
    <col min="16" max="21" width="16.81640625" customWidth="1"/>
    <col min="24" max="24" width="9.1796875" bestFit="1" customWidth="1"/>
    <col min="33" max="34" width="16.81640625" customWidth="1"/>
  </cols>
  <sheetData>
    <row r="1" spans="1:31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Q1" s="46"/>
    </row>
    <row r="2" spans="1:31" ht="23.15" customHeight="1" x14ac:dyDescent="0.35">
      <c r="A2" s="2"/>
      <c r="B2" s="106" t="s">
        <v>83</v>
      </c>
      <c r="C2" s="104">
        <v>44286</v>
      </c>
      <c r="D2" s="104">
        <f>+C2+100-DAY(C2+100)</f>
        <v>44377</v>
      </c>
      <c r="E2" s="104">
        <f t="shared" ref="E2:P2" si="0">+D2+100-DAY(D2+100)</f>
        <v>44469</v>
      </c>
      <c r="F2" s="104">
        <f t="shared" si="0"/>
        <v>44561</v>
      </c>
      <c r="G2" s="104">
        <f t="shared" si="0"/>
        <v>44651</v>
      </c>
      <c r="H2" s="104">
        <f t="shared" si="0"/>
        <v>44742</v>
      </c>
      <c r="I2" s="104">
        <f t="shared" si="0"/>
        <v>44834</v>
      </c>
      <c r="J2" s="104">
        <f t="shared" si="0"/>
        <v>44926</v>
      </c>
      <c r="K2" s="104">
        <f t="shared" si="0"/>
        <v>45016</v>
      </c>
      <c r="L2" s="104">
        <f t="shared" si="0"/>
        <v>45107</v>
      </c>
      <c r="M2" s="104">
        <f t="shared" si="0"/>
        <v>45199</v>
      </c>
      <c r="N2" s="104">
        <f t="shared" si="0"/>
        <v>45291</v>
      </c>
      <c r="O2" s="104">
        <f t="shared" si="0"/>
        <v>45382</v>
      </c>
      <c r="P2" s="104">
        <f t="shared" si="0"/>
        <v>45473</v>
      </c>
      <c r="Q2" s="46"/>
    </row>
    <row r="3" spans="1:31" x14ac:dyDescent="0.35">
      <c r="A3" s="2"/>
      <c r="B3" s="107"/>
      <c r="C3" s="11" t="str">
        <f>IF(MONTH(C2)&lt;=3,"1T",IF(MONTH(C2)&lt;=6,"2T",IF(MONTH(C2)&lt;=9,"3T","4T")))&amp;RIGHT(YEAR(C2),2)</f>
        <v>1T21</v>
      </c>
      <c r="D3" s="11" t="str">
        <f t="shared" ref="D3:P3" si="1">IF(MONTH(D2)&lt;=3,"1T",IF(MONTH(D2)&lt;=6,"2T",IF(MONTH(D2)&lt;=9,"3T","4T")))&amp;RIGHT(YEAR(D2),2)</f>
        <v>2T21</v>
      </c>
      <c r="E3" s="11" t="str">
        <f t="shared" si="1"/>
        <v>3T21</v>
      </c>
      <c r="F3" s="11" t="str">
        <f t="shared" si="1"/>
        <v>4T21</v>
      </c>
      <c r="G3" s="11" t="str">
        <f t="shared" si="1"/>
        <v>1T22</v>
      </c>
      <c r="H3" s="11" t="str">
        <f t="shared" si="1"/>
        <v>2T22</v>
      </c>
      <c r="I3" s="11" t="str">
        <f t="shared" si="1"/>
        <v>3T22</v>
      </c>
      <c r="J3" s="11" t="str">
        <f t="shared" si="1"/>
        <v>4T22</v>
      </c>
      <c r="K3" s="11" t="str">
        <f t="shared" si="1"/>
        <v>1T23</v>
      </c>
      <c r="L3" s="11" t="str">
        <f t="shared" si="1"/>
        <v>2T23</v>
      </c>
      <c r="M3" s="11" t="str">
        <f t="shared" si="1"/>
        <v>3T23</v>
      </c>
      <c r="N3" s="11" t="str">
        <f t="shared" si="1"/>
        <v>4T23</v>
      </c>
      <c r="O3" s="11" t="str">
        <f t="shared" si="1"/>
        <v>1T24</v>
      </c>
      <c r="P3" s="11" t="str">
        <f t="shared" si="1"/>
        <v>2T24</v>
      </c>
      <c r="Q3" s="46"/>
    </row>
    <row r="4" spans="1:31" x14ac:dyDescent="0.35">
      <c r="A4" s="2"/>
      <c r="B4" s="17" t="s">
        <v>0</v>
      </c>
      <c r="C4" s="91">
        <f>C5+C13+C18+C19</f>
        <v>2606838</v>
      </c>
      <c r="D4" s="91">
        <f>D5+D13+D18+D19</f>
        <v>2388343</v>
      </c>
      <c r="E4" s="91">
        <f t="shared" ref="E4:P4" si="2">E5+E13+E18+E19</f>
        <v>3273700</v>
      </c>
      <c r="F4" s="91">
        <f t="shared" si="2"/>
        <v>3325069</v>
      </c>
      <c r="G4" s="91">
        <f t="shared" si="2"/>
        <v>2787225</v>
      </c>
      <c r="H4" s="91">
        <f t="shared" si="2"/>
        <v>2940402</v>
      </c>
      <c r="I4" s="91">
        <f t="shared" si="2"/>
        <v>3221672</v>
      </c>
      <c r="J4" s="91">
        <f t="shared" si="2"/>
        <v>3590002</v>
      </c>
      <c r="K4" s="91">
        <f t="shared" si="2"/>
        <v>3568663</v>
      </c>
      <c r="L4" s="91">
        <f t="shared" si="2"/>
        <v>3664416</v>
      </c>
      <c r="M4" s="91">
        <f t="shared" si="2"/>
        <v>3643625</v>
      </c>
      <c r="N4" s="91">
        <f t="shared" si="2"/>
        <v>4190091</v>
      </c>
      <c r="O4" s="91">
        <f t="shared" si="2"/>
        <v>3624898</v>
      </c>
      <c r="P4" s="91">
        <f t="shared" si="2"/>
        <v>3690364</v>
      </c>
      <c r="Q4" s="46"/>
      <c r="R4" s="46"/>
      <c r="S4" s="46"/>
      <c r="T4" s="46"/>
      <c r="U4" s="46"/>
      <c r="V4" s="46"/>
      <c r="W4" s="46"/>
      <c r="X4" s="15"/>
      <c r="Y4" s="15"/>
      <c r="Z4" s="15"/>
      <c r="AA4" s="15"/>
      <c r="AB4" s="15"/>
      <c r="AC4" s="15"/>
      <c r="AD4" s="15"/>
      <c r="AE4" s="15"/>
    </row>
    <row r="5" spans="1:31" x14ac:dyDescent="0.35">
      <c r="A5" s="2"/>
      <c r="B5" s="12" t="s">
        <v>32</v>
      </c>
      <c r="C5" s="92">
        <f>SUM(C6:C12)</f>
        <v>1504856</v>
      </c>
      <c r="D5" s="92">
        <f t="shared" ref="D5:P5" si="3">SUM(D6:D12)</f>
        <v>1347620</v>
      </c>
      <c r="E5" s="92">
        <f t="shared" si="3"/>
        <v>1529547</v>
      </c>
      <c r="F5" s="92">
        <f t="shared" si="3"/>
        <v>1748442</v>
      </c>
      <c r="G5" s="92">
        <f t="shared" si="3"/>
        <v>1637959</v>
      </c>
      <c r="H5" s="92">
        <f t="shared" si="3"/>
        <v>1461732</v>
      </c>
      <c r="I5" s="92">
        <f t="shared" si="3"/>
        <v>2791461</v>
      </c>
      <c r="J5" s="92">
        <f t="shared" si="3"/>
        <v>2699785</v>
      </c>
      <c r="K5" s="92">
        <f t="shared" si="3"/>
        <v>2661952</v>
      </c>
      <c r="L5" s="92">
        <f t="shared" si="3"/>
        <v>2557522</v>
      </c>
      <c r="M5" s="92">
        <f t="shared" si="3"/>
        <v>2615021</v>
      </c>
      <c r="N5" s="92">
        <f t="shared" si="3"/>
        <v>3078560</v>
      </c>
      <c r="O5" s="92">
        <f t="shared" si="3"/>
        <v>2640450</v>
      </c>
      <c r="P5" s="92">
        <f t="shared" si="3"/>
        <v>2642898</v>
      </c>
      <c r="Q5" s="46"/>
      <c r="R5" s="46"/>
      <c r="S5" s="46"/>
      <c r="T5" s="46"/>
      <c r="U5" s="46"/>
      <c r="V5" s="46"/>
      <c r="W5" s="46"/>
      <c r="X5" s="15"/>
      <c r="Y5" s="15"/>
      <c r="Z5" s="15"/>
      <c r="AA5" s="15"/>
      <c r="AB5" s="15"/>
      <c r="AC5" s="15"/>
      <c r="AD5" s="15"/>
      <c r="AE5" s="15"/>
    </row>
    <row r="6" spans="1:31" x14ac:dyDescent="0.35">
      <c r="A6" s="1"/>
      <c r="B6" s="19" t="s">
        <v>33</v>
      </c>
      <c r="C6" s="93">
        <v>716384</v>
      </c>
      <c r="D6" s="93">
        <v>599377</v>
      </c>
      <c r="E6" s="93">
        <v>804085</v>
      </c>
      <c r="F6" s="93">
        <v>908307</v>
      </c>
      <c r="G6" s="93">
        <v>737543</v>
      </c>
      <c r="H6" s="93">
        <v>616665</v>
      </c>
      <c r="I6" s="93">
        <v>1858523</v>
      </c>
      <c r="J6" s="93">
        <v>1858989</v>
      </c>
      <c r="K6" s="93">
        <v>1724277</v>
      </c>
      <c r="L6" s="93">
        <v>1709114</v>
      </c>
      <c r="M6" s="93">
        <v>1841530</v>
      </c>
      <c r="N6" s="93">
        <v>2190230</v>
      </c>
      <c r="O6" s="93">
        <v>1833013</v>
      </c>
      <c r="P6" s="93">
        <v>1966914</v>
      </c>
      <c r="Q6" s="46"/>
      <c r="R6" s="46"/>
      <c r="S6" s="46"/>
      <c r="T6" s="46"/>
      <c r="U6" s="46"/>
      <c r="V6" s="46"/>
      <c r="W6" s="46"/>
      <c r="X6" s="15"/>
      <c r="Y6" s="15"/>
      <c r="Z6" s="15"/>
      <c r="AA6" s="15"/>
      <c r="AB6" s="15"/>
      <c r="AC6" s="15"/>
      <c r="AD6" s="15"/>
      <c r="AE6" s="15"/>
    </row>
    <row r="7" spans="1:31" x14ac:dyDescent="0.35">
      <c r="A7" s="1"/>
      <c r="B7" s="7" t="s">
        <v>34</v>
      </c>
      <c r="C7" s="95">
        <v>0</v>
      </c>
      <c r="D7" s="95">
        <v>0</v>
      </c>
      <c r="E7" s="95">
        <v>0</v>
      </c>
      <c r="F7" s="95">
        <v>0</v>
      </c>
      <c r="G7" s="95">
        <v>0</v>
      </c>
      <c r="H7" s="95">
        <v>0</v>
      </c>
      <c r="I7" s="95">
        <v>0</v>
      </c>
      <c r="J7" s="95">
        <v>0</v>
      </c>
      <c r="K7" s="95">
        <v>78355</v>
      </c>
      <c r="L7" s="95">
        <v>78455</v>
      </c>
      <c r="M7" s="95">
        <v>78455</v>
      </c>
      <c r="N7" s="95">
        <v>80504</v>
      </c>
      <c r="O7" s="95">
        <v>46723</v>
      </c>
      <c r="P7" s="95">
        <v>56901</v>
      </c>
      <c r="Q7" s="46"/>
      <c r="R7" s="46"/>
      <c r="S7" s="46"/>
      <c r="T7" s="46"/>
      <c r="U7" s="46"/>
      <c r="V7" s="46"/>
      <c r="W7" s="46"/>
      <c r="X7" s="15"/>
      <c r="Y7" s="15"/>
      <c r="Z7" s="15"/>
      <c r="AA7" s="15"/>
      <c r="AB7" s="15"/>
      <c r="AC7" s="15"/>
      <c r="AD7" s="15"/>
      <c r="AE7" s="15"/>
    </row>
    <row r="8" spans="1:31" x14ac:dyDescent="0.35">
      <c r="A8" s="1"/>
      <c r="B8" s="19" t="s">
        <v>12</v>
      </c>
      <c r="C8" s="93">
        <v>306989</v>
      </c>
      <c r="D8" s="93">
        <v>309108</v>
      </c>
      <c r="E8" s="93">
        <v>313811</v>
      </c>
      <c r="F8" s="93">
        <v>319871</v>
      </c>
      <c r="G8" s="93">
        <v>333477</v>
      </c>
      <c r="H8" s="93">
        <v>340178</v>
      </c>
      <c r="I8" s="93">
        <v>371196</v>
      </c>
      <c r="J8" s="93">
        <v>359328</v>
      </c>
      <c r="K8" s="93">
        <v>470604</v>
      </c>
      <c r="L8" s="93">
        <v>338437</v>
      </c>
      <c r="M8" s="93">
        <v>312642</v>
      </c>
      <c r="N8" s="93">
        <v>340092</v>
      </c>
      <c r="O8" s="93">
        <v>310221</v>
      </c>
      <c r="P8" s="93">
        <v>306996</v>
      </c>
      <c r="Q8" s="46"/>
      <c r="R8" s="46"/>
      <c r="S8" s="46"/>
      <c r="T8" s="46"/>
      <c r="U8" s="46"/>
      <c r="V8" s="46"/>
      <c r="W8" s="46"/>
      <c r="X8" s="15"/>
      <c r="Y8" s="15"/>
      <c r="Z8" s="15"/>
      <c r="AA8" s="15"/>
      <c r="AB8" s="15"/>
      <c r="AC8" s="15"/>
      <c r="AD8" s="15"/>
      <c r="AE8" s="15"/>
    </row>
    <row r="9" spans="1:31" x14ac:dyDescent="0.35">
      <c r="A9" s="1"/>
      <c r="B9" s="7" t="s">
        <v>24</v>
      </c>
      <c r="C9" s="95">
        <v>99363</v>
      </c>
      <c r="D9" s="95">
        <v>61527</v>
      </c>
      <c r="E9" s="95">
        <v>16671</v>
      </c>
      <c r="F9" s="95">
        <v>102586</v>
      </c>
      <c r="G9" s="95">
        <v>190009</v>
      </c>
      <c r="H9" s="95">
        <v>122263</v>
      </c>
      <c r="I9" s="95">
        <v>125564</v>
      </c>
      <c r="J9" s="95">
        <v>48209</v>
      </c>
      <c r="K9" s="95">
        <v>29297</v>
      </c>
      <c r="L9" s="95">
        <v>66364</v>
      </c>
      <c r="M9" s="95">
        <v>100093</v>
      </c>
      <c r="N9" s="95">
        <v>112518</v>
      </c>
      <c r="O9" s="95">
        <v>187631</v>
      </c>
      <c r="P9" s="95">
        <v>48396</v>
      </c>
      <c r="Q9" s="46"/>
      <c r="R9" s="46"/>
      <c r="S9" s="46"/>
      <c r="T9" s="46"/>
      <c r="U9" s="46"/>
      <c r="V9" s="46"/>
      <c r="W9" s="46"/>
      <c r="X9" s="15"/>
      <c r="Y9" s="15"/>
      <c r="Z9" s="15"/>
      <c r="AA9" s="15"/>
      <c r="AB9" s="15"/>
      <c r="AC9" s="15"/>
      <c r="AD9" s="15"/>
      <c r="AE9" s="15"/>
    </row>
    <row r="10" spans="1:31" x14ac:dyDescent="0.35">
      <c r="A10" s="1"/>
      <c r="B10" s="19" t="s">
        <v>23</v>
      </c>
      <c r="C10" s="93">
        <v>373330</v>
      </c>
      <c r="D10" s="93">
        <v>361494</v>
      </c>
      <c r="E10" s="93">
        <v>381234</v>
      </c>
      <c r="F10" s="93">
        <v>374123</v>
      </c>
      <c r="G10" s="93">
        <v>373512</v>
      </c>
      <c r="H10" s="93">
        <v>378720</v>
      </c>
      <c r="I10" s="93">
        <v>436178</v>
      </c>
      <c r="J10" s="93">
        <v>433259</v>
      </c>
      <c r="K10" s="93">
        <v>359419</v>
      </c>
      <c r="L10" s="93">
        <v>365152</v>
      </c>
      <c r="M10" s="93">
        <v>282301</v>
      </c>
      <c r="N10" s="93">
        <v>355216</v>
      </c>
      <c r="O10" s="93">
        <v>262862</v>
      </c>
      <c r="P10" s="93">
        <v>263691</v>
      </c>
      <c r="Q10" s="46"/>
      <c r="R10" s="46"/>
      <c r="S10" s="46"/>
      <c r="T10" s="46"/>
      <c r="U10" s="46"/>
      <c r="V10" s="46"/>
      <c r="W10" s="46"/>
      <c r="X10" s="15"/>
      <c r="Y10" s="15"/>
      <c r="Z10" s="15"/>
      <c r="AA10" s="15"/>
      <c r="AB10" s="15"/>
      <c r="AC10" s="15"/>
      <c r="AD10" s="15"/>
      <c r="AE10" s="15"/>
    </row>
    <row r="11" spans="1:31" x14ac:dyDescent="0.35">
      <c r="A11" s="1"/>
      <c r="B11" s="7" t="s">
        <v>11</v>
      </c>
      <c r="C11" s="95">
        <v>8790</v>
      </c>
      <c r="D11" s="95">
        <v>16114</v>
      </c>
      <c r="E11" s="95">
        <v>13746</v>
      </c>
      <c r="F11" s="95">
        <v>43555</v>
      </c>
      <c r="G11" s="95">
        <v>3418</v>
      </c>
      <c r="H11" s="95">
        <v>3906</v>
      </c>
      <c r="I11" s="95">
        <v>0</v>
      </c>
      <c r="J11" s="95">
        <v>0</v>
      </c>
      <c r="K11" s="95">
        <v>0</v>
      </c>
      <c r="L11" s="95">
        <v>0</v>
      </c>
      <c r="M11" s="95">
        <v>0</v>
      </c>
      <c r="N11" s="95">
        <v>0</v>
      </c>
      <c r="O11" s="95">
        <v>0</v>
      </c>
      <c r="P11" s="95">
        <v>0</v>
      </c>
      <c r="Q11" s="46"/>
      <c r="R11" s="46"/>
      <c r="S11" s="46"/>
      <c r="T11" s="46"/>
      <c r="U11" s="46"/>
      <c r="V11" s="46"/>
      <c r="W11" s="46"/>
      <c r="X11" s="15"/>
      <c r="Y11" s="15"/>
      <c r="Z11" s="15"/>
      <c r="AA11" s="15"/>
      <c r="AB11" s="15"/>
      <c r="AC11" s="15"/>
      <c r="AD11" s="15"/>
      <c r="AE11" s="15"/>
    </row>
    <row r="12" spans="1:31" x14ac:dyDescent="0.35">
      <c r="A12" s="1"/>
      <c r="B12" s="19" t="s">
        <v>13</v>
      </c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46"/>
      <c r="R12" s="46"/>
      <c r="S12" s="46"/>
      <c r="T12" s="46"/>
      <c r="U12" s="46"/>
      <c r="V12" s="46"/>
      <c r="W12" s="46"/>
      <c r="X12" s="15"/>
      <c r="Y12" s="15"/>
      <c r="Z12" s="15"/>
      <c r="AA12" s="15"/>
      <c r="AB12" s="15"/>
      <c r="AC12" s="15"/>
      <c r="AD12" s="15"/>
      <c r="AE12" s="15"/>
    </row>
    <row r="13" spans="1:31" x14ac:dyDescent="0.35">
      <c r="A13" s="2"/>
      <c r="B13" s="12" t="s">
        <v>35</v>
      </c>
      <c r="C13" s="92">
        <f>SUM(C14:C17)</f>
        <v>1563215</v>
      </c>
      <c r="D13" s="92">
        <f t="shared" ref="D13:P13" si="4">SUM(D14:D17)</f>
        <v>1498990</v>
      </c>
      <c r="E13" s="92">
        <f t="shared" si="4"/>
        <v>2158565</v>
      </c>
      <c r="F13" s="92">
        <f t="shared" si="4"/>
        <v>1899221</v>
      </c>
      <c r="G13" s="92">
        <f t="shared" si="4"/>
        <v>1596733</v>
      </c>
      <c r="H13" s="92">
        <f t="shared" si="4"/>
        <v>1894898</v>
      </c>
      <c r="I13" s="92">
        <f t="shared" si="4"/>
        <v>1042703</v>
      </c>
      <c r="J13" s="92">
        <f t="shared" si="4"/>
        <v>1403867</v>
      </c>
      <c r="K13" s="92">
        <f t="shared" si="4"/>
        <v>1521513</v>
      </c>
      <c r="L13" s="92">
        <f t="shared" si="4"/>
        <v>1706024</v>
      </c>
      <c r="M13" s="92">
        <f t="shared" si="4"/>
        <v>1643364</v>
      </c>
      <c r="N13" s="92">
        <f t="shared" si="4"/>
        <v>1802314</v>
      </c>
      <c r="O13" s="92">
        <f t="shared" si="4"/>
        <v>1662604</v>
      </c>
      <c r="P13" s="92">
        <f t="shared" si="4"/>
        <v>1726711</v>
      </c>
      <c r="Q13" s="46"/>
      <c r="R13" s="46"/>
      <c r="S13" s="46"/>
      <c r="T13" s="46"/>
      <c r="U13" s="46"/>
      <c r="V13" s="46"/>
      <c r="W13" s="46"/>
      <c r="X13" s="15"/>
      <c r="Y13" s="15"/>
      <c r="Z13" s="15"/>
      <c r="AA13" s="15"/>
      <c r="AB13" s="15"/>
      <c r="AC13" s="15"/>
      <c r="AD13" s="15"/>
      <c r="AE13" s="15"/>
    </row>
    <row r="14" spans="1:31" x14ac:dyDescent="0.35">
      <c r="A14" s="1"/>
      <c r="B14" s="19" t="s">
        <v>23</v>
      </c>
      <c r="C14" s="93">
        <v>529648</v>
      </c>
      <c r="D14" s="93">
        <v>532435</v>
      </c>
      <c r="E14" s="93">
        <v>548118</v>
      </c>
      <c r="F14" s="93">
        <v>506413</v>
      </c>
      <c r="G14" s="93">
        <v>513371</v>
      </c>
      <c r="H14" s="93">
        <v>558334</v>
      </c>
      <c r="I14" s="93">
        <v>584046</v>
      </c>
      <c r="J14" s="93">
        <v>549835</v>
      </c>
      <c r="K14" s="93">
        <v>537978</v>
      </c>
      <c r="L14" s="93">
        <v>611708</v>
      </c>
      <c r="M14" s="93">
        <v>761752</v>
      </c>
      <c r="N14" s="93">
        <v>580592</v>
      </c>
      <c r="O14" s="93">
        <v>621049</v>
      </c>
      <c r="P14" s="93">
        <v>736040</v>
      </c>
      <c r="Q14" s="46"/>
      <c r="R14" s="46"/>
      <c r="S14" s="46"/>
      <c r="T14" s="46"/>
      <c r="U14" s="46"/>
      <c r="V14" s="46"/>
      <c r="W14" s="46"/>
      <c r="X14" s="15"/>
      <c r="Y14" s="15"/>
      <c r="Z14" s="15"/>
      <c r="AA14" s="15"/>
      <c r="AB14" s="15"/>
      <c r="AC14" s="15"/>
      <c r="AD14" s="15"/>
      <c r="AE14" s="15"/>
    </row>
    <row r="15" spans="1:31" x14ac:dyDescent="0.35">
      <c r="A15" s="1"/>
      <c r="B15" s="7" t="s">
        <v>14</v>
      </c>
      <c r="C15" s="95">
        <v>1002795</v>
      </c>
      <c r="D15" s="95">
        <v>924436</v>
      </c>
      <c r="E15" s="95">
        <v>1040719</v>
      </c>
      <c r="F15" s="95">
        <v>1270623</v>
      </c>
      <c r="G15" s="95">
        <v>1067724</v>
      </c>
      <c r="H15" s="95">
        <v>1294171</v>
      </c>
      <c r="I15" s="95">
        <v>247691</v>
      </c>
      <c r="J15" s="95">
        <v>642917</v>
      </c>
      <c r="K15" s="95">
        <v>947571</v>
      </c>
      <c r="L15" s="95">
        <v>821035</v>
      </c>
      <c r="M15" s="95">
        <v>526106</v>
      </c>
      <c r="N15" s="95">
        <v>636888</v>
      </c>
      <c r="O15" s="95">
        <v>847983</v>
      </c>
      <c r="P15" s="95">
        <v>665454</v>
      </c>
      <c r="Q15" s="46"/>
      <c r="R15" s="46"/>
      <c r="S15" s="46"/>
      <c r="T15" s="46"/>
      <c r="U15" s="46"/>
      <c r="V15" s="46"/>
      <c r="W15" s="46"/>
      <c r="X15" s="15"/>
      <c r="Y15" s="15"/>
      <c r="Z15" s="15"/>
      <c r="AA15" s="15"/>
      <c r="AB15" s="15"/>
      <c r="AC15" s="15"/>
      <c r="AD15" s="15"/>
      <c r="AE15" s="15"/>
    </row>
    <row r="16" spans="1:31" x14ac:dyDescent="0.35">
      <c r="A16" s="1"/>
      <c r="B16" s="19" t="s">
        <v>31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>
        <v>0</v>
      </c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93">
        <v>0</v>
      </c>
      <c r="Q16" s="46"/>
      <c r="R16" s="46"/>
      <c r="S16" s="46"/>
      <c r="T16" s="46"/>
      <c r="U16" s="46"/>
      <c r="V16" s="46"/>
      <c r="W16" s="46"/>
      <c r="X16" s="15"/>
      <c r="Y16" s="15"/>
      <c r="Z16" s="15"/>
      <c r="AA16" s="15"/>
      <c r="AB16" s="15"/>
      <c r="AC16" s="15"/>
      <c r="AD16" s="15"/>
      <c r="AE16" s="15"/>
    </row>
    <row r="17" spans="1:31" x14ac:dyDescent="0.35">
      <c r="A17" s="1"/>
      <c r="B17" s="7" t="s">
        <v>11</v>
      </c>
      <c r="C17" s="95">
        <v>30772</v>
      </c>
      <c r="D17" s="95">
        <v>42119</v>
      </c>
      <c r="E17" s="95">
        <v>569728</v>
      </c>
      <c r="F17" s="95">
        <v>122185</v>
      </c>
      <c r="G17" s="95">
        <v>15638</v>
      </c>
      <c r="H17" s="95">
        <v>42393</v>
      </c>
      <c r="I17" s="95">
        <v>210966</v>
      </c>
      <c r="J17" s="95">
        <v>211115</v>
      </c>
      <c r="K17" s="95">
        <v>35964</v>
      </c>
      <c r="L17" s="95">
        <v>273281</v>
      </c>
      <c r="M17" s="95">
        <v>355506</v>
      </c>
      <c r="N17" s="95">
        <v>584834</v>
      </c>
      <c r="O17" s="95">
        <v>193572</v>
      </c>
      <c r="P17" s="95">
        <v>325217</v>
      </c>
      <c r="Q17" s="46"/>
      <c r="R17" s="46"/>
      <c r="S17" s="46"/>
      <c r="T17" s="46"/>
      <c r="U17" s="46"/>
      <c r="V17" s="46"/>
      <c r="W17" s="46"/>
      <c r="X17" s="15"/>
      <c r="Y17" s="15"/>
      <c r="Z17" s="15"/>
      <c r="AA17" s="15"/>
      <c r="AB17" s="15"/>
      <c r="AC17" s="15"/>
      <c r="AD17" s="15"/>
      <c r="AE17" s="15"/>
    </row>
    <row r="18" spans="1:31" x14ac:dyDescent="0.35">
      <c r="A18" s="2"/>
      <c r="B18" s="18" t="s">
        <v>20</v>
      </c>
      <c r="C18" s="91">
        <v>6731</v>
      </c>
      <c r="D18" s="91">
        <v>11709</v>
      </c>
      <c r="E18" s="91">
        <v>8576</v>
      </c>
      <c r="F18" s="91">
        <v>121703</v>
      </c>
      <c r="G18" s="91">
        <v>5396</v>
      </c>
      <c r="H18" s="91">
        <v>8029</v>
      </c>
      <c r="I18" s="91">
        <v>6516</v>
      </c>
      <c r="J18" s="91">
        <v>98762</v>
      </c>
      <c r="K18" s="91">
        <v>9447</v>
      </c>
      <c r="L18" s="91">
        <v>11310</v>
      </c>
      <c r="M18" s="91">
        <v>9382</v>
      </c>
      <c r="N18" s="91">
        <v>12875</v>
      </c>
      <c r="O18" s="91">
        <v>9674</v>
      </c>
      <c r="P18" s="91">
        <v>8662</v>
      </c>
      <c r="Q18" s="46"/>
      <c r="R18" s="46"/>
      <c r="S18" s="46"/>
      <c r="T18" s="46"/>
      <c r="U18" s="46"/>
      <c r="V18" s="46"/>
      <c r="W18" s="46"/>
      <c r="X18" s="15"/>
      <c r="Y18" s="15"/>
      <c r="Z18" s="15"/>
      <c r="AA18" s="15"/>
      <c r="AB18" s="15"/>
      <c r="AC18" s="15"/>
      <c r="AD18" s="15"/>
      <c r="AE18" s="15"/>
    </row>
    <row r="19" spans="1:31" x14ac:dyDescent="0.35">
      <c r="A19" s="2"/>
      <c r="B19" s="12" t="s">
        <v>22</v>
      </c>
      <c r="C19" s="92">
        <f>SUM(C20:C30)</f>
        <v>-467964</v>
      </c>
      <c r="D19" s="92">
        <f t="shared" ref="D19:P19" si="5">SUM(D20:D30)</f>
        <v>-469976</v>
      </c>
      <c r="E19" s="92">
        <f t="shared" si="5"/>
        <v>-422988</v>
      </c>
      <c r="F19" s="92">
        <f t="shared" si="5"/>
        <v>-444297</v>
      </c>
      <c r="G19" s="92">
        <f t="shared" si="5"/>
        <v>-452863</v>
      </c>
      <c r="H19" s="92">
        <f t="shared" si="5"/>
        <v>-424257</v>
      </c>
      <c r="I19" s="92">
        <f t="shared" si="5"/>
        <v>-619008</v>
      </c>
      <c r="J19" s="92">
        <f t="shared" si="5"/>
        <v>-612412</v>
      </c>
      <c r="K19" s="92">
        <f t="shared" si="5"/>
        <v>-624249</v>
      </c>
      <c r="L19" s="92">
        <f t="shared" si="5"/>
        <v>-610440</v>
      </c>
      <c r="M19" s="92">
        <f t="shared" si="5"/>
        <v>-624142</v>
      </c>
      <c r="N19" s="92">
        <f t="shared" si="5"/>
        <v>-703658</v>
      </c>
      <c r="O19" s="92">
        <f t="shared" si="5"/>
        <v>-687830</v>
      </c>
      <c r="P19" s="92">
        <f t="shared" si="5"/>
        <v>-687907</v>
      </c>
      <c r="Q19" s="46"/>
      <c r="R19" s="46"/>
      <c r="S19" s="46"/>
      <c r="T19" s="46"/>
      <c r="U19" s="46"/>
      <c r="V19" s="46"/>
      <c r="W19" s="46"/>
      <c r="X19" s="15"/>
      <c r="Y19" s="15"/>
      <c r="Z19" s="15"/>
      <c r="AA19" s="15"/>
      <c r="AB19" s="15"/>
      <c r="AC19" s="15"/>
      <c r="AD19" s="15"/>
      <c r="AE19" s="15"/>
    </row>
    <row r="20" spans="1:31" x14ac:dyDescent="0.35">
      <c r="A20" s="2"/>
      <c r="B20" s="19" t="s">
        <v>69</v>
      </c>
      <c r="C20" s="96">
        <v>-43116</v>
      </c>
      <c r="D20" s="96">
        <v>-44143</v>
      </c>
      <c r="E20" s="96">
        <v>-48578</v>
      </c>
      <c r="F20" s="96">
        <v>-51433</v>
      </c>
      <c r="G20" s="93">
        <v>-47024</v>
      </c>
      <c r="H20" s="93">
        <v>-46897</v>
      </c>
      <c r="I20" s="93">
        <v>-50116</v>
      </c>
      <c r="J20" s="93">
        <v>-49275</v>
      </c>
      <c r="K20" s="93">
        <v>-59648</v>
      </c>
      <c r="L20" s="93">
        <v>-42853</v>
      </c>
      <c r="M20" s="93">
        <v>-38304</v>
      </c>
      <c r="N20" s="93">
        <v>-43702</v>
      </c>
      <c r="O20" s="93">
        <v>-39806</v>
      </c>
      <c r="P20" s="93">
        <v>-34828</v>
      </c>
      <c r="Q20" s="46"/>
      <c r="R20" s="46"/>
      <c r="S20" s="46"/>
      <c r="T20" s="46"/>
      <c r="U20" s="46"/>
      <c r="V20" s="46"/>
      <c r="W20" s="46"/>
      <c r="X20" s="15"/>
      <c r="Y20" s="15"/>
      <c r="Z20" s="15"/>
      <c r="AA20" s="15"/>
      <c r="AB20" s="15"/>
      <c r="AC20" s="15"/>
      <c r="AD20" s="15"/>
      <c r="AE20" s="15"/>
    </row>
    <row r="21" spans="1:31" x14ac:dyDescent="0.35">
      <c r="A21" s="2"/>
      <c r="B21" s="7" t="s">
        <v>70</v>
      </c>
      <c r="C21" s="97">
        <v>-288651</v>
      </c>
      <c r="D21" s="97">
        <v>-278253</v>
      </c>
      <c r="E21" s="97">
        <v>-246373</v>
      </c>
      <c r="F21" s="97">
        <v>-261851</v>
      </c>
      <c r="G21" s="95">
        <v>-256160</v>
      </c>
      <c r="H21" s="95">
        <v>-249944</v>
      </c>
      <c r="I21" s="95">
        <v>-374653</v>
      </c>
      <c r="J21" s="95">
        <v>-386917</v>
      </c>
      <c r="K21" s="95">
        <v>-378045</v>
      </c>
      <c r="L21" s="95">
        <v>-374423</v>
      </c>
      <c r="M21" s="95">
        <v>-437304</v>
      </c>
      <c r="N21" s="95">
        <v>-463355</v>
      </c>
      <c r="O21" s="95">
        <v>-423841</v>
      </c>
      <c r="P21" s="95">
        <v>-446464</v>
      </c>
      <c r="Q21" s="46"/>
      <c r="R21" s="46"/>
      <c r="S21" s="46"/>
      <c r="T21" s="46"/>
      <c r="U21" s="46"/>
      <c r="V21" s="46"/>
      <c r="W21" s="46"/>
      <c r="X21" s="15"/>
      <c r="Y21" s="15"/>
      <c r="Z21" s="15"/>
      <c r="AA21" s="15"/>
      <c r="AB21" s="15"/>
      <c r="AC21" s="15"/>
      <c r="AD21" s="15"/>
      <c r="AE21" s="15"/>
    </row>
    <row r="22" spans="1:31" x14ac:dyDescent="0.35">
      <c r="A22" s="2"/>
      <c r="B22" s="19" t="s">
        <v>71</v>
      </c>
      <c r="C22" s="96">
        <v>-169</v>
      </c>
      <c r="D22" s="96">
        <v>-405</v>
      </c>
      <c r="E22" s="96">
        <v>-155</v>
      </c>
      <c r="F22" s="96">
        <v>-344</v>
      </c>
      <c r="G22" s="93">
        <v>-639</v>
      </c>
      <c r="H22" s="93">
        <v>-84</v>
      </c>
      <c r="I22" s="93">
        <v>-85</v>
      </c>
      <c r="J22" s="93">
        <v>-268</v>
      </c>
      <c r="K22" s="93">
        <v>-133</v>
      </c>
      <c r="L22" s="93">
        <v>-89</v>
      </c>
      <c r="M22" s="93">
        <v>-99</v>
      </c>
      <c r="N22" s="93">
        <v>-200</v>
      </c>
      <c r="O22" s="93">
        <v>-121</v>
      </c>
      <c r="P22" s="93">
        <v>-108</v>
      </c>
      <c r="Q22" s="46"/>
      <c r="R22" s="46"/>
      <c r="S22" s="46"/>
      <c r="T22" s="46"/>
      <c r="U22" s="46"/>
      <c r="V22" s="46"/>
      <c r="W22" s="46"/>
      <c r="X22" s="15"/>
      <c r="Y22" s="15"/>
      <c r="Z22" s="15"/>
      <c r="AA22" s="15"/>
      <c r="AB22" s="15"/>
      <c r="AC22" s="15"/>
      <c r="AD22" s="15"/>
      <c r="AE22" s="15"/>
    </row>
    <row r="23" spans="1:31" x14ac:dyDescent="0.35">
      <c r="A23" s="2"/>
      <c r="B23" s="7" t="s">
        <v>72</v>
      </c>
      <c r="C23" s="97">
        <v>-30882</v>
      </c>
      <c r="D23" s="97">
        <v>-26231</v>
      </c>
      <c r="E23" s="97">
        <v>-32229</v>
      </c>
      <c r="F23" s="97">
        <v>-36150</v>
      </c>
      <c r="G23" s="95">
        <v>-31194</v>
      </c>
      <c r="H23" s="95">
        <v>-26236</v>
      </c>
      <c r="I23" s="95">
        <v>-18959</v>
      </c>
      <c r="J23" s="95">
        <v>-23666</v>
      </c>
      <c r="K23" s="95">
        <v>-23300</v>
      </c>
      <c r="L23" s="95">
        <v>-21695</v>
      </c>
      <c r="M23" s="95">
        <v>25729</v>
      </c>
      <c r="N23" s="95">
        <v>-12654</v>
      </c>
      <c r="O23" s="95">
        <v>-12655</v>
      </c>
      <c r="P23" s="95">
        <v>-12654</v>
      </c>
      <c r="Q23" s="46"/>
      <c r="R23" s="46"/>
      <c r="S23" s="46"/>
      <c r="T23" s="46"/>
      <c r="U23" s="46"/>
      <c r="V23" s="46"/>
      <c r="W23" s="46"/>
      <c r="X23" s="15"/>
      <c r="Y23" s="15"/>
      <c r="Z23" s="15"/>
      <c r="AA23" s="15"/>
      <c r="AB23" s="15"/>
      <c r="AC23" s="15"/>
      <c r="AD23" s="15"/>
      <c r="AE23" s="15"/>
    </row>
    <row r="24" spans="1:31" x14ac:dyDescent="0.35">
      <c r="A24" s="2"/>
      <c r="B24" s="19" t="s">
        <v>73</v>
      </c>
      <c r="C24" s="96">
        <v>-27371</v>
      </c>
      <c r="D24" s="96">
        <v>-25639</v>
      </c>
      <c r="E24" s="96">
        <v>-23842</v>
      </c>
      <c r="F24" s="96">
        <v>-25037</v>
      </c>
      <c r="G24" s="93">
        <v>-24532</v>
      </c>
      <c r="H24" s="93">
        <v>-23341</v>
      </c>
      <c r="I24" s="93">
        <v>-37601</v>
      </c>
      <c r="J24" s="93">
        <v>-36797</v>
      </c>
      <c r="K24" s="93">
        <v>-35767</v>
      </c>
      <c r="L24" s="93">
        <v>-35417</v>
      </c>
      <c r="M24" s="93">
        <v>-42323</v>
      </c>
      <c r="N24" s="93">
        <v>-44248</v>
      </c>
      <c r="O24" s="93">
        <v>-40501</v>
      </c>
      <c r="P24" s="93">
        <v>-41683</v>
      </c>
      <c r="Q24" s="46"/>
      <c r="R24" s="46"/>
      <c r="S24" s="46"/>
      <c r="T24" s="46"/>
      <c r="U24" s="46"/>
      <c r="V24" s="46"/>
      <c r="W24" s="46"/>
      <c r="X24" s="15"/>
      <c r="Y24" s="15"/>
      <c r="Z24" s="15"/>
      <c r="AA24" s="15"/>
      <c r="AB24" s="15"/>
      <c r="AC24" s="15"/>
      <c r="AD24" s="15"/>
      <c r="AE24" s="15"/>
    </row>
    <row r="25" spans="1:31" x14ac:dyDescent="0.35">
      <c r="A25" s="2"/>
      <c r="B25" s="7" t="s">
        <v>74</v>
      </c>
      <c r="C25" s="97">
        <v>-31014</v>
      </c>
      <c r="D25" s="97">
        <v>-44687</v>
      </c>
      <c r="E25" s="97">
        <v>-25552</v>
      </c>
      <c r="F25" s="97">
        <v>-29979</v>
      </c>
      <c r="G25" s="95">
        <v>-36983</v>
      </c>
      <c r="H25" s="95">
        <v>-29302</v>
      </c>
      <c r="I25" s="95">
        <v>-49593</v>
      </c>
      <c r="J25" s="95">
        <v>-31373</v>
      </c>
      <c r="K25" s="95">
        <v>-32971</v>
      </c>
      <c r="L25" s="95">
        <v>-35094</v>
      </c>
      <c r="M25" s="95">
        <v>-34094</v>
      </c>
      <c r="N25" s="95">
        <v>-34477</v>
      </c>
      <c r="O25" s="95">
        <v>-39301</v>
      </c>
      <c r="P25" s="95">
        <v>-41230</v>
      </c>
      <c r="Q25" s="46"/>
      <c r="R25" s="46"/>
      <c r="S25" s="46"/>
      <c r="T25" s="46"/>
      <c r="U25" s="46"/>
      <c r="V25" s="46"/>
      <c r="W25" s="46"/>
      <c r="X25" s="15"/>
      <c r="Y25" s="15"/>
      <c r="Z25" s="15"/>
      <c r="AA25" s="15"/>
      <c r="AB25" s="15"/>
      <c r="AC25" s="15"/>
      <c r="AD25" s="15"/>
      <c r="AE25" s="15"/>
    </row>
    <row r="26" spans="1:31" x14ac:dyDescent="0.35">
      <c r="A26" s="2"/>
      <c r="B26" s="19" t="s">
        <v>75</v>
      </c>
      <c r="C26" s="96">
        <v>-9335</v>
      </c>
      <c r="D26" s="96">
        <v>-9125</v>
      </c>
      <c r="E26" s="96">
        <v>-7514</v>
      </c>
      <c r="F26" s="96">
        <v>-7319</v>
      </c>
      <c r="G26" s="93">
        <v>-7295</v>
      </c>
      <c r="H26" s="93">
        <v>-7279</v>
      </c>
      <c r="I26" s="93">
        <v>-12862</v>
      </c>
      <c r="J26" s="93">
        <v>-12852</v>
      </c>
      <c r="K26" s="93">
        <v>-16879</v>
      </c>
      <c r="L26" s="93">
        <v>-16884</v>
      </c>
      <c r="M26" s="93">
        <v>-19137</v>
      </c>
      <c r="N26" s="93">
        <v>-19347</v>
      </c>
      <c r="O26" s="93">
        <v>-18764</v>
      </c>
      <c r="P26" s="93">
        <v>-18838</v>
      </c>
      <c r="Q26" s="46"/>
      <c r="R26" s="46"/>
      <c r="S26" s="46"/>
      <c r="T26" s="46"/>
      <c r="U26" s="46"/>
      <c r="V26" s="46"/>
      <c r="W26" s="46"/>
      <c r="X26" s="15"/>
      <c r="Y26" s="15"/>
      <c r="Z26" s="15"/>
      <c r="AA26" s="15"/>
      <c r="AB26" s="15"/>
      <c r="AC26" s="15"/>
      <c r="AD26" s="15"/>
      <c r="AE26" s="15"/>
    </row>
    <row r="27" spans="1:31" x14ac:dyDescent="0.35">
      <c r="A27" s="2"/>
      <c r="B27" s="7" t="s">
        <v>76</v>
      </c>
      <c r="C27" s="97">
        <v>-30093</v>
      </c>
      <c r="D27" s="97">
        <v>-31197</v>
      </c>
      <c r="E27" s="97">
        <v>-32857</v>
      </c>
      <c r="F27" s="97">
        <v>-25276</v>
      </c>
      <c r="G27" s="95">
        <v>-34826</v>
      </c>
      <c r="H27" s="95">
        <v>-30937</v>
      </c>
      <c r="I27" s="95">
        <v>-65279</v>
      </c>
      <c r="J27" s="95">
        <v>-63263</v>
      </c>
      <c r="K27" s="95">
        <v>-70786</v>
      </c>
      <c r="L27" s="95">
        <v>-75400</v>
      </c>
      <c r="M27" s="95">
        <v>-70270</v>
      </c>
      <c r="N27" s="95">
        <v>-77249</v>
      </c>
      <c r="O27" s="95">
        <v>-104054</v>
      </c>
      <c r="P27" s="95">
        <v>-82752</v>
      </c>
      <c r="Q27" s="46"/>
      <c r="R27" s="46"/>
      <c r="S27" s="46"/>
      <c r="T27" s="46"/>
      <c r="U27" s="46"/>
      <c r="V27" s="46"/>
      <c r="W27" s="46"/>
      <c r="X27" s="15"/>
      <c r="Y27" s="15"/>
      <c r="Z27" s="15"/>
      <c r="AA27" s="15"/>
      <c r="AB27" s="15"/>
      <c r="AC27" s="15"/>
      <c r="AD27" s="15"/>
      <c r="AE27" s="15"/>
    </row>
    <row r="28" spans="1:31" x14ac:dyDescent="0.35">
      <c r="A28" s="2"/>
      <c r="B28" s="19" t="s">
        <v>77</v>
      </c>
      <c r="C28" s="96">
        <v>-7333</v>
      </c>
      <c r="D28" s="96">
        <v>-10296</v>
      </c>
      <c r="E28" s="96">
        <v>-5888</v>
      </c>
      <c r="F28" s="96">
        <v>-6908</v>
      </c>
      <c r="G28" s="93">
        <v>-14210</v>
      </c>
      <c r="H28" s="93">
        <v>-10237</v>
      </c>
      <c r="I28" s="93">
        <v>-9860</v>
      </c>
      <c r="J28" s="93">
        <v>-8001</v>
      </c>
      <c r="K28" s="93">
        <v>-6720</v>
      </c>
      <c r="L28" s="93">
        <v>-8585</v>
      </c>
      <c r="M28" s="93">
        <v>-8340</v>
      </c>
      <c r="N28" s="93">
        <v>-8426</v>
      </c>
      <c r="O28" s="93">
        <v>-8787</v>
      </c>
      <c r="P28" s="93">
        <v>-9350</v>
      </c>
      <c r="Q28" s="46"/>
      <c r="R28" s="46"/>
      <c r="S28" s="46"/>
      <c r="T28" s="46"/>
      <c r="U28" s="46"/>
      <c r="V28" s="46"/>
      <c r="W28" s="46"/>
      <c r="X28" s="15"/>
      <c r="Y28" s="15"/>
      <c r="Z28" s="15"/>
      <c r="AA28" s="15"/>
      <c r="AB28" s="15"/>
      <c r="AC28" s="15"/>
      <c r="AD28" s="15"/>
      <c r="AE28" s="15"/>
    </row>
    <row r="29" spans="1:31" x14ac:dyDescent="0.35">
      <c r="A29" s="2"/>
      <c r="B29" s="7" t="s">
        <v>78</v>
      </c>
      <c r="C29" s="97">
        <v>0</v>
      </c>
      <c r="D29" s="97">
        <v>0</v>
      </c>
      <c r="E29" s="97">
        <v>0</v>
      </c>
      <c r="F29" s="97">
        <v>0</v>
      </c>
      <c r="G29" s="95">
        <v>0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46"/>
      <c r="R29" s="46"/>
      <c r="S29" s="46"/>
      <c r="T29" s="46"/>
      <c r="U29" s="46"/>
      <c r="V29" s="46"/>
      <c r="W29" s="46"/>
      <c r="X29" s="15"/>
      <c r="Y29" s="15"/>
      <c r="Z29" s="15"/>
      <c r="AA29" s="15"/>
      <c r="AB29" s="15"/>
      <c r="AC29" s="15"/>
      <c r="AD29" s="15"/>
      <c r="AE29" s="15"/>
    </row>
    <row r="30" spans="1:31" x14ac:dyDescent="0.35">
      <c r="A30" s="2"/>
      <c r="B30" s="19" t="s">
        <v>79</v>
      </c>
      <c r="C30" s="96">
        <v>0</v>
      </c>
      <c r="D30" s="96">
        <v>0</v>
      </c>
      <c r="E30" s="96">
        <v>0</v>
      </c>
      <c r="F30" s="96">
        <v>0</v>
      </c>
      <c r="G30" s="93">
        <v>0</v>
      </c>
      <c r="H30" s="93">
        <v>0</v>
      </c>
      <c r="I30" s="93">
        <v>0</v>
      </c>
      <c r="J30" s="93">
        <v>0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93">
        <v>0</v>
      </c>
      <c r="Q30" s="46"/>
      <c r="R30" s="46"/>
      <c r="S30" s="46"/>
      <c r="T30" s="46"/>
      <c r="U30" s="46"/>
      <c r="V30" s="46"/>
      <c r="W30" s="46"/>
      <c r="X30" s="15"/>
      <c r="Y30" s="15"/>
      <c r="Z30" s="15"/>
      <c r="AA30" s="15"/>
      <c r="AB30" s="15"/>
      <c r="AC30" s="15"/>
      <c r="AD30" s="15"/>
      <c r="AE30" s="15"/>
    </row>
    <row r="31" spans="1:31" x14ac:dyDescent="0.35">
      <c r="A31" s="2"/>
      <c r="B31" s="2" t="s">
        <v>19</v>
      </c>
      <c r="C31" s="92">
        <f>SUM(C32:C41)</f>
        <v>-1108419</v>
      </c>
      <c r="D31" s="92">
        <f t="shared" ref="D31:P31" si="6">SUM(D32:D41)</f>
        <v>-1221253</v>
      </c>
      <c r="E31" s="92">
        <f t="shared" si="6"/>
        <v>720546</v>
      </c>
      <c r="F31" s="92">
        <f t="shared" si="6"/>
        <v>-2842550</v>
      </c>
      <c r="G31" s="92">
        <f t="shared" si="6"/>
        <v>-1440328</v>
      </c>
      <c r="H31" s="92">
        <f t="shared" si="6"/>
        <v>-2014658</v>
      </c>
      <c r="I31" s="92">
        <f t="shared" si="6"/>
        <v>-2140394</v>
      </c>
      <c r="J31" s="92">
        <f t="shared" si="6"/>
        <v>-1928404</v>
      </c>
      <c r="K31" s="92">
        <f t="shared" si="6"/>
        <v>-1791616</v>
      </c>
      <c r="L31" s="92">
        <f t="shared" si="6"/>
        <v>-1834349</v>
      </c>
      <c r="M31" s="92">
        <f t="shared" si="6"/>
        <v>-1945370</v>
      </c>
      <c r="N31" s="92">
        <f t="shared" si="6"/>
        <v>-2887732</v>
      </c>
      <c r="O31" s="92">
        <f t="shared" si="6"/>
        <v>-1751938</v>
      </c>
      <c r="P31" s="92">
        <f t="shared" si="6"/>
        <v>-1722706</v>
      </c>
      <c r="Q31" s="46"/>
      <c r="R31" s="46"/>
      <c r="S31" s="46"/>
      <c r="T31" s="46"/>
      <c r="U31" s="46"/>
      <c r="V31" s="46"/>
      <c r="W31" s="46"/>
      <c r="X31" s="15"/>
      <c r="Y31" s="15"/>
      <c r="Z31" s="15"/>
      <c r="AA31" s="15"/>
      <c r="AB31" s="15"/>
      <c r="AC31" s="15"/>
      <c r="AD31" s="15"/>
      <c r="AE31" s="15"/>
    </row>
    <row r="32" spans="1:31" x14ac:dyDescent="0.35">
      <c r="A32" s="1"/>
      <c r="B32" s="19" t="s">
        <v>5</v>
      </c>
      <c r="C32" s="93">
        <v>-250606</v>
      </c>
      <c r="D32" s="93">
        <v>-263034</v>
      </c>
      <c r="E32" s="93">
        <v>-281077</v>
      </c>
      <c r="F32" s="93">
        <v>-423345</v>
      </c>
      <c r="G32" s="93">
        <v>-193131</v>
      </c>
      <c r="H32" s="93">
        <v>-311904</v>
      </c>
      <c r="I32" s="93">
        <v>-314872</v>
      </c>
      <c r="J32" s="93">
        <v>-584962</v>
      </c>
      <c r="K32" s="93">
        <v>-274413</v>
      </c>
      <c r="L32" s="93">
        <v>-416266</v>
      </c>
      <c r="M32" s="93">
        <v>-244344</v>
      </c>
      <c r="N32" s="93">
        <v>-378688</v>
      </c>
      <c r="O32" s="93">
        <v>-274685</v>
      </c>
      <c r="P32" s="93">
        <v>-320438</v>
      </c>
      <c r="Q32" s="46"/>
      <c r="R32" s="46"/>
      <c r="S32" s="46"/>
      <c r="T32" s="46"/>
      <c r="U32" s="46"/>
      <c r="V32" s="46"/>
      <c r="W32" s="46"/>
      <c r="X32" s="15"/>
      <c r="Y32" s="15"/>
      <c r="Z32" s="15"/>
      <c r="AA32" s="15"/>
      <c r="AB32" s="15"/>
      <c r="AC32" s="15"/>
      <c r="AD32" s="15"/>
      <c r="AE32" s="15"/>
    </row>
    <row r="33" spans="1:31" x14ac:dyDescent="0.35">
      <c r="A33" s="1"/>
      <c r="B33" s="7" t="s">
        <v>6</v>
      </c>
      <c r="C33" s="95">
        <v>-5588</v>
      </c>
      <c r="D33" s="95">
        <v>-5464</v>
      </c>
      <c r="E33" s="95">
        <v>-13223</v>
      </c>
      <c r="F33" s="95">
        <v>-11271</v>
      </c>
      <c r="G33" s="95">
        <v>-5670</v>
      </c>
      <c r="H33" s="95">
        <v>-11315</v>
      </c>
      <c r="I33" s="95">
        <v>-14516</v>
      </c>
      <c r="J33" s="95">
        <v>-21656</v>
      </c>
      <c r="K33" s="95">
        <v>-16807</v>
      </c>
      <c r="L33" s="95">
        <v>-14631</v>
      </c>
      <c r="M33" s="95">
        <v>-19409</v>
      </c>
      <c r="N33" s="95">
        <v>-21303</v>
      </c>
      <c r="O33" s="95">
        <v>-12486</v>
      </c>
      <c r="P33" s="95">
        <v>-9995</v>
      </c>
      <c r="Q33" s="46"/>
      <c r="R33" s="46"/>
      <c r="S33" s="46"/>
      <c r="T33" s="46"/>
      <c r="U33" s="46"/>
      <c r="V33" s="46"/>
      <c r="W33" s="46"/>
      <c r="X33" s="15"/>
      <c r="Y33" s="15"/>
      <c r="Z33" s="15"/>
      <c r="AA33" s="15"/>
      <c r="AB33" s="15"/>
      <c r="AC33" s="15"/>
      <c r="AD33" s="15"/>
      <c r="AE33" s="15"/>
    </row>
    <row r="34" spans="1:31" x14ac:dyDescent="0.35">
      <c r="A34" s="1"/>
      <c r="B34" s="19" t="s">
        <v>7</v>
      </c>
      <c r="C34" s="93">
        <v>-102210</v>
      </c>
      <c r="D34" s="93">
        <v>-114901</v>
      </c>
      <c r="E34" s="93">
        <v>-137158</v>
      </c>
      <c r="F34" s="93">
        <v>-186027</v>
      </c>
      <c r="G34" s="93">
        <v>-121257</v>
      </c>
      <c r="H34" s="93">
        <v>-154284</v>
      </c>
      <c r="I34" s="93">
        <v>-225523</v>
      </c>
      <c r="J34" s="93">
        <v>-326323</v>
      </c>
      <c r="K34" s="93">
        <v>-172220</v>
      </c>
      <c r="L34" s="93">
        <v>-196260</v>
      </c>
      <c r="M34" s="93">
        <v>-197002</v>
      </c>
      <c r="N34" s="93">
        <v>-222302</v>
      </c>
      <c r="O34" s="93">
        <v>-114531</v>
      </c>
      <c r="P34" s="93">
        <v>-111680</v>
      </c>
      <c r="Q34" s="46"/>
      <c r="R34" s="46"/>
      <c r="S34" s="46"/>
      <c r="T34" s="46"/>
      <c r="U34" s="46"/>
      <c r="V34" s="46"/>
      <c r="W34" s="46"/>
      <c r="X34" s="15"/>
      <c r="Y34" s="15"/>
      <c r="Z34" s="15"/>
      <c r="AA34" s="15"/>
      <c r="AB34" s="15"/>
      <c r="AC34" s="15"/>
      <c r="AD34" s="15"/>
      <c r="AE34" s="15"/>
    </row>
    <row r="35" spans="1:31" x14ac:dyDescent="0.35">
      <c r="A35" s="1"/>
      <c r="B35" s="7" t="s">
        <v>8</v>
      </c>
      <c r="C35" s="95">
        <v>-217908</v>
      </c>
      <c r="D35" s="95">
        <v>-256469</v>
      </c>
      <c r="E35" s="95">
        <v>129268</v>
      </c>
      <c r="F35" s="95">
        <v>-301065</v>
      </c>
      <c r="G35" s="95">
        <v>-277262</v>
      </c>
      <c r="H35" s="95">
        <v>-352089</v>
      </c>
      <c r="I35" s="95">
        <v>-848307</v>
      </c>
      <c r="J35" s="95">
        <v>-719899</v>
      </c>
      <c r="K35" s="95">
        <v>-453667</v>
      </c>
      <c r="L35" s="95">
        <v>-446458</v>
      </c>
      <c r="M35" s="95">
        <v>-598506</v>
      </c>
      <c r="N35" s="95">
        <v>-609383</v>
      </c>
      <c r="O35" s="95">
        <v>-486029</v>
      </c>
      <c r="P35" s="95">
        <v>-568287</v>
      </c>
      <c r="Q35" s="46"/>
      <c r="R35" s="46"/>
      <c r="S35" s="46"/>
      <c r="T35" s="46"/>
      <c r="U35" s="46"/>
      <c r="V35" s="46"/>
      <c r="W35" s="46"/>
      <c r="X35" s="15"/>
      <c r="Y35" s="15"/>
      <c r="Z35" s="15"/>
      <c r="AA35" s="15"/>
      <c r="AB35" s="15"/>
      <c r="AC35" s="15"/>
      <c r="AD35" s="15"/>
      <c r="AE35" s="15"/>
    </row>
    <row r="36" spans="1:31" x14ac:dyDescent="0.35">
      <c r="A36" s="1"/>
      <c r="B36" s="19" t="s">
        <v>9</v>
      </c>
      <c r="C36" s="93">
        <v>-191782</v>
      </c>
      <c r="D36" s="93">
        <v>-189337</v>
      </c>
      <c r="E36" s="93">
        <v>-191184</v>
      </c>
      <c r="F36" s="93">
        <v>-191872</v>
      </c>
      <c r="G36" s="93">
        <v>-193265</v>
      </c>
      <c r="H36" s="93">
        <v>-194188</v>
      </c>
      <c r="I36" s="93">
        <v>-392422</v>
      </c>
      <c r="J36" s="93">
        <v>-397814</v>
      </c>
      <c r="K36" s="93">
        <v>-389358</v>
      </c>
      <c r="L36" s="93">
        <v>-398811</v>
      </c>
      <c r="M36" s="93">
        <v>-417146</v>
      </c>
      <c r="N36" s="93">
        <v>-415541</v>
      </c>
      <c r="O36" s="93">
        <v>-418867</v>
      </c>
      <c r="P36" s="93">
        <v>-429357</v>
      </c>
      <c r="Q36" s="46"/>
      <c r="R36" s="46"/>
      <c r="S36" s="46"/>
      <c r="T36" s="46"/>
      <c r="U36" s="46"/>
      <c r="V36" s="46"/>
      <c r="W36" s="46"/>
      <c r="X36" s="15"/>
      <c r="Y36" s="15"/>
      <c r="Z36" s="15"/>
      <c r="AA36" s="15"/>
      <c r="AB36" s="15"/>
      <c r="AC36" s="15"/>
      <c r="AD36" s="15"/>
      <c r="AE36" s="15"/>
    </row>
    <row r="37" spans="1:31" x14ac:dyDescent="0.35">
      <c r="A37" s="1"/>
      <c r="B37" s="7" t="s">
        <v>10</v>
      </c>
      <c r="C37" s="95">
        <v>-108660</v>
      </c>
      <c r="D37" s="95">
        <v>-233030</v>
      </c>
      <c r="E37" s="95">
        <v>-180798</v>
      </c>
      <c r="F37" s="95">
        <v>-414959</v>
      </c>
      <c r="G37" s="95">
        <v>-301928</v>
      </c>
      <c r="H37" s="95">
        <v>-91849</v>
      </c>
      <c r="I37" s="95">
        <v>-79360</v>
      </c>
      <c r="J37" s="95">
        <v>-137923</v>
      </c>
      <c r="K37" s="95">
        <v>-98318</v>
      </c>
      <c r="L37" s="95">
        <v>-73791</v>
      </c>
      <c r="M37" s="95">
        <v>-56414</v>
      </c>
      <c r="N37" s="95">
        <v>-56418</v>
      </c>
      <c r="O37" s="95">
        <v>-58378</v>
      </c>
      <c r="P37" s="95">
        <v>-39133</v>
      </c>
      <c r="Q37" s="46"/>
      <c r="R37" s="46"/>
      <c r="S37" s="46"/>
      <c r="T37" s="46"/>
      <c r="U37" s="46"/>
      <c r="V37" s="46"/>
      <c r="W37" s="46"/>
      <c r="X37" s="15"/>
      <c r="Y37" s="15"/>
      <c r="Z37" s="15"/>
      <c r="AA37" s="15"/>
      <c r="AB37" s="15"/>
      <c r="AC37" s="15"/>
      <c r="AD37" s="15"/>
      <c r="AE37" s="15"/>
    </row>
    <row r="38" spans="1:31" x14ac:dyDescent="0.35">
      <c r="A38" s="1"/>
      <c r="B38" s="19" t="s">
        <v>11</v>
      </c>
      <c r="C38" s="93">
        <v>-39444</v>
      </c>
      <c r="D38" s="93">
        <v>-58070</v>
      </c>
      <c r="E38" s="93">
        <v>-76831</v>
      </c>
      <c r="F38" s="93">
        <v>-165272</v>
      </c>
      <c r="G38" s="93">
        <v>-18995</v>
      </c>
      <c r="H38" s="93">
        <v>-46135</v>
      </c>
      <c r="I38" s="93">
        <v>-52951</v>
      </c>
      <c r="J38" s="93">
        <v>-201464</v>
      </c>
      <c r="K38" s="93">
        <v>-35821</v>
      </c>
      <c r="L38" s="93">
        <v>-272221</v>
      </c>
      <c r="M38" s="93">
        <v>-334969</v>
      </c>
      <c r="N38" s="93">
        <v>-582571</v>
      </c>
      <c r="O38" s="93">
        <v>-192823</v>
      </c>
      <c r="P38" s="93">
        <v>-323959</v>
      </c>
      <c r="Q38" s="46"/>
      <c r="R38" s="46"/>
      <c r="S38" s="46"/>
      <c r="T38" s="46"/>
      <c r="U38" s="46"/>
      <c r="V38" s="46"/>
      <c r="W38" s="46"/>
      <c r="X38" s="15"/>
      <c r="Y38" s="15"/>
      <c r="Z38" s="15"/>
      <c r="AA38" s="15"/>
      <c r="AB38" s="15"/>
      <c r="AC38" s="15"/>
      <c r="AD38" s="15"/>
      <c r="AE38" s="15"/>
    </row>
    <row r="39" spans="1:31" x14ac:dyDescent="0.35">
      <c r="A39" s="1"/>
      <c r="B39" s="13" t="s">
        <v>28</v>
      </c>
      <c r="C39" s="98">
        <v>-132874</v>
      </c>
      <c r="D39" s="98">
        <v>35744</v>
      </c>
      <c r="E39" s="98">
        <v>181311</v>
      </c>
      <c r="F39" s="98">
        <v>-979051</v>
      </c>
      <c r="G39" s="98">
        <v>-249204</v>
      </c>
      <c r="H39" s="95">
        <v>-746281</v>
      </c>
      <c r="I39" s="95">
        <v>-62565</v>
      </c>
      <c r="J39" s="95">
        <v>704116</v>
      </c>
      <c r="K39" s="98">
        <v>-255212</v>
      </c>
      <c r="L39" s="95">
        <v>57490</v>
      </c>
      <c r="M39" s="95">
        <v>-127373</v>
      </c>
      <c r="N39" s="95">
        <v>-527854</v>
      </c>
      <c r="O39" s="98">
        <v>-155263</v>
      </c>
      <c r="P39" s="98">
        <v>117500</v>
      </c>
      <c r="Q39" s="46"/>
      <c r="R39" s="46"/>
      <c r="S39" s="46"/>
      <c r="T39" s="46"/>
      <c r="U39" s="46"/>
      <c r="V39" s="46"/>
      <c r="W39" s="46"/>
      <c r="X39" s="15"/>
      <c r="Y39" s="15"/>
      <c r="Z39" s="15"/>
      <c r="AA39" s="15"/>
      <c r="AB39" s="15"/>
      <c r="AC39" s="15"/>
      <c r="AD39" s="15"/>
      <c r="AE39" s="15"/>
    </row>
    <row r="40" spans="1:31" x14ac:dyDescent="0.35">
      <c r="A40" s="1"/>
      <c r="B40" s="19" t="s">
        <v>30</v>
      </c>
      <c r="C40" s="93">
        <v>0</v>
      </c>
      <c r="D40" s="93">
        <v>0</v>
      </c>
      <c r="E40" s="93">
        <v>1364564</v>
      </c>
      <c r="F40" s="93">
        <v>0</v>
      </c>
      <c r="G40" s="93">
        <v>0</v>
      </c>
      <c r="H40" s="93">
        <v>0</v>
      </c>
      <c r="I40" s="93">
        <v>19874</v>
      </c>
      <c r="J40" s="93">
        <v>0</v>
      </c>
      <c r="K40" s="93">
        <v>0</v>
      </c>
      <c r="L40" s="93">
        <v>0</v>
      </c>
      <c r="M40" s="93">
        <v>0</v>
      </c>
      <c r="N40" s="93">
        <v>0</v>
      </c>
      <c r="O40" s="93">
        <v>0</v>
      </c>
      <c r="P40" s="93">
        <v>0</v>
      </c>
      <c r="Q40" s="46"/>
      <c r="R40" s="46"/>
      <c r="S40" s="46"/>
      <c r="T40" s="46"/>
      <c r="U40" s="46"/>
      <c r="V40" s="46"/>
      <c r="W40" s="46"/>
      <c r="X40" s="15"/>
      <c r="Y40" s="15"/>
      <c r="Z40" s="15"/>
      <c r="AA40" s="15"/>
      <c r="AB40" s="15"/>
      <c r="AC40" s="15"/>
      <c r="AD40" s="15"/>
      <c r="AE40" s="15"/>
    </row>
    <row r="41" spans="1:31" x14ac:dyDescent="0.35">
      <c r="A41" s="1"/>
      <c r="B41" s="7" t="s">
        <v>21</v>
      </c>
      <c r="C41" s="95">
        <v>-59347</v>
      </c>
      <c r="D41" s="95">
        <v>-136692</v>
      </c>
      <c r="E41" s="95">
        <v>-74326</v>
      </c>
      <c r="F41" s="95">
        <v>-169688</v>
      </c>
      <c r="G41" s="95">
        <v>-79616</v>
      </c>
      <c r="H41" s="95">
        <v>-106613</v>
      </c>
      <c r="I41" s="95">
        <v>-169752</v>
      </c>
      <c r="J41" s="95">
        <v>-242479</v>
      </c>
      <c r="K41" s="95">
        <v>-95800</v>
      </c>
      <c r="L41" s="95">
        <v>-73401</v>
      </c>
      <c r="M41" s="95">
        <v>49793</v>
      </c>
      <c r="N41" s="95">
        <v>-73672</v>
      </c>
      <c r="O41" s="95">
        <v>-38876</v>
      </c>
      <c r="P41" s="95">
        <v>-37357</v>
      </c>
      <c r="Q41" s="46"/>
      <c r="R41" s="46"/>
      <c r="S41" s="46"/>
      <c r="T41" s="46"/>
      <c r="U41" s="46"/>
      <c r="V41" s="46"/>
      <c r="W41" s="46"/>
      <c r="X41" s="15"/>
      <c r="Y41" s="15"/>
      <c r="Z41" s="15"/>
      <c r="AA41" s="15"/>
      <c r="AB41" s="15"/>
      <c r="AC41" s="15"/>
      <c r="AD41" s="15"/>
      <c r="AE41" s="15"/>
    </row>
    <row r="42" spans="1:31" x14ac:dyDescent="0.35">
      <c r="A42" s="2"/>
      <c r="B42" s="17" t="s">
        <v>25</v>
      </c>
      <c r="C42" s="91">
        <v>-112461</v>
      </c>
      <c r="D42" s="91">
        <v>-136074</v>
      </c>
      <c r="E42" s="91">
        <v>252041</v>
      </c>
      <c r="F42" s="91">
        <v>-325451</v>
      </c>
      <c r="G42" s="91">
        <v>116163</v>
      </c>
      <c r="H42" s="91">
        <v>131748</v>
      </c>
      <c r="I42" s="91">
        <v>209863</v>
      </c>
      <c r="J42" s="91">
        <v>180623</v>
      </c>
      <c r="K42" s="91">
        <v>146663</v>
      </c>
      <c r="L42" s="91">
        <v>238162</v>
      </c>
      <c r="M42" s="91">
        <v>192124</v>
      </c>
      <c r="N42" s="91">
        <v>168100</v>
      </c>
      <c r="O42" s="91">
        <v>162368</v>
      </c>
      <c r="P42" s="91">
        <v>103941</v>
      </c>
      <c r="Q42" s="46"/>
      <c r="R42" s="46"/>
      <c r="S42" s="46"/>
      <c r="T42" s="46"/>
      <c r="U42" s="46"/>
      <c r="V42" s="46"/>
      <c r="W42" s="46"/>
      <c r="X42" s="15"/>
      <c r="Y42" s="15"/>
      <c r="Z42" s="15"/>
      <c r="AA42" s="15"/>
      <c r="AB42" s="15"/>
      <c r="AC42" s="15"/>
      <c r="AD42" s="15"/>
      <c r="AE42" s="15"/>
    </row>
    <row r="43" spans="1:31" x14ac:dyDescent="0.35">
      <c r="A43" s="2"/>
      <c r="B43" s="2" t="s">
        <v>27</v>
      </c>
      <c r="C43" s="92">
        <v>0</v>
      </c>
      <c r="D43" s="92">
        <v>0</v>
      </c>
      <c r="E43" s="92">
        <v>0</v>
      </c>
      <c r="F43" s="92">
        <v>0</v>
      </c>
      <c r="G43" s="92">
        <v>0</v>
      </c>
      <c r="H43" s="92">
        <v>-1336852</v>
      </c>
      <c r="I43" s="92">
        <v>5747</v>
      </c>
      <c r="J43" s="92">
        <v>11405</v>
      </c>
      <c r="K43" s="92">
        <v>-199</v>
      </c>
      <c r="L43" s="92">
        <v>72281</v>
      </c>
      <c r="M43" s="92">
        <v>-68</v>
      </c>
      <c r="N43" s="92">
        <v>264648</v>
      </c>
      <c r="O43" s="92">
        <v>3519</v>
      </c>
      <c r="P43" s="92">
        <v>-5672</v>
      </c>
      <c r="Q43" s="46"/>
      <c r="R43" s="46"/>
      <c r="S43" s="46"/>
      <c r="T43" s="46"/>
      <c r="U43" s="46"/>
      <c r="V43" s="46"/>
      <c r="W43" s="46"/>
      <c r="X43" s="15"/>
      <c r="Y43" s="15"/>
      <c r="Z43" s="15"/>
      <c r="AA43" s="15"/>
      <c r="AB43" s="15"/>
      <c r="AC43" s="15"/>
      <c r="AD43" s="15"/>
      <c r="AE43" s="15"/>
    </row>
    <row r="44" spans="1:31" x14ac:dyDescent="0.35">
      <c r="A44" s="2"/>
      <c r="B44" s="17" t="s">
        <v>1</v>
      </c>
      <c r="C44" s="81">
        <f>C4+C31+C42+C43</f>
        <v>1385958</v>
      </c>
      <c r="D44" s="81">
        <f t="shared" ref="D44:P44" si="7">D4+D31+D42+D43</f>
        <v>1031016</v>
      </c>
      <c r="E44" s="81">
        <f t="shared" si="7"/>
        <v>4246287</v>
      </c>
      <c r="F44" s="81">
        <f t="shared" si="7"/>
        <v>157068</v>
      </c>
      <c r="G44" s="81">
        <f t="shared" si="7"/>
        <v>1463060</v>
      </c>
      <c r="H44" s="81">
        <f t="shared" si="7"/>
        <v>-279360</v>
      </c>
      <c r="I44" s="81">
        <f t="shared" si="7"/>
        <v>1296888</v>
      </c>
      <c r="J44" s="81">
        <f t="shared" si="7"/>
        <v>1853626</v>
      </c>
      <c r="K44" s="81">
        <f t="shared" si="7"/>
        <v>1923511</v>
      </c>
      <c r="L44" s="81">
        <f t="shared" si="7"/>
        <v>2140510</v>
      </c>
      <c r="M44" s="81">
        <f t="shared" si="7"/>
        <v>1890311</v>
      </c>
      <c r="N44" s="81">
        <f t="shared" si="7"/>
        <v>1735107</v>
      </c>
      <c r="O44" s="81">
        <f t="shared" si="7"/>
        <v>2038847</v>
      </c>
      <c r="P44" s="81">
        <f t="shared" si="7"/>
        <v>2065927</v>
      </c>
      <c r="Q44" s="46"/>
      <c r="R44" s="46"/>
      <c r="S44" s="46"/>
      <c r="T44" s="46"/>
      <c r="U44" s="46"/>
      <c r="V44" s="46"/>
      <c r="W44" s="46"/>
      <c r="X44" s="15"/>
      <c r="Y44" s="15"/>
      <c r="Z44" s="15"/>
      <c r="AA44" s="15"/>
      <c r="AB44" s="15"/>
      <c r="AC44" s="15"/>
      <c r="AD44" s="15"/>
      <c r="AE44" s="15"/>
    </row>
    <row r="45" spans="1:31" x14ac:dyDescent="0.35">
      <c r="A45" s="2"/>
      <c r="B45" s="2" t="s">
        <v>3</v>
      </c>
      <c r="C45" s="92">
        <f>SUM(C46:C47)</f>
        <v>-70041</v>
      </c>
      <c r="D45" s="92">
        <f t="shared" ref="D45:P45" si="8">SUM(D46:D47)</f>
        <v>-70579</v>
      </c>
      <c r="E45" s="92">
        <f t="shared" si="8"/>
        <v>-108872</v>
      </c>
      <c r="F45" s="92">
        <f t="shared" si="8"/>
        <v>-95434</v>
      </c>
      <c r="G45" s="92">
        <f t="shared" si="8"/>
        <v>-96465</v>
      </c>
      <c r="H45" s="92">
        <f t="shared" si="8"/>
        <v>-97247</v>
      </c>
      <c r="I45" s="92">
        <f t="shared" si="8"/>
        <v>-335858</v>
      </c>
      <c r="J45" s="92">
        <f t="shared" si="8"/>
        <v>-397857</v>
      </c>
      <c r="K45" s="92">
        <f t="shared" si="8"/>
        <v>-374881</v>
      </c>
      <c r="L45" s="92">
        <f t="shared" si="8"/>
        <v>-363405</v>
      </c>
      <c r="M45" s="92">
        <f t="shared" si="8"/>
        <v>-382771</v>
      </c>
      <c r="N45" s="92">
        <f t="shared" si="8"/>
        <v>-343500</v>
      </c>
      <c r="O45" s="92">
        <f t="shared" si="8"/>
        <v>-408899</v>
      </c>
      <c r="P45" s="92">
        <f t="shared" si="8"/>
        <v>-380516</v>
      </c>
      <c r="Q45" s="46"/>
      <c r="R45" s="46"/>
      <c r="S45" s="46"/>
      <c r="T45" s="46"/>
      <c r="U45" s="46"/>
      <c r="V45" s="46"/>
      <c r="W45" s="46"/>
      <c r="X45" s="15"/>
      <c r="Y45" s="15"/>
      <c r="Z45" s="15"/>
      <c r="AA45" s="15"/>
      <c r="AB45" s="15"/>
      <c r="AC45" s="15"/>
      <c r="AD45" s="15"/>
      <c r="AE45" s="15"/>
    </row>
    <row r="46" spans="1:31" x14ac:dyDescent="0.35">
      <c r="A46" s="1"/>
      <c r="B46" s="19" t="s">
        <v>80</v>
      </c>
      <c r="C46" s="96">
        <v>-64640</v>
      </c>
      <c r="D46" s="96">
        <v>-65102</v>
      </c>
      <c r="E46" s="96">
        <v>-101167</v>
      </c>
      <c r="F46" s="96">
        <v>-71055</v>
      </c>
      <c r="G46" s="93">
        <v>-72081</v>
      </c>
      <c r="H46" s="93">
        <v>-72517</v>
      </c>
      <c r="I46" s="93">
        <v>-261699</v>
      </c>
      <c r="J46" s="93">
        <v>-323741</v>
      </c>
      <c r="K46" s="93">
        <v>-274779</v>
      </c>
      <c r="L46" s="93">
        <v>-263688</v>
      </c>
      <c r="M46" s="93">
        <v>-282550</v>
      </c>
      <c r="N46" s="93">
        <v>-242715</v>
      </c>
      <c r="O46" s="93">
        <v>-273740</v>
      </c>
      <c r="P46" s="93">
        <v>-243837</v>
      </c>
      <c r="Q46" s="46"/>
      <c r="R46" s="46"/>
      <c r="S46" s="46"/>
      <c r="T46" s="46"/>
      <c r="U46" s="46"/>
      <c r="V46" s="46"/>
      <c r="W46" s="46"/>
      <c r="X46" s="15"/>
      <c r="Y46" s="15"/>
      <c r="Z46" s="15"/>
      <c r="AA46" s="15"/>
      <c r="AB46" s="15"/>
      <c r="AC46" s="15"/>
      <c r="AD46" s="15"/>
      <c r="AE46" s="15"/>
    </row>
    <row r="47" spans="1:31" x14ac:dyDescent="0.35">
      <c r="A47" s="1"/>
      <c r="B47" s="7" t="s">
        <v>81</v>
      </c>
      <c r="C47" s="97">
        <v>-5401</v>
      </c>
      <c r="D47" s="97">
        <v>-5477</v>
      </c>
      <c r="E47" s="97">
        <v>-7705</v>
      </c>
      <c r="F47" s="97">
        <v>-24379</v>
      </c>
      <c r="G47" s="95">
        <v>-24384</v>
      </c>
      <c r="H47" s="95">
        <v>-24730</v>
      </c>
      <c r="I47" s="95">
        <v>-74159</v>
      </c>
      <c r="J47" s="95">
        <v>-74116</v>
      </c>
      <c r="K47" s="95">
        <v>-100102</v>
      </c>
      <c r="L47" s="95">
        <v>-99717</v>
      </c>
      <c r="M47" s="95">
        <v>-100221</v>
      </c>
      <c r="N47" s="95">
        <v>-100785</v>
      </c>
      <c r="O47" s="95">
        <v>-135159</v>
      </c>
      <c r="P47" s="95">
        <v>-136679</v>
      </c>
      <c r="Q47" s="46"/>
      <c r="R47" s="46"/>
      <c r="S47" s="46"/>
      <c r="T47" s="46"/>
      <c r="U47" s="46"/>
      <c r="V47" s="46"/>
      <c r="W47" s="46"/>
      <c r="X47" s="15"/>
      <c r="Y47" s="15"/>
      <c r="Z47" s="15"/>
      <c r="AA47" s="15"/>
      <c r="AB47" s="15"/>
      <c r="AC47" s="15"/>
      <c r="AD47" s="15"/>
      <c r="AE47" s="15"/>
    </row>
    <row r="48" spans="1:31" x14ac:dyDescent="0.35">
      <c r="A48" s="2"/>
      <c r="B48" s="17" t="s">
        <v>2</v>
      </c>
      <c r="C48" s="91">
        <f>C49+C55+C61</f>
        <v>-124577</v>
      </c>
      <c r="D48" s="91">
        <f t="shared" ref="D48:P48" si="9">D49+D55+D61</f>
        <v>-19227</v>
      </c>
      <c r="E48" s="91">
        <f t="shared" si="9"/>
        <v>-202883</v>
      </c>
      <c r="F48" s="91">
        <f t="shared" si="9"/>
        <v>-155785</v>
      </c>
      <c r="G48" s="91">
        <f t="shared" si="9"/>
        <v>-60361</v>
      </c>
      <c r="H48" s="91">
        <f t="shared" si="9"/>
        <v>-311764</v>
      </c>
      <c r="I48" s="91">
        <f t="shared" si="9"/>
        <v>-548306</v>
      </c>
      <c r="J48" s="91">
        <f t="shared" si="9"/>
        <v>-799482</v>
      </c>
      <c r="K48" s="91">
        <f t="shared" si="9"/>
        <v>-1006128</v>
      </c>
      <c r="L48" s="91">
        <f t="shared" si="9"/>
        <v>-930974</v>
      </c>
      <c r="M48" s="91">
        <f t="shared" si="9"/>
        <v>-554363</v>
      </c>
      <c r="N48" s="91">
        <f t="shared" si="9"/>
        <v>-780278</v>
      </c>
      <c r="O48" s="91">
        <f t="shared" si="9"/>
        <v>-690323</v>
      </c>
      <c r="P48" s="91">
        <f t="shared" si="9"/>
        <v>-418965</v>
      </c>
      <c r="Q48" s="46"/>
      <c r="R48" s="46"/>
      <c r="S48" s="46"/>
      <c r="T48" s="46"/>
      <c r="U48" s="46"/>
      <c r="V48" s="46"/>
      <c r="W48" s="46"/>
      <c r="X48" s="15"/>
      <c r="Y48" s="15"/>
      <c r="Z48" s="15"/>
      <c r="AA48" s="15"/>
      <c r="AB48" s="15"/>
      <c r="AC48" s="15"/>
      <c r="AD48" s="15"/>
      <c r="AE48" s="15"/>
    </row>
    <row r="49" spans="1:31" x14ac:dyDescent="0.35">
      <c r="A49" s="2"/>
      <c r="B49" s="2" t="s">
        <v>56</v>
      </c>
      <c r="C49" s="92">
        <f>SUM(C50:C54)</f>
        <v>13894</v>
      </c>
      <c r="D49" s="92">
        <f t="shared" ref="D49:P49" si="10">SUM(D50:D54)</f>
        <v>28838</v>
      </c>
      <c r="E49" s="92">
        <f t="shared" si="10"/>
        <v>26841</v>
      </c>
      <c r="F49" s="92">
        <f t="shared" si="10"/>
        <v>50470</v>
      </c>
      <c r="G49" s="92">
        <f t="shared" si="10"/>
        <v>74745</v>
      </c>
      <c r="H49" s="92">
        <f t="shared" si="10"/>
        <v>116481</v>
      </c>
      <c r="I49" s="92">
        <f t="shared" si="10"/>
        <v>125190</v>
      </c>
      <c r="J49" s="92">
        <f t="shared" si="10"/>
        <v>127335</v>
      </c>
      <c r="K49" s="92">
        <f t="shared" si="10"/>
        <v>388853</v>
      </c>
      <c r="L49" s="92">
        <f t="shared" si="10"/>
        <v>354685</v>
      </c>
      <c r="M49" s="92">
        <f t="shared" si="10"/>
        <v>402431</v>
      </c>
      <c r="N49" s="92">
        <f t="shared" si="10"/>
        <v>307876</v>
      </c>
      <c r="O49" s="92">
        <f t="shared" si="10"/>
        <v>237371</v>
      </c>
      <c r="P49" s="92">
        <f t="shared" si="10"/>
        <v>229573</v>
      </c>
      <c r="Q49" s="46"/>
      <c r="R49" s="46"/>
      <c r="S49" s="46"/>
      <c r="T49" s="46"/>
      <c r="U49" s="46"/>
      <c r="V49" s="46"/>
      <c r="W49" s="46"/>
      <c r="X49" s="15"/>
      <c r="Y49" s="15"/>
      <c r="Z49" s="15"/>
      <c r="AA49" s="15"/>
      <c r="AB49" s="15"/>
      <c r="AC49" s="15"/>
      <c r="AD49" s="15"/>
      <c r="AE49" s="15"/>
    </row>
    <row r="50" spans="1:31" x14ac:dyDescent="0.35">
      <c r="A50" s="1"/>
      <c r="B50" s="19" t="s">
        <v>51</v>
      </c>
      <c r="C50" s="93">
        <v>8637</v>
      </c>
      <c r="D50" s="93">
        <v>10242</v>
      </c>
      <c r="E50" s="93">
        <v>7080</v>
      </c>
      <c r="F50" s="93">
        <v>6137</v>
      </c>
      <c r="G50" s="93">
        <v>8666</v>
      </c>
      <c r="H50" s="93">
        <v>8276</v>
      </c>
      <c r="I50" s="93">
        <v>6302</v>
      </c>
      <c r="J50" s="93">
        <v>5729</v>
      </c>
      <c r="K50" s="93">
        <v>5620</v>
      </c>
      <c r="L50" s="93">
        <v>5518</v>
      </c>
      <c r="M50" s="93">
        <v>5328</v>
      </c>
      <c r="N50" s="93">
        <v>5151</v>
      </c>
      <c r="O50" s="93">
        <v>5005</v>
      </c>
      <c r="P50" s="93">
        <v>4848</v>
      </c>
      <c r="Q50" s="46"/>
      <c r="R50" s="46"/>
      <c r="S50" s="46"/>
      <c r="T50" s="46"/>
      <c r="U50" s="46"/>
      <c r="V50" s="46"/>
      <c r="W50" s="46"/>
      <c r="X50" s="15"/>
      <c r="Y50" s="15"/>
      <c r="Z50" s="15"/>
      <c r="AA50" s="15"/>
      <c r="AB50" s="15"/>
      <c r="AC50" s="15"/>
      <c r="AD50" s="15"/>
      <c r="AE50" s="15"/>
    </row>
    <row r="51" spans="1:31" x14ac:dyDescent="0.35">
      <c r="A51" s="2"/>
      <c r="B51" s="7" t="s">
        <v>52</v>
      </c>
      <c r="C51" s="95">
        <v>2111</v>
      </c>
      <c r="D51" s="95">
        <v>12308</v>
      </c>
      <c r="E51" s="95">
        <v>23836</v>
      </c>
      <c r="F51" s="95">
        <v>32555</v>
      </c>
      <c r="G51" s="95">
        <v>61629</v>
      </c>
      <c r="H51" s="95">
        <v>91279</v>
      </c>
      <c r="I51" s="95">
        <v>138408</v>
      </c>
      <c r="J51" s="95">
        <v>127366</v>
      </c>
      <c r="K51" s="95">
        <v>397562</v>
      </c>
      <c r="L51" s="95">
        <v>367012</v>
      </c>
      <c r="M51" s="95">
        <v>409301</v>
      </c>
      <c r="N51" s="95">
        <v>315129</v>
      </c>
      <c r="O51" s="95">
        <v>240870</v>
      </c>
      <c r="P51" s="95">
        <v>227728</v>
      </c>
      <c r="Q51" s="46"/>
      <c r="R51" s="46"/>
      <c r="S51" s="46"/>
      <c r="T51" s="46"/>
      <c r="U51" s="46"/>
      <c r="V51" s="46"/>
      <c r="W51" s="46"/>
      <c r="X51" s="15"/>
      <c r="Y51" s="15"/>
      <c r="Z51" s="15"/>
      <c r="AA51" s="15"/>
      <c r="AB51" s="15"/>
      <c r="AC51" s="15"/>
      <c r="AD51" s="15"/>
      <c r="AE51" s="15"/>
    </row>
    <row r="52" spans="1:31" x14ac:dyDescent="0.35">
      <c r="A52" s="2"/>
      <c r="B52" s="19" t="s">
        <v>53</v>
      </c>
      <c r="C52" s="93">
        <v>360</v>
      </c>
      <c r="D52" s="93">
        <v>243</v>
      </c>
      <c r="E52" s="93">
        <v>1090</v>
      </c>
      <c r="F52" s="93">
        <v>107</v>
      </c>
      <c r="G52" s="93">
        <v>392</v>
      </c>
      <c r="H52" s="93">
        <v>786</v>
      </c>
      <c r="I52" s="93">
        <v>204</v>
      </c>
      <c r="J52" s="93">
        <v>267</v>
      </c>
      <c r="K52" s="93">
        <v>299</v>
      </c>
      <c r="L52" s="93">
        <v>360</v>
      </c>
      <c r="M52" s="93">
        <v>656</v>
      </c>
      <c r="N52" s="93">
        <v>1254</v>
      </c>
      <c r="O52" s="93">
        <v>840</v>
      </c>
      <c r="P52" s="93">
        <v>563</v>
      </c>
      <c r="Q52" s="46"/>
      <c r="R52" s="46"/>
      <c r="S52" s="46"/>
      <c r="T52" s="46"/>
      <c r="U52" s="46"/>
      <c r="V52" s="46"/>
      <c r="W52" s="46"/>
      <c r="X52" s="15"/>
      <c r="Y52" s="15"/>
      <c r="Z52" s="15"/>
      <c r="AA52" s="15"/>
      <c r="AB52" s="15"/>
      <c r="AC52" s="15"/>
      <c r="AD52" s="15"/>
      <c r="AE52" s="15"/>
    </row>
    <row r="53" spans="1:31" x14ac:dyDescent="0.35">
      <c r="A53" s="2"/>
      <c r="B53" s="7" t="s">
        <v>54</v>
      </c>
      <c r="C53" s="95">
        <v>2786</v>
      </c>
      <c r="D53" s="95">
        <v>6045</v>
      </c>
      <c r="E53" s="95">
        <v>5998</v>
      </c>
      <c r="F53" s="95">
        <v>16048</v>
      </c>
      <c r="G53" s="95">
        <v>4058</v>
      </c>
      <c r="H53" s="95">
        <v>16140</v>
      </c>
      <c r="I53" s="95">
        <v>3085</v>
      </c>
      <c r="J53" s="95">
        <v>3693</v>
      </c>
      <c r="K53" s="95">
        <v>6057</v>
      </c>
      <c r="L53" s="95">
        <v>1142</v>
      </c>
      <c r="M53" s="95">
        <v>8328</v>
      </c>
      <c r="N53" s="95">
        <v>4353</v>
      </c>
      <c r="O53" s="95">
        <v>4510</v>
      </c>
      <c r="P53" s="95">
        <v>5200</v>
      </c>
      <c r="Q53" s="46"/>
      <c r="R53" s="46"/>
      <c r="S53" s="46"/>
      <c r="T53" s="46"/>
      <c r="U53" s="46"/>
      <c r="V53" s="46"/>
      <c r="W53" s="46"/>
      <c r="X53" s="15"/>
      <c r="Y53" s="15"/>
      <c r="Z53" s="15"/>
      <c r="AA53" s="15"/>
      <c r="AB53" s="15"/>
      <c r="AC53" s="15"/>
      <c r="AD53" s="15"/>
      <c r="AE53" s="15"/>
    </row>
    <row r="54" spans="1:31" x14ac:dyDescent="0.35">
      <c r="A54" s="2"/>
      <c r="B54" s="19" t="s">
        <v>55</v>
      </c>
      <c r="C54" s="93">
        <v>0</v>
      </c>
      <c r="D54" s="93">
        <v>0</v>
      </c>
      <c r="E54" s="93">
        <v>-11163</v>
      </c>
      <c r="F54" s="93">
        <v>-4377</v>
      </c>
      <c r="G54" s="93">
        <v>0</v>
      </c>
      <c r="H54" s="93">
        <v>0</v>
      </c>
      <c r="I54" s="93">
        <v>-22809</v>
      </c>
      <c r="J54" s="93">
        <v>-9720</v>
      </c>
      <c r="K54" s="93">
        <v>-20685</v>
      </c>
      <c r="L54" s="93">
        <v>-19347</v>
      </c>
      <c r="M54" s="93">
        <v>-21182</v>
      </c>
      <c r="N54" s="93">
        <v>-18011</v>
      </c>
      <c r="O54" s="93">
        <v>-13854</v>
      </c>
      <c r="P54" s="93">
        <v>-8766</v>
      </c>
      <c r="Q54" s="46"/>
      <c r="R54" s="46"/>
      <c r="S54" s="46"/>
      <c r="T54" s="46"/>
      <c r="U54" s="46"/>
      <c r="V54" s="46"/>
      <c r="W54" s="46"/>
      <c r="X54" s="15"/>
      <c r="Y54" s="15"/>
      <c r="Z54" s="15"/>
      <c r="AA54" s="15"/>
      <c r="AB54" s="15"/>
      <c r="AC54" s="15"/>
      <c r="AD54" s="15"/>
      <c r="AE54" s="15"/>
    </row>
    <row r="55" spans="1:31" x14ac:dyDescent="0.35">
      <c r="A55" s="2"/>
      <c r="B55" s="2" t="s">
        <v>57</v>
      </c>
      <c r="C55" s="92">
        <f>SUM(C56:C60)</f>
        <v>-113746</v>
      </c>
      <c r="D55" s="92">
        <f t="shared" ref="D55:P55" si="11">SUM(D56:D60)</f>
        <v>-128552</v>
      </c>
      <c r="E55" s="92">
        <f t="shared" si="11"/>
        <v>-194544</v>
      </c>
      <c r="F55" s="92">
        <f>SUM(F56:F60)</f>
        <v>-176978</v>
      </c>
      <c r="G55" s="92">
        <f t="shared" si="11"/>
        <v>-209513</v>
      </c>
      <c r="H55" s="92">
        <f t="shared" si="11"/>
        <v>-379478</v>
      </c>
      <c r="I55" s="92">
        <f t="shared" si="11"/>
        <v>-752175</v>
      </c>
      <c r="J55" s="92">
        <f t="shared" si="11"/>
        <v>-972329</v>
      </c>
      <c r="K55" s="92">
        <f t="shared" si="11"/>
        <v>-1179748</v>
      </c>
      <c r="L55" s="92">
        <f t="shared" si="11"/>
        <v>-1124270</v>
      </c>
      <c r="M55" s="92">
        <f t="shared" si="11"/>
        <v>-933302</v>
      </c>
      <c r="N55" s="92">
        <f t="shared" si="11"/>
        <v>-1012980</v>
      </c>
      <c r="O55" s="92">
        <f t="shared" si="11"/>
        <v>-754832</v>
      </c>
      <c r="P55" s="92">
        <f t="shared" si="11"/>
        <v>-601561</v>
      </c>
      <c r="Q55" s="46"/>
      <c r="R55" s="46"/>
      <c r="S55" s="46"/>
      <c r="T55" s="46"/>
      <c r="U55" s="46"/>
      <c r="V55" s="46"/>
      <c r="W55" s="46"/>
      <c r="X55" s="15"/>
      <c r="Y55" s="15"/>
      <c r="Z55" s="15"/>
      <c r="AA55" s="15"/>
      <c r="AB55" s="15"/>
      <c r="AC55" s="15"/>
      <c r="AD55" s="15"/>
      <c r="AE55" s="15"/>
    </row>
    <row r="56" spans="1:31" x14ac:dyDescent="0.35">
      <c r="A56" s="1"/>
      <c r="B56" s="19" t="s">
        <v>58</v>
      </c>
      <c r="C56" s="93">
        <v>-90205</v>
      </c>
      <c r="D56" s="93">
        <v>-110302</v>
      </c>
      <c r="E56" s="93">
        <v>-148703</v>
      </c>
      <c r="F56" s="93">
        <v>-154892</v>
      </c>
      <c r="G56" s="93">
        <v>-186185</v>
      </c>
      <c r="H56" s="93">
        <v>-308361</v>
      </c>
      <c r="I56" s="93">
        <v>-534902</v>
      </c>
      <c r="J56" s="93">
        <v>-708912</v>
      </c>
      <c r="K56" s="93">
        <v>-957502</v>
      </c>
      <c r="L56" s="93">
        <v>-894490</v>
      </c>
      <c r="M56" s="93">
        <v>-653165</v>
      </c>
      <c r="N56" s="93">
        <v>-613778</v>
      </c>
      <c r="O56" s="93">
        <v>-491787</v>
      </c>
      <c r="P56" s="93">
        <v>-420956</v>
      </c>
      <c r="Q56" s="46"/>
      <c r="R56" s="46"/>
      <c r="S56" s="46"/>
      <c r="T56" s="46"/>
      <c r="U56" s="46"/>
      <c r="V56" s="46"/>
      <c r="W56" s="46"/>
      <c r="X56" s="15"/>
      <c r="Y56" s="15"/>
      <c r="Z56" s="15"/>
      <c r="AA56" s="15"/>
      <c r="AB56" s="15"/>
      <c r="AC56" s="15"/>
      <c r="AD56" s="15"/>
      <c r="AE56" s="15"/>
    </row>
    <row r="57" spans="1:31" x14ac:dyDescent="0.35">
      <c r="A57" s="2"/>
      <c r="B57" s="7" t="s">
        <v>149</v>
      </c>
      <c r="C57" s="95">
        <v>-2704</v>
      </c>
      <c r="D57" s="95">
        <v>-2649</v>
      </c>
      <c r="E57" s="95">
        <v>-2594</v>
      </c>
      <c r="F57" s="95">
        <v>-2639</v>
      </c>
      <c r="G57" s="95">
        <v>-2767</v>
      </c>
      <c r="H57" s="95">
        <v>-2624</v>
      </c>
      <c r="I57" s="95">
        <v>-2714</v>
      </c>
      <c r="J57" s="95">
        <v>-2577</v>
      </c>
      <c r="K57" s="95">
        <v>-2519</v>
      </c>
      <c r="L57" s="95">
        <v>-4132</v>
      </c>
      <c r="M57" s="95">
        <v>-2250</v>
      </c>
      <c r="N57" s="95">
        <v>-2048</v>
      </c>
      <c r="O57" s="95">
        <v>-2070</v>
      </c>
      <c r="P57" s="95">
        <v>-1849</v>
      </c>
      <c r="Q57" s="46"/>
      <c r="R57" s="46"/>
      <c r="S57" s="46"/>
      <c r="T57" s="46"/>
      <c r="U57" s="46"/>
      <c r="V57" s="46"/>
      <c r="W57" s="46"/>
      <c r="X57" s="15"/>
      <c r="Y57" s="15"/>
      <c r="Z57" s="15"/>
      <c r="AA57" s="15"/>
      <c r="AB57" s="15"/>
      <c r="AC57" s="15"/>
      <c r="AD57" s="15"/>
      <c r="AE57" s="15"/>
    </row>
    <row r="58" spans="1:31" x14ac:dyDescent="0.35">
      <c r="A58" s="2"/>
      <c r="B58" s="19" t="s">
        <v>59</v>
      </c>
      <c r="C58" s="93">
        <v>0</v>
      </c>
      <c r="D58" s="93">
        <v>0</v>
      </c>
      <c r="E58" s="93">
        <v>0</v>
      </c>
      <c r="F58" s="93">
        <v>0</v>
      </c>
      <c r="G58" s="93">
        <v>0</v>
      </c>
      <c r="H58" s="93">
        <v>0</v>
      </c>
      <c r="I58" s="93">
        <v>-161458</v>
      </c>
      <c r="J58" s="93">
        <v>-154171</v>
      </c>
      <c r="K58" s="93">
        <v>-159067</v>
      </c>
      <c r="L58" s="93">
        <v>-163181</v>
      </c>
      <c r="M58" s="93">
        <v>-166506</v>
      </c>
      <c r="N58" s="93">
        <v>-170496</v>
      </c>
      <c r="O58" s="93">
        <v>-175347</v>
      </c>
      <c r="P58" s="93">
        <v>-176258</v>
      </c>
      <c r="Q58" s="46"/>
      <c r="R58" s="46"/>
      <c r="S58" s="46"/>
      <c r="T58" s="46"/>
      <c r="U58" s="46"/>
      <c r="V58" s="46"/>
      <c r="W58" s="46"/>
      <c r="X58" s="15"/>
      <c r="Y58" s="15"/>
      <c r="Z58" s="15"/>
      <c r="AA58" s="15"/>
      <c r="AB58" s="15"/>
      <c r="AC58" s="15"/>
      <c r="AD58" s="15"/>
      <c r="AE58" s="15"/>
    </row>
    <row r="59" spans="1:31" x14ac:dyDescent="0.35">
      <c r="A59" s="2"/>
      <c r="B59" s="7" t="s">
        <v>60</v>
      </c>
      <c r="C59" s="95">
        <v>0</v>
      </c>
      <c r="D59" s="95">
        <v>0</v>
      </c>
      <c r="E59" s="95">
        <v>0</v>
      </c>
      <c r="F59" s="95">
        <v>0</v>
      </c>
      <c r="G59" s="95">
        <v>0</v>
      </c>
      <c r="H59" s="95">
        <v>0</v>
      </c>
      <c r="I59" s="95">
        <v>-24483</v>
      </c>
      <c r="J59" s="95">
        <v>-24677</v>
      </c>
      <c r="K59" s="95">
        <v>-23196</v>
      </c>
      <c r="L59" s="95">
        <v>-22914</v>
      </c>
      <c r="M59" s="95">
        <v>-23432</v>
      </c>
      <c r="N59" s="95">
        <v>-23885</v>
      </c>
      <c r="O59" s="95">
        <v>-22355</v>
      </c>
      <c r="P59" s="95">
        <v>-21807</v>
      </c>
      <c r="Q59" s="46"/>
      <c r="R59" s="46"/>
      <c r="S59" s="46"/>
      <c r="T59" s="46"/>
      <c r="U59" s="46"/>
      <c r="V59" s="46"/>
      <c r="W59" s="46"/>
      <c r="X59" s="15"/>
      <c r="Y59" s="15"/>
      <c r="Z59" s="15"/>
      <c r="AA59" s="15"/>
      <c r="AB59" s="15"/>
      <c r="AC59" s="15"/>
      <c r="AD59" s="15"/>
      <c r="AE59" s="15"/>
    </row>
    <row r="60" spans="1:31" x14ac:dyDescent="0.35">
      <c r="A60" s="1"/>
      <c r="B60" s="19" t="s">
        <v>61</v>
      </c>
      <c r="C60" s="93">
        <v>-20837</v>
      </c>
      <c r="D60" s="93">
        <v>-15601</v>
      </c>
      <c r="E60" s="93">
        <v>-43247</v>
      </c>
      <c r="F60" s="93">
        <v>-19447</v>
      </c>
      <c r="G60" s="93">
        <v>-20561</v>
      </c>
      <c r="H60" s="93">
        <v>-68493</v>
      </c>
      <c r="I60" s="93">
        <v>-28618</v>
      </c>
      <c r="J60" s="93">
        <v>-81992</v>
      </c>
      <c r="K60" s="93">
        <v>-37464</v>
      </c>
      <c r="L60" s="93">
        <v>-39553</v>
      </c>
      <c r="M60" s="93">
        <v>-87949</v>
      </c>
      <c r="N60" s="93">
        <v>-202773</v>
      </c>
      <c r="O60" s="93">
        <v>-63273</v>
      </c>
      <c r="P60" s="93">
        <v>19309</v>
      </c>
      <c r="Q60" s="46"/>
      <c r="R60" s="46"/>
      <c r="S60" s="46"/>
      <c r="T60" s="46"/>
      <c r="U60" s="46"/>
      <c r="V60" s="46"/>
      <c r="W60" s="46"/>
      <c r="X60" s="15"/>
      <c r="Y60" s="15"/>
      <c r="Z60" s="15"/>
      <c r="AA60" s="15"/>
      <c r="AB60" s="15"/>
      <c r="AC60" s="15"/>
      <c r="AD60" s="15"/>
      <c r="AE60" s="15"/>
    </row>
    <row r="61" spans="1:31" s="101" customFormat="1" x14ac:dyDescent="0.35">
      <c r="A61" s="2"/>
      <c r="B61" s="2" t="s">
        <v>62</v>
      </c>
      <c r="C61" s="92">
        <f>SUM(C62:C67)</f>
        <v>-24725</v>
      </c>
      <c r="D61" s="92">
        <f t="shared" ref="D61:P61" si="12">SUM(D62:D67)</f>
        <v>80487</v>
      </c>
      <c r="E61" s="92">
        <f t="shared" si="12"/>
        <v>-35180</v>
      </c>
      <c r="F61" s="92">
        <f t="shared" si="12"/>
        <v>-29277</v>
      </c>
      <c r="G61" s="92">
        <f t="shared" si="12"/>
        <v>74407</v>
      </c>
      <c r="H61" s="92">
        <f t="shared" si="12"/>
        <v>-48767</v>
      </c>
      <c r="I61" s="92">
        <f t="shared" si="12"/>
        <v>78679</v>
      </c>
      <c r="J61" s="92">
        <f t="shared" si="12"/>
        <v>45512</v>
      </c>
      <c r="K61" s="92">
        <f t="shared" si="12"/>
        <v>-215233</v>
      </c>
      <c r="L61" s="92">
        <f t="shared" si="12"/>
        <v>-161389</v>
      </c>
      <c r="M61" s="92">
        <f t="shared" si="12"/>
        <v>-23492</v>
      </c>
      <c r="N61" s="92">
        <f t="shared" si="12"/>
        <v>-75174</v>
      </c>
      <c r="O61" s="92">
        <f t="shared" si="12"/>
        <v>-172862</v>
      </c>
      <c r="P61" s="92">
        <f t="shared" si="12"/>
        <v>-46977</v>
      </c>
      <c r="Q61" s="78"/>
      <c r="R61" s="78"/>
      <c r="S61" s="78"/>
      <c r="T61" s="78"/>
      <c r="U61" s="78"/>
      <c r="V61" s="78"/>
      <c r="W61" s="78"/>
      <c r="X61" s="102"/>
      <c r="Y61" s="102"/>
      <c r="Z61" s="102"/>
      <c r="AA61" s="102"/>
      <c r="AB61" s="102"/>
      <c r="AC61" s="102"/>
      <c r="AD61" s="102"/>
      <c r="AE61" s="102"/>
    </row>
    <row r="62" spans="1:31" x14ac:dyDescent="0.35">
      <c r="A62" s="2"/>
      <c r="B62" s="19" t="s">
        <v>67</v>
      </c>
      <c r="C62" s="93">
        <v>0</v>
      </c>
      <c r="D62" s="93">
        <v>0</v>
      </c>
      <c r="E62" s="93">
        <v>0</v>
      </c>
      <c r="F62" s="93">
        <v>0</v>
      </c>
      <c r="G62" s="93">
        <v>0</v>
      </c>
      <c r="H62" s="93">
        <v>-37423</v>
      </c>
      <c r="I62" s="93">
        <v>40821</v>
      </c>
      <c r="J62" s="93">
        <v>-60283</v>
      </c>
      <c r="K62" s="93">
        <v>-173631</v>
      </c>
      <c r="L62" s="93">
        <v>-137164</v>
      </c>
      <c r="M62" s="93">
        <v>-24813</v>
      </c>
      <c r="N62" s="93">
        <v>-62547</v>
      </c>
      <c r="O62" s="93">
        <v>-141872</v>
      </c>
      <c r="P62" s="93">
        <v>-105626</v>
      </c>
      <c r="Q62" s="46"/>
      <c r="R62" s="46"/>
      <c r="S62" s="46"/>
      <c r="T62" s="46"/>
      <c r="U62" s="46"/>
      <c r="V62" s="46"/>
      <c r="W62" s="46"/>
      <c r="X62" s="15"/>
      <c r="Y62" s="15"/>
      <c r="Z62" s="15"/>
      <c r="AA62" s="15"/>
      <c r="AB62" s="15"/>
      <c r="AC62" s="15"/>
      <c r="AD62" s="15"/>
      <c r="AE62" s="15"/>
    </row>
    <row r="63" spans="1:31" x14ac:dyDescent="0.35">
      <c r="A63" s="2"/>
      <c r="B63" s="7" t="s">
        <v>68</v>
      </c>
      <c r="C63" s="95">
        <v>0</v>
      </c>
      <c r="D63" s="95">
        <v>0</v>
      </c>
      <c r="E63" s="95">
        <v>0</v>
      </c>
      <c r="F63" s="95">
        <v>0</v>
      </c>
      <c r="G63" s="95">
        <v>0</v>
      </c>
      <c r="H63" s="95">
        <v>-5109</v>
      </c>
      <c r="I63" s="95">
        <v>11843</v>
      </c>
      <c r="J63" s="95">
        <v>-12784</v>
      </c>
      <c r="K63" s="95">
        <v>-33489</v>
      </c>
      <c r="L63" s="95">
        <v>-25728</v>
      </c>
      <c r="M63" s="95">
        <v>-4625</v>
      </c>
      <c r="N63" s="95">
        <v>-23364</v>
      </c>
      <c r="O63" s="95">
        <v>-22809</v>
      </c>
      <c r="P63" s="95">
        <v>-17609</v>
      </c>
      <c r="Q63" s="46"/>
      <c r="R63" s="46"/>
      <c r="S63" s="46"/>
      <c r="T63" s="46"/>
      <c r="U63" s="46"/>
      <c r="V63" s="46"/>
      <c r="W63" s="46"/>
      <c r="X63" s="15"/>
      <c r="Y63" s="15"/>
      <c r="Z63" s="15"/>
      <c r="AA63" s="15"/>
      <c r="AB63" s="15"/>
      <c r="AC63" s="15"/>
      <c r="AD63" s="15"/>
      <c r="AE63" s="15"/>
    </row>
    <row r="64" spans="1:31" x14ac:dyDescent="0.35">
      <c r="A64" s="2"/>
      <c r="B64" s="19" t="s">
        <v>63</v>
      </c>
      <c r="C64" s="93">
        <v>15890</v>
      </c>
      <c r="D64" s="93">
        <v>28140</v>
      </c>
      <c r="E64" s="93">
        <v>-6983</v>
      </c>
      <c r="F64" s="93">
        <v>-13274</v>
      </c>
      <c r="G64" s="93">
        <v>17233</v>
      </c>
      <c r="H64" s="93">
        <v>27470</v>
      </c>
      <c r="I64" s="93">
        <v>37029</v>
      </c>
      <c r="J64" s="93">
        <v>106961</v>
      </c>
      <c r="K64" s="93">
        <v>-16082</v>
      </c>
      <c r="L64" s="93">
        <v>-14021</v>
      </c>
      <c r="M64" s="93">
        <v>4137</v>
      </c>
      <c r="N64" s="93">
        <v>11346</v>
      </c>
      <c r="O64" s="93">
        <v>-8862</v>
      </c>
      <c r="P64" s="93">
        <v>71529</v>
      </c>
      <c r="Q64" s="46"/>
      <c r="R64" s="46"/>
      <c r="S64" s="46"/>
      <c r="T64" s="46"/>
      <c r="U64" s="46"/>
      <c r="V64" s="46"/>
      <c r="W64" s="46"/>
      <c r="X64" s="15"/>
      <c r="Y64" s="15"/>
      <c r="Z64" s="15"/>
      <c r="AA64" s="15"/>
      <c r="AB64" s="15"/>
      <c r="AC64" s="15"/>
      <c r="AD64" s="15"/>
      <c r="AE64" s="15"/>
    </row>
    <row r="65" spans="1:31" x14ac:dyDescent="0.35">
      <c r="A65" s="2"/>
      <c r="B65" s="7" t="s">
        <v>64</v>
      </c>
      <c r="C65" s="95">
        <v>-40615</v>
      </c>
      <c r="D65" s="95">
        <v>52347</v>
      </c>
      <c r="E65" s="95">
        <v>-28197</v>
      </c>
      <c r="F65" s="95">
        <v>-16003</v>
      </c>
      <c r="G65" s="95">
        <v>57174</v>
      </c>
      <c r="H65" s="95">
        <v>-33705</v>
      </c>
      <c r="I65" s="95">
        <v>-11014</v>
      </c>
      <c r="J65" s="95">
        <v>11618</v>
      </c>
      <c r="K65" s="95">
        <v>7969</v>
      </c>
      <c r="L65" s="95">
        <v>15524</v>
      </c>
      <c r="M65" s="95">
        <v>1809</v>
      </c>
      <c r="N65" s="95">
        <v>-609</v>
      </c>
      <c r="O65" s="95">
        <v>681</v>
      </c>
      <c r="P65" s="95">
        <v>4729</v>
      </c>
      <c r="Q65" s="46"/>
      <c r="R65" s="46"/>
      <c r="S65" s="46"/>
      <c r="T65" s="46"/>
      <c r="U65" s="46"/>
      <c r="V65" s="46"/>
      <c r="W65" s="46"/>
      <c r="X65" s="15"/>
      <c r="Y65" s="15"/>
      <c r="Z65" s="15"/>
      <c r="AA65" s="15"/>
      <c r="AB65" s="15"/>
      <c r="AC65" s="15"/>
      <c r="AD65" s="15"/>
      <c r="AE65" s="15"/>
    </row>
    <row r="66" spans="1:31" x14ac:dyDescent="0.35">
      <c r="A66" s="2"/>
      <c r="B66" s="19" t="s">
        <v>65</v>
      </c>
      <c r="C66" s="93">
        <v>0</v>
      </c>
      <c r="D66" s="93">
        <v>0</v>
      </c>
      <c r="E66" s="93">
        <v>0</v>
      </c>
      <c r="F66" s="93">
        <v>0</v>
      </c>
      <c r="G66" s="93">
        <v>0</v>
      </c>
      <c r="H66" s="93">
        <v>0</v>
      </c>
      <c r="I66" s="93">
        <v>0</v>
      </c>
      <c r="J66" s="93">
        <v>0</v>
      </c>
      <c r="K66" s="93">
        <v>0</v>
      </c>
      <c r="L66" s="93">
        <v>0</v>
      </c>
      <c r="M66" s="93">
        <v>0</v>
      </c>
      <c r="N66" s="93">
        <v>0</v>
      </c>
      <c r="O66" s="93">
        <v>0</v>
      </c>
      <c r="P66" s="93">
        <v>0</v>
      </c>
      <c r="Q66" s="46"/>
      <c r="R66" s="46"/>
      <c r="S66" s="46"/>
      <c r="T66" s="46"/>
      <c r="U66" s="46"/>
      <c r="V66" s="46"/>
      <c r="W66" s="46"/>
      <c r="X66" s="15"/>
      <c r="Y66" s="15"/>
      <c r="Z66" s="15"/>
      <c r="AA66" s="15"/>
      <c r="AB66" s="15"/>
      <c r="AC66" s="15"/>
      <c r="AD66" s="15"/>
      <c r="AE66" s="15"/>
    </row>
    <row r="67" spans="1:31" x14ac:dyDescent="0.35">
      <c r="A67" s="2"/>
      <c r="B67" s="7" t="s">
        <v>66</v>
      </c>
      <c r="C67" s="95">
        <v>0</v>
      </c>
      <c r="D67" s="95">
        <v>0</v>
      </c>
      <c r="E67" s="95">
        <v>0</v>
      </c>
      <c r="F67" s="95">
        <v>0</v>
      </c>
      <c r="G67" s="95">
        <v>0</v>
      </c>
      <c r="H67" s="95">
        <v>0</v>
      </c>
      <c r="I67" s="95">
        <v>0</v>
      </c>
      <c r="J67" s="95">
        <v>0</v>
      </c>
      <c r="K67" s="95">
        <v>0</v>
      </c>
      <c r="L67" s="95">
        <v>0</v>
      </c>
      <c r="M67" s="95">
        <v>0</v>
      </c>
      <c r="N67" s="95">
        <v>0</v>
      </c>
      <c r="O67" s="95">
        <v>0</v>
      </c>
      <c r="P67" s="95">
        <v>0</v>
      </c>
      <c r="Q67" s="46"/>
      <c r="R67" s="46"/>
      <c r="S67" s="46"/>
      <c r="T67" s="46"/>
      <c r="U67" s="46"/>
      <c r="V67" s="46"/>
      <c r="W67" s="46"/>
      <c r="X67" s="15"/>
      <c r="Y67" s="15"/>
      <c r="Z67" s="15"/>
      <c r="AA67" s="15"/>
      <c r="AB67" s="15"/>
      <c r="AC67" s="15"/>
      <c r="AD67" s="15"/>
      <c r="AE67" s="15"/>
    </row>
    <row r="68" spans="1:31" s="101" customFormat="1" x14ac:dyDescent="0.35">
      <c r="A68" s="2"/>
      <c r="B68" s="17" t="s">
        <v>4</v>
      </c>
      <c r="C68" s="91">
        <f>C44+C45+C48</f>
        <v>1191340</v>
      </c>
      <c r="D68" s="91">
        <f t="shared" ref="D68:P68" si="13">D44+D45+D48</f>
        <v>941210</v>
      </c>
      <c r="E68" s="91">
        <f t="shared" si="13"/>
        <v>3934532</v>
      </c>
      <c r="F68" s="91">
        <f t="shared" si="13"/>
        <v>-94151</v>
      </c>
      <c r="G68" s="91">
        <f t="shared" si="13"/>
        <v>1306234</v>
      </c>
      <c r="H68" s="91">
        <f t="shared" si="13"/>
        <v>-688371</v>
      </c>
      <c r="I68" s="91">
        <f t="shared" si="13"/>
        <v>412724</v>
      </c>
      <c r="J68" s="91">
        <f t="shared" si="13"/>
        <v>656287</v>
      </c>
      <c r="K68" s="91">
        <f t="shared" si="13"/>
        <v>542502</v>
      </c>
      <c r="L68" s="91">
        <f t="shared" si="13"/>
        <v>846131</v>
      </c>
      <c r="M68" s="91">
        <f t="shared" si="13"/>
        <v>953177</v>
      </c>
      <c r="N68" s="91">
        <f t="shared" si="13"/>
        <v>611329</v>
      </c>
      <c r="O68" s="91">
        <f t="shared" si="13"/>
        <v>939625</v>
      </c>
      <c r="P68" s="91">
        <f t="shared" si="13"/>
        <v>1266446</v>
      </c>
      <c r="Q68" s="78"/>
      <c r="R68" s="78"/>
      <c r="S68" s="78"/>
      <c r="T68" s="78"/>
      <c r="U68" s="78"/>
      <c r="V68" s="78"/>
      <c r="W68" s="78"/>
      <c r="X68" s="102"/>
      <c r="Y68" s="102"/>
      <c r="Z68" s="102"/>
      <c r="AA68" s="102"/>
      <c r="AB68" s="102"/>
      <c r="AC68" s="102"/>
      <c r="AD68" s="102"/>
      <c r="AE68" s="102"/>
    </row>
    <row r="69" spans="1:31" x14ac:dyDescent="0.35">
      <c r="A69" s="1"/>
      <c r="B69" s="7" t="s">
        <v>15</v>
      </c>
      <c r="C69" s="95">
        <v>-547646</v>
      </c>
      <c r="D69" s="95">
        <v>-431360</v>
      </c>
      <c r="E69" s="95">
        <v>-129619</v>
      </c>
      <c r="F69" s="95">
        <v>5765</v>
      </c>
      <c r="G69" s="95">
        <v>-343203</v>
      </c>
      <c r="H69" s="95">
        <v>210991</v>
      </c>
      <c r="I69" s="95">
        <v>-203447</v>
      </c>
      <c r="J69" s="95">
        <v>197066</v>
      </c>
      <c r="K69" s="95">
        <v>-313131</v>
      </c>
      <c r="L69" s="95">
        <v>-331274</v>
      </c>
      <c r="M69" s="95">
        <v>622529</v>
      </c>
      <c r="N69" s="95">
        <v>-188517</v>
      </c>
      <c r="O69" s="95">
        <v>-439721</v>
      </c>
      <c r="P69" s="95">
        <v>28350</v>
      </c>
      <c r="Q69" s="46"/>
      <c r="R69" s="46"/>
      <c r="S69" s="46"/>
      <c r="T69" s="46"/>
      <c r="U69" s="46"/>
      <c r="V69" s="46"/>
      <c r="W69" s="46"/>
      <c r="X69" s="15"/>
      <c r="Y69" s="15"/>
      <c r="Z69" s="15"/>
      <c r="AA69" s="15"/>
      <c r="AB69" s="15"/>
      <c r="AC69" s="15"/>
      <c r="AD69" s="15"/>
      <c r="AE69" s="15"/>
    </row>
    <row r="70" spans="1:31" x14ac:dyDescent="0.35">
      <c r="A70" s="2"/>
      <c r="B70" s="19" t="s">
        <v>16</v>
      </c>
      <c r="C70" s="93">
        <v>99543</v>
      </c>
      <c r="D70" s="93">
        <v>58929</v>
      </c>
      <c r="E70" s="93">
        <v>-1108560</v>
      </c>
      <c r="F70" s="93">
        <v>162153</v>
      </c>
      <c r="G70" s="93">
        <v>-47250</v>
      </c>
      <c r="H70" s="93">
        <v>71306</v>
      </c>
      <c r="I70" s="93">
        <v>184283</v>
      </c>
      <c r="J70" s="93">
        <v>-110030</v>
      </c>
      <c r="K70" s="93">
        <v>58081</v>
      </c>
      <c r="L70" s="93">
        <v>17460</v>
      </c>
      <c r="M70" s="93">
        <v>323377</v>
      </c>
      <c r="N70" s="93">
        <v>2755677</v>
      </c>
      <c r="O70" s="93">
        <v>217698</v>
      </c>
      <c r="P70" s="93">
        <v>209068</v>
      </c>
      <c r="Q70" s="46"/>
      <c r="R70" s="46"/>
      <c r="S70" s="46"/>
      <c r="T70" s="46"/>
      <c r="U70" s="46"/>
      <c r="V70" s="46"/>
      <c r="W70" s="46"/>
      <c r="X70" s="15"/>
      <c r="Y70" s="15"/>
      <c r="Z70" s="15"/>
      <c r="AA70" s="15"/>
      <c r="AB70" s="15"/>
      <c r="AC70" s="15"/>
      <c r="AD70" s="15"/>
      <c r="AE70" s="15"/>
    </row>
    <row r="71" spans="1:31" x14ac:dyDescent="0.35">
      <c r="A71" s="2"/>
      <c r="B71" s="7" t="s">
        <v>29</v>
      </c>
      <c r="C71" s="95">
        <v>0</v>
      </c>
      <c r="D71" s="95">
        <v>0</v>
      </c>
      <c r="E71" s="95">
        <v>0</v>
      </c>
      <c r="F71" s="95">
        <v>0</v>
      </c>
      <c r="G71" s="95">
        <v>0</v>
      </c>
      <c r="H71" s="95">
        <v>0</v>
      </c>
      <c r="I71" s="95">
        <v>0</v>
      </c>
      <c r="J71" s="95">
        <v>0</v>
      </c>
      <c r="K71" s="95">
        <v>0</v>
      </c>
      <c r="L71" s="95">
        <v>0</v>
      </c>
      <c r="M71" s="95">
        <v>0</v>
      </c>
      <c r="N71" s="95">
        <v>0</v>
      </c>
      <c r="O71" s="95">
        <v>31796</v>
      </c>
      <c r="P71" s="95">
        <v>40452</v>
      </c>
      <c r="Q71" s="46"/>
      <c r="R71" s="46"/>
      <c r="S71" s="46"/>
      <c r="T71" s="46"/>
      <c r="U71" s="46"/>
      <c r="V71" s="46"/>
      <c r="W71" s="46"/>
      <c r="X71" s="15"/>
      <c r="Y71" s="15"/>
      <c r="Z71" s="15"/>
      <c r="AA71" s="15"/>
      <c r="AB71" s="15"/>
      <c r="AC71" s="15"/>
      <c r="AD71" s="15"/>
      <c r="AE71" s="15"/>
    </row>
    <row r="72" spans="1:31" s="101" customFormat="1" x14ac:dyDescent="0.35">
      <c r="A72" s="2"/>
      <c r="B72" s="17" t="s">
        <v>17</v>
      </c>
      <c r="C72" s="91">
        <f>C68+SUM(C69:C71)</f>
        <v>743237</v>
      </c>
      <c r="D72" s="91">
        <f t="shared" ref="D72:P72" si="14">D68+SUM(D69:D71)</f>
        <v>568779</v>
      </c>
      <c r="E72" s="91">
        <f t="shared" si="14"/>
        <v>2696353</v>
      </c>
      <c r="F72" s="91">
        <f t="shared" si="14"/>
        <v>73767</v>
      </c>
      <c r="G72" s="91">
        <f t="shared" si="14"/>
        <v>915781</v>
      </c>
      <c r="H72" s="91">
        <f t="shared" si="14"/>
        <v>-406074</v>
      </c>
      <c r="I72" s="91">
        <f t="shared" si="14"/>
        <v>393560</v>
      </c>
      <c r="J72" s="91">
        <f t="shared" si="14"/>
        <v>743323</v>
      </c>
      <c r="K72" s="91">
        <f t="shared" si="14"/>
        <v>287452</v>
      </c>
      <c r="L72" s="91">
        <f t="shared" si="14"/>
        <v>532317</v>
      </c>
      <c r="M72" s="91">
        <f t="shared" si="14"/>
        <v>1899083</v>
      </c>
      <c r="N72" s="91">
        <f t="shared" si="14"/>
        <v>3178489</v>
      </c>
      <c r="O72" s="91">
        <f t="shared" si="14"/>
        <v>749398</v>
      </c>
      <c r="P72" s="91">
        <f t="shared" si="14"/>
        <v>1544316</v>
      </c>
      <c r="Q72" s="78"/>
      <c r="R72" s="78"/>
      <c r="S72" s="78"/>
      <c r="T72" s="78"/>
      <c r="U72" s="78"/>
      <c r="V72" s="78"/>
      <c r="W72" s="78"/>
      <c r="X72" s="102"/>
      <c r="Y72" s="102"/>
      <c r="Z72" s="102"/>
      <c r="AA72" s="102"/>
      <c r="AB72" s="102"/>
      <c r="AC72" s="102"/>
      <c r="AD72" s="102"/>
      <c r="AE72" s="102"/>
    </row>
    <row r="73" spans="1:31" x14ac:dyDescent="0.35">
      <c r="B73" s="7" t="s">
        <v>18</v>
      </c>
      <c r="C73" s="94">
        <v>0</v>
      </c>
      <c r="D73" s="94">
        <v>0</v>
      </c>
      <c r="E73" s="94">
        <v>0</v>
      </c>
      <c r="F73" s="94">
        <v>0</v>
      </c>
      <c r="G73" s="94">
        <v>0</v>
      </c>
      <c r="H73" s="94">
        <v>0</v>
      </c>
      <c r="I73" s="94">
        <v>0</v>
      </c>
      <c r="J73" s="94">
        <v>0</v>
      </c>
      <c r="K73" s="94">
        <v>0</v>
      </c>
      <c r="L73" s="94">
        <v>0</v>
      </c>
      <c r="M73" s="94">
        <v>0</v>
      </c>
      <c r="N73" s="94">
        <v>0</v>
      </c>
      <c r="O73" s="94">
        <v>0</v>
      </c>
      <c r="P73" s="94">
        <v>0</v>
      </c>
      <c r="Q73" s="46"/>
      <c r="R73" s="46"/>
      <c r="S73" s="46"/>
      <c r="T73" s="46"/>
      <c r="U73" s="46"/>
      <c r="V73" s="46"/>
      <c r="W73" s="46"/>
      <c r="X73" s="15"/>
    </row>
    <row r="74" spans="1:31" s="101" customFormat="1" x14ac:dyDescent="0.35">
      <c r="B74" s="17" t="s">
        <v>26</v>
      </c>
      <c r="C74" s="103">
        <f>C72+C73</f>
        <v>743237</v>
      </c>
      <c r="D74" s="103">
        <f t="shared" ref="D74:P74" si="15">D72+D73</f>
        <v>568779</v>
      </c>
      <c r="E74" s="103">
        <f t="shared" si="15"/>
        <v>2696353</v>
      </c>
      <c r="F74" s="103">
        <f t="shared" si="15"/>
        <v>73767</v>
      </c>
      <c r="G74" s="103">
        <f t="shared" si="15"/>
        <v>915781</v>
      </c>
      <c r="H74" s="103">
        <f t="shared" si="15"/>
        <v>-406074</v>
      </c>
      <c r="I74" s="103">
        <f t="shared" si="15"/>
        <v>393560</v>
      </c>
      <c r="J74" s="103">
        <f t="shared" si="15"/>
        <v>743323</v>
      </c>
      <c r="K74" s="103">
        <f t="shared" si="15"/>
        <v>287452</v>
      </c>
      <c r="L74" s="103">
        <f t="shared" si="15"/>
        <v>532317</v>
      </c>
      <c r="M74" s="103">
        <f t="shared" si="15"/>
        <v>1899083</v>
      </c>
      <c r="N74" s="103">
        <f t="shared" si="15"/>
        <v>3178489</v>
      </c>
      <c r="O74" s="103">
        <f t="shared" si="15"/>
        <v>749398</v>
      </c>
      <c r="P74" s="103">
        <f t="shared" si="15"/>
        <v>1544316</v>
      </c>
      <c r="Q74" s="78"/>
      <c r="R74" s="78"/>
      <c r="S74" s="78"/>
      <c r="T74" s="78"/>
      <c r="U74" s="78"/>
      <c r="V74" s="78"/>
      <c r="W74" s="78"/>
    </row>
    <row r="75" spans="1:31" x14ac:dyDescent="0.35">
      <c r="C75" s="71"/>
      <c r="D75" s="71"/>
      <c r="E75" s="71"/>
      <c r="F75" s="71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</row>
    <row r="76" spans="1:31" x14ac:dyDescent="0.35">
      <c r="C76" s="68"/>
      <c r="D76" s="68"/>
      <c r="E76" s="68"/>
      <c r="F76" s="68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</row>
    <row r="77" spans="1:31" x14ac:dyDescent="0.35">
      <c r="B77" s="37" t="s">
        <v>130</v>
      </c>
      <c r="C77" s="70"/>
      <c r="D77" s="70"/>
      <c r="E77" s="70"/>
      <c r="F77" s="70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</row>
    <row r="78" spans="1:31" x14ac:dyDescent="0.35">
      <c r="B78" s="1" t="s">
        <v>132</v>
      </c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</row>
    <row r="79" spans="1:31" x14ac:dyDescent="0.35">
      <c r="B79" s="3" t="s">
        <v>131</v>
      </c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</row>
  </sheetData>
  <mergeCells count="1">
    <mergeCell ref="B2:B3"/>
  </mergeCells>
  <pageMargins left="0.511811024" right="0.511811024" top="0.78740157499999996" bottom="0.78740157499999996" header="0.31496062000000002" footer="0.3149606200000000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D80"/>
  <sheetViews>
    <sheetView showGridLines="0" zoomScale="70" zoomScaleNormal="70" workbookViewId="0">
      <pane xSplit="2" ySplit="3" topLeftCell="C22" activePane="bottomRight" state="frozen"/>
      <selection activeCell="H69" sqref="H69"/>
      <selection pane="topRight" activeCell="H69" sqref="H69"/>
      <selection pane="bottomLeft" activeCell="H69" sqref="H69"/>
      <selection pane="bottomRight"/>
    </sheetView>
  </sheetViews>
  <sheetFormatPr defaultRowHeight="14.5" x14ac:dyDescent="0.35"/>
  <cols>
    <col min="1" max="1" width="2.81640625" customWidth="1"/>
    <col min="2" max="2" width="60.81640625" customWidth="1"/>
    <col min="3" max="7" width="16.1796875" customWidth="1"/>
    <col min="8" max="15" width="15.81640625" customWidth="1"/>
    <col min="16" max="16" width="14.1796875" customWidth="1"/>
    <col min="17" max="17" width="17.1796875" customWidth="1"/>
    <col min="18" max="18" width="10" bestFit="1" customWidth="1"/>
  </cols>
  <sheetData>
    <row r="1" spans="1:30" x14ac:dyDescent="0.35">
      <c r="A1" s="1"/>
      <c r="B1" s="1"/>
      <c r="C1" s="1"/>
      <c r="D1" s="1"/>
      <c r="E1" s="1"/>
      <c r="F1" s="1"/>
      <c r="G1" s="3"/>
      <c r="H1" s="3"/>
      <c r="I1" s="3"/>
      <c r="J1" s="3"/>
      <c r="K1" s="3"/>
      <c r="L1" s="3"/>
      <c r="M1" s="3"/>
      <c r="N1" s="3"/>
      <c r="O1" s="3"/>
    </row>
    <row r="2" spans="1:30" ht="23.15" customHeight="1" x14ac:dyDescent="0.35">
      <c r="A2" s="2"/>
      <c r="B2" s="106" t="s">
        <v>83</v>
      </c>
      <c r="C2" s="104">
        <v>44286</v>
      </c>
      <c r="D2" s="104">
        <f>+C2+100-DAY(C2+100)</f>
        <v>44377</v>
      </c>
      <c r="E2" s="104">
        <f t="shared" ref="E2:Q2" si="0">+D2+100-DAY(D2+100)</f>
        <v>44469</v>
      </c>
      <c r="F2" s="104">
        <f t="shared" si="0"/>
        <v>44561</v>
      </c>
      <c r="G2" s="104">
        <f t="shared" si="0"/>
        <v>44651</v>
      </c>
      <c r="H2" s="104">
        <f t="shared" si="0"/>
        <v>44742</v>
      </c>
      <c r="I2" s="104">
        <f t="shared" si="0"/>
        <v>44834</v>
      </c>
      <c r="J2" s="104">
        <f t="shared" si="0"/>
        <v>44926</v>
      </c>
      <c r="K2" s="104">
        <f t="shared" si="0"/>
        <v>45016</v>
      </c>
      <c r="L2" s="104">
        <f t="shared" si="0"/>
        <v>45107</v>
      </c>
      <c r="M2" s="104">
        <f t="shared" si="0"/>
        <v>45199</v>
      </c>
      <c r="N2" s="104">
        <f t="shared" si="0"/>
        <v>45291</v>
      </c>
      <c r="O2" s="104">
        <f t="shared" si="0"/>
        <v>45382</v>
      </c>
      <c r="P2" s="104">
        <f t="shared" si="0"/>
        <v>45473</v>
      </c>
      <c r="Q2" s="104">
        <f t="shared" si="0"/>
        <v>45565</v>
      </c>
    </row>
    <row r="3" spans="1:30" x14ac:dyDescent="0.35">
      <c r="A3" s="2"/>
      <c r="B3" s="107"/>
      <c r="C3" s="11" t="str">
        <f>IF(MONTH(C2)&lt;=3,"1T",IF(MONTH(C2)&lt;=6,"2T",IF(MONTH(C2)&lt;=9,"3T","4T")))&amp;RIGHT(YEAR(C2),2)</f>
        <v>1T21</v>
      </c>
      <c r="D3" s="11" t="str">
        <f t="shared" ref="D3:Q3" si="1">IF(MONTH(D2)&lt;=3,"1T",IF(MONTH(D2)&lt;=6,"2T",IF(MONTH(D2)&lt;=9,"3T","4T")))&amp;RIGHT(YEAR(D2),2)</f>
        <v>2T21</v>
      </c>
      <c r="E3" s="11" t="str">
        <f t="shared" si="1"/>
        <v>3T21</v>
      </c>
      <c r="F3" s="11" t="str">
        <f t="shared" si="1"/>
        <v>4T21</v>
      </c>
      <c r="G3" s="11" t="str">
        <f t="shared" si="1"/>
        <v>1T22</v>
      </c>
      <c r="H3" s="11" t="str">
        <f t="shared" si="1"/>
        <v>2T22</v>
      </c>
      <c r="I3" s="11" t="str">
        <f t="shared" si="1"/>
        <v>3T22</v>
      </c>
      <c r="J3" s="11" t="str">
        <f t="shared" si="1"/>
        <v>4T22</v>
      </c>
      <c r="K3" s="11" t="str">
        <f t="shared" si="1"/>
        <v>1T23</v>
      </c>
      <c r="L3" s="11" t="str">
        <f t="shared" si="1"/>
        <v>2T23</v>
      </c>
      <c r="M3" s="11" t="str">
        <f t="shared" si="1"/>
        <v>3T23</v>
      </c>
      <c r="N3" s="11" t="str">
        <f t="shared" si="1"/>
        <v>4T23</v>
      </c>
      <c r="O3" s="11" t="str">
        <f t="shared" si="1"/>
        <v>1T24</v>
      </c>
      <c r="P3" s="11" t="str">
        <f t="shared" si="1"/>
        <v>2T24</v>
      </c>
      <c r="Q3" s="11" t="str">
        <f t="shared" si="1"/>
        <v>3T24</v>
      </c>
    </row>
    <row r="4" spans="1:30" x14ac:dyDescent="0.35">
      <c r="A4" s="2"/>
      <c r="B4" s="17" t="s">
        <v>0</v>
      </c>
      <c r="C4" s="91">
        <f>C5+C13+C18+C19</f>
        <v>2421174</v>
      </c>
      <c r="D4" s="91">
        <f t="shared" ref="D4:Q4" si="2">D5+D13+D18+D19</f>
        <v>2584117</v>
      </c>
      <c r="E4" s="91">
        <f t="shared" si="2"/>
        <v>2687339</v>
      </c>
      <c r="F4" s="91">
        <f t="shared" si="2"/>
        <v>2925711</v>
      </c>
      <c r="G4" s="91">
        <f t="shared" si="2"/>
        <v>2510754</v>
      </c>
      <c r="H4" s="91">
        <f t="shared" si="2"/>
        <v>2696914</v>
      </c>
      <c r="I4" s="91">
        <f t="shared" si="2"/>
        <v>2397097</v>
      </c>
      <c r="J4" s="91">
        <f t="shared" si="2"/>
        <v>2587121</v>
      </c>
      <c r="K4" s="91">
        <f t="shared" si="2"/>
        <v>2802725</v>
      </c>
      <c r="L4" s="91">
        <f t="shared" si="2"/>
        <v>2804843</v>
      </c>
      <c r="M4" s="91">
        <f t="shared" si="2"/>
        <v>2575430</v>
      </c>
      <c r="N4" s="91">
        <f t="shared" si="2"/>
        <v>2784946</v>
      </c>
      <c r="O4" s="91">
        <f t="shared" si="2"/>
        <v>2337136</v>
      </c>
      <c r="P4" s="91">
        <f t="shared" si="2"/>
        <v>2131316</v>
      </c>
      <c r="Q4" s="91">
        <f t="shared" si="2"/>
        <v>4238047</v>
      </c>
      <c r="R4" s="46"/>
      <c r="S4" s="46"/>
      <c r="T4" s="46"/>
      <c r="U4" s="46"/>
      <c r="V4" s="46"/>
      <c r="W4" s="46"/>
      <c r="Y4" s="14"/>
      <c r="Z4" s="14"/>
      <c r="AA4" s="14"/>
      <c r="AB4" s="14"/>
      <c r="AC4" s="14"/>
      <c r="AD4" s="14"/>
    </row>
    <row r="5" spans="1:30" x14ac:dyDescent="0.35">
      <c r="A5" s="2"/>
      <c r="B5" s="12" t="s">
        <v>32</v>
      </c>
      <c r="C5" s="92">
        <f>SUM(C6:C12)</f>
        <v>2081727</v>
      </c>
      <c r="D5" s="92">
        <f t="shared" ref="D5:Q5" si="3">SUM(D6:D12)</f>
        <v>2341140</v>
      </c>
      <c r="E5" s="92">
        <f t="shared" si="3"/>
        <v>2449390</v>
      </c>
      <c r="F5" s="92">
        <f t="shared" si="3"/>
        <v>2661914</v>
      </c>
      <c r="G5" s="92">
        <f t="shared" si="3"/>
        <v>2319741</v>
      </c>
      <c r="H5" s="92">
        <f t="shared" si="3"/>
        <v>2396151</v>
      </c>
      <c r="I5" s="92">
        <f t="shared" si="3"/>
        <v>2321696</v>
      </c>
      <c r="J5" s="92">
        <f t="shared" si="3"/>
        <v>2343380</v>
      </c>
      <c r="K5" s="92">
        <f t="shared" si="3"/>
        <v>2489769</v>
      </c>
      <c r="L5" s="92">
        <f t="shared" si="3"/>
        <v>2456823</v>
      </c>
      <c r="M5" s="92">
        <f t="shared" si="3"/>
        <v>2370346</v>
      </c>
      <c r="N5" s="92">
        <f t="shared" si="3"/>
        <v>2380553</v>
      </c>
      <c r="O5" s="92">
        <f t="shared" si="3"/>
        <v>1905143</v>
      </c>
      <c r="P5" s="92">
        <f t="shared" si="3"/>
        <v>1794023</v>
      </c>
      <c r="Q5" s="92">
        <f t="shared" si="3"/>
        <v>4024951</v>
      </c>
      <c r="R5" s="46"/>
      <c r="S5" s="46"/>
      <c r="T5" s="46"/>
      <c r="U5" s="46"/>
      <c r="V5" s="46"/>
      <c r="W5" s="46"/>
      <c r="Y5" s="14"/>
      <c r="Z5" s="14"/>
      <c r="AA5" s="14"/>
      <c r="AB5" s="14"/>
      <c r="AC5" s="14"/>
      <c r="AD5" s="14"/>
    </row>
    <row r="6" spans="1:30" x14ac:dyDescent="0.35">
      <c r="A6" s="1"/>
      <c r="B6" s="19" t="s">
        <v>33</v>
      </c>
      <c r="C6" s="93">
        <v>1629672</v>
      </c>
      <c r="D6" s="93">
        <v>1604281</v>
      </c>
      <c r="E6" s="93">
        <v>1945814</v>
      </c>
      <c r="F6" s="93">
        <v>1975152</v>
      </c>
      <c r="G6" s="93">
        <v>1667460</v>
      </c>
      <c r="H6" s="93">
        <v>1786426</v>
      </c>
      <c r="I6" s="93">
        <v>1837022</v>
      </c>
      <c r="J6" s="93">
        <v>1871806</v>
      </c>
      <c r="K6" s="93">
        <v>612489</v>
      </c>
      <c r="L6" s="93">
        <v>516976</v>
      </c>
      <c r="M6" s="93">
        <v>649387</v>
      </c>
      <c r="N6" s="93">
        <v>676740</v>
      </c>
      <c r="O6" s="93">
        <v>608200</v>
      </c>
      <c r="P6" s="93">
        <v>800017</v>
      </c>
      <c r="Q6" s="93">
        <v>3296738</v>
      </c>
      <c r="R6" s="46"/>
      <c r="S6" s="46"/>
      <c r="T6" s="46"/>
      <c r="U6" s="46"/>
      <c r="V6" s="46"/>
      <c r="W6" s="46"/>
      <c r="Y6" s="14"/>
      <c r="Z6" s="14"/>
      <c r="AA6" s="14"/>
      <c r="AB6" s="14"/>
      <c r="AC6" s="14"/>
      <c r="AD6" s="14"/>
    </row>
    <row r="7" spans="1:30" x14ac:dyDescent="0.35">
      <c r="A7" s="1"/>
      <c r="B7" s="7" t="s">
        <v>34</v>
      </c>
      <c r="C7" s="95">
        <v>0</v>
      </c>
      <c r="D7" s="95">
        <v>0</v>
      </c>
      <c r="E7" s="95">
        <v>0</v>
      </c>
      <c r="F7" s="95">
        <v>0</v>
      </c>
      <c r="G7" s="95">
        <v>0</v>
      </c>
      <c r="H7" s="95">
        <v>0</v>
      </c>
      <c r="I7" s="95">
        <v>0</v>
      </c>
      <c r="J7" s="95">
        <v>0</v>
      </c>
      <c r="K7" s="95">
        <v>1157616</v>
      </c>
      <c r="L7" s="95">
        <v>1188083</v>
      </c>
      <c r="M7" s="95">
        <v>1166459</v>
      </c>
      <c r="N7" s="95">
        <v>1153919</v>
      </c>
      <c r="O7" s="95">
        <v>641074</v>
      </c>
      <c r="P7" s="95">
        <v>331654</v>
      </c>
      <c r="Q7" s="95">
        <v>84512</v>
      </c>
      <c r="R7" s="46"/>
      <c r="S7" s="46"/>
      <c r="T7" s="46"/>
      <c r="U7" s="46"/>
      <c r="V7" s="46"/>
      <c r="W7" s="46"/>
      <c r="Y7" s="14"/>
      <c r="Z7" s="14"/>
      <c r="AA7" s="14"/>
      <c r="AB7" s="14"/>
      <c r="AC7" s="14"/>
      <c r="AD7" s="14"/>
    </row>
    <row r="8" spans="1:30" x14ac:dyDescent="0.35">
      <c r="A8" s="1"/>
      <c r="B8" s="19" t="s">
        <v>12</v>
      </c>
      <c r="C8" s="93">
        <v>265163</v>
      </c>
      <c r="D8" s="93">
        <v>337295</v>
      </c>
      <c r="E8" s="93">
        <v>392614</v>
      </c>
      <c r="F8" s="93">
        <v>431333</v>
      </c>
      <c r="G8" s="93">
        <v>414616</v>
      </c>
      <c r="H8" s="93">
        <v>429934</v>
      </c>
      <c r="I8" s="93">
        <v>420294</v>
      </c>
      <c r="J8" s="93">
        <v>393001</v>
      </c>
      <c r="K8" s="93">
        <v>402674</v>
      </c>
      <c r="L8" s="93">
        <v>379734</v>
      </c>
      <c r="M8" s="93">
        <v>365131</v>
      </c>
      <c r="N8" s="93">
        <v>369434</v>
      </c>
      <c r="O8" s="93">
        <v>365465</v>
      </c>
      <c r="P8" s="93">
        <v>397907</v>
      </c>
      <c r="Q8" s="93">
        <v>369609</v>
      </c>
      <c r="R8" s="46"/>
      <c r="S8" s="46"/>
      <c r="T8" s="46"/>
      <c r="U8" s="46"/>
      <c r="V8" s="46"/>
      <c r="W8" s="46"/>
      <c r="Y8" s="14"/>
      <c r="Z8" s="14"/>
      <c r="AA8" s="14"/>
      <c r="AB8" s="14"/>
      <c r="AC8" s="14"/>
      <c r="AD8" s="14"/>
    </row>
    <row r="9" spans="1:30" x14ac:dyDescent="0.35">
      <c r="A9" s="1"/>
      <c r="B9" s="7" t="s">
        <v>24</v>
      </c>
      <c r="C9" s="95">
        <v>178601</v>
      </c>
      <c r="D9" s="95">
        <v>391149</v>
      </c>
      <c r="E9" s="95">
        <v>101364</v>
      </c>
      <c r="F9" s="95">
        <v>245807</v>
      </c>
      <c r="G9" s="95">
        <v>228313</v>
      </c>
      <c r="H9" s="95">
        <v>170316</v>
      </c>
      <c r="I9" s="95">
        <v>53702</v>
      </c>
      <c r="J9" s="95">
        <v>68292</v>
      </c>
      <c r="K9" s="95">
        <v>308418</v>
      </c>
      <c r="L9" s="95">
        <v>363454</v>
      </c>
      <c r="M9" s="95">
        <v>180615</v>
      </c>
      <c r="N9" s="95">
        <v>172256</v>
      </c>
      <c r="O9" s="95">
        <v>283685</v>
      </c>
      <c r="P9" s="95">
        <v>257547</v>
      </c>
      <c r="Q9" s="95">
        <v>267839</v>
      </c>
      <c r="R9" s="46"/>
      <c r="S9" s="46"/>
      <c r="T9" s="46"/>
      <c r="U9" s="46"/>
      <c r="V9" s="46"/>
      <c r="W9" s="46"/>
      <c r="Y9" s="14"/>
      <c r="Z9" s="14"/>
      <c r="AA9" s="14"/>
      <c r="AB9" s="14"/>
      <c r="AC9" s="14"/>
      <c r="AD9" s="14"/>
    </row>
    <row r="10" spans="1:30" x14ac:dyDescent="0.35">
      <c r="A10" s="1"/>
      <c r="B10" s="19" t="s">
        <v>23</v>
      </c>
      <c r="C10" s="93">
        <v>8291</v>
      </c>
      <c r="D10" s="93">
        <v>8415</v>
      </c>
      <c r="E10" s="93">
        <v>9598</v>
      </c>
      <c r="F10" s="93">
        <v>9622</v>
      </c>
      <c r="G10" s="93">
        <v>9352</v>
      </c>
      <c r="H10" s="93">
        <v>9475</v>
      </c>
      <c r="I10" s="93">
        <v>10678</v>
      </c>
      <c r="J10" s="93">
        <v>10281</v>
      </c>
      <c r="K10" s="93">
        <v>8572</v>
      </c>
      <c r="L10" s="93">
        <v>8576</v>
      </c>
      <c r="M10" s="93">
        <v>8754</v>
      </c>
      <c r="N10" s="93">
        <v>8204</v>
      </c>
      <c r="O10" s="93">
        <v>6719</v>
      </c>
      <c r="P10" s="93">
        <v>6898</v>
      </c>
      <c r="Q10" s="93">
        <v>6253</v>
      </c>
      <c r="R10" s="46"/>
      <c r="S10" s="46"/>
      <c r="T10" s="46"/>
      <c r="U10" s="46"/>
      <c r="V10" s="46"/>
      <c r="W10" s="46"/>
      <c r="Y10" s="14"/>
      <c r="Z10" s="14"/>
      <c r="AA10" s="14"/>
      <c r="AB10" s="14"/>
      <c r="AC10" s="14"/>
      <c r="AD10" s="14"/>
    </row>
    <row r="11" spans="1:30" x14ac:dyDescent="0.35">
      <c r="A11" s="1"/>
      <c r="B11" s="7" t="s">
        <v>11</v>
      </c>
      <c r="C11" s="95">
        <v>0</v>
      </c>
      <c r="D11" s="95">
        <v>0</v>
      </c>
      <c r="E11" s="95">
        <v>0</v>
      </c>
      <c r="F11" s="95">
        <v>0</v>
      </c>
      <c r="G11" s="95">
        <v>0</v>
      </c>
      <c r="H11" s="95">
        <v>0</v>
      </c>
      <c r="I11" s="95">
        <v>0</v>
      </c>
      <c r="J11" s="95">
        <v>0</v>
      </c>
      <c r="K11" s="95">
        <v>0</v>
      </c>
      <c r="L11" s="95">
        <v>0</v>
      </c>
      <c r="M11" s="95">
        <v>0</v>
      </c>
      <c r="N11" s="95">
        <v>0</v>
      </c>
      <c r="O11" s="95">
        <v>0</v>
      </c>
      <c r="P11" s="95">
        <v>0</v>
      </c>
      <c r="Q11" s="95">
        <v>0</v>
      </c>
      <c r="R11" s="46"/>
      <c r="S11" s="46"/>
      <c r="T11" s="46"/>
      <c r="U11" s="46"/>
      <c r="V11" s="46"/>
      <c r="W11" s="46"/>
      <c r="Y11" s="14"/>
      <c r="Z11" s="14"/>
      <c r="AA11" s="14"/>
      <c r="AB11" s="14"/>
      <c r="AC11" s="14"/>
      <c r="AD11" s="14"/>
    </row>
    <row r="12" spans="1:30" x14ac:dyDescent="0.35">
      <c r="A12" s="1"/>
      <c r="B12" s="19" t="s">
        <v>13</v>
      </c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46"/>
      <c r="S12" s="46"/>
      <c r="T12" s="46"/>
      <c r="U12" s="46"/>
      <c r="V12" s="46"/>
      <c r="W12" s="46"/>
      <c r="Y12" s="14"/>
      <c r="Z12" s="14"/>
      <c r="AA12" s="14"/>
      <c r="AB12" s="14"/>
      <c r="AC12" s="14"/>
      <c r="AD12" s="14"/>
    </row>
    <row r="13" spans="1:30" x14ac:dyDescent="0.35">
      <c r="A13" s="2"/>
      <c r="B13" s="12" t="s">
        <v>35</v>
      </c>
      <c r="C13" s="92">
        <f>SUM(C14:C17)</f>
        <v>778160</v>
      </c>
      <c r="D13" s="92">
        <f t="shared" ref="D13:Q13" si="4">SUM(D14:D17)</f>
        <v>705602</v>
      </c>
      <c r="E13" s="92">
        <f t="shared" si="4"/>
        <v>733242</v>
      </c>
      <c r="F13" s="92">
        <f t="shared" si="4"/>
        <v>882995</v>
      </c>
      <c r="G13" s="92">
        <f t="shared" si="4"/>
        <v>748858</v>
      </c>
      <c r="H13" s="92">
        <f t="shared" si="4"/>
        <v>855606</v>
      </c>
      <c r="I13" s="92">
        <f t="shared" si="4"/>
        <v>555574</v>
      </c>
      <c r="J13" s="92">
        <f t="shared" si="4"/>
        <v>650108</v>
      </c>
      <c r="K13" s="92">
        <f t="shared" si="4"/>
        <v>802763</v>
      </c>
      <c r="L13" s="92">
        <f t="shared" si="4"/>
        <v>1077088</v>
      </c>
      <c r="M13" s="92">
        <f t="shared" si="4"/>
        <v>813462</v>
      </c>
      <c r="N13" s="92">
        <f t="shared" si="4"/>
        <v>1036901</v>
      </c>
      <c r="O13" s="92">
        <f t="shared" si="4"/>
        <v>1066743</v>
      </c>
      <c r="P13" s="92">
        <f t="shared" si="4"/>
        <v>973452</v>
      </c>
      <c r="Q13" s="92">
        <f t="shared" si="4"/>
        <v>939162</v>
      </c>
      <c r="R13" s="46"/>
      <c r="S13" s="46"/>
      <c r="T13" s="46"/>
      <c r="U13" s="46"/>
      <c r="V13" s="46"/>
      <c r="W13" s="46"/>
      <c r="Y13" s="14"/>
      <c r="Z13" s="14"/>
      <c r="AA13" s="14"/>
      <c r="AB13" s="14"/>
      <c r="AC13" s="14"/>
      <c r="AD13" s="14"/>
    </row>
    <row r="14" spans="1:30" x14ac:dyDescent="0.35">
      <c r="A14" s="1"/>
      <c r="B14" s="19" t="s">
        <v>23</v>
      </c>
      <c r="C14" s="93">
        <v>306004</v>
      </c>
      <c r="D14" s="93">
        <v>268092</v>
      </c>
      <c r="E14" s="93">
        <v>289976</v>
      </c>
      <c r="F14" s="93">
        <v>282665</v>
      </c>
      <c r="G14" s="93">
        <v>289912</v>
      </c>
      <c r="H14" s="93">
        <v>289669</v>
      </c>
      <c r="I14" s="93">
        <v>341450</v>
      </c>
      <c r="J14" s="93">
        <v>345998</v>
      </c>
      <c r="K14" s="93">
        <v>354877</v>
      </c>
      <c r="L14" s="93">
        <v>622130</v>
      </c>
      <c r="M14" s="93">
        <v>423844</v>
      </c>
      <c r="N14" s="93">
        <v>414710</v>
      </c>
      <c r="O14" s="93">
        <v>508829</v>
      </c>
      <c r="P14" s="93">
        <v>519403</v>
      </c>
      <c r="Q14" s="93">
        <v>472339</v>
      </c>
      <c r="R14" s="46"/>
      <c r="S14" s="46"/>
      <c r="T14" s="46"/>
      <c r="U14" s="46"/>
      <c r="V14" s="46"/>
      <c r="W14" s="46"/>
      <c r="Y14" s="14"/>
      <c r="Z14" s="14"/>
      <c r="AA14" s="14"/>
      <c r="AB14" s="14"/>
      <c r="AC14" s="14"/>
      <c r="AD14" s="14"/>
    </row>
    <row r="15" spans="1:30" x14ac:dyDescent="0.35">
      <c r="A15" s="1"/>
      <c r="B15" s="7" t="s">
        <v>14</v>
      </c>
      <c r="C15" s="95">
        <v>452767</v>
      </c>
      <c r="D15" s="95">
        <v>395607</v>
      </c>
      <c r="E15" s="95">
        <v>438462</v>
      </c>
      <c r="F15" s="95">
        <v>549640</v>
      </c>
      <c r="G15" s="95">
        <v>448295</v>
      </c>
      <c r="H15" s="95">
        <v>550805</v>
      </c>
      <c r="I15" s="95">
        <v>120865</v>
      </c>
      <c r="J15" s="95">
        <v>279417</v>
      </c>
      <c r="K15" s="95">
        <v>408730</v>
      </c>
      <c r="L15" s="95">
        <v>361846</v>
      </c>
      <c r="M15" s="95">
        <v>229618</v>
      </c>
      <c r="N15" s="95">
        <v>271781</v>
      </c>
      <c r="O15" s="95">
        <v>366322</v>
      </c>
      <c r="P15" s="95">
        <v>281647</v>
      </c>
      <c r="Q15" s="95">
        <v>274653</v>
      </c>
      <c r="R15" s="46"/>
      <c r="S15" s="46"/>
      <c r="T15" s="46"/>
      <c r="U15" s="46"/>
      <c r="V15" s="46"/>
      <c r="W15" s="46"/>
      <c r="Y15" s="14"/>
      <c r="Z15" s="14"/>
      <c r="AA15" s="14"/>
      <c r="AB15" s="14"/>
      <c r="AC15" s="14"/>
      <c r="AD15" s="14"/>
    </row>
    <row r="16" spans="1:30" x14ac:dyDescent="0.35">
      <c r="A16" s="1"/>
      <c r="B16" s="19" t="s">
        <v>31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3">
        <v>0</v>
      </c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93">
        <v>0</v>
      </c>
      <c r="Q16" s="93">
        <v>0</v>
      </c>
      <c r="R16" s="46"/>
      <c r="S16" s="46"/>
      <c r="T16" s="46"/>
      <c r="U16" s="46"/>
      <c r="V16" s="46"/>
      <c r="W16" s="46"/>
      <c r="Y16" s="14"/>
      <c r="Z16" s="14"/>
      <c r="AA16" s="14"/>
      <c r="AB16" s="14"/>
      <c r="AC16" s="14"/>
      <c r="AD16" s="14"/>
    </row>
    <row r="17" spans="1:30" x14ac:dyDescent="0.35">
      <c r="A17" s="1"/>
      <c r="B17" s="7" t="s">
        <v>11</v>
      </c>
      <c r="C17" s="95">
        <v>19389</v>
      </c>
      <c r="D17" s="95">
        <v>41903</v>
      </c>
      <c r="E17" s="95">
        <v>4804</v>
      </c>
      <c r="F17" s="95">
        <v>50690</v>
      </c>
      <c r="G17" s="95">
        <v>10651</v>
      </c>
      <c r="H17" s="95">
        <v>15132</v>
      </c>
      <c r="I17" s="95">
        <v>93259</v>
      </c>
      <c r="J17" s="95">
        <v>24693</v>
      </c>
      <c r="K17" s="95">
        <v>39156</v>
      </c>
      <c r="L17" s="95">
        <v>93112</v>
      </c>
      <c r="M17" s="95">
        <v>160000</v>
      </c>
      <c r="N17" s="95">
        <v>350410</v>
      </c>
      <c r="O17" s="95">
        <v>191592</v>
      </c>
      <c r="P17" s="95">
        <v>172402</v>
      </c>
      <c r="Q17" s="95">
        <v>192170</v>
      </c>
      <c r="R17" s="46"/>
      <c r="S17" s="46"/>
      <c r="T17" s="46"/>
      <c r="U17" s="46"/>
      <c r="V17" s="46"/>
      <c r="W17" s="46"/>
      <c r="Y17" s="14"/>
      <c r="Z17" s="14"/>
      <c r="AA17" s="14"/>
      <c r="AB17" s="14"/>
      <c r="AC17" s="14"/>
      <c r="AD17" s="14"/>
    </row>
    <row r="18" spans="1:30" x14ac:dyDescent="0.35">
      <c r="A18" s="2"/>
      <c r="B18" s="18" t="s">
        <v>20</v>
      </c>
      <c r="C18" s="91">
        <v>124218</v>
      </c>
      <c r="D18" s="91">
        <v>125764</v>
      </c>
      <c r="E18" s="91">
        <v>137817</v>
      </c>
      <c r="F18" s="91">
        <v>159668</v>
      </c>
      <c r="G18" s="91">
        <v>145014</v>
      </c>
      <c r="H18" s="91">
        <v>180250</v>
      </c>
      <c r="I18" s="91">
        <v>153133</v>
      </c>
      <c r="J18" s="91">
        <v>172099</v>
      </c>
      <c r="K18" s="91">
        <v>171888</v>
      </c>
      <c r="L18" s="91">
        <v>-62009</v>
      </c>
      <c r="M18" s="91">
        <v>25831</v>
      </c>
      <c r="N18" s="91">
        <v>7687</v>
      </c>
      <c r="O18" s="91">
        <v>23161</v>
      </c>
      <c r="P18" s="91">
        <v>22019</v>
      </c>
      <c r="Q18" s="91">
        <v>21400</v>
      </c>
      <c r="R18" s="46"/>
      <c r="S18" s="46"/>
      <c r="T18" s="46"/>
      <c r="U18" s="46"/>
      <c r="V18" s="46"/>
      <c r="W18" s="46"/>
      <c r="Y18" s="14"/>
      <c r="Z18" s="14"/>
      <c r="AA18" s="14"/>
      <c r="AB18" s="14"/>
      <c r="AC18" s="14"/>
      <c r="AD18" s="14"/>
    </row>
    <row r="19" spans="1:30" x14ac:dyDescent="0.35">
      <c r="A19" s="2"/>
      <c r="B19" s="12" t="s">
        <v>22</v>
      </c>
      <c r="C19" s="92">
        <f>SUM(C20:C30)</f>
        <v>-562931</v>
      </c>
      <c r="D19" s="92">
        <f t="shared" ref="D19:Q19" si="5">SUM(D20:D30)</f>
        <v>-588389</v>
      </c>
      <c r="E19" s="92">
        <f t="shared" si="5"/>
        <v>-633110</v>
      </c>
      <c r="F19" s="92">
        <f t="shared" si="5"/>
        <v>-778866</v>
      </c>
      <c r="G19" s="92">
        <f t="shared" si="5"/>
        <v>-702859</v>
      </c>
      <c r="H19" s="92">
        <f t="shared" si="5"/>
        <v>-735093</v>
      </c>
      <c r="I19" s="92">
        <f t="shared" si="5"/>
        <v>-633306</v>
      </c>
      <c r="J19" s="92">
        <f t="shared" si="5"/>
        <v>-578466</v>
      </c>
      <c r="K19" s="92">
        <f t="shared" si="5"/>
        <v>-661695</v>
      </c>
      <c r="L19" s="92">
        <f t="shared" si="5"/>
        <v>-667059</v>
      </c>
      <c r="M19" s="92">
        <f t="shared" si="5"/>
        <v>-634209</v>
      </c>
      <c r="N19" s="92">
        <f t="shared" si="5"/>
        <v>-640195</v>
      </c>
      <c r="O19" s="92">
        <f t="shared" si="5"/>
        <v>-657911</v>
      </c>
      <c r="P19" s="92">
        <f t="shared" si="5"/>
        <v>-658178</v>
      </c>
      <c r="Q19" s="92">
        <f t="shared" si="5"/>
        <v>-747466</v>
      </c>
      <c r="R19" s="46"/>
      <c r="S19" s="46"/>
      <c r="T19" s="46"/>
      <c r="U19" s="46"/>
      <c r="V19" s="46"/>
      <c r="W19" s="46"/>
      <c r="Y19" s="14"/>
      <c r="Z19" s="14"/>
      <c r="AA19" s="14"/>
      <c r="AB19" s="14"/>
      <c r="AC19" s="14"/>
      <c r="AD19" s="14"/>
    </row>
    <row r="20" spans="1:30" x14ac:dyDescent="0.35">
      <c r="A20" s="2"/>
      <c r="B20" s="19" t="s">
        <v>69</v>
      </c>
      <c r="C20" s="96">
        <v>-190567</v>
      </c>
      <c r="D20" s="96">
        <v>-194966</v>
      </c>
      <c r="E20" s="96">
        <v>-209427</v>
      </c>
      <c r="F20" s="96">
        <v>-219854</v>
      </c>
      <c r="G20" s="93">
        <v>-218386</v>
      </c>
      <c r="H20" s="93">
        <v>-223234</v>
      </c>
      <c r="I20" s="93">
        <v>-158496</v>
      </c>
      <c r="J20" s="93">
        <v>-159707</v>
      </c>
      <c r="K20" s="93">
        <v>-161249</v>
      </c>
      <c r="L20" s="93">
        <v>-184116</v>
      </c>
      <c r="M20" s="93">
        <v>-182165</v>
      </c>
      <c r="N20" s="93">
        <v>-183442</v>
      </c>
      <c r="O20" s="93">
        <v>-181425</v>
      </c>
      <c r="P20" s="93">
        <v>-182257</v>
      </c>
      <c r="Q20" s="93">
        <v>-180327</v>
      </c>
      <c r="R20" s="46"/>
      <c r="S20" s="46"/>
      <c r="T20" s="46"/>
      <c r="U20" s="46"/>
      <c r="V20" s="46"/>
      <c r="W20" s="46"/>
      <c r="Y20" s="14"/>
      <c r="Z20" s="14"/>
      <c r="AA20" s="14"/>
      <c r="AB20" s="14"/>
      <c r="AC20" s="14"/>
      <c r="AD20" s="14"/>
    </row>
    <row r="21" spans="1:30" x14ac:dyDescent="0.35">
      <c r="A21" s="2"/>
      <c r="B21" s="7" t="s">
        <v>70</v>
      </c>
      <c r="C21" s="97">
        <v>-187997</v>
      </c>
      <c r="D21" s="97">
        <v>-188420</v>
      </c>
      <c r="E21" s="97">
        <v>-214043</v>
      </c>
      <c r="F21" s="97">
        <v>-325650</v>
      </c>
      <c r="G21" s="95">
        <v>-219563</v>
      </c>
      <c r="H21" s="95">
        <v>-235744</v>
      </c>
      <c r="I21" s="95">
        <v>-249343</v>
      </c>
      <c r="J21" s="95">
        <v>-274152</v>
      </c>
      <c r="K21" s="95">
        <v>-251399</v>
      </c>
      <c r="L21" s="95">
        <v>-243661</v>
      </c>
      <c r="M21" s="95">
        <v>-250027</v>
      </c>
      <c r="N21" s="95">
        <v>-247497</v>
      </c>
      <c r="O21" s="95">
        <v>-242861</v>
      </c>
      <c r="P21" s="95">
        <v>-240228</v>
      </c>
      <c r="Q21" s="95">
        <v>-354474</v>
      </c>
      <c r="R21" s="46"/>
      <c r="S21" s="46"/>
      <c r="T21" s="46"/>
      <c r="U21" s="46"/>
      <c r="V21" s="46"/>
      <c r="W21" s="46"/>
      <c r="Y21" s="14"/>
      <c r="Z21" s="14"/>
      <c r="AA21" s="14"/>
      <c r="AB21" s="14"/>
      <c r="AC21" s="14"/>
      <c r="AD21" s="14"/>
    </row>
    <row r="22" spans="1:30" x14ac:dyDescent="0.35">
      <c r="A22" s="2"/>
      <c r="B22" s="19" t="s">
        <v>71</v>
      </c>
      <c r="C22" s="96">
        <v>-1676</v>
      </c>
      <c r="D22" s="96">
        <v>-1698</v>
      </c>
      <c r="E22" s="96">
        <v>-1586</v>
      </c>
      <c r="F22" s="96">
        <v>-1575</v>
      </c>
      <c r="G22" s="93">
        <v>-1715</v>
      </c>
      <c r="H22" s="93">
        <v>-1774</v>
      </c>
      <c r="I22" s="93">
        <v>-1799</v>
      </c>
      <c r="J22" s="93">
        <v>-1776</v>
      </c>
      <c r="K22" s="93">
        <v>-1897</v>
      </c>
      <c r="L22" s="93">
        <v>-1856</v>
      </c>
      <c r="M22" s="93">
        <v>-375</v>
      </c>
      <c r="N22" s="93">
        <v>-344</v>
      </c>
      <c r="O22" s="93">
        <v>-296</v>
      </c>
      <c r="P22" s="93">
        <v>-317</v>
      </c>
      <c r="Q22" s="93">
        <v>-354</v>
      </c>
      <c r="R22" s="46"/>
      <c r="S22" s="46"/>
      <c r="T22" s="46"/>
      <c r="U22" s="46"/>
      <c r="V22" s="46"/>
      <c r="W22" s="46"/>
      <c r="Y22" s="14"/>
      <c r="Z22" s="14"/>
      <c r="AA22" s="14"/>
      <c r="AB22" s="14"/>
      <c r="AC22" s="14"/>
      <c r="AD22" s="14"/>
    </row>
    <row r="23" spans="1:30" x14ac:dyDescent="0.35">
      <c r="A23" s="2"/>
      <c r="B23" s="7" t="s">
        <v>72</v>
      </c>
      <c r="C23" s="97">
        <v>-32439</v>
      </c>
      <c r="D23" s="97">
        <v>-40938</v>
      </c>
      <c r="E23" s="97">
        <v>-69846</v>
      </c>
      <c r="F23" s="97">
        <v>-75931</v>
      </c>
      <c r="G23" s="95">
        <v>-68981</v>
      </c>
      <c r="H23" s="95">
        <v>-68342</v>
      </c>
      <c r="I23" s="95">
        <v>-67455</v>
      </c>
      <c r="J23" s="95">
        <v>43841</v>
      </c>
      <c r="K23" s="95">
        <v>-10587</v>
      </c>
      <c r="L23" s="95">
        <v>-10995</v>
      </c>
      <c r="M23" s="95">
        <v>5418</v>
      </c>
      <c r="N23" s="95">
        <v>-11043</v>
      </c>
      <c r="O23" s="95">
        <v>-10317</v>
      </c>
      <c r="P23" s="95">
        <v>-10904</v>
      </c>
      <c r="Q23" s="95">
        <v>-11870</v>
      </c>
      <c r="R23" s="46"/>
      <c r="S23" s="46"/>
      <c r="T23" s="46"/>
      <c r="U23" s="46"/>
      <c r="V23" s="46"/>
      <c r="W23" s="46"/>
      <c r="Y23" s="14"/>
      <c r="Z23" s="14"/>
      <c r="AA23" s="14"/>
      <c r="AB23" s="14"/>
      <c r="AC23" s="14"/>
      <c r="AD23" s="14"/>
    </row>
    <row r="24" spans="1:30" x14ac:dyDescent="0.35">
      <c r="A24" s="2"/>
      <c r="B24" s="19" t="s">
        <v>73</v>
      </c>
      <c r="C24" s="96">
        <v>-22784</v>
      </c>
      <c r="D24" s="96">
        <v>-24691</v>
      </c>
      <c r="E24" s="96">
        <v>-24273</v>
      </c>
      <c r="F24" s="96">
        <v>-24853</v>
      </c>
      <c r="G24" s="93">
        <v>-22276</v>
      </c>
      <c r="H24" s="93">
        <v>-22725</v>
      </c>
      <c r="I24" s="93">
        <v>-26875</v>
      </c>
      <c r="J24" s="93">
        <v>-22448</v>
      </c>
      <c r="K24" s="93">
        <v>-26025</v>
      </c>
      <c r="L24" s="93">
        <v>-25976</v>
      </c>
      <c r="M24" s="93">
        <v>-28976</v>
      </c>
      <c r="N24" s="93">
        <v>-26720</v>
      </c>
      <c r="O24" s="93">
        <v>-27045</v>
      </c>
      <c r="P24" s="93">
        <v>-26537</v>
      </c>
      <c r="Q24" s="93">
        <v>-37831</v>
      </c>
      <c r="R24" s="46"/>
      <c r="S24" s="46"/>
      <c r="T24" s="46"/>
      <c r="U24" s="46"/>
      <c r="V24" s="46"/>
      <c r="W24" s="46"/>
      <c r="Y24" s="14"/>
      <c r="Z24" s="14"/>
      <c r="AA24" s="14"/>
      <c r="AB24" s="14"/>
      <c r="AC24" s="14"/>
      <c r="AD24" s="14"/>
    </row>
    <row r="25" spans="1:30" x14ac:dyDescent="0.35">
      <c r="A25" s="2"/>
      <c r="B25" s="7" t="s">
        <v>74</v>
      </c>
      <c r="C25" s="97">
        <v>-37933</v>
      </c>
      <c r="D25" s="97">
        <v>-48895</v>
      </c>
      <c r="E25" s="97">
        <v>-42730</v>
      </c>
      <c r="F25" s="97">
        <v>-45872</v>
      </c>
      <c r="G25" s="95">
        <v>-42601</v>
      </c>
      <c r="H25" s="95">
        <v>-85236</v>
      </c>
      <c r="I25" s="95">
        <v>-48372</v>
      </c>
      <c r="J25" s="95">
        <v>-70940</v>
      </c>
      <c r="K25" s="95">
        <v>-102427</v>
      </c>
      <c r="L25" s="95">
        <v>-83176</v>
      </c>
      <c r="M25" s="95">
        <v>-80176</v>
      </c>
      <c r="N25" s="95">
        <v>-79275</v>
      </c>
      <c r="O25" s="95">
        <v>-82695</v>
      </c>
      <c r="P25" s="95">
        <v>-79264</v>
      </c>
      <c r="Q25" s="95">
        <v>-78560</v>
      </c>
      <c r="R25" s="46"/>
      <c r="S25" s="46"/>
      <c r="T25" s="46"/>
      <c r="U25" s="46"/>
      <c r="V25" s="46"/>
      <c r="W25" s="46"/>
      <c r="Y25" s="14"/>
      <c r="Z25" s="14"/>
      <c r="AA25" s="14"/>
      <c r="AB25" s="14"/>
      <c r="AC25" s="14"/>
      <c r="AD25" s="14"/>
    </row>
    <row r="26" spans="1:30" x14ac:dyDescent="0.35">
      <c r="A26" s="2"/>
      <c r="B26" s="19" t="s">
        <v>75</v>
      </c>
      <c r="C26" s="96">
        <v>-6477</v>
      </c>
      <c r="D26" s="96">
        <v>-6510</v>
      </c>
      <c r="E26" s="96">
        <v>-7146</v>
      </c>
      <c r="F26" s="96">
        <v>-4309</v>
      </c>
      <c r="G26" s="93">
        <v>-5008</v>
      </c>
      <c r="H26" s="93">
        <v>-5009</v>
      </c>
      <c r="I26" s="93">
        <v>-5397</v>
      </c>
      <c r="J26" s="93">
        <v>-5397</v>
      </c>
      <c r="K26" s="93">
        <v>-11062</v>
      </c>
      <c r="L26" s="93">
        <v>-16077</v>
      </c>
      <c r="M26" s="93">
        <v>-16741</v>
      </c>
      <c r="N26" s="93">
        <v>-16740</v>
      </c>
      <c r="O26" s="93">
        <v>-13334</v>
      </c>
      <c r="P26" s="93">
        <v>-13334</v>
      </c>
      <c r="Q26" s="93">
        <v>-12997</v>
      </c>
      <c r="R26" s="46"/>
      <c r="S26" s="46"/>
      <c r="T26" s="46"/>
      <c r="U26" s="46"/>
      <c r="V26" s="46"/>
      <c r="W26" s="46"/>
      <c r="Y26" s="14"/>
      <c r="Z26" s="14"/>
      <c r="AA26" s="14"/>
      <c r="AB26" s="14"/>
      <c r="AC26" s="14"/>
      <c r="AD26" s="14"/>
    </row>
    <row r="27" spans="1:30" x14ac:dyDescent="0.35">
      <c r="A27" s="2"/>
      <c r="B27" s="7" t="s">
        <v>76</v>
      </c>
      <c r="C27" s="97">
        <v>-53358</v>
      </c>
      <c r="D27" s="97">
        <v>-55562</v>
      </c>
      <c r="E27" s="97">
        <v>-36166</v>
      </c>
      <c r="F27" s="97">
        <v>-52738</v>
      </c>
      <c r="G27" s="95">
        <v>-70652</v>
      </c>
      <c r="H27" s="95">
        <v>-62009</v>
      </c>
      <c r="I27" s="95">
        <v>-34386</v>
      </c>
      <c r="J27" s="95">
        <v>-44879</v>
      </c>
      <c r="K27" s="95">
        <v>-62941</v>
      </c>
      <c r="L27" s="95">
        <v>-57733</v>
      </c>
      <c r="M27" s="95">
        <v>-39356</v>
      </c>
      <c r="N27" s="95">
        <v>-36684</v>
      </c>
      <c r="O27" s="95">
        <v>-59870</v>
      </c>
      <c r="P27" s="95">
        <v>-66889</v>
      </c>
      <c r="Q27" s="95">
        <v>-32943</v>
      </c>
      <c r="R27" s="46"/>
      <c r="S27" s="46"/>
      <c r="T27" s="46"/>
      <c r="U27" s="46"/>
      <c r="V27" s="46"/>
      <c r="W27" s="46"/>
      <c r="Y27" s="14"/>
      <c r="Z27" s="14"/>
      <c r="AA27" s="14"/>
      <c r="AB27" s="14"/>
      <c r="AC27" s="14"/>
      <c r="AD27" s="14"/>
    </row>
    <row r="28" spans="1:30" x14ac:dyDescent="0.35">
      <c r="A28" s="2"/>
      <c r="B28" s="19" t="s">
        <v>77</v>
      </c>
      <c r="C28" s="96">
        <v>-29549</v>
      </c>
      <c r="D28" s="96">
        <v>-26552</v>
      </c>
      <c r="E28" s="96">
        <v>-27713</v>
      </c>
      <c r="F28" s="96">
        <v>-27908</v>
      </c>
      <c r="G28" s="93">
        <v>-53509</v>
      </c>
      <c r="H28" s="93">
        <v>-30868</v>
      </c>
      <c r="I28" s="93">
        <v>-41035</v>
      </c>
      <c r="J28" s="93">
        <v>-42883</v>
      </c>
      <c r="K28" s="93">
        <v>-33985</v>
      </c>
      <c r="L28" s="93">
        <v>-43332</v>
      </c>
      <c r="M28" s="93">
        <v>-41703</v>
      </c>
      <c r="N28" s="93">
        <v>-38345</v>
      </c>
      <c r="O28" s="93">
        <v>-39960</v>
      </c>
      <c r="P28" s="93">
        <v>-38336</v>
      </c>
      <c r="Q28" s="93">
        <v>-38004</v>
      </c>
      <c r="R28" s="46"/>
      <c r="S28" s="46"/>
      <c r="T28" s="46"/>
      <c r="U28" s="46"/>
      <c r="V28" s="46"/>
      <c r="W28" s="46"/>
      <c r="Y28" s="14"/>
      <c r="Z28" s="14"/>
      <c r="AA28" s="14"/>
      <c r="AB28" s="14"/>
      <c r="AC28" s="14"/>
      <c r="AD28" s="14"/>
    </row>
    <row r="29" spans="1:30" x14ac:dyDescent="0.35">
      <c r="A29" s="2"/>
      <c r="B29" s="7" t="s">
        <v>78</v>
      </c>
      <c r="C29" s="97">
        <v>0</v>
      </c>
      <c r="D29" s="97">
        <v>0</v>
      </c>
      <c r="E29" s="97">
        <v>0</v>
      </c>
      <c r="F29" s="97">
        <v>0</v>
      </c>
      <c r="G29" s="95">
        <v>0</v>
      </c>
      <c r="H29" s="95">
        <v>0</v>
      </c>
      <c r="I29" s="95">
        <v>0</v>
      </c>
      <c r="J29" s="95">
        <v>0</v>
      </c>
      <c r="K29" s="95">
        <v>0</v>
      </c>
      <c r="L29" s="95">
        <v>0</v>
      </c>
      <c r="M29" s="95">
        <v>0</v>
      </c>
      <c r="N29" s="95">
        <v>0</v>
      </c>
      <c r="O29" s="95">
        <v>0</v>
      </c>
      <c r="P29" s="95">
        <v>0</v>
      </c>
      <c r="Q29" s="95">
        <v>0</v>
      </c>
      <c r="R29" s="46"/>
      <c r="S29" s="46"/>
      <c r="T29" s="46"/>
      <c r="U29" s="46"/>
      <c r="V29" s="46"/>
      <c r="W29" s="46"/>
      <c r="Y29" s="14"/>
      <c r="Z29" s="14"/>
      <c r="AA29" s="14"/>
      <c r="AB29" s="14"/>
      <c r="AC29" s="14"/>
      <c r="AD29" s="14"/>
    </row>
    <row r="30" spans="1:30" x14ac:dyDescent="0.35">
      <c r="A30" s="2"/>
      <c r="B30" s="19" t="s">
        <v>79</v>
      </c>
      <c r="C30" s="96">
        <v>-151</v>
      </c>
      <c r="D30" s="96">
        <v>-157</v>
      </c>
      <c r="E30" s="96">
        <v>-180</v>
      </c>
      <c r="F30" s="96">
        <v>-176</v>
      </c>
      <c r="G30" s="93">
        <v>-168</v>
      </c>
      <c r="H30" s="93">
        <v>-152</v>
      </c>
      <c r="I30" s="93">
        <v>-148</v>
      </c>
      <c r="J30" s="93">
        <v>-125</v>
      </c>
      <c r="K30" s="93">
        <v>-123</v>
      </c>
      <c r="L30" s="93">
        <v>-137</v>
      </c>
      <c r="M30" s="93">
        <v>-108</v>
      </c>
      <c r="N30" s="93">
        <v>-105</v>
      </c>
      <c r="O30" s="93">
        <v>-108</v>
      </c>
      <c r="P30" s="93">
        <v>-112</v>
      </c>
      <c r="Q30" s="93">
        <v>-106</v>
      </c>
      <c r="R30" s="46"/>
      <c r="S30" s="46"/>
      <c r="T30" s="46"/>
      <c r="U30" s="46"/>
      <c r="V30" s="46"/>
      <c r="W30" s="46"/>
      <c r="Y30" s="14"/>
      <c r="Z30" s="14"/>
      <c r="AA30" s="14"/>
      <c r="AB30" s="14"/>
      <c r="AC30" s="14"/>
      <c r="AD30" s="14"/>
    </row>
    <row r="31" spans="1:30" ht="14.15" customHeight="1" x14ac:dyDescent="0.35">
      <c r="A31" s="2"/>
      <c r="B31" s="2" t="s">
        <v>19</v>
      </c>
      <c r="C31" s="92">
        <f>SUM(C32:C41)</f>
        <v>-1009343</v>
      </c>
      <c r="D31" s="92">
        <f t="shared" ref="D31:Q31" si="6">SUM(D32:D41)</f>
        <v>-783168</v>
      </c>
      <c r="E31" s="92">
        <f t="shared" si="6"/>
        <v>2471806</v>
      </c>
      <c r="F31" s="92">
        <f t="shared" si="6"/>
        <v>-1073594</v>
      </c>
      <c r="G31" s="92">
        <f t="shared" si="6"/>
        <v>-1943795</v>
      </c>
      <c r="H31" s="92">
        <f t="shared" si="6"/>
        <v>-1400882</v>
      </c>
      <c r="I31" s="92">
        <f t="shared" si="6"/>
        <v>-1807013</v>
      </c>
      <c r="J31" s="92">
        <f t="shared" si="6"/>
        <v>-1730215</v>
      </c>
      <c r="K31" s="92">
        <f t="shared" si="6"/>
        <v>-1169684</v>
      </c>
      <c r="L31" s="92">
        <f t="shared" si="6"/>
        <v>-1341716</v>
      </c>
      <c r="M31" s="92">
        <f t="shared" si="6"/>
        <v>-1312138</v>
      </c>
      <c r="N31" s="92">
        <f t="shared" si="6"/>
        <v>-2112917</v>
      </c>
      <c r="O31" s="92">
        <f t="shared" si="6"/>
        <v>-1402589</v>
      </c>
      <c r="P31" s="92">
        <f t="shared" si="6"/>
        <v>-1284897</v>
      </c>
      <c r="Q31" s="92">
        <f t="shared" si="6"/>
        <v>-988512</v>
      </c>
      <c r="R31" s="46"/>
      <c r="S31" s="46"/>
      <c r="T31" s="46"/>
      <c r="U31" s="46"/>
      <c r="V31" s="46"/>
      <c r="W31" s="46"/>
      <c r="Y31" s="14"/>
      <c r="Z31" s="14"/>
      <c r="AA31" s="14"/>
      <c r="AB31" s="14"/>
      <c r="AC31" s="14"/>
      <c r="AD31" s="14"/>
    </row>
    <row r="32" spans="1:30" x14ac:dyDescent="0.35">
      <c r="A32" s="1"/>
      <c r="B32" s="19" t="s">
        <v>5</v>
      </c>
      <c r="C32" s="93">
        <v>-352434</v>
      </c>
      <c r="D32" s="93">
        <v>-306262</v>
      </c>
      <c r="E32" s="93">
        <v>-291877</v>
      </c>
      <c r="F32" s="93">
        <v>-367562</v>
      </c>
      <c r="G32" s="93">
        <v>-283866</v>
      </c>
      <c r="H32" s="93">
        <v>-337856</v>
      </c>
      <c r="I32" s="93">
        <v>-331961</v>
      </c>
      <c r="J32" s="93">
        <v>-789909</v>
      </c>
      <c r="K32" s="93">
        <v>-270686</v>
      </c>
      <c r="L32" s="93">
        <v>-448586</v>
      </c>
      <c r="M32" s="93">
        <v>-232455</v>
      </c>
      <c r="N32" s="93">
        <v>-275955</v>
      </c>
      <c r="O32" s="93">
        <v>-218524</v>
      </c>
      <c r="P32" s="93">
        <v>-203801</v>
      </c>
      <c r="Q32" s="93">
        <v>-202554</v>
      </c>
      <c r="R32" s="46"/>
      <c r="S32" s="46"/>
      <c r="T32" s="46"/>
      <c r="U32" s="46"/>
      <c r="V32" s="46"/>
      <c r="W32" s="46"/>
      <c r="Y32" s="14"/>
      <c r="Z32" s="14"/>
      <c r="AA32" s="14"/>
      <c r="AB32" s="14"/>
      <c r="AC32" s="14"/>
      <c r="AD32" s="14"/>
    </row>
    <row r="33" spans="1:30" x14ac:dyDescent="0.35">
      <c r="A33" s="1"/>
      <c r="B33" s="7" t="s">
        <v>6</v>
      </c>
      <c r="C33" s="95">
        <v>-14025</v>
      </c>
      <c r="D33" s="95">
        <v>-13515</v>
      </c>
      <c r="E33" s="95">
        <v>-12369</v>
      </c>
      <c r="F33" s="95">
        <v>-42411</v>
      </c>
      <c r="G33" s="95">
        <v>-12559</v>
      </c>
      <c r="H33" s="95">
        <v>-16795</v>
      </c>
      <c r="I33" s="95">
        <v>-22742</v>
      </c>
      <c r="J33" s="95">
        <v>-28745</v>
      </c>
      <c r="K33" s="95">
        <v>-13635</v>
      </c>
      <c r="L33" s="95">
        <v>-28808</v>
      </c>
      <c r="M33" s="95">
        <v>-16872</v>
      </c>
      <c r="N33" s="95">
        <v>-45438</v>
      </c>
      <c r="O33" s="95">
        <v>-12688</v>
      </c>
      <c r="P33" s="95">
        <v>-21038</v>
      </c>
      <c r="Q33" s="95">
        <v>-26692</v>
      </c>
      <c r="R33" s="46"/>
      <c r="S33" s="46"/>
      <c r="T33" s="46"/>
      <c r="U33" s="46"/>
      <c r="V33" s="46"/>
      <c r="W33" s="46"/>
      <c r="Y33" s="14"/>
      <c r="Z33" s="14"/>
      <c r="AA33" s="14"/>
      <c r="AB33" s="14"/>
      <c r="AC33" s="14"/>
      <c r="AD33" s="14"/>
    </row>
    <row r="34" spans="1:30" x14ac:dyDescent="0.35">
      <c r="A34" s="1"/>
      <c r="B34" s="19" t="s">
        <v>7</v>
      </c>
      <c r="C34" s="93">
        <v>-72990</v>
      </c>
      <c r="D34" s="93">
        <v>-81978</v>
      </c>
      <c r="E34" s="93">
        <v>-80706</v>
      </c>
      <c r="F34" s="93">
        <v>-62301</v>
      </c>
      <c r="G34" s="93">
        <v>-78969</v>
      </c>
      <c r="H34" s="93">
        <v>-57726</v>
      </c>
      <c r="I34" s="93">
        <v>-103639</v>
      </c>
      <c r="J34" s="93">
        <v>-202189</v>
      </c>
      <c r="K34" s="93">
        <v>-106800</v>
      </c>
      <c r="L34" s="93">
        <v>-112771</v>
      </c>
      <c r="M34" s="93">
        <v>-132739</v>
      </c>
      <c r="N34" s="93">
        <v>-110747</v>
      </c>
      <c r="O34" s="93">
        <v>-92134</v>
      </c>
      <c r="P34" s="93">
        <v>-73178</v>
      </c>
      <c r="Q34" s="93">
        <v>-116745</v>
      </c>
      <c r="R34" s="46"/>
      <c r="S34" s="46"/>
      <c r="T34" s="46"/>
      <c r="U34" s="46"/>
      <c r="V34" s="46"/>
      <c r="W34" s="46"/>
      <c r="Y34" s="14"/>
      <c r="Z34" s="14"/>
      <c r="AA34" s="14"/>
      <c r="AB34" s="14"/>
      <c r="AC34" s="14"/>
      <c r="AD34" s="14"/>
    </row>
    <row r="35" spans="1:30" x14ac:dyDescent="0.35">
      <c r="A35" s="1"/>
      <c r="B35" s="7" t="s">
        <v>8</v>
      </c>
      <c r="C35" s="95">
        <v>-34227</v>
      </c>
      <c r="D35" s="95">
        <v>-39453</v>
      </c>
      <c r="E35" s="95">
        <v>2761409</v>
      </c>
      <c r="F35" s="95">
        <v>27229</v>
      </c>
      <c r="G35" s="95">
        <v>-48375</v>
      </c>
      <c r="H35" s="95">
        <v>-50677</v>
      </c>
      <c r="I35" s="95">
        <v>-78684</v>
      </c>
      <c r="J35" s="95">
        <v>-66527</v>
      </c>
      <c r="K35" s="95">
        <v>-43919</v>
      </c>
      <c r="L35" s="95">
        <v>-51640</v>
      </c>
      <c r="M35" s="95">
        <v>-54836</v>
      </c>
      <c r="N35" s="95">
        <v>-50301</v>
      </c>
      <c r="O35" s="95">
        <v>-51608</v>
      </c>
      <c r="P35" s="95">
        <v>-55328</v>
      </c>
      <c r="Q35" s="95">
        <v>-198971</v>
      </c>
      <c r="R35" s="46"/>
      <c r="S35" s="46"/>
      <c r="T35" s="46"/>
      <c r="U35" s="46"/>
      <c r="V35" s="46"/>
      <c r="W35" s="46"/>
      <c r="Y35" s="14"/>
      <c r="Z35" s="14"/>
      <c r="AA35" s="14"/>
      <c r="AB35" s="14"/>
      <c r="AC35" s="14"/>
      <c r="AD35" s="14"/>
    </row>
    <row r="36" spans="1:30" x14ac:dyDescent="0.35">
      <c r="A36" s="1"/>
      <c r="B36" s="19" t="s">
        <v>9</v>
      </c>
      <c r="C36" s="93">
        <v>-187200</v>
      </c>
      <c r="D36" s="93">
        <v>-188420</v>
      </c>
      <c r="E36" s="93">
        <v>-207464</v>
      </c>
      <c r="F36" s="93">
        <v>-210653</v>
      </c>
      <c r="G36" s="93">
        <v>-194607</v>
      </c>
      <c r="H36" s="93">
        <v>-228979</v>
      </c>
      <c r="I36" s="93">
        <v>-242759</v>
      </c>
      <c r="J36" s="93">
        <v>-166532</v>
      </c>
      <c r="K36" s="93">
        <v>-222022</v>
      </c>
      <c r="L36" s="93">
        <v>-225569</v>
      </c>
      <c r="M36" s="93">
        <v>-248275</v>
      </c>
      <c r="N36" s="93">
        <v>-244550</v>
      </c>
      <c r="O36" s="93">
        <v>-248017</v>
      </c>
      <c r="P36" s="93">
        <v>-255982</v>
      </c>
      <c r="Q36" s="93">
        <v>-279303</v>
      </c>
      <c r="R36" s="46"/>
      <c r="S36" s="46"/>
      <c r="T36" s="46"/>
      <c r="U36" s="46"/>
      <c r="V36" s="46"/>
      <c r="W36" s="46"/>
      <c r="Y36" s="14"/>
      <c r="Z36" s="14"/>
      <c r="AA36" s="14"/>
      <c r="AB36" s="14"/>
      <c r="AC36" s="14"/>
      <c r="AD36" s="14"/>
    </row>
    <row r="37" spans="1:30" x14ac:dyDescent="0.35">
      <c r="A37" s="1"/>
      <c r="B37" s="7" t="s">
        <v>10</v>
      </c>
      <c r="C37" s="95">
        <v>-273511</v>
      </c>
      <c r="D37" s="95">
        <v>-319019</v>
      </c>
      <c r="E37" s="95">
        <v>-310738</v>
      </c>
      <c r="F37" s="95">
        <v>137080</v>
      </c>
      <c r="G37" s="95">
        <v>-315223</v>
      </c>
      <c r="H37" s="95">
        <v>-323281</v>
      </c>
      <c r="I37" s="95">
        <v>-310223</v>
      </c>
      <c r="J37" s="95">
        <v>-331186</v>
      </c>
      <c r="K37" s="95">
        <v>-311051</v>
      </c>
      <c r="L37" s="95">
        <v>-364297</v>
      </c>
      <c r="M37" s="95">
        <v>-360025</v>
      </c>
      <c r="N37" s="95">
        <v>-417155</v>
      </c>
      <c r="O37" s="95">
        <v>-447158</v>
      </c>
      <c r="P37" s="95">
        <v>-425117</v>
      </c>
      <c r="Q37" s="95">
        <v>-407240</v>
      </c>
      <c r="R37" s="46"/>
      <c r="S37" s="46"/>
      <c r="T37" s="46"/>
      <c r="U37" s="46"/>
      <c r="V37" s="46"/>
      <c r="W37" s="46"/>
      <c r="Y37" s="14"/>
      <c r="Z37" s="14"/>
      <c r="AA37" s="14"/>
      <c r="AB37" s="14"/>
      <c r="AC37" s="14"/>
      <c r="AD37" s="14"/>
    </row>
    <row r="38" spans="1:30" x14ac:dyDescent="0.35">
      <c r="A38" s="1"/>
      <c r="B38" s="19" t="s">
        <v>11</v>
      </c>
      <c r="C38" s="93">
        <v>-19306</v>
      </c>
      <c r="D38" s="93">
        <v>-41710</v>
      </c>
      <c r="E38" s="93">
        <v>-40646</v>
      </c>
      <c r="F38" s="93">
        <v>-64728</v>
      </c>
      <c r="G38" s="93">
        <v>-10609</v>
      </c>
      <c r="H38" s="93">
        <v>-15070</v>
      </c>
      <c r="I38" s="93">
        <v>-25911</v>
      </c>
      <c r="J38" s="93">
        <v>-65069</v>
      </c>
      <c r="K38" s="93">
        <v>-38991</v>
      </c>
      <c r="L38" s="93">
        <v>-92735</v>
      </c>
      <c r="M38" s="93">
        <v>-181360</v>
      </c>
      <c r="N38" s="93">
        <v>-349028</v>
      </c>
      <c r="O38" s="93">
        <v>-190848</v>
      </c>
      <c r="P38" s="93">
        <v>-171710</v>
      </c>
      <c r="Q38" s="93">
        <v>-192118</v>
      </c>
      <c r="R38" s="46"/>
      <c r="S38" s="46"/>
      <c r="T38" s="46"/>
      <c r="U38" s="46"/>
      <c r="V38" s="46"/>
      <c r="W38" s="46"/>
      <c r="Y38" s="14"/>
      <c r="Z38" s="14"/>
      <c r="AA38" s="14"/>
      <c r="AB38" s="14"/>
      <c r="AC38" s="14"/>
      <c r="AD38" s="14"/>
    </row>
    <row r="39" spans="1:30" x14ac:dyDescent="0.35">
      <c r="A39" s="1"/>
      <c r="B39" s="13" t="s">
        <v>28</v>
      </c>
      <c r="C39" s="98">
        <v>33322</v>
      </c>
      <c r="D39" s="98">
        <v>266286</v>
      </c>
      <c r="E39" s="98">
        <v>400371</v>
      </c>
      <c r="F39" s="98">
        <v>-334090</v>
      </c>
      <c r="G39" s="98">
        <v>-957000</v>
      </c>
      <c r="H39" s="95">
        <v>-317707</v>
      </c>
      <c r="I39" s="95">
        <v>-620407</v>
      </c>
      <c r="J39" s="95">
        <v>24538</v>
      </c>
      <c r="K39" s="98">
        <v>-69661</v>
      </c>
      <c r="L39" s="95">
        <v>32983</v>
      </c>
      <c r="M39" s="95">
        <v>-60584</v>
      </c>
      <c r="N39" s="95">
        <v>-657389</v>
      </c>
      <c r="O39" s="98">
        <v>-96535</v>
      </c>
      <c r="P39" s="98">
        <v>-44469</v>
      </c>
      <c r="Q39" s="98">
        <v>-96168</v>
      </c>
      <c r="R39" s="46"/>
      <c r="S39" s="46"/>
      <c r="T39" s="46"/>
      <c r="U39" s="46"/>
      <c r="V39" s="46"/>
      <c r="W39" s="46"/>
      <c r="Y39" s="14"/>
      <c r="Z39" s="14"/>
      <c r="AA39" s="14"/>
      <c r="AB39" s="14"/>
      <c r="AC39" s="14"/>
      <c r="AD39" s="14"/>
    </row>
    <row r="40" spans="1:30" x14ac:dyDescent="0.35">
      <c r="A40" s="1"/>
      <c r="B40" s="19" t="s">
        <v>30</v>
      </c>
      <c r="C40" s="93">
        <v>0</v>
      </c>
      <c r="D40" s="93">
        <v>0</v>
      </c>
      <c r="E40" s="93">
        <v>312819</v>
      </c>
      <c r="F40" s="93">
        <v>0</v>
      </c>
      <c r="G40" s="93">
        <v>0</v>
      </c>
      <c r="H40" s="93">
        <v>0</v>
      </c>
      <c r="I40" s="93">
        <v>21890</v>
      </c>
      <c r="J40" s="93">
        <v>0</v>
      </c>
      <c r="K40" s="93">
        <v>0</v>
      </c>
      <c r="L40" s="93">
        <v>0</v>
      </c>
      <c r="M40" s="93">
        <v>-350</v>
      </c>
      <c r="N40" s="93">
        <v>0</v>
      </c>
      <c r="O40" s="93">
        <v>0</v>
      </c>
      <c r="P40" s="93">
        <v>0</v>
      </c>
      <c r="Q40" s="93">
        <v>624664</v>
      </c>
      <c r="R40" s="46"/>
      <c r="S40" s="46"/>
      <c r="T40" s="46"/>
      <c r="U40" s="46"/>
      <c r="V40" s="46"/>
      <c r="W40" s="46"/>
      <c r="Y40" s="14"/>
      <c r="Z40" s="14"/>
      <c r="AA40" s="14"/>
      <c r="AB40" s="14"/>
      <c r="AC40" s="14"/>
      <c r="AD40" s="14"/>
    </row>
    <row r="41" spans="1:30" x14ac:dyDescent="0.35">
      <c r="A41" s="1"/>
      <c r="B41" s="7" t="s">
        <v>21</v>
      </c>
      <c r="C41" s="95">
        <v>-88972</v>
      </c>
      <c r="D41" s="95">
        <v>-59097</v>
      </c>
      <c r="E41" s="95">
        <v>-58993</v>
      </c>
      <c r="F41" s="95">
        <v>-156158</v>
      </c>
      <c r="G41" s="95">
        <v>-42587</v>
      </c>
      <c r="H41" s="95">
        <v>-52791</v>
      </c>
      <c r="I41" s="95">
        <v>-92577</v>
      </c>
      <c r="J41" s="95">
        <v>-104596</v>
      </c>
      <c r="K41" s="95">
        <v>-92919</v>
      </c>
      <c r="L41" s="95">
        <v>-50293</v>
      </c>
      <c r="M41" s="95">
        <v>-24642</v>
      </c>
      <c r="N41" s="95">
        <v>37646</v>
      </c>
      <c r="O41" s="95">
        <v>-45077</v>
      </c>
      <c r="P41" s="95">
        <v>-34274</v>
      </c>
      <c r="Q41" s="95">
        <v>-93385</v>
      </c>
      <c r="R41" s="46"/>
      <c r="S41" s="46"/>
      <c r="T41" s="46"/>
      <c r="U41" s="46"/>
      <c r="V41" s="46"/>
      <c r="W41" s="46"/>
      <c r="Y41" s="14"/>
      <c r="Z41" s="14"/>
      <c r="AA41" s="14"/>
      <c r="AB41" s="14"/>
      <c r="AC41" s="14"/>
      <c r="AD41" s="14"/>
    </row>
    <row r="42" spans="1:30" x14ac:dyDescent="0.35">
      <c r="A42" s="2"/>
      <c r="B42" s="17" t="s">
        <v>25</v>
      </c>
      <c r="C42" s="91">
        <v>12767</v>
      </c>
      <c r="D42" s="91">
        <v>-3149</v>
      </c>
      <c r="E42" s="91">
        <v>25654</v>
      </c>
      <c r="F42" s="91">
        <v>-6937</v>
      </c>
      <c r="G42" s="91">
        <v>-5719</v>
      </c>
      <c r="H42" s="91">
        <v>-9227</v>
      </c>
      <c r="I42" s="91">
        <v>-28157</v>
      </c>
      <c r="J42" s="91">
        <v>-13468</v>
      </c>
      <c r="K42" s="91">
        <v>-18893</v>
      </c>
      <c r="L42" s="91">
        <v>-17056</v>
      </c>
      <c r="M42" s="91">
        <v>-67410</v>
      </c>
      <c r="N42" s="91">
        <v>-82572</v>
      </c>
      <c r="O42" s="91">
        <v>-98264</v>
      </c>
      <c r="P42" s="91">
        <v>-5201</v>
      </c>
      <c r="Q42" s="91">
        <v>-32365</v>
      </c>
      <c r="R42" s="44"/>
      <c r="S42" s="46"/>
      <c r="T42" s="46"/>
      <c r="U42" s="46"/>
      <c r="V42" s="46"/>
      <c r="W42" s="46"/>
      <c r="Y42" s="14"/>
      <c r="Z42" s="14"/>
      <c r="AA42" s="14"/>
      <c r="AB42" s="14"/>
      <c r="AC42" s="14"/>
      <c r="AD42" s="14"/>
    </row>
    <row r="43" spans="1:30" x14ac:dyDescent="0.35">
      <c r="A43" s="2"/>
      <c r="B43" s="2" t="s">
        <v>27</v>
      </c>
      <c r="C43" s="92">
        <v>0</v>
      </c>
      <c r="D43" s="92">
        <v>0</v>
      </c>
      <c r="E43" s="92">
        <v>0</v>
      </c>
      <c r="F43" s="92">
        <v>0</v>
      </c>
      <c r="G43" s="92">
        <v>0</v>
      </c>
      <c r="H43" s="92">
        <v>1619295</v>
      </c>
      <c r="I43" s="92">
        <v>25643</v>
      </c>
      <c r="J43" s="92">
        <v>277216</v>
      </c>
      <c r="K43" s="92">
        <v>0</v>
      </c>
      <c r="L43" s="92">
        <v>974</v>
      </c>
      <c r="M43" s="92">
        <v>534933</v>
      </c>
      <c r="N43" s="92">
        <v>3044</v>
      </c>
      <c r="O43" s="92">
        <v>0</v>
      </c>
      <c r="P43" s="92">
        <v>0</v>
      </c>
      <c r="Q43" s="92">
        <v>0</v>
      </c>
      <c r="R43" s="46"/>
      <c r="S43" s="46"/>
      <c r="T43" s="46"/>
      <c r="U43" s="46"/>
      <c r="V43" s="46"/>
      <c r="W43" s="46"/>
      <c r="Y43" s="14"/>
      <c r="Z43" s="14"/>
      <c r="AA43" s="14"/>
      <c r="AB43" s="14"/>
      <c r="AC43" s="14"/>
      <c r="AD43" s="14"/>
    </row>
    <row r="44" spans="1:30" x14ac:dyDescent="0.35">
      <c r="A44" s="2"/>
      <c r="B44" s="17" t="s">
        <v>1</v>
      </c>
      <c r="C44" s="91">
        <f>C4+C31+C42+C43</f>
        <v>1424598</v>
      </c>
      <c r="D44" s="91">
        <f t="shared" ref="D44:P44" si="7">D4+D31+D42+D43</f>
        <v>1797800</v>
      </c>
      <c r="E44" s="91">
        <f t="shared" si="7"/>
        <v>5184799</v>
      </c>
      <c r="F44" s="91">
        <f t="shared" si="7"/>
        <v>1845180</v>
      </c>
      <c r="G44" s="91">
        <f t="shared" si="7"/>
        <v>561240</v>
      </c>
      <c r="H44" s="91">
        <f t="shared" si="7"/>
        <v>2906100</v>
      </c>
      <c r="I44" s="91">
        <f t="shared" si="7"/>
        <v>587570</v>
      </c>
      <c r="J44" s="91">
        <f t="shared" si="7"/>
        <v>1120654</v>
      </c>
      <c r="K44" s="91">
        <f t="shared" si="7"/>
        <v>1614148</v>
      </c>
      <c r="L44" s="91">
        <f t="shared" si="7"/>
        <v>1447045</v>
      </c>
      <c r="M44" s="91">
        <f t="shared" si="7"/>
        <v>1730815</v>
      </c>
      <c r="N44" s="91">
        <f t="shared" si="7"/>
        <v>592501</v>
      </c>
      <c r="O44" s="91">
        <f t="shared" si="7"/>
        <v>836283</v>
      </c>
      <c r="P44" s="91">
        <f t="shared" si="7"/>
        <v>841218</v>
      </c>
      <c r="Q44" s="91">
        <f>Q4+Q31+Q42+Q43</f>
        <v>3217170</v>
      </c>
      <c r="R44" s="46"/>
      <c r="S44" s="46"/>
      <c r="T44" s="46"/>
      <c r="U44" s="46"/>
      <c r="V44" s="46"/>
      <c r="W44" s="46"/>
      <c r="Y44" s="14"/>
      <c r="Z44" s="14"/>
      <c r="AA44" s="14"/>
      <c r="AB44" s="14"/>
      <c r="AC44" s="14"/>
      <c r="AD44" s="14"/>
    </row>
    <row r="45" spans="1:30" x14ac:dyDescent="0.35">
      <c r="A45" s="2"/>
      <c r="B45" s="2" t="s">
        <v>3</v>
      </c>
      <c r="C45" s="92">
        <f>SUM(C46:C47)</f>
        <v>-140476</v>
      </c>
      <c r="D45" s="92">
        <f t="shared" ref="D45:Q45" si="8">SUM(D46:D47)</f>
        <v>-142279</v>
      </c>
      <c r="E45" s="92">
        <f t="shared" si="8"/>
        <v>-120773</v>
      </c>
      <c r="F45" s="92">
        <f t="shared" si="8"/>
        <v>-319531</v>
      </c>
      <c r="G45" s="92">
        <f t="shared" si="8"/>
        <v>-307594</v>
      </c>
      <c r="H45" s="92">
        <f t="shared" si="8"/>
        <v>-302648</v>
      </c>
      <c r="I45" s="92">
        <f t="shared" si="8"/>
        <v>-366347</v>
      </c>
      <c r="J45" s="92">
        <f t="shared" si="8"/>
        <v>-370077</v>
      </c>
      <c r="K45" s="92">
        <f t="shared" si="8"/>
        <v>-369245</v>
      </c>
      <c r="L45" s="92">
        <f t="shared" si="8"/>
        <v>-369946</v>
      </c>
      <c r="M45" s="92">
        <f t="shared" si="8"/>
        <v>-366882</v>
      </c>
      <c r="N45" s="92">
        <f t="shared" si="8"/>
        <v>-364039</v>
      </c>
      <c r="O45" s="92">
        <f t="shared" si="8"/>
        <v>-350039</v>
      </c>
      <c r="P45" s="92">
        <f t="shared" si="8"/>
        <v>-349181</v>
      </c>
      <c r="Q45" s="92">
        <f t="shared" si="8"/>
        <v>-346024</v>
      </c>
      <c r="R45" s="46"/>
      <c r="S45" s="46"/>
      <c r="T45" s="46"/>
      <c r="U45" s="46"/>
      <c r="V45" s="46"/>
      <c r="W45" s="46"/>
      <c r="Y45" s="14"/>
      <c r="Z45" s="14"/>
      <c r="AA45" s="14"/>
      <c r="AB45" s="14"/>
      <c r="AC45" s="14"/>
      <c r="AD45" s="14"/>
    </row>
    <row r="46" spans="1:30" x14ac:dyDescent="0.35">
      <c r="A46" s="1"/>
      <c r="B46" s="19" t="s">
        <v>80</v>
      </c>
      <c r="C46" s="96">
        <v>-133256</v>
      </c>
      <c r="D46" s="96">
        <v>-134909</v>
      </c>
      <c r="E46" s="96">
        <v>-113336</v>
      </c>
      <c r="F46" s="96">
        <v>-140559</v>
      </c>
      <c r="G46" s="93">
        <v>-128922</v>
      </c>
      <c r="H46" s="93">
        <v>-123977</v>
      </c>
      <c r="I46" s="93">
        <v>-123587</v>
      </c>
      <c r="J46" s="93">
        <v>-124678</v>
      </c>
      <c r="K46" s="93">
        <v>-124391</v>
      </c>
      <c r="L46" s="93">
        <v>-124579</v>
      </c>
      <c r="M46" s="93">
        <v>-123615</v>
      </c>
      <c r="N46" s="93">
        <v>-123182</v>
      </c>
      <c r="O46" s="93">
        <v>-105317</v>
      </c>
      <c r="P46" s="93">
        <v>-104445</v>
      </c>
      <c r="Q46" s="93">
        <v>-103005</v>
      </c>
      <c r="R46" s="46"/>
      <c r="S46" s="46"/>
      <c r="T46" s="46"/>
      <c r="U46" s="46"/>
      <c r="V46" s="46"/>
      <c r="W46" s="46"/>
      <c r="Y46" s="14"/>
      <c r="Z46" s="14"/>
      <c r="AA46" s="14"/>
      <c r="AB46" s="14"/>
      <c r="AC46" s="14"/>
      <c r="AD46" s="14"/>
    </row>
    <row r="47" spans="1:30" x14ac:dyDescent="0.35">
      <c r="A47" s="1"/>
      <c r="B47" s="7" t="s">
        <v>81</v>
      </c>
      <c r="C47" s="97">
        <v>-7220</v>
      </c>
      <c r="D47" s="97">
        <v>-7370</v>
      </c>
      <c r="E47" s="97">
        <v>-7437</v>
      </c>
      <c r="F47" s="97">
        <v>-178972</v>
      </c>
      <c r="G47" s="95">
        <v>-178672</v>
      </c>
      <c r="H47" s="95">
        <v>-178671</v>
      </c>
      <c r="I47" s="95">
        <v>-242760</v>
      </c>
      <c r="J47" s="95">
        <v>-245399</v>
      </c>
      <c r="K47" s="95">
        <v>-244854</v>
      </c>
      <c r="L47" s="95">
        <v>-245367</v>
      </c>
      <c r="M47" s="95">
        <v>-243267</v>
      </c>
      <c r="N47" s="95">
        <v>-240857</v>
      </c>
      <c r="O47" s="95">
        <v>-244722</v>
      </c>
      <c r="P47" s="95">
        <v>-244736</v>
      </c>
      <c r="Q47" s="95">
        <v>-243019</v>
      </c>
      <c r="R47" s="46"/>
      <c r="S47" s="46"/>
      <c r="T47" s="46"/>
      <c r="U47" s="46"/>
      <c r="V47" s="46"/>
      <c r="W47" s="46"/>
      <c r="Y47" s="14"/>
      <c r="Z47" s="14"/>
      <c r="AA47" s="14"/>
      <c r="AB47" s="14"/>
      <c r="AC47" s="14"/>
      <c r="AD47" s="14"/>
    </row>
    <row r="48" spans="1:30" x14ac:dyDescent="0.35">
      <c r="A48" s="2"/>
      <c r="B48" s="17" t="s">
        <v>2</v>
      </c>
      <c r="C48" s="91">
        <f>C49+C55+C61</f>
        <v>63605</v>
      </c>
      <c r="D48" s="91">
        <f t="shared" ref="D48:Q48" si="9">D49+D55+D61</f>
        <v>124902</v>
      </c>
      <c r="E48" s="91">
        <f t="shared" si="9"/>
        <v>131969</v>
      </c>
      <c r="F48" s="91">
        <f t="shared" si="9"/>
        <v>23276</v>
      </c>
      <c r="G48" s="91">
        <f t="shared" si="9"/>
        <v>-200427</v>
      </c>
      <c r="H48" s="91">
        <f t="shared" si="9"/>
        <v>-475650</v>
      </c>
      <c r="I48" s="91">
        <f t="shared" si="9"/>
        <v>-739243</v>
      </c>
      <c r="J48" s="91">
        <f t="shared" si="9"/>
        <v>-427356</v>
      </c>
      <c r="K48" s="91">
        <f t="shared" si="9"/>
        <v>-935502</v>
      </c>
      <c r="L48" s="91">
        <f t="shared" si="9"/>
        <v>-891590</v>
      </c>
      <c r="M48" s="91">
        <f t="shared" si="9"/>
        <v>-693105</v>
      </c>
      <c r="N48" s="91">
        <f t="shared" si="9"/>
        <v>-666727</v>
      </c>
      <c r="O48" s="91">
        <f t="shared" si="9"/>
        <v>-803745</v>
      </c>
      <c r="P48" s="91">
        <f t="shared" si="9"/>
        <v>-801419</v>
      </c>
      <c r="Q48" s="91">
        <f t="shared" si="9"/>
        <v>-641310</v>
      </c>
      <c r="R48" s="46"/>
      <c r="S48" s="46"/>
      <c r="T48" s="46"/>
      <c r="U48" s="46"/>
      <c r="V48" s="46"/>
      <c r="W48" s="46"/>
      <c r="Y48" s="14"/>
      <c r="Z48" s="14"/>
      <c r="AA48" s="14"/>
      <c r="AB48" s="14"/>
      <c r="AC48" s="14"/>
      <c r="AD48" s="14"/>
    </row>
    <row r="49" spans="1:30" x14ac:dyDescent="0.35">
      <c r="A49" s="2"/>
      <c r="B49" s="2" t="s">
        <v>56</v>
      </c>
      <c r="C49" s="92">
        <f>SUM(C50:C54)</f>
        <v>42226</v>
      </c>
      <c r="D49" s="92">
        <v>105726</v>
      </c>
      <c r="E49" s="92">
        <v>156960</v>
      </c>
      <c r="F49" s="92">
        <v>474118</v>
      </c>
      <c r="G49" s="92">
        <v>186154</v>
      </c>
      <c r="H49" s="92">
        <v>261059</v>
      </c>
      <c r="I49" s="92">
        <v>186656</v>
      </c>
      <c r="J49" s="92">
        <v>46060</v>
      </c>
      <c r="K49" s="92">
        <v>87755</v>
      </c>
      <c r="L49" s="92">
        <v>61495</v>
      </c>
      <c r="M49" s="92">
        <v>80133</v>
      </c>
      <c r="N49" s="92">
        <v>100012</v>
      </c>
      <c r="O49" s="92">
        <v>111234</v>
      </c>
      <c r="P49" s="92">
        <v>42326</v>
      </c>
      <c r="Q49" s="92">
        <v>64475</v>
      </c>
      <c r="R49" s="46"/>
      <c r="S49" s="46"/>
      <c r="T49" s="46"/>
      <c r="U49" s="46"/>
      <c r="V49" s="46"/>
      <c r="W49" s="46"/>
      <c r="Y49" s="14"/>
      <c r="Z49" s="14"/>
      <c r="AA49" s="14"/>
      <c r="AB49" s="14"/>
      <c r="AC49" s="14"/>
      <c r="AD49" s="14"/>
    </row>
    <row r="50" spans="1:30" x14ac:dyDescent="0.35">
      <c r="A50" s="2"/>
      <c r="B50" s="19" t="s">
        <v>51</v>
      </c>
      <c r="C50" s="93">
        <v>0</v>
      </c>
      <c r="D50" s="93">
        <v>0</v>
      </c>
      <c r="E50" s="93">
        <v>0</v>
      </c>
      <c r="F50" s="93">
        <v>0</v>
      </c>
      <c r="G50" s="93">
        <v>0</v>
      </c>
      <c r="H50" s="93">
        <v>0</v>
      </c>
      <c r="I50" s="93">
        <v>0</v>
      </c>
      <c r="J50" s="93">
        <v>0</v>
      </c>
      <c r="K50" s="93">
        <v>0</v>
      </c>
      <c r="L50" s="93">
        <v>0</v>
      </c>
      <c r="M50" s="93">
        <v>0</v>
      </c>
      <c r="N50" s="93">
        <v>0</v>
      </c>
      <c r="O50" s="93">
        <v>0</v>
      </c>
      <c r="P50" s="93">
        <v>0</v>
      </c>
      <c r="Q50" s="93">
        <v>0</v>
      </c>
      <c r="R50" s="46"/>
      <c r="S50" s="46"/>
      <c r="T50" s="46"/>
      <c r="U50" s="46"/>
      <c r="V50" s="46"/>
      <c r="W50" s="46"/>
      <c r="Y50" s="14"/>
      <c r="Z50" s="14"/>
      <c r="AA50" s="14"/>
      <c r="AB50" s="14"/>
      <c r="AC50" s="14"/>
      <c r="AD50" s="14"/>
    </row>
    <row r="51" spans="1:30" x14ac:dyDescent="0.35">
      <c r="A51" s="2"/>
      <c r="B51" s="7" t="s">
        <v>52</v>
      </c>
      <c r="C51" s="95">
        <v>13426</v>
      </c>
      <c r="D51" s="95">
        <v>35884</v>
      </c>
      <c r="E51" s="95">
        <v>33591</v>
      </c>
      <c r="F51" s="95">
        <v>68513</v>
      </c>
      <c r="G51" s="95">
        <v>83586</v>
      </c>
      <c r="H51" s="95">
        <v>91684</v>
      </c>
      <c r="I51" s="95">
        <v>60618</v>
      </c>
      <c r="J51" s="95">
        <v>48935</v>
      </c>
      <c r="K51" s="95">
        <v>27376</v>
      </c>
      <c r="L51" s="95">
        <v>33327</v>
      </c>
      <c r="M51" s="95">
        <v>55752</v>
      </c>
      <c r="N51" s="95">
        <v>52817</v>
      </c>
      <c r="O51" s="95">
        <v>40250</v>
      </c>
      <c r="P51" s="95">
        <v>40377</v>
      </c>
      <c r="Q51" s="95">
        <v>51336</v>
      </c>
      <c r="R51" s="46"/>
      <c r="S51" s="46"/>
      <c r="T51" s="46"/>
      <c r="U51" s="46"/>
      <c r="V51" s="46"/>
      <c r="W51" s="46"/>
      <c r="Y51" s="14"/>
      <c r="Z51" s="14"/>
      <c r="AA51" s="14"/>
      <c r="AB51" s="14"/>
      <c r="AC51" s="14"/>
      <c r="AD51" s="14"/>
    </row>
    <row r="52" spans="1:30" x14ac:dyDescent="0.35">
      <c r="A52" s="2"/>
      <c r="B52" s="19" t="s">
        <v>53</v>
      </c>
      <c r="C52" s="93">
        <v>14948</v>
      </c>
      <c r="D52" s="93">
        <v>10531</v>
      </c>
      <c r="E52" s="93">
        <v>57166</v>
      </c>
      <c r="F52" s="93">
        <v>71681</v>
      </c>
      <c r="G52" s="93">
        <v>109885</v>
      </c>
      <c r="H52" s="93">
        <v>119344</v>
      </c>
      <c r="I52" s="93">
        <v>159185</v>
      </c>
      <c r="J52" s="93">
        <v>-145253</v>
      </c>
      <c r="K52" s="93">
        <v>54362</v>
      </c>
      <c r="L52" s="93">
        <v>28403</v>
      </c>
      <c r="M52" s="93">
        <v>24969</v>
      </c>
      <c r="N52" s="93">
        <v>49810</v>
      </c>
      <c r="O52" s="93">
        <v>45725</v>
      </c>
      <c r="P52" s="93">
        <v>30526</v>
      </c>
      <c r="Q52" s="93">
        <v>16964</v>
      </c>
      <c r="R52" s="46"/>
      <c r="S52" s="46"/>
      <c r="T52" s="46"/>
      <c r="U52" s="46"/>
      <c r="V52" s="46"/>
      <c r="W52" s="46"/>
      <c r="Y52" s="14"/>
      <c r="Z52" s="14"/>
      <c r="AA52" s="14"/>
      <c r="AB52" s="14"/>
      <c r="AC52" s="14"/>
      <c r="AD52" s="14"/>
    </row>
    <row r="53" spans="1:30" x14ac:dyDescent="0.35">
      <c r="A53" s="2"/>
      <c r="B53" s="7" t="s">
        <v>54</v>
      </c>
      <c r="C53" s="95">
        <v>13852</v>
      </c>
      <c r="D53" s="95">
        <v>59311</v>
      </c>
      <c r="E53" s="95">
        <v>81176</v>
      </c>
      <c r="F53" s="95">
        <v>365949</v>
      </c>
      <c r="G53" s="95">
        <v>2580</v>
      </c>
      <c r="H53" s="95">
        <v>40134</v>
      </c>
      <c r="I53" s="95">
        <v>2044</v>
      </c>
      <c r="J53" s="95">
        <v>160947</v>
      </c>
      <c r="K53" s="95">
        <v>11775</v>
      </c>
      <c r="L53" s="95">
        <v>3636</v>
      </c>
      <c r="M53" s="95">
        <v>4181</v>
      </c>
      <c r="N53" s="95">
        <v>4232</v>
      </c>
      <c r="O53" s="95">
        <v>31358</v>
      </c>
      <c r="P53" s="95">
        <v>-23772</v>
      </c>
      <c r="Q53" s="95">
        <v>398</v>
      </c>
      <c r="R53" s="46"/>
      <c r="S53" s="46"/>
      <c r="T53" s="46"/>
      <c r="U53" s="46"/>
      <c r="V53" s="46"/>
      <c r="W53" s="46"/>
      <c r="Y53" s="14"/>
      <c r="Z53" s="14"/>
      <c r="AA53" s="14"/>
      <c r="AB53" s="14"/>
      <c r="AC53" s="14"/>
      <c r="AD53" s="14"/>
    </row>
    <row r="54" spans="1:30" x14ac:dyDescent="0.35">
      <c r="A54" s="2"/>
      <c r="B54" s="19" t="s">
        <v>55</v>
      </c>
      <c r="C54" s="93">
        <v>0</v>
      </c>
      <c r="D54" s="93">
        <v>0</v>
      </c>
      <c r="E54" s="93">
        <v>-14973</v>
      </c>
      <c r="F54" s="93">
        <v>-32025</v>
      </c>
      <c r="G54" s="93">
        <v>-9897</v>
      </c>
      <c r="H54" s="93">
        <v>9897</v>
      </c>
      <c r="I54" s="93">
        <v>-35191</v>
      </c>
      <c r="J54" s="93">
        <v>-18569</v>
      </c>
      <c r="K54" s="93">
        <v>-5758</v>
      </c>
      <c r="L54" s="93">
        <v>-3871</v>
      </c>
      <c r="M54" s="93">
        <v>-4769</v>
      </c>
      <c r="N54" s="93">
        <v>-6847</v>
      </c>
      <c r="O54" s="93">
        <v>-6099</v>
      </c>
      <c r="P54" s="93">
        <v>-4805</v>
      </c>
      <c r="Q54" s="93">
        <v>-4223</v>
      </c>
      <c r="R54" s="46"/>
      <c r="S54" s="46"/>
      <c r="T54" s="46"/>
      <c r="U54" s="46"/>
      <c r="V54" s="46"/>
      <c r="W54" s="46"/>
      <c r="Y54" s="14"/>
      <c r="Z54" s="14"/>
      <c r="AA54" s="14"/>
      <c r="AB54" s="14"/>
      <c r="AC54" s="14"/>
      <c r="AD54" s="14"/>
    </row>
    <row r="55" spans="1:30" x14ac:dyDescent="0.35">
      <c r="A55" s="2"/>
      <c r="B55" s="2" t="s">
        <v>57</v>
      </c>
      <c r="C55" s="92">
        <f>SUM(C56:C60)</f>
        <v>-215907</v>
      </c>
      <c r="D55" s="92">
        <f t="shared" ref="D55:Q55" si="10">SUM(D56:D60)</f>
        <v>-194652</v>
      </c>
      <c r="E55" s="92">
        <f t="shared" si="10"/>
        <v>-229333</v>
      </c>
      <c r="F55" s="92">
        <f t="shared" si="10"/>
        <v>-358551</v>
      </c>
      <c r="G55" s="92">
        <f t="shared" si="10"/>
        <v>-370124</v>
      </c>
      <c r="H55" s="92">
        <f t="shared" si="10"/>
        <v>-370464</v>
      </c>
      <c r="I55" s="92">
        <f t="shared" si="10"/>
        <v>-676817</v>
      </c>
      <c r="J55" s="92">
        <f t="shared" si="10"/>
        <v>-610587</v>
      </c>
      <c r="K55" s="92">
        <f t="shared" si="10"/>
        <v>-521311</v>
      </c>
      <c r="L55" s="92">
        <f t="shared" si="10"/>
        <v>-494349</v>
      </c>
      <c r="M55" s="92">
        <f t="shared" si="10"/>
        <v>-597787</v>
      </c>
      <c r="N55" s="92">
        <f t="shared" si="10"/>
        <v>-528049</v>
      </c>
      <c r="O55" s="92">
        <f t="shared" si="10"/>
        <v>-667363</v>
      </c>
      <c r="P55" s="92">
        <f t="shared" si="10"/>
        <v>-513449</v>
      </c>
      <c r="Q55" s="92">
        <f t="shared" si="10"/>
        <v>-556835</v>
      </c>
      <c r="R55" s="46"/>
      <c r="S55" s="46"/>
      <c r="T55" s="46"/>
      <c r="U55" s="46"/>
      <c r="V55" s="46"/>
      <c r="W55" s="46"/>
      <c r="Y55" s="14"/>
      <c r="Z55" s="14"/>
      <c r="AA55" s="14"/>
      <c r="AB55" s="14"/>
      <c r="AC55" s="14"/>
      <c r="AD55" s="14"/>
    </row>
    <row r="56" spans="1:30" x14ac:dyDescent="0.35">
      <c r="A56" s="2"/>
      <c r="B56" s="19" t="s">
        <v>58</v>
      </c>
      <c r="C56" s="93">
        <v>-76860</v>
      </c>
      <c r="D56" s="93">
        <v>-75488</v>
      </c>
      <c r="E56" s="93">
        <v>-108805</v>
      </c>
      <c r="F56" s="93">
        <v>-147631</v>
      </c>
      <c r="G56" s="93">
        <v>-179453</v>
      </c>
      <c r="H56" s="93">
        <v>-136611</v>
      </c>
      <c r="I56" s="93">
        <v>-183360</v>
      </c>
      <c r="J56" s="93">
        <v>-237266</v>
      </c>
      <c r="K56" s="93">
        <v>-152420</v>
      </c>
      <c r="L56" s="93">
        <v>-133834</v>
      </c>
      <c r="M56" s="93">
        <v>-218083</v>
      </c>
      <c r="N56" s="93">
        <v>-131299</v>
      </c>
      <c r="O56" s="93">
        <v>-255541</v>
      </c>
      <c r="P56" s="93">
        <v>-203829</v>
      </c>
      <c r="Q56" s="93">
        <v>-203116</v>
      </c>
      <c r="R56" s="46"/>
      <c r="S56" s="46"/>
      <c r="T56" s="46"/>
      <c r="U56" s="46"/>
      <c r="V56" s="46"/>
      <c r="W56" s="46"/>
      <c r="Y56" s="14"/>
      <c r="Z56" s="14"/>
      <c r="AA56" s="14"/>
      <c r="AB56" s="14"/>
      <c r="AC56" s="14"/>
      <c r="AD56" s="14"/>
    </row>
    <row r="57" spans="1:30" x14ac:dyDescent="0.35">
      <c r="A57" s="2"/>
      <c r="B57" s="7" t="s">
        <v>149</v>
      </c>
      <c r="C57" s="95">
        <v>-108619</v>
      </c>
      <c r="D57" s="95">
        <v>-107658</v>
      </c>
      <c r="E57" s="95">
        <v>-106722</v>
      </c>
      <c r="F57" s="95">
        <v>-104600</v>
      </c>
      <c r="G57" s="95">
        <v>-135596</v>
      </c>
      <c r="H57" s="95">
        <v>-131540</v>
      </c>
      <c r="I57" s="95">
        <v>-130840</v>
      </c>
      <c r="J57" s="95">
        <v>-129770</v>
      </c>
      <c r="K57" s="95">
        <v>-139090</v>
      </c>
      <c r="L57" s="95">
        <v>-137963</v>
      </c>
      <c r="M57" s="95">
        <v>-136807</v>
      </c>
      <c r="N57" s="95">
        <v>-135620</v>
      </c>
      <c r="O57" s="95">
        <v>-130629</v>
      </c>
      <c r="P57" s="95">
        <v>-129379</v>
      </c>
      <c r="Q57" s="95">
        <v>-128097</v>
      </c>
      <c r="R57" s="46"/>
      <c r="S57" s="46"/>
      <c r="T57" s="46"/>
      <c r="U57" s="46"/>
      <c r="V57" s="46"/>
      <c r="W57" s="46"/>
      <c r="Y57" s="14"/>
      <c r="Z57" s="14"/>
      <c r="AA57" s="14"/>
      <c r="AB57" s="14"/>
      <c r="AC57" s="14"/>
      <c r="AD57" s="14"/>
    </row>
    <row r="58" spans="1:30" x14ac:dyDescent="0.35">
      <c r="A58" s="2"/>
      <c r="B58" s="19" t="s">
        <v>59</v>
      </c>
      <c r="C58" s="93">
        <v>0</v>
      </c>
      <c r="D58" s="93">
        <v>0</v>
      </c>
      <c r="E58" s="93">
        <v>0</v>
      </c>
      <c r="F58" s="93">
        <v>0</v>
      </c>
      <c r="G58" s="93">
        <v>0</v>
      </c>
      <c r="H58" s="93">
        <v>0</v>
      </c>
      <c r="I58" s="93">
        <v>-166315</v>
      </c>
      <c r="J58" s="93">
        <v>-157771</v>
      </c>
      <c r="K58" s="93">
        <v>-162781</v>
      </c>
      <c r="L58" s="93">
        <v>-166992</v>
      </c>
      <c r="M58" s="93">
        <v>-170394</v>
      </c>
      <c r="N58" s="93">
        <v>-174477</v>
      </c>
      <c r="O58" s="93">
        <v>-179442</v>
      </c>
      <c r="P58" s="93">
        <v>-180374</v>
      </c>
      <c r="Q58" s="93">
        <v>-182970</v>
      </c>
      <c r="R58" s="46"/>
      <c r="S58" s="46"/>
      <c r="T58" s="46"/>
      <c r="U58" s="46"/>
      <c r="V58" s="46"/>
      <c r="W58" s="46"/>
      <c r="Y58" s="14"/>
      <c r="Z58" s="14"/>
      <c r="AA58" s="14"/>
      <c r="AB58" s="14"/>
      <c r="AC58" s="14"/>
      <c r="AD58" s="14"/>
    </row>
    <row r="59" spans="1:30" x14ac:dyDescent="0.35">
      <c r="A59" s="2"/>
      <c r="B59" s="7" t="s">
        <v>60</v>
      </c>
      <c r="C59" s="95">
        <v>0</v>
      </c>
      <c r="D59" s="95">
        <v>0</v>
      </c>
      <c r="E59" s="95">
        <v>0</v>
      </c>
      <c r="F59" s="95">
        <v>0</v>
      </c>
      <c r="G59" s="95">
        <v>0</v>
      </c>
      <c r="H59" s="95">
        <v>0</v>
      </c>
      <c r="I59" s="95">
        <v>-31402</v>
      </c>
      <c r="J59" s="95">
        <v>-31652</v>
      </c>
      <c r="K59" s="95">
        <v>-29751</v>
      </c>
      <c r="L59" s="95">
        <v>-29390</v>
      </c>
      <c r="M59" s="95">
        <v>-30054</v>
      </c>
      <c r="N59" s="95">
        <v>-30636</v>
      </c>
      <c r="O59" s="95">
        <v>-28673</v>
      </c>
      <c r="P59" s="95">
        <v>-27970</v>
      </c>
      <c r="Q59" s="95">
        <v>-28624</v>
      </c>
      <c r="R59" s="46"/>
      <c r="S59" s="46"/>
      <c r="T59" s="46"/>
      <c r="U59" s="46"/>
      <c r="V59" s="46"/>
      <c r="W59" s="46"/>
      <c r="Y59" s="14"/>
      <c r="Z59" s="14"/>
      <c r="AA59" s="14"/>
      <c r="AB59" s="14"/>
      <c r="AC59" s="14"/>
      <c r="AD59" s="14"/>
    </row>
    <row r="60" spans="1:30" x14ac:dyDescent="0.35">
      <c r="A60" s="1"/>
      <c r="B60" s="19" t="s">
        <v>61</v>
      </c>
      <c r="C60" s="93">
        <v>-30428</v>
      </c>
      <c r="D60" s="93">
        <v>-11506</v>
      </c>
      <c r="E60" s="93">
        <v>-13806</v>
      </c>
      <c r="F60" s="93">
        <v>-106320</v>
      </c>
      <c r="G60" s="93">
        <v>-55075</v>
      </c>
      <c r="H60" s="93">
        <v>-102313</v>
      </c>
      <c r="I60" s="93">
        <v>-164900</v>
      </c>
      <c r="J60" s="93">
        <v>-54128</v>
      </c>
      <c r="K60" s="93">
        <v>-37269</v>
      </c>
      <c r="L60" s="93">
        <v>-26170</v>
      </c>
      <c r="M60" s="93">
        <v>-42449</v>
      </c>
      <c r="N60" s="93">
        <v>-56017</v>
      </c>
      <c r="O60" s="93">
        <v>-73078</v>
      </c>
      <c r="P60" s="93">
        <v>28103</v>
      </c>
      <c r="Q60" s="93">
        <v>-14028</v>
      </c>
      <c r="R60" s="46"/>
      <c r="S60" s="46"/>
      <c r="T60" s="46"/>
      <c r="U60" s="46"/>
      <c r="V60" s="46"/>
      <c r="W60" s="46"/>
      <c r="Y60" s="14"/>
      <c r="Z60" s="14"/>
      <c r="AA60" s="14"/>
      <c r="AB60" s="14"/>
      <c r="AC60" s="14"/>
      <c r="AD60" s="14"/>
    </row>
    <row r="61" spans="1:30" s="101" customFormat="1" x14ac:dyDescent="0.35">
      <c r="A61" s="2"/>
      <c r="B61" s="2" t="s">
        <v>62</v>
      </c>
      <c r="C61" s="92">
        <f>SUM(C62:C67)</f>
        <v>237286</v>
      </c>
      <c r="D61" s="92">
        <f t="shared" ref="D61:Q61" si="11">SUM(D62:D67)</f>
        <v>213828</v>
      </c>
      <c r="E61" s="92">
        <f t="shared" si="11"/>
        <v>204342</v>
      </c>
      <c r="F61" s="92">
        <f t="shared" si="11"/>
        <v>-92291</v>
      </c>
      <c r="G61" s="92">
        <f t="shared" si="11"/>
        <v>-16457</v>
      </c>
      <c r="H61" s="92">
        <f t="shared" si="11"/>
        <v>-366245</v>
      </c>
      <c r="I61" s="92">
        <f t="shared" si="11"/>
        <v>-249082</v>
      </c>
      <c r="J61" s="92">
        <f t="shared" si="11"/>
        <v>137171</v>
      </c>
      <c r="K61" s="92">
        <f t="shared" si="11"/>
        <v>-501946</v>
      </c>
      <c r="L61" s="92">
        <f t="shared" si="11"/>
        <v>-458736</v>
      </c>
      <c r="M61" s="92">
        <f t="shared" si="11"/>
        <v>-175451</v>
      </c>
      <c r="N61" s="92">
        <f t="shared" si="11"/>
        <v>-238690</v>
      </c>
      <c r="O61" s="92">
        <f t="shared" si="11"/>
        <v>-247616</v>
      </c>
      <c r="P61" s="92">
        <f t="shared" si="11"/>
        <v>-330296</v>
      </c>
      <c r="Q61" s="92">
        <f t="shared" si="11"/>
        <v>-148950</v>
      </c>
      <c r="R61" s="78"/>
      <c r="S61" s="78"/>
      <c r="T61" s="78"/>
      <c r="U61" s="78"/>
      <c r="V61" s="78"/>
      <c r="W61" s="78"/>
      <c r="Y61" s="100"/>
      <c r="Z61" s="100"/>
      <c r="AA61" s="100"/>
      <c r="AB61" s="100"/>
      <c r="AC61" s="100"/>
      <c r="AD61" s="100"/>
    </row>
    <row r="62" spans="1:30" x14ac:dyDescent="0.35">
      <c r="A62" s="2"/>
      <c r="B62" s="19" t="s">
        <v>67</v>
      </c>
      <c r="C62" s="93">
        <v>0</v>
      </c>
      <c r="D62" s="93">
        <v>0</v>
      </c>
      <c r="E62" s="93">
        <v>0</v>
      </c>
      <c r="F62" s="93">
        <v>0</v>
      </c>
      <c r="G62" s="93">
        <v>0</v>
      </c>
      <c r="H62" s="93">
        <v>-29293</v>
      </c>
      <c r="I62" s="93">
        <v>32254</v>
      </c>
      <c r="J62" s="93">
        <v>-61690</v>
      </c>
      <c r="K62" s="93">
        <v>-177686</v>
      </c>
      <c r="L62" s="93">
        <v>-140376</v>
      </c>
      <c r="M62" s="93">
        <v>-25383</v>
      </c>
      <c r="N62" s="93">
        <v>-64007</v>
      </c>
      <c r="O62" s="93">
        <v>-145186</v>
      </c>
      <c r="P62" s="93">
        <v>-108091</v>
      </c>
      <c r="Q62" s="93">
        <v>-69384</v>
      </c>
      <c r="R62" s="46"/>
      <c r="S62" s="46"/>
      <c r="T62" s="46"/>
      <c r="U62" s="46"/>
      <c r="V62" s="46"/>
      <c r="W62" s="46"/>
      <c r="Y62" s="14"/>
      <c r="Z62" s="14"/>
      <c r="AA62" s="14"/>
      <c r="AB62" s="14"/>
      <c r="AC62" s="14"/>
      <c r="AD62" s="14"/>
    </row>
    <row r="63" spans="1:30" x14ac:dyDescent="0.35">
      <c r="A63" s="2"/>
      <c r="B63" s="7" t="s">
        <v>68</v>
      </c>
      <c r="C63" s="95">
        <v>0</v>
      </c>
      <c r="D63" s="95">
        <v>0</v>
      </c>
      <c r="E63" s="95">
        <v>0</v>
      </c>
      <c r="F63" s="95">
        <v>0</v>
      </c>
      <c r="G63" s="95">
        <v>0</v>
      </c>
      <c r="H63" s="95">
        <v>-6552</v>
      </c>
      <c r="I63" s="95">
        <v>15190</v>
      </c>
      <c r="J63" s="95">
        <v>-16398</v>
      </c>
      <c r="K63" s="95">
        <v>-42954</v>
      </c>
      <c r="L63" s="95">
        <v>-33000</v>
      </c>
      <c r="M63" s="95">
        <v>-5930</v>
      </c>
      <c r="N63" s="95">
        <v>-29966</v>
      </c>
      <c r="O63" s="95">
        <v>-29255</v>
      </c>
      <c r="P63" s="95">
        <v>-22586</v>
      </c>
      <c r="Q63" s="95">
        <v>-14381</v>
      </c>
      <c r="R63" s="46"/>
      <c r="S63" s="46"/>
      <c r="T63" s="46"/>
      <c r="U63" s="46"/>
      <c r="V63" s="46"/>
      <c r="W63" s="46"/>
      <c r="Y63" s="14"/>
      <c r="Z63" s="14"/>
      <c r="AA63" s="14"/>
      <c r="AB63" s="14"/>
      <c r="AC63" s="14"/>
      <c r="AD63" s="14"/>
    </row>
    <row r="64" spans="1:30" x14ac:dyDescent="0.35">
      <c r="A64" s="2"/>
      <c r="B64" s="19" t="s">
        <v>63</v>
      </c>
      <c r="C64" s="93">
        <v>-14140</v>
      </c>
      <c r="D64" s="93">
        <v>11445</v>
      </c>
      <c r="E64" s="93">
        <v>-8056</v>
      </c>
      <c r="F64" s="93">
        <v>-125976</v>
      </c>
      <c r="G64" s="93">
        <v>6904</v>
      </c>
      <c r="H64" s="93">
        <v>-105009</v>
      </c>
      <c r="I64" s="93">
        <v>-3997</v>
      </c>
      <c r="J64" s="93">
        <v>-9277</v>
      </c>
      <c r="K64" s="93">
        <v>-56420</v>
      </c>
      <c r="L64" s="93">
        <v>-97128</v>
      </c>
      <c r="M64" s="93">
        <v>-57908</v>
      </c>
      <c r="N64" s="93">
        <v>-51526</v>
      </c>
      <c r="O64" s="93">
        <v>1052</v>
      </c>
      <c r="P64" s="93">
        <v>-66845</v>
      </c>
      <c r="Q64" s="93">
        <v>-26902</v>
      </c>
      <c r="R64" s="46"/>
      <c r="S64" s="46"/>
      <c r="T64" s="46"/>
      <c r="U64" s="46"/>
      <c r="V64" s="46"/>
      <c r="W64" s="46"/>
      <c r="Y64" s="14"/>
      <c r="Z64" s="14"/>
      <c r="AA64" s="14"/>
      <c r="AB64" s="14"/>
      <c r="AC64" s="14"/>
      <c r="AD64" s="14"/>
    </row>
    <row r="65" spans="1:30" x14ac:dyDescent="0.35">
      <c r="A65" s="2"/>
      <c r="B65" s="7" t="s">
        <v>64</v>
      </c>
      <c r="C65" s="95">
        <v>-33370</v>
      </c>
      <c r="D65" s="95">
        <v>49751</v>
      </c>
      <c r="E65" s="95">
        <v>-34738</v>
      </c>
      <c r="F65" s="95">
        <v>-7577</v>
      </c>
      <c r="G65" s="95">
        <v>56005</v>
      </c>
      <c r="H65" s="95">
        <v>-15204</v>
      </c>
      <c r="I65" s="95">
        <v>-5674</v>
      </c>
      <c r="J65" s="95">
        <v>4622</v>
      </c>
      <c r="K65" s="95">
        <v>8030</v>
      </c>
      <c r="L65" s="95">
        <v>12753</v>
      </c>
      <c r="M65" s="95">
        <v>-4382</v>
      </c>
      <c r="N65" s="95">
        <v>4316</v>
      </c>
      <c r="O65" s="95">
        <v>-2251</v>
      </c>
      <c r="P65" s="95">
        <v>-8813</v>
      </c>
      <c r="Q65" s="95">
        <v>-719</v>
      </c>
      <c r="R65" s="46"/>
      <c r="S65" s="46"/>
      <c r="T65" s="46"/>
      <c r="U65" s="46"/>
      <c r="V65" s="46"/>
      <c r="W65" s="46"/>
      <c r="Y65" s="14"/>
      <c r="Z65" s="14"/>
      <c r="AA65" s="14"/>
      <c r="AB65" s="14"/>
      <c r="AC65" s="14"/>
      <c r="AD65" s="14"/>
    </row>
    <row r="66" spans="1:30" x14ac:dyDescent="0.35">
      <c r="A66" s="2"/>
      <c r="B66" s="19" t="s">
        <v>65</v>
      </c>
      <c r="C66" s="93">
        <v>0</v>
      </c>
      <c r="D66" s="93">
        <v>0</v>
      </c>
      <c r="E66" s="93">
        <v>0</v>
      </c>
      <c r="F66" s="93">
        <v>0</v>
      </c>
      <c r="G66" s="93">
        <v>0</v>
      </c>
      <c r="H66" s="93">
        <v>0</v>
      </c>
      <c r="I66" s="93">
        <v>0</v>
      </c>
      <c r="J66" s="93">
        <v>0</v>
      </c>
      <c r="K66" s="93">
        <v>0</v>
      </c>
      <c r="L66" s="93">
        <v>0</v>
      </c>
      <c r="M66" s="93">
        <v>0</v>
      </c>
      <c r="N66" s="93">
        <v>0</v>
      </c>
      <c r="O66" s="93">
        <v>0</v>
      </c>
      <c r="P66" s="93">
        <v>0</v>
      </c>
      <c r="Q66" s="93">
        <v>0</v>
      </c>
      <c r="R66" s="46"/>
      <c r="S66" s="46"/>
      <c r="T66" s="46"/>
      <c r="U66" s="46"/>
      <c r="V66" s="46"/>
      <c r="W66" s="46"/>
      <c r="Y66" s="14"/>
      <c r="Z66" s="14"/>
      <c r="AA66" s="14"/>
      <c r="AB66" s="14"/>
      <c r="AC66" s="14"/>
      <c r="AD66" s="14"/>
    </row>
    <row r="67" spans="1:30" x14ac:dyDescent="0.35">
      <c r="A67" s="1"/>
      <c r="B67" s="7" t="s">
        <v>66</v>
      </c>
      <c r="C67" s="95">
        <v>284796</v>
      </c>
      <c r="D67" s="95">
        <v>152632</v>
      </c>
      <c r="E67" s="95">
        <v>247136</v>
      </c>
      <c r="F67" s="95">
        <v>41262</v>
      </c>
      <c r="G67" s="95">
        <v>-79366</v>
      </c>
      <c r="H67" s="95">
        <v>-210187</v>
      </c>
      <c r="I67" s="95">
        <v>-286855</v>
      </c>
      <c r="J67" s="95">
        <v>219914</v>
      </c>
      <c r="K67" s="95">
        <v>-232916</v>
      </c>
      <c r="L67" s="95">
        <v>-200985</v>
      </c>
      <c r="M67" s="95">
        <v>-81848</v>
      </c>
      <c r="N67" s="95">
        <v>-97507</v>
      </c>
      <c r="O67" s="95">
        <v>-71976</v>
      </c>
      <c r="P67" s="95">
        <v>-123961</v>
      </c>
      <c r="Q67" s="95">
        <v>-37564</v>
      </c>
      <c r="R67" s="46"/>
      <c r="S67" s="46"/>
      <c r="T67" s="46"/>
      <c r="U67" s="46"/>
      <c r="V67" s="46"/>
      <c r="W67" s="46"/>
      <c r="Y67" s="14"/>
      <c r="Z67" s="14"/>
      <c r="AA67" s="14"/>
      <c r="AB67" s="14"/>
      <c r="AC67" s="14"/>
      <c r="AD67" s="14"/>
    </row>
    <row r="68" spans="1:30" s="101" customFormat="1" x14ac:dyDescent="0.35">
      <c r="A68" s="2"/>
      <c r="B68" s="17" t="s">
        <v>4</v>
      </c>
      <c r="C68" s="91">
        <f>C44+C45+C48</f>
        <v>1347727</v>
      </c>
      <c r="D68" s="91">
        <f t="shared" ref="D68:Q68" si="12">D44+D45+D48</f>
        <v>1780423</v>
      </c>
      <c r="E68" s="91">
        <f t="shared" si="12"/>
        <v>5195995</v>
      </c>
      <c r="F68" s="91">
        <f t="shared" si="12"/>
        <v>1548925</v>
      </c>
      <c r="G68" s="91">
        <f t="shared" si="12"/>
        <v>53219</v>
      </c>
      <c r="H68" s="91">
        <f t="shared" si="12"/>
        <v>2127802</v>
      </c>
      <c r="I68" s="91">
        <f t="shared" si="12"/>
        <v>-518020</v>
      </c>
      <c r="J68" s="91">
        <f t="shared" si="12"/>
        <v>323221</v>
      </c>
      <c r="K68" s="91">
        <f t="shared" si="12"/>
        <v>309401</v>
      </c>
      <c r="L68" s="91">
        <f t="shared" si="12"/>
        <v>185509</v>
      </c>
      <c r="M68" s="91">
        <f t="shared" si="12"/>
        <v>670828</v>
      </c>
      <c r="N68" s="91">
        <f t="shared" si="12"/>
        <v>-438265</v>
      </c>
      <c r="O68" s="91">
        <f t="shared" si="12"/>
        <v>-317501</v>
      </c>
      <c r="P68" s="91">
        <f t="shared" si="12"/>
        <v>-309382</v>
      </c>
      <c r="Q68" s="91">
        <f t="shared" si="12"/>
        <v>2229836</v>
      </c>
      <c r="R68" s="78"/>
      <c r="S68" s="78"/>
      <c r="T68" s="78"/>
      <c r="U68" s="78"/>
      <c r="V68" s="78"/>
      <c r="W68" s="78"/>
      <c r="Y68" s="100"/>
      <c r="Z68" s="100"/>
      <c r="AA68" s="100"/>
      <c r="AB68" s="100"/>
      <c r="AC68" s="100"/>
      <c r="AD68" s="100"/>
    </row>
    <row r="69" spans="1:30" x14ac:dyDescent="0.35">
      <c r="A69" s="1"/>
      <c r="B69" s="7" t="s">
        <v>15</v>
      </c>
      <c r="C69" s="95">
        <v>-132687</v>
      </c>
      <c r="D69" s="95">
        <v>-371681</v>
      </c>
      <c r="E69" s="95">
        <v>-240194</v>
      </c>
      <c r="F69" s="95">
        <v>-276653</v>
      </c>
      <c r="G69" s="95">
        <v>-236837</v>
      </c>
      <c r="H69" s="95">
        <v>-641699</v>
      </c>
      <c r="I69" s="95">
        <v>-105690</v>
      </c>
      <c r="J69" s="95">
        <v>166992</v>
      </c>
      <c r="K69" s="95">
        <v>-113992</v>
      </c>
      <c r="L69" s="95">
        <v>-88906</v>
      </c>
      <c r="M69" s="95">
        <v>-257056</v>
      </c>
      <c r="N69" s="95">
        <v>-26</v>
      </c>
      <c r="O69" s="95">
        <v>-91215</v>
      </c>
      <c r="P69" s="95">
        <v>-63864</v>
      </c>
      <c r="Q69" s="95">
        <v>-433820</v>
      </c>
      <c r="R69" s="46"/>
      <c r="S69" s="46"/>
      <c r="T69" s="46"/>
      <c r="U69" s="46"/>
      <c r="V69" s="46"/>
      <c r="W69" s="46"/>
      <c r="Y69" s="14"/>
      <c r="Z69" s="14"/>
      <c r="AA69" s="14"/>
      <c r="AB69" s="14"/>
      <c r="AC69" s="14"/>
      <c r="AD69" s="14"/>
    </row>
    <row r="70" spans="1:30" x14ac:dyDescent="0.35">
      <c r="A70" s="1"/>
      <c r="B70" s="19" t="s">
        <v>16</v>
      </c>
      <c r="C70" s="93">
        <v>-322065</v>
      </c>
      <c r="D70" s="93">
        <v>-281745</v>
      </c>
      <c r="E70" s="93">
        <v>-1244549</v>
      </c>
      <c r="F70" s="93">
        <v>-293265</v>
      </c>
      <c r="G70" s="93">
        <v>218159</v>
      </c>
      <c r="H70" s="93">
        <v>-80902</v>
      </c>
      <c r="I70" s="93">
        <v>270056</v>
      </c>
      <c r="J70" s="93">
        <v>457175</v>
      </c>
      <c r="K70" s="93">
        <v>6191</v>
      </c>
      <c r="L70" s="93">
        <v>11596</v>
      </c>
      <c r="M70" s="93">
        <v>18105</v>
      </c>
      <c r="N70" s="93">
        <v>240355</v>
      </c>
      <c r="O70" s="93">
        <v>113562</v>
      </c>
      <c r="P70" s="93">
        <v>125066</v>
      </c>
      <c r="Q70" s="93">
        <v>-228017</v>
      </c>
      <c r="R70" s="46"/>
      <c r="S70" s="46"/>
      <c r="T70" s="46"/>
      <c r="U70" s="46"/>
      <c r="V70" s="46"/>
      <c r="W70" s="46"/>
      <c r="Y70" s="14"/>
      <c r="Z70" s="14"/>
      <c r="AA70" s="14"/>
      <c r="AB70" s="14"/>
      <c r="AC70" s="14"/>
      <c r="AD70" s="14"/>
    </row>
    <row r="71" spans="1:30" x14ac:dyDescent="0.35">
      <c r="A71" s="1"/>
      <c r="B71" s="7" t="s">
        <v>29</v>
      </c>
      <c r="C71" s="95">
        <v>59116</v>
      </c>
      <c r="D71" s="95">
        <v>221282</v>
      </c>
      <c r="E71" s="95">
        <v>222786</v>
      </c>
      <c r="F71" s="95">
        <v>229402</v>
      </c>
      <c r="G71" s="95">
        <v>14769</v>
      </c>
      <c r="H71" s="95">
        <v>79499</v>
      </c>
      <c r="I71" s="95">
        <v>-26635</v>
      </c>
      <c r="J71" s="95">
        <v>-14462</v>
      </c>
      <c r="K71" s="95">
        <v>49735</v>
      </c>
      <c r="L71" s="95">
        <v>36166</v>
      </c>
      <c r="M71" s="95">
        <v>46925</v>
      </c>
      <c r="N71" s="95">
        <v>-20491</v>
      </c>
      <c r="O71" s="95">
        <v>0</v>
      </c>
      <c r="P71" s="95">
        <v>0</v>
      </c>
      <c r="Q71" s="95">
        <v>243201</v>
      </c>
      <c r="R71" s="46"/>
      <c r="S71" s="46"/>
      <c r="T71" s="46"/>
      <c r="U71" s="46"/>
      <c r="V71" s="46"/>
      <c r="W71" s="46"/>
      <c r="Y71" s="14"/>
      <c r="Z71" s="14"/>
      <c r="AA71" s="14"/>
      <c r="AB71" s="14"/>
      <c r="AC71" s="14"/>
      <c r="AD71" s="14"/>
    </row>
    <row r="72" spans="1:30" x14ac:dyDescent="0.35">
      <c r="A72" s="2"/>
      <c r="B72" s="17" t="s">
        <v>17</v>
      </c>
      <c r="C72" s="91">
        <f>C68+SUM(C69:C71)</f>
        <v>952091</v>
      </c>
      <c r="D72" s="91">
        <f t="shared" ref="D72:Q72" si="13">D68+SUM(D69:D71)</f>
        <v>1348279</v>
      </c>
      <c r="E72" s="91">
        <f t="shared" si="13"/>
        <v>3934038</v>
      </c>
      <c r="F72" s="91">
        <f t="shared" si="13"/>
        <v>1208409</v>
      </c>
      <c r="G72" s="91">
        <f t="shared" si="13"/>
        <v>49310</v>
      </c>
      <c r="H72" s="91">
        <f t="shared" si="13"/>
        <v>1484700</v>
      </c>
      <c r="I72" s="91">
        <f t="shared" si="13"/>
        <v>-380289</v>
      </c>
      <c r="J72" s="91">
        <f t="shared" si="13"/>
        <v>932926</v>
      </c>
      <c r="K72" s="91">
        <f t="shared" si="13"/>
        <v>251335</v>
      </c>
      <c r="L72" s="91">
        <f t="shared" si="13"/>
        <v>144365</v>
      </c>
      <c r="M72" s="91">
        <f t="shared" si="13"/>
        <v>478802</v>
      </c>
      <c r="N72" s="91">
        <f t="shared" si="13"/>
        <v>-218427</v>
      </c>
      <c r="O72" s="91">
        <f t="shared" si="13"/>
        <v>-295154</v>
      </c>
      <c r="P72" s="91">
        <f t="shared" si="13"/>
        <v>-248180</v>
      </c>
      <c r="Q72" s="91">
        <f t="shared" si="13"/>
        <v>1811200</v>
      </c>
      <c r="R72" s="46"/>
      <c r="S72" s="46"/>
      <c r="T72" s="46"/>
      <c r="U72" s="46"/>
      <c r="V72" s="46"/>
      <c r="W72" s="46"/>
      <c r="Y72" s="14"/>
      <c r="Z72" s="14"/>
      <c r="AA72" s="14"/>
      <c r="AB72" s="14"/>
      <c r="AC72" s="14"/>
      <c r="AD72" s="14"/>
    </row>
    <row r="73" spans="1:30" x14ac:dyDescent="0.35">
      <c r="A73" s="1"/>
      <c r="B73" s="1" t="s">
        <v>18</v>
      </c>
      <c r="C73" s="95">
        <v>0</v>
      </c>
      <c r="D73" s="95">
        <v>0</v>
      </c>
      <c r="E73" s="95">
        <v>0</v>
      </c>
      <c r="F73" s="95">
        <v>0</v>
      </c>
      <c r="G73" s="95">
        <v>0</v>
      </c>
      <c r="H73" s="95">
        <v>0</v>
      </c>
      <c r="I73" s="95">
        <v>0</v>
      </c>
      <c r="J73" s="95">
        <v>0</v>
      </c>
      <c r="K73" s="95">
        <v>0</v>
      </c>
      <c r="L73" s="95">
        <v>0</v>
      </c>
      <c r="M73" s="95">
        <v>0</v>
      </c>
      <c r="N73" s="95">
        <v>0</v>
      </c>
      <c r="O73" s="95">
        <v>0</v>
      </c>
      <c r="P73" s="95">
        <v>0</v>
      </c>
      <c r="Q73" s="95">
        <v>0</v>
      </c>
      <c r="R73" s="46"/>
      <c r="S73" s="46"/>
      <c r="T73" s="46"/>
      <c r="U73" s="46"/>
      <c r="V73" s="46"/>
      <c r="W73" s="46"/>
      <c r="Y73" s="14"/>
      <c r="Z73" s="14"/>
      <c r="AA73" s="14"/>
      <c r="AB73" s="14"/>
      <c r="AC73" s="14"/>
      <c r="AD73" s="14"/>
    </row>
    <row r="74" spans="1:30" x14ac:dyDescent="0.35">
      <c r="A74" s="2"/>
      <c r="B74" s="17" t="s">
        <v>26</v>
      </c>
      <c r="C74" s="91">
        <f>C72+C73</f>
        <v>952091</v>
      </c>
      <c r="D74" s="91">
        <f t="shared" ref="D74:Q74" si="14">D72+D73</f>
        <v>1348279</v>
      </c>
      <c r="E74" s="91">
        <f t="shared" si="14"/>
        <v>3934038</v>
      </c>
      <c r="F74" s="91">
        <f t="shared" si="14"/>
        <v>1208409</v>
      </c>
      <c r="G74" s="91">
        <f t="shared" si="14"/>
        <v>49310</v>
      </c>
      <c r="H74" s="91">
        <f t="shared" si="14"/>
        <v>1484700</v>
      </c>
      <c r="I74" s="91">
        <f t="shared" si="14"/>
        <v>-380289</v>
      </c>
      <c r="J74" s="91">
        <f t="shared" si="14"/>
        <v>932926</v>
      </c>
      <c r="K74" s="91">
        <f t="shared" si="14"/>
        <v>251335</v>
      </c>
      <c r="L74" s="91">
        <f t="shared" si="14"/>
        <v>144365</v>
      </c>
      <c r="M74" s="91">
        <f t="shared" si="14"/>
        <v>478802</v>
      </c>
      <c r="N74" s="91">
        <f t="shared" si="14"/>
        <v>-218427</v>
      </c>
      <c r="O74" s="91">
        <f t="shared" si="14"/>
        <v>-295154</v>
      </c>
      <c r="P74" s="91">
        <f t="shared" si="14"/>
        <v>-248180</v>
      </c>
      <c r="Q74" s="91">
        <f t="shared" si="14"/>
        <v>1811200</v>
      </c>
      <c r="R74" s="46"/>
      <c r="S74" s="46"/>
      <c r="T74" s="46"/>
      <c r="U74" s="46"/>
      <c r="V74" s="46"/>
      <c r="W74" s="46"/>
      <c r="Y74" s="14"/>
      <c r="Z74" s="14"/>
      <c r="AA74" s="14"/>
      <c r="AB74" s="14"/>
      <c r="AC74" s="14"/>
      <c r="AD74" s="14"/>
    </row>
    <row r="75" spans="1:30" x14ac:dyDescent="0.35"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</row>
    <row r="76" spans="1:30" x14ac:dyDescent="0.35">
      <c r="B76" s="37" t="s">
        <v>125</v>
      </c>
      <c r="C76" s="71"/>
      <c r="D76" s="71"/>
      <c r="E76" s="71"/>
      <c r="F76" s="71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</row>
    <row r="77" spans="1:30" x14ac:dyDescent="0.35">
      <c r="B77" s="3" t="s">
        <v>134</v>
      </c>
      <c r="C77" s="70"/>
      <c r="D77" s="70"/>
      <c r="E77" s="70"/>
      <c r="F77" s="70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</row>
    <row r="78" spans="1:30" x14ac:dyDescent="0.35">
      <c r="B78" s="3" t="s">
        <v>131</v>
      </c>
      <c r="C78" s="70"/>
      <c r="D78" s="70"/>
      <c r="E78" s="70"/>
      <c r="F78" s="70"/>
      <c r="G78" s="46"/>
      <c r="H78" s="46"/>
      <c r="I78" s="46"/>
      <c r="J78" s="46"/>
      <c r="K78" s="46"/>
      <c r="L78" s="46"/>
      <c r="M78" s="80"/>
      <c r="N78" s="46"/>
      <c r="O78" s="46"/>
      <c r="P78" s="46"/>
      <c r="Q78" s="46"/>
      <c r="R78" s="46"/>
      <c r="S78" s="46"/>
      <c r="T78" s="46"/>
      <c r="U78" s="46"/>
      <c r="V78" s="46"/>
      <c r="W78" s="46"/>
    </row>
    <row r="79" spans="1:30" x14ac:dyDescent="0.35"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</row>
    <row r="80" spans="1:30" x14ac:dyDescent="0.35"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</row>
  </sheetData>
  <mergeCells count="1">
    <mergeCell ref="B2:B3"/>
  </mergeCells>
  <pageMargins left="0.511811024" right="0.511811024" top="0.78740157499999996" bottom="0.78740157499999996" header="0.31496062000000002" footer="0.31496062000000002"/>
  <headerFooter>
    <oddFooter>&amp;C_x000D_&amp;1#&amp;"Calibri"&amp;10&amp;K008000 Classificação: Pública</oddFooter>
  </headerFooter>
  <customProperties>
    <customPr name="EpmWorksheetKeyString_GUID" r:id="rId1"/>
  </customPropertie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4CFAC352E93740B38658E0EEC63A44" ma:contentTypeVersion="15" ma:contentTypeDescription="Create a new document." ma:contentTypeScope="" ma:versionID="2b76963e67d39f8fe7ee55abee5014b2">
  <xsd:schema xmlns:xsd="http://www.w3.org/2001/XMLSchema" xmlns:xs="http://www.w3.org/2001/XMLSchema" xmlns:p="http://schemas.microsoft.com/office/2006/metadata/properties" xmlns:ns2="2ba00eb6-9d20-4407-b5c9-e3b0a897d67f" xmlns:ns3="1388faaf-d183-4431-bf29-b9edb3b8ad0b" targetNamespace="http://schemas.microsoft.com/office/2006/metadata/properties" ma:root="true" ma:fieldsID="a7d9486f7cd027ad1c009c08975cc707" ns2:_="" ns3:_="">
    <xsd:import namespace="2ba00eb6-9d20-4407-b5c9-e3b0a897d67f"/>
    <xsd:import namespace="1388faaf-d183-4431-bf29-b9edb3b8ad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a00eb6-9d20-4407-b5c9-e3b0a897d6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2ddb3fa-8f10-4620-af5e-d7e75631869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2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88faaf-d183-4431-bf29-b9edb3b8ad0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700bb05-ea23-42bd-ad4e-593dabf084ee}" ma:internalName="TaxCatchAll" ma:showField="CatchAllData" ma:web="1388faaf-d183-4431-bf29-b9edb3b8ad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388faaf-d183-4431-bf29-b9edb3b8ad0b" xsi:nil="true"/>
    <lcf76f155ced4ddcb4097134ff3c332f xmlns="2ba00eb6-9d20-4407-b5c9-e3b0a897d67f">
      <Terms xmlns="http://schemas.microsoft.com/office/infopath/2007/PartnerControls"/>
    </lcf76f155ced4ddcb4097134ff3c332f>
    <_Flow_SignoffStatus xmlns="2ba00eb6-9d20-4407-b5c9-e3b0a897d6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3B93175-EA03-418F-AF33-4F588A8578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a00eb6-9d20-4407-b5c9-e3b0a897d67f"/>
    <ds:schemaRef ds:uri="1388faaf-d183-4431-bf29-b9edb3b8ad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8B923C3-9171-49EF-894C-37907A86BD76}">
  <ds:schemaRefs>
    <ds:schemaRef ds:uri="http://www.w3.org/XML/1998/namespace"/>
    <ds:schemaRef ds:uri="2ba00eb6-9d20-4407-b5c9-e3b0a897d67f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1388faaf-d183-4431-bf29-b9edb3b8ad0b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EDE28E3-4DAB-4803-9DD6-7F18AABB8F9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13</vt:i4>
      </vt:variant>
    </vt:vector>
  </HeadingPairs>
  <TitlesOfParts>
    <vt:vector size="13" baseType="lpstr">
      <vt:lpstr>CAPA</vt:lpstr>
      <vt:lpstr>Consolidado</vt:lpstr>
      <vt:lpstr>Não recorrente </vt:lpstr>
      <vt:lpstr>Holding</vt:lpstr>
      <vt:lpstr>Receita Térmicas</vt:lpstr>
      <vt:lpstr>Furnas Controladora</vt:lpstr>
      <vt:lpstr>MESA</vt:lpstr>
      <vt:lpstr>Furnas Consolidado</vt:lpstr>
      <vt:lpstr>Eletronorte Controladora</vt:lpstr>
      <vt:lpstr>Teles Pires</vt:lpstr>
      <vt:lpstr>Eletronorte Consolidado</vt:lpstr>
      <vt:lpstr>Chesf </vt:lpstr>
      <vt:lpstr>CGT Eletrosul</vt:lpstr>
    </vt:vector>
  </TitlesOfParts>
  <Company>ELETROBRAS - CENTRAIS ELETRICAS BRASILEIRAS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Wanessa Damascena F.</dc:creator>
  <cp:lastModifiedBy>Eduardo Di Giovanna Ganino</cp:lastModifiedBy>
  <cp:lastPrinted>2024-08-19T16:03:52Z</cp:lastPrinted>
  <dcterms:created xsi:type="dcterms:W3CDTF">2023-11-21T17:25:48Z</dcterms:created>
  <dcterms:modified xsi:type="dcterms:W3CDTF">2024-11-27T20:14:47Z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0x010100AA4CFAC352E93740B38658E0EEC63A44</vt:lpwstr>
  </property>
  <property fmtid="{D5CDD505-2E9C-101B-9397-08002B2CF9AE}" pid="3" name="MediaServiceImageTags">
    <vt:lpwstr/>
  </property>
  <property fmtid="{D5CDD505-2E9C-101B-9397-08002B2CF9AE}" pid="4" name="MSIP_Label_40a83aed-4ff2-443d-a0cb-a0188107753d_Enabled">
    <vt:lpwstr>true</vt:lpwstr>
  </property>
  <property fmtid="{D5CDD505-2E9C-101B-9397-08002B2CF9AE}" pid="5" name="MSIP_Label_40a83aed-4ff2-443d-a0cb-a0188107753d_SetDate">
    <vt:lpwstr>2024-05-16T22:12:10Z</vt:lpwstr>
  </property>
  <property fmtid="{D5CDD505-2E9C-101B-9397-08002B2CF9AE}" pid="6" name="MSIP_Label_40a83aed-4ff2-443d-a0cb-a0188107753d_Method">
    <vt:lpwstr>Privileged</vt:lpwstr>
  </property>
  <property fmtid="{D5CDD505-2E9C-101B-9397-08002B2CF9AE}" pid="7" name="MSIP_Label_40a83aed-4ff2-443d-a0cb-a0188107753d_Name">
    <vt:lpwstr>Pública</vt:lpwstr>
  </property>
  <property fmtid="{D5CDD505-2E9C-101B-9397-08002B2CF9AE}" pid="8" name="MSIP_Label_40a83aed-4ff2-443d-a0cb-a0188107753d_SiteId">
    <vt:lpwstr>8a0ffb54-9716-4a93-9158-9e3a7206f18e</vt:lpwstr>
  </property>
  <property fmtid="{D5CDD505-2E9C-101B-9397-08002B2CF9AE}" pid="9" name="MSIP_Label_40a83aed-4ff2-443d-a0cb-a0188107753d_ActionId">
    <vt:lpwstr>016d03ae-f2bb-49f8-9514-5b418f13f2a9</vt:lpwstr>
  </property>
  <property fmtid="{D5CDD505-2E9C-101B-9397-08002B2CF9AE}" pid="10" name="MSIP_Label_40a83aed-4ff2-443d-a0cb-a0188107753d_ContentBits">
    <vt:lpwstr>2</vt:lpwstr>
  </property>
</Properties>
</file>