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drawings/drawing7.xml" ContentType="application/vnd.openxmlformats-officedocument.drawing+xml"/>
  <Override PartName="/xl/tables/table8.xml" ContentType="application/vnd.openxmlformats-officedocument.spreadsheetml.table+xml"/>
  <Override PartName="/xl/drawings/drawing8.xml" ContentType="application/vnd.openxmlformats-officedocument.drawing+xml"/>
  <Override PartName="/xl/tables/table9.xml" ContentType="application/vnd.openxmlformats-officedocument.spreadsheetml.table+xml"/>
  <Override PartName="/xl/drawings/drawing9.xml" ContentType="application/vnd.openxmlformats-officedocument.drawing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\\nfs\FRRDR\03-Setorial\Informe aos Investidores\2024\4T24\Anexo de Informações Financeiras\Old\Planilhas Formatadas PT-EN v2\"/>
    </mc:Choice>
  </mc:AlternateContent>
  <xr:revisionPtr revIDLastSave="0" documentId="13_ncr:1_{1A4D1556-A68D-4E3B-BB3A-6F62375A12A6}" xr6:coauthVersionLast="47" xr6:coauthVersionMax="47" xr10:uidLastSave="{00000000-0000-0000-0000-000000000000}"/>
  <bookViews>
    <workbookView xWindow="-19320" yWindow="-120" windowWidth="19440" windowHeight="14880" tabRatio="838" firstSheet="1" activeTab="1" xr2:uid="{FFE5D763-D6E6-43B5-B577-2E4DF1D455F1}"/>
  </bookViews>
  <sheets>
    <sheet name="DFC - 2T24 (2)" sheetId="28" state="hidden" r:id="rId1"/>
    <sheet name="CAPA" sheetId="32" r:id="rId2"/>
    <sheet name="Mask" sheetId="31" state="hidden" r:id="rId3"/>
    <sheet name="DFC - 3T24" sheetId="30" r:id="rId4"/>
    <sheet name="DFC - 2T24 " sheetId="29" r:id="rId5"/>
    <sheet name="DFC - 1T24" sheetId="21" r:id="rId6"/>
    <sheet name="DFC - 4T23" sheetId="23" r:id="rId7"/>
    <sheet name="DFC - 3T23" sheetId="25" r:id="rId8"/>
    <sheet name="DFC - 2T23" sheetId="26" r:id="rId9"/>
    <sheet name="DFC - 1T23" sheetId="22" r:id="rId10"/>
  </sheets>
  <definedNames>
    <definedName name="_xlnm.Database" localSheetId="8">#REF!</definedName>
    <definedName name="_xlnm.Database" localSheetId="7">#REF!</definedName>
    <definedName name="_xlnm.Database" localSheetId="6">#REF!</definedName>
    <definedName name="_xlnm.Database">#REF!</definedName>
    <definedName name="_xlnm.Extract" localSheetId="8">#REF!</definedName>
    <definedName name="_xlnm.Extract" localSheetId="7">#REF!</definedName>
    <definedName name="_xlnm.Extract" localSheetId="6">#REF!</definedName>
    <definedName name="_xlnm.Extract">#REF!</definedName>
    <definedName name="_xlnm.Print_Area" localSheetId="8">'DFC - 2T23'!$B$1:$R$91</definedName>
    <definedName name="_xlnm.Print_Area" localSheetId="7">'DFC - 3T23'!$A$1:$S$86</definedName>
    <definedName name="_xlnm.Print_Titles" localSheetId="8">'DFC - 2T23'!$1:$8</definedName>
    <definedName name="_xlnm.Print_Titles" localSheetId="7">'DFC - 3T23'!$1:$8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9" i="26" l="1"/>
  <c r="B88" i="26"/>
  <c r="B87" i="26"/>
  <c r="B86" i="26"/>
  <c r="B85" i="26"/>
  <c r="B84" i="26"/>
  <c r="B83" i="26"/>
  <c r="B82" i="26"/>
  <c r="B81" i="26"/>
  <c r="B80" i="26"/>
  <c r="B79" i="26"/>
  <c r="B9" i="25"/>
  <c r="B10" i="25"/>
  <c r="B11" i="25"/>
  <c r="B12" i="25"/>
  <c r="B13" i="25"/>
  <c r="B14" i="25"/>
  <c r="B15" i="25"/>
  <c r="B16" i="25"/>
  <c r="B17" i="25"/>
  <c r="B18" i="25"/>
  <c r="B19" i="25"/>
  <c r="B20" i="25"/>
  <c r="B21" i="25"/>
  <c r="B22" i="25"/>
  <c r="B23" i="25"/>
  <c r="B24" i="25"/>
  <c r="B25" i="25"/>
  <c r="B26" i="25"/>
  <c r="B27" i="25"/>
  <c r="B28" i="25"/>
  <c r="B29" i="25"/>
  <c r="B30" i="25"/>
  <c r="B31" i="25"/>
  <c r="B32" i="25"/>
  <c r="B33" i="25"/>
  <c r="B34" i="25"/>
  <c r="B35" i="25"/>
  <c r="B36" i="25"/>
  <c r="B37" i="25"/>
  <c r="B38" i="25"/>
  <c r="B39" i="25"/>
  <c r="B40" i="25"/>
  <c r="B41" i="25"/>
  <c r="B42" i="25"/>
  <c r="B43" i="25"/>
  <c r="B44" i="25"/>
  <c r="B45" i="25"/>
  <c r="B46" i="25"/>
  <c r="B47" i="25"/>
  <c r="B48" i="25"/>
  <c r="B49" i="25"/>
  <c r="B50" i="25"/>
  <c r="B51" i="25"/>
  <c r="B52" i="25"/>
  <c r="B53" i="25"/>
  <c r="B54" i="25"/>
  <c r="B55" i="25"/>
  <c r="B56" i="25"/>
  <c r="B57" i="25"/>
  <c r="B58" i="25"/>
  <c r="B59" i="25"/>
  <c r="B60" i="25"/>
  <c r="B61" i="25"/>
  <c r="B62" i="25"/>
  <c r="B63" i="25"/>
  <c r="B64" i="25"/>
  <c r="B65" i="25"/>
  <c r="B66" i="25"/>
  <c r="B67" i="25"/>
  <c r="B68" i="25"/>
  <c r="B69" i="25"/>
  <c r="B70" i="25"/>
  <c r="B71" i="25"/>
  <c r="B72" i="25"/>
  <c r="B73" i="25"/>
  <c r="B74" i="25"/>
  <c r="B75" i="25"/>
  <c r="B76" i="25"/>
  <c r="B77" i="25"/>
  <c r="B78" i="25"/>
  <c r="B79" i="25"/>
  <c r="B80" i="25"/>
  <c r="B81" i="25"/>
  <c r="B82" i="25"/>
  <c r="B83" i="25"/>
  <c r="B84" i="25"/>
  <c r="B85" i="25"/>
  <c r="B86" i="25"/>
  <c r="B87" i="25"/>
  <c r="B88" i="25"/>
  <c r="B89" i="25"/>
  <c r="B9" i="22"/>
  <c r="B10" i="22"/>
  <c r="B11" i="22"/>
  <c r="B12" i="22"/>
  <c r="B13" i="22"/>
  <c r="B14" i="22"/>
  <c r="B15" i="22"/>
  <c r="B16" i="22"/>
  <c r="B17" i="22"/>
  <c r="B18" i="22"/>
  <c r="B19" i="22"/>
  <c r="B20" i="22"/>
  <c r="B21" i="22"/>
  <c r="B22" i="22"/>
  <c r="B23" i="22"/>
  <c r="B24" i="22"/>
  <c r="B25" i="22"/>
  <c r="B26" i="22"/>
  <c r="B27" i="22"/>
  <c r="B28" i="22"/>
  <c r="B29" i="22"/>
  <c r="B30" i="22"/>
  <c r="B31" i="22"/>
  <c r="B32" i="22"/>
  <c r="B33" i="22"/>
  <c r="B34" i="22"/>
  <c r="B35" i="22"/>
  <c r="B36" i="22"/>
  <c r="B37" i="22"/>
  <c r="B38" i="22"/>
  <c r="B39" i="22"/>
  <c r="B40" i="22"/>
  <c r="B41" i="22"/>
  <c r="B42" i="22"/>
  <c r="B43" i="22"/>
  <c r="B44" i="22"/>
  <c r="B45" i="22"/>
  <c r="B46" i="22"/>
  <c r="B47" i="22"/>
  <c r="B48" i="22"/>
  <c r="B49" i="22"/>
  <c r="B50" i="22"/>
  <c r="B51" i="22"/>
  <c r="B52" i="22"/>
  <c r="B53" i="22"/>
  <c r="B54" i="22"/>
  <c r="B55" i="22"/>
  <c r="B56" i="22"/>
  <c r="B57" i="22"/>
  <c r="B58" i="22"/>
  <c r="B59" i="22"/>
  <c r="B60" i="22"/>
  <c r="B61" i="22"/>
  <c r="B62" i="22"/>
  <c r="B63" i="22"/>
  <c r="B64" i="22"/>
  <c r="B65" i="22"/>
  <c r="B66" i="22"/>
  <c r="B68" i="22"/>
  <c r="B69" i="22"/>
  <c r="B70" i="22"/>
  <c r="B71" i="22"/>
  <c r="B72" i="22"/>
  <c r="B73" i="22"/>
  <c r="B74" i="22"/>
  <c r="B75" i="22"/>
  <c r="B76" i="22"/>
  <c r="B77" i="22"/>
  <c r="B78" i="22"/>
  <c r="B79" i="22"/>
  <c r="B80" i="22"/>
  <c r="B81" i="22"/>
  <c r="B82" i="22"/>
  <c r="B83" i="22"/>
  <c r="B84" i="22"/>
  <c r="B85" i="22"/>
  <c r="B86" i="22"/>
  <c r="B87" i="22"/>
  <c r="B88" i="22"/>
  <c r="B89" i="22"/>
  <c r="B78" i="26"/>
  <c r="B77" i="26"/>
  <c r="B76" i="26"/>
  <c r="B75" i="26"/>
  <c r="B74" i="26"/>
  <c r="B73" i="26"/>
  <c r="B72" i="26"/>
  <c r="B71" i="26"/>
  <c r="B70" i="26"/>
  <c r="B69" i="26"/>
  <c r="B68" i="26"/>
  <c r="B66" i="26"/>
  <c r="B65" i="26"/>
  <c r="B64" i="26"/>
  <c r="B63" i="26"/>
  <c r="B62" i="26"/>
  <c r="B61" i="26"/>
  <c r="B60" i="26"/>
  <c r="B59" i="26"/>
  <c r="B58" i="26"/>
  <c r="B57" i="26"/>
  <c r="B56" i="26"/>
  <c r="B55" i="26"/>
  <c r="B54" i="26"/>
  <c r="B53" i="26"/>
  <c r="B52" i="26"/>
  <c r="B51" i="26"/>
  <c r="B50" i="26"/>
  <c r="B49" i="26"/>
  <c r="B48" i="26"/>
  <c r="B47" i="26"/>
  <c r="B46" i="26"/>
  <c r="B45" i="26"/>
  <c r="B44" i="26"/>
  <c r="B43" i="26"/>
  <c r="B42" i="26"/>
  <c r="B41" i="26"/>
  <c r="B40" i="26"/>
  <c r="B39" i="26"/>
  <c r="B38" i="26"/>
  <c r="B37" i="26"/>
  <c r="B36" i="26"/>
  <c r="B35" i="26"/>
  <c r="B34" i="26"/>
  <c r="B33" i="26"/>
  <c r="B32" i="26"/>
  <c r="B31" i="26"/>
  <c r="B30" i="26"/>
  <c r="B29" i="26"/>
  <c r="B28" i="26"/>
  <c r="B27" i="26"/>
  <c r="B26" i="26"/>
  <c r="B25" i="26"/>
  <c r="B24" i="26"/>
  <c r="B23" i="26"/>
  <c r="B22" i="26"/>
  <c r="B21" i="26"/>
  <c r="B20" i="26"/>
  <c r="B19" i="26"/>
  <c r="B18" i="26"/>
  <c r="B17" i="26"/>
  <c r="B16" i="26"/>
  <c r="B15" i="26"/>
  <c r="B14" i="26"/>
  <c r="B13" i="26"/>
  <c r="B12" i="26"/>
  <c r="B11" i="26"/>
  <c r="B10" i="26"/>
  <c r="B9" i="26"/>
  <c r="H67" i="29"/>
  <c r="J67" i="29"/>
  <c r="L67" i="29"/>
  <c r="N67" i="29"/>
  <c r="D67" i="31"/>
  <c r="B67" i="22" s="1"/>
  <c r="B11" i="23"/>
  <c r="B16" i="23"/>
  <c r="B17" i="23"/>
  <c r="B18" i="23"/>
  <c r="B23" i="23"/>
  <c r="B29" i="23"/>
  <c r="B30" i="23"/>
  <c r="B31" i="23"/>
  <c r="B32" i="23"/>
  <c r="B36" i="23"/>
  <c r="B42" i="23"/>
  <c r="B43" i="23"/>
  <c r="B44" i="23"/>
  <c r="B47" i="23"/>
  <c r="B48" i="23"/>
  <c r="B55" i="23"/>
  <c r="B56" i="23"/>
  <c r="B59" i="23"/>
  <c r="B60" i="23"/>
  <c r="B62" i="23"/>
  <c r="B68" i="23"/>
  <c r="B72" i="23"/>
  <c r="B73" i="23"/>
  <c r="B74" i="23"/>
  <c r="B77" i="23"/>
  <c r="B84" i="23"/>
  <c r="B85" i="23"/>
  <c r="B86" i="23"/>
  <c r="B90" i="23"/>
  <c r="B9" i="21"/>
  <c r="B10" i="21"/>
  <c r="B11" i="21"/>
  <c r="B18" i="21"/>
  <c r="B19" i="21"/>
  <c r="B20" i="21"/>
  <c r="B21" i="21"/>
  <c r="B22" i="21"/>
  <c r="B23" i="21"/>
  <c r="B31" i="21"/>
  <c r="B32" i="21"/>
  <c r="B33" i="21"/>
  <c r="B34" i="21"/>
  <c r="B35" i="21"/>
  <c r="B39" i="21"/>
  <c r="B45" i="21"/>
  <c r="B46" i="21"/>
  <c r="B47" i="21"/>
  <c r="B52" i="21"/>
  <c r="B53" i="21"/>
  <c r="B59" i="21"/>
  <c r="B65" i="21"/>
  <c r="B66" i="21"/>
  <c r="B68" i="21"/>
  <c r="B72" i="21"/>
  <c r="B74" i="21"/>
  <c r="B79" i="21"/>
  <c r="B80" i="21"/>
  <c r="B81" i="21"/>
  <c r="B86" i="21"/>
  <c r="B35" i="29"/>
  <c r="B9" i="30"/>
  <c r="B10" i="30"/>
  <c r="B11" i="30"/>
  <c r="B19" i="30"/>
  <c r="B20" i="30"/>
  <c r="B21" i="30"/>
  <c r="B22" i="30"/>
  <c r="B23" i="30"/>
  <c r="B32" i="30"/>
  <c r="B33" i="30"/>
  <c r="B34" i="30"/>
  <c r="B35" i="30"/>
  <c r="B36" i="30"/>
  <c r="B39" i="30"/>
  <c r="B40" i="30"/>
  <c r="B45" i="30"/>
  <c r="B46" i="30"/>
  <c r="B47" i="30"/>
  <c r="B48" i="30"/>
  <c r="B52" i="30"/>
  <c r="B53" i="30"/>
  <c r="B54" i="30"/>
  <c r="B59" i="30"/>
  <c r="B60" i="30"/>
  <c r="B65" i="30"/>
  <c r="B66" i="30"/>
  <c r="B68" i="30"/>
  <c r="B69" i="30"/>
  <c r="B73" i="30"/>
  <c r="B80" i="30"/>
  <c r="B81" i="30"/>
  <c r="B82" i="30"/>
  <c r="B83" i="30"/>
  <c r="B85" i="30"/>
  <c r="D35" i="31"/>
  <c r="B35" i="23" s="1"/>
  <c r="B71" i="29"/>
  <c r="D89" i="31"/>
  <c r="D88" i="31"/>
  <c r="D87" i="31"/>
  <c r="D86" i="31"/>
  <c r="D85" i="31"/>
  <c r="B86" i="30" s="1"/>
  <c r="D84" i="31"/>
  <c r="B85" i="21" s="1"/>
  <c r="D83" i="31"/>
  <c r="B84" i="30" s="1"/>
  <c r="D82" i="31"/>
  <c r="B83" i="23" s="1"/>
  <c r="D81" i="31"/>
  <c r="B82" i="23" s="1"/>
  <c r="D80" i="31"/>
  <c r="D79" i="31"/>
  <c r="D78" i="31"/>
  <c r="B79" i="29" s="1"/>
  <c r="D77" i="31"/>
  <c r="D76" i="31"/>
  <c r="D75" i="31"/>
  <c r="B76" i="23" s="1"/>
  <c r="D74" i="31"/>
  <c r="D73" i="31"/>
  <c r="B74" i="30" s="1"/>
  <c r="D72" i="31"/>
  <c r="B73" i="21" s="1"/>
  <c r="D71" i="31"/>
  <c r="D70" i="31"/>
  <c r="B71" i="23" s="1"/>
  <c r="D69" i="31"/>
  <c r="B70" i="23" s="1"/>
  <c r="D68" i="31"/>
  <c r="D66" i="31"/>
  <c r="B68" i="29" s="1"/>
  <c r="D65" i="31"/>
  <c r="B66" i="29" s="1"/>
  <c r="D64" i="31"/>
  <c r="D63" i="31"/>
  <c r="D62" i="31"/>
  <c r="D61" i="31"/>
  <c r="D60" i="31"/>
  <c r="B60" i="21" s="1"/>
  <c r="D59" i="31"/>
  <c r="D58" i="31"/>
  <c r="B58" i="23" s="1"/>
  <c r="D57" i="31"/>
  <c r="B57" i="23" s="1"/>
  <c r="D56" i="31"/>
  <c r="D55" i="31"/>
  <c r="D54" i="31"/>
  <c r="B55" i="29" s="1"/>
  <c r="D53" i="31"/>
  <c r="B54" i="29" s="1"/>
  <c r="D52" i="31"/>
  <c r="D51" i="31"/>
  <c r="B51" i="30" s="1"/>
  <c r="D50" i="31"/>
  <c r="B50" i="29" s="1"/>
  <c r="D49" i="31"/>
  <c r="D48" i="31"/>
  <c r="B48" i="21" s="1"/>
  <c r="D47" i="31"/>
  <c r="D46" i="31"/>
  <c r="B46" i="23" s="1"/>
  <c r="D45" i="31"/>
  <c r="D44" i="31"/>
  <c r="D43" i="31"/>
  <c r="D42" i="31"/>
  <c r="B43" i="29" s="1"/>
  <c r="D41" i="31"/>
  <c r="B42" i="29" s="1"/>
  <c r="D40" i="31"/>
  <c r="B40" i="23" s="1"/>
  <c r="D39" i="31"/>
  <c r="D38" i="31"/>
  <c r="D37" i="31"/>
  <c r="D36" i="31"/>
  <c r="B36" i="21" s="1"/>
  <c r="D34" i="31"/>
  <c r="B34" i="23" s="1"/>
  <c r="D33" i="31"/>
  <c r="B33" i="23" s="1"/>
  <c r="D32" i="31"/>
  <c r="D31" i="31"/>
  <c r="D30" i="31"/>
  <c r="B30" i="29" s="1"/>
  <c r="D29" i="31"/>
  <c r="B29" i="29" s="1"/>
  <c r="D28" i="31"/>
  <c r="D27" i="31"/>
  <c r="D26" i="31"/>
  <c r="D25" i="31"/>
  <c r="D24" i="31"/>
  <c r="B24" i="21" s="1"/>
  <c r="D23" i="31"/>
  <c r="D22" i="31"/>
  <c r="B22" i="23" s="1"/>
  <c r="D21" i="31"/>
  <c r="B21" i="23" s="1"/>
  <c r="D20" i="31"/>
  <c r="D19" i="31"/>
  <c r="D18" i="31"/>
  <c r="B18" i="29" s="1"/>
  <c r="D17" i="31"/>
  <c r="B17" i="29" s="1"/>
  <c r="D16" i="31"/>
  <c r="D15" i="31"/>
  <c r="D14" i="31"/>
  <c r="D13" i="31"/>
  <c r="D12" i="31"/>
  <c r="D11" i="31"/>
  <c r="D10" i="31"/>
  <c r="B10" i="23" s="1"/>
  <c r="D9" i="31"/>
  <c r="B9" i="23" s="1"/>
  <c r="B67" i="26" l="1"/>
  <c r="B67" i="29"/>
  <c r="B67" i="21"/>
  <c r="B67" i="23"/>
  <c r="B67" i="30"/>
  <c r="B12" i="29"/>
  <c r="B12" i="21"/>
  <c r="B37" i="30"/>
  <c r="B37" i="21"/>
  <c r="B61" i="30"/>
  <c r="B61" i="21"/>
  <c r="B87" i="30"/>
  <c r="B24" i="30"/>
  <c r="B13" i="30"/>
  <c r="B13" i="21"/>
  <c r="B39" i="29"/>
  <c r="B38" i="30"/>
  <c r="B62" i="30"/>
  <c r="B88" i="29"/>
  <c r="B14" i="29"/>
  <c r="B14" i="30"/>
  <c r="B89" i="23"/>
  <c r="B53" i="29"/>
  <c r="B78" i="29"/>
  <c r="B78" i="21"/>
  <c r="B64" i="21"/>
  <c r="B50" i="21"/>
  <c r="B15" i="23"/>
  <c r="B16" i="29"/>
  <c r="B63" i="21"/>
  <c r="B14" i="23"/>
  <c r="B63" i="30"/>
  <c r="B89" i="21"/>
  <c r="B62" i="21"/>
  <c r="B27" i="23"/>
  <c r="B49" i="29"/>
  <c r="B88" i="21"/>
  <c r="B17" i="21"/>
  <c r="B69" i="23"/>
  <c r="B12" i="23"/>
  <c r="B17" i="30"/>
  <c r="B58" i="21"/>
  <c r="B30" i="21"/>
  <c r="B53" i="23"/>
  <c r="B30" i="30"/>
  <c r="B49" i="30"/>
  <c r="B49" i="21"/>
  <c r="B75" i="29"/>
  <c r="B75" i="30"/>
  <c r="B25" i="30"/>
  <c r="B25" i="21"/>
  <c r="B50" i="30"/>
  <c r="B76" i="29"/>
  <c r="B38" i="21"/>
  <c r="B61" i="23"/>
  <c r="B26" i="29"/>
  <c r="B26" i="30"/>
  <c r="B51" i="21"/>
  <c r="B75" i="23"/>
  <c r="B41" i="29"/>
  <c r="B51" i="29"/>
  <c r="B88" i="23"/>
  <c r="B28" i="29"/>
  <c r="B79" i="30"/>
  <c r="B64" i="30"/>
  <c r="B77" i="21"/>
  <c r="B87" i="23"/>
  <c r="B28" i="23"/>
  <c r="B80" i="29"/>
  <c r="B78" i="30"/>
  <c r="B76" i="21"/>
  <c r="B41" i="23"/>
  <c r="B13" i="23"/>
  <c r="B77" i="30"/>
  <c r="B18" i="30"/>
  <c r="B75" i="21"/>
  <c r="B54" i="23"/>
  <c r="B26" i="23"/>
  <c r="B76" i="30"/>
  <c r="B31" i="30"/>
  <c r="B87" i="21"/>
  <c r="B44" i="21"/>
  <c r="B16" i="21"/>
  <c r="B39" i="23"/>
  <c r="B25" i="23"/>
  <c r="B46" i="29"/>
  <c r="B45" i="23"/>
  <c r="B89" i="30"/>
  <c r="B58" i="30"/>
  <c r="B44" i="30"/>
  <c r="B16" i="30"/>
  <c r="B57" i="21"/>
  <c r="B43" i="21"/>
  <c r="B29" i="21"/>
  <c r="B15" i="21"/>
  <c r="B81" i="23"/>
  <c r="B66" i="23"/>
  <c r="B52" i="23"/>
  <c r="B38" i="23"/>
  <c r="B24" i="23"/>
  <c r="B88" i="30"/>
  <c r="B72" i="30"/>
  <c r="B57" i="30"/>
  <c r="B43" i="30"/>
  <c r="B29" i="30"/>
  <c r="B15" i="30"/>
  <c r="B84" i="21"/>
  <c r="B71" i="21"/>
  <c r="B56" i="21"/>
  <c r="B42" i="21"/>
  <c r="B28" i="21"/>
  <c r="B14" i="21"/>
  <c r="B80" i="23"/>
  <c r="B65" i="23"/>
  <c r="B51" i="23"/>
  <c r="B37" i="23"/>
  <c r="B71" i="30"/>
  <c r="B56" i="30"/>
  <c r="B42" i="30"/>
  <c r="B28" i="30"/>
  <c r="B12" i="30"/>
  <c r="B83" i="21"/>
  <c r="B70" i="21"/>
  <c r="B55" i="21"/>
  <c r="B41" i="21"/>
  <c r="B27" i="21"/>
  <c r="B79" i="23"/>
  <c r="B64" i="23"/>
  <c r="B50" i="23"/>
  <c r="B20" i="23"/>
  <c r="B70" i="30"/>
  <c r="B55" i="30"/>
  <c r="B41" i="30"/>
  <c r="B27" i="30"/>
  <c r="B82" i="21"/>
  <c r="B69" i="21"/>
  <c r="B54" i="21"/>
  <c r="B40" i="21"/>
  <c r="B26" i="21"/>
  <c r="B78" i="23"/>
  <c r="B63" i="23"/>
  <c r="B49" i="23"/>
  <c r="B19" i="23"/>
  <c r="B36" i="29"/>
  <c r="B70" i="29"/>
  <c r="B57" i="29"/>
  <c r="B83" i="29"/>
  <c r="B84" i="29"/>
  <c r="B85" i="29"/>
  <c r="B61" i="29"/>
  <c r="B45" i="29"/>
  <c r="B24" i="29"/>
  <c r="B21" i="29"/>
  <c r="B82" i="29"/>
  <c r="B20" i="29"/>
  <c r="B58" i="29"/>
  <c r="B60" i="29"/>
  <c r="B37" i="29"/>
  <c r="B74" i="29"/>
  <c r="B72" i="29"/>
  <c r="B89" i="29"/>
  <c r="B22" i="29"/>
  <c r="B87" i="29"/>
  <c r="B86" i="29"/>
  <c r="B10" i="29"/>
  <c r="B9" i="29"/>
  <c r="B34" i="29"/>
  <c r="B23" i="29"/>
  <c r="B48" i="29"/>
  <c r="B38" i="29"/>
  <c r="B59" i="29"/>
  <c r="B33" i="29"/>
  <c r="B73" i="29"/>
  <c r="B62" i="29"/>
  <c r="B11" i="29"/>
  <c r="B32" i="29"/>
  <c r="B13" i="29"/>
  <c r="B81" i="29"/>
  <c r="B31" i="29"/>
  <c r="B65" i="29"/>
  <c r="B77" i="29"/>
  <c r="B64" i="29"/>
  <c r="B52" i="29"/>
  <c r="B40" i="29"/>
  <c r="B27" i="29"/>
  <c r="B15" i="29"/>
  <c r="B25" i="29"/>
  <c r="B69" i="29"/>
  <c r="B56" i="29"/>
  <c r="B44" i="29"/>
  <c r="B19" i="29"/>
  <c r="J83" i="30" l="1"/>
  <c r="H83" i="30"/>
  <c r="F83" i="30"/>
  <c r="P81" i="30"/>
  <c r="P83" i="30" s="1"/>
  <c r="N81" i="30"/>
  <c r="N83" i="30" s="1"/>
  <c r="L81" i="30"/>
  <c r="L83" i="30" s="1"/>
  <c r="J81" i="30"/>
  <c r="H81" i="30"/>
  <c r="F81" i="30"/>
  <c r="D81" i="30"/>
  <c r="D83" i="30" s="1"/>
  <c r="P60" i="30"/>
  <c r="P62" i="30" s="1"/>
  <c r="N60" i="30"/>
  <c r="N62" i="30" s="1"/>
  <c r="L60" i="30"/>
  <c r="L62" i="30" s="1"/>
  <c r="J60" i="30"/>
  <c r="J62" i="30" s="1"/>
  <c r="H60" i="30"/>
  <c r="H62" i="30" s="1"/>
  <c r="F60" i="30"/>
  <c r="F62" i="30" s="1"/>
  <c r="D60" i="30"/>
  <c r="D62" i="30" s="1"/>
  <c r="J44" i="30"/>
  <c r="J46" i="30" s="1"/>
  <c r="H44" i="30"/>
  <c r="H46" i="30" s="1"/>
  <c r="F44" i="30"/>
  <c r="F46" i="30" s="1"/>
  <c r="D44" i="30"/>
  <c r="D46" i="30" s="1"/>
  <c r="P13" i="30"/>
  <c r="P44" i="30" s="1"/>
  <c r="P46" i="30" s="1"/>
  <c r="N13" i="30"/>
  <c r="N44" i="30" s="1"/>
  <c r="N46" i="30" s="1"/>
  <c r="L13" i="30"/>
  <c r="L44" i="30" s="1"/>
  <c r="L46" i="30" s="1"/>
  <c r="J13" i="30"/>
  <c r="H13" i="30"/>
  <c r="F13" i="30"/>
  <c r="D13" i="30"/>
  <c r="P83" i="31"/>
  <c r="N83" i="31"/>
  <c r="L83" i="31"/>
  <c r="R81" i="31"/>
  <c r="R83" i="31" s="1"/>
  <c r="P81" i="31"/>
  <c r="N81" i="31"/>
  <c r="L81" i="31"/>
  <c r="J81" i="31"/>
  <c r="J83" i="31" s="1"/>
  <c r="H81" i="31"/>
  <c r="H83" i="31" s="1"/>
  <c r="F81" i="31"/>
  <c r="F83" i="31" s="1"/>
  <c r="R60" i="31"/>
  <c r="R62" i="31" s="1"/>
  <c r="P60" i="31"/>
  <c r="P62" i="31" s="1"/>
  <c r="N60" i="31"/>
  <c r="N62" i="31" s="1"/>
  <c r="L60" i="31"/>
  <c r="L62" i="31" s="1"/>
  <c r="J60" i="31"/>
  <c r="J62" i="31" s="1"/>
  <c r="H60" i="31"/>
  <c r="H62" i="31" s="1"/>
  <c r="F60" i="31"/>
  <c r="F62" i="31" s="1"/>
  <c r="R13" i="31"/>
  <c r="R44" i="31" s="1"/>
  <c r="R46" i="31" s="1"/>
  <c r="P13" i="31"/>
  <c r="P44" i="31" s="1"/>
  <c r="P46" i="31" s="1"/>
  <c r="N13" i="31"/>
  <c r="N44" i="31" s="1"/>
  <c r="N46" i="31" s="1"/>
  <c r="L13" i="31"/>
  <c r="L44" i="31" s="1"/>
  <c r="L46" i="31" s="1"/>
  <c r="J13" i="31"/>
  <c r="J44" i="31" s="1"/>
  <c r="J46" i="31" s="1"/>
  <c r="H13" i="31"/>
  <c r="H44" i="31" s="1"/>
  <c r="H46" i="31" s="1"/>
  <c r="H85" i="31" s="1"/>
  <c r="H91" i="31" s="1"/>
  <c r="F13" i="31"/>
  <c r="F44" i="31" s="1"/>
  <c r="F46" i="31" s="1"/>
  <c r="R89" i="28"/>
  <c r="N89" i="28"/>
  <c r="L89" i="28"/>
  <c r="J89" i="28"/>
  <c r="H89" i="28"/>
  <c r="F89" i="28"/>
  <c r="D89" i="28"/>
  <c r="BB88" i="28"/>
  <c r="AZ88" i="28"/>
  <c r="AX88" i="28"/>
  <c r="AV88" i="28"/>
  <c r="AT88" i="28"/>
  <c r="AR88" i="28"/>
  <c r="AP88" i="28"/>
  <c r="AO88" i="28"/>
  <c r="AN88" i="28"/>
  <c r="BB87" i="28"/>
  <c r="AZ87" i="28"/>
  <c r="AX87" i="28"/>
  <c r="AV87" i="28"/>
  <c r="AT87" i="28"/>
  <c r="AR87" i="28"/>
  <c r="AP87" i="28"/>
  <c r="AO87" i="28"/>
  <c r="AN87" i="28"/>
  <c r="BB86" i="28"/>
  <c r="AZ86" i="28"/>
  <c r="AX86" i="28"/>
  <c r="AV86" i="28"/>
  <c r="AT86" i="28"/>
  <c r="AR86" i="28"/>
  <c r="AP86" i="28"/>
  <c r="AO86" i="28"/>
  <c r="AN86" i="28"/>
  <c r="BB85" i="28"/>
  <c r="AZ85" i="28"/>
  <c r="AX85" i="28"/>
  <c r="AV85" i="28"/>
  <c r="AT85" i="28"/>
  <c r="AR85" i="28"/>
  <c r="AP85" i="28"/>
  <c r="AO85" i="28"/>
  <c r="AN85" i="28"/>
  <c r="BB84" i="28"/>
  <c r="AZ84" i="28"/>
  <c r="AX84" i="28"/>
  <c r="AV84" i="28"/>
  <c r="AT84" i="28"/>
  <c r="AR84" i="28"/>
  <c r="AP84" i="28"/>
  <c r="AO84" i="28"/>
  <c r="AN84" i="28"/>
  <c r="BB83" i="28"/>
  <c r="AZ83" i="28"/>
  <c r="AX83" i="28"/>
  <c r="AV83" i="28"/>
  <c r="AT83" i="28"/>
  <c r="AR83" i="28"/>
  <c r="AP83" i="28"/>
  <c r="AO83" i="28"/>
  <c r="AN83" i="28"/>
  <c r="R83" i="28"/>
  <c r="P83" i="28"/>
  <c r="N83" i="28"/>
  <c r="L83" i="28"/>
  <c r="J83" i="28"/>
  <c r="H83" i="28"/>
  <c r="F83" i="28"/>
  <c r="D83" i="28"/>
  <c r="BB82" i="28"/>
  <c r="AZ82" i="28"/>
  <c r="AX82" i="28"/>
  <c r="AV82" i="28"/>
  <c r="AT82" i="28"/>
  <c r="AR82" i="28"/>
  <c r="AP82" i="28"/>
  <c r="AO82" i="28"/>
  <c r="AN82" i="28"/>
  <c r="BB81" i="28"/>
  <c r="AZ81" i="28"/>
  <c r="AX81" i="28"/>
  <c r="AV81" i="28"/>
  <c r="AT81" i="28"/>
  <c r="AR81" i="28"/>
  <c r="AP81" i="28"/>
  <c r="AO81" i="28"/>
  <c r="AN81" i="28"/>
  <c r="R81" i="28"/>
  <c r="P81" i="28"/>
  <c r="N81" i="28"/>
  <c r="L81" i="28"/>
  <c r="J81" i="28"/>
  <c r="H81" i="28"/>
  <c r="F81" i="28"/>
  <c r="D81" i="28"/>
  <c r="BB80" i="28"/>
  <c r="AZ80" i="28"/>
  <c r="AX80" i="28"/>
  <c r="AV80" i="28"/>
  <c r="AT80" i="28"/>
  <c r="AR80" i="28"/>
  <c r="AP80" i="28"/>
  <c r="AO80" i="28"/>
  <c r="AN80" i="28"/>
  <c r="BB79" i="28"/>
  <c r="AZ79" i="28"/>
  <c r="AX79" i="28"/>
  <c r="AV79" i="28"/>
  <c r="AT79" i="28"/>
  <c r="AR79" i="28"/>
  <c r="AP79" i="28"/>
  <c r="AO79" i="28"/>
  <c r="AN79" i="28"/>
  <c r="R79" i="28"/>
  <c r="P79" i="28"/>
  <c r="N79" i="28"/>
  <c r="L79" i="28"/>
  <c r="J79" i="28"/>
  <c r="H79" i="28"/>
  <c r="F79" i="28"/>
  <c r="D79" i="28"/>
  <c r="BB78" i="28"/>
  <c r="AZ78" i="28"/>
  <c r="AX78" i="28"/>
  <c r="AV78" i="28"/>
  <c r="AT78" i="28"/>
  <c r="AR78" i="28"/>
  <c r="AP78" i="28"/>
  <c r="AO78" i="28"/>
  <c r="AN78" i="28"/>
  <c r="BB77" i="28"/>
  <c r="AZ77" i="28"/>
  <c r="AX77" i="28"/>
  <c r="AV77" i="28"/>
  <c r="AT77" i="28"/>
  <c r="AR77" i="28"/>
  <c r="AP77" i="28"/>
  <c r="AO77" i="28"/>
  <c r="AN77" i="28"/>
  <c r="BB76" i="28"/>
  <c r="AZ76" i="28"/>
  <c r="AX76" i="28"/>
  <c r="AV76" i="28"/>
  <c r="AT76" i="28"/>
  <c r="AR76" i="28"/>
  <c r="AP76" i="28"/>
  <c r="AO76" i="28"/>
  <c r="AN76" i="28"/>
  <c r="BB75" i="28"/>
  <c r="AZ75" i="28"/>
  <c r="AX75" i="28"/>
  <c r="AV75" i="28"/>
  <c r="AT75" i="28"/>
  <c r="AR75" i="28"/>
  <c r="AP75" i="28"/>
  <c r="AO75" i="28"/>
  <c r="AN75" i="28"/>
  <c r="BB74" i="28"/>
  <c r="AZ74" i="28"/>
  <c r="AX74" i="28"/>
  <c r="AV74" i="28"/>
  <c r="AT74" i="28"/>
  <c r="AR74" i="28"/>
  <c r="AP74" i="28"/>
  <c r="AO74" i="28"/>
  <c r="AN74" i="28"/>
  <c r="BB73" i="28"/>
  <c r="AZ73" i="28"/>
  <c r="AX73" i="28"/>
  <c r="AV73" i="28"/>
  <c r="AT73" i="28"/>
  <c r="AR73" i="28"/>
  <c r="AP73" i="28"/>
  <c r="AO73" i="28"/>
  <c r="AN73" i="28"/>
  <c r="BB72" i="28"/>
  <c r="AZ72" i="28"/>
  <c r="AX72" i="28"/>
  <c r="AV72" i="28"/>
  <c r="AT72" i="28"/>
  <c r="AR72" i="28"/>
  <c r="AP72" i="28"/>
  <c r="AO72" i="28"/>
  <c r="AN72" i="28"/>
  <c r="BB71" i="28"/>
  <c r="AZ71" i="28"/>
  <c r="AX71" i="28"/>
  <c r="AV71" i="28"/>
  <c r="AT71" i="28"/>
  <c r="AR71" i="28"/>
  <c r="AP71" i="28"/>
  <c r="AO71" i="28"/>
  <c r="AN71" i="28"/>
  <c r="BB70" i="28"/>
  <c r="AZ70" i="28"/>
  <c r="AX70" i="28"/>
  <c r="AV70" i="28"/>
  <c r="AT70" i="28"/>
  <c r="AR70" i="28"/>
  <c r="AP70" i="28"/>
  <c r="AO70" i="28"/>
  <c r="AN70" i="28"/>
  <c r="BB69" i="28"/>
  <c r="AZ69" i="28"/>
  <c r="AX69" i="28"/>
  <c r="AV69" i="28"/>
  <c r="AT69" i="28"/>
  <c r="AR69" i="28"/>
  <c r="AP69" i="28"/>
  <c r="AO69" i="28"/>
  <c r="AN69" i="28"/>
  <c r="BB68" i="28"/>
  <c r="AZ68" i="28"/>
  <c r="AX68" i="28"/>
  <c r="AV68" i="28"/>
  <c r="AT68" i="28"/>
  <c r="AR68" i="28"/>
  <c r="AP68" i="28"/>
  <c r="AO68" i="28"/>
  <c r="AN68" i="28"/>
  <c r="BB67" i="28"/>
  <c r="AZ67" i="28"/>
  <c r="AX67" i="28"/>
  <c r="AV67" i="28"/>
  <c r="AT67" i="28"/>
  <c r="AR67" i="28"/>
  <c r="AP67" i="28"/>
  <c r="AO67" i="28"/>
  <c r="AN67" i="28"/>
  <c r="BB66" i="28"/>
  <c r="AZ66" i="28"/>
  <c r="AX66" i="28"/>
  <c r="AV66" i="28"/>
  <c r="AT66" i="28"/>
  <c r="AR66" i="28"/>
  <c r="AP66" i="28"/>
  <c r="AO66" i="28"/>
  <c r="AN66" i="28"/>
  <c r="BB65" i="28"/>
  <c r="AZ65" i="28"/>
  <c r="AX65" i="28"/>
  <c r="AV65" i="28"/>
  <c r="AT65" i="28"/>
  <c r="AR65" i="28"/>
  <c r="AP65" i="28"/>
  <c r="AO65" i="28"/>
  <c r="AN65" i="28"/>
  <c r="BB64" i="28"/>
  <c r="AZ64" i="28"/>
  <c r="AX64" i="28"/>
  <c r="AV64" i="28"/>
  <c r="AT64" i="28"/>
  <c r="AR64" i="28"/>
  <c r="AP64" i="28"/>
  <c r="AO64" i="28"/>
  <c r="AN64" i="28"/>
  <c r="BB63" i="28"/>
  <c r="AZ63" i="28"/>
  <c r="AX63" i="28"/>
  <c r="AV63" i="28"/>
  <c r="AT63" i="28"/>
  <c r="AR63" i="28"/>
  <c r="AP63" i="28"/>
  <c r="AO63" i="28"/>
  <c r="AN63" i="28"/>
  <c r="BB62" i="28"/>
  <c r="AZ62" i="28"/>
  <c r="AX62" i="28"/>
  <c r="AV62" i="28"/>
  <c r="AT62" i="28"/>
  <c r="AR62" i="28"/>
  <c r="AP62" i="28"/>
  <c r="AO62" i="28"/>
  <c r="AN62" i="28"/>
  <c r="R62" i="28"/>
  <c r="P62" i="28"/>
  <c r="N62" i="28"/>
  <c r="L62" i="28"/>
  <c r="J62" i="28"/>
  <c r="H62" i="28"/>
  <c r="F62" i="28"/>
  <c r="D62" i="28"/>
  <c r="BB61" i="28"/>
  <c r="AZ61" i="28"/>
  <c r="AX61" i="28"/>
  <c r="AV61" i="28"/>
  <c r="AT61" i="28"/>
  <c r="AR61" i="28"/>
  <c r="AP61" i="28"/>
  <c r="AO61" i="28"/>
  <c r="AN61" i="28"/>
  <c r="BB60" i="28"/>
  <c r="AZ60" i="28"/>
  <c r="AX60" i="28"/>
  <c r="AV60" i="28"/>
  <c r="AT60" i="28"/>
  <c r="AR60" i="28"/>
  <c r="AP60" i="28"/>
  <c r="AO60" i="28"/>
  <c r="AN60" i="28"/>
  <c r="R60" i="28"/>
  <c r="P60" i="28"/>
  <c r="N60" i="28"/>
  <c r="L60" i="28"/>
  <c r="J60" i="28"/>
  <c r="H60" i="28"/>
  <c r="F60" i="28"/>
  <c r="D60" i="28"/>
  <c r="BB59" i="28"/>
  <c r="AZ59" i="28"/>
  <c r="AX59" i="28"/>
  <c r="AV59" i="28"/>
  <c r="AT59" i="28"/>
  <c r="AR59" i="28"/>
  <c r="AP59" i="28"/>
  <c r="AO59" i="28"/>
  <c r="AN59" i="28"/>
  <c r="BB58" i="28"/>
  <c r="AZ58" i="28"/>
  <c r="AX58" i="28"/>
  <c r="AV58" i="28"/>
  <c r="AT58" i="28"/>
  <c r="AR58" i="28"/>
  <c r="AP58" i="28"/>
  <c r="AO58" i="28"/>
  <c r="AN58" i="28"/>
  <c r="BB57" i="28"/>
  <c r="AZ57" i="28"/>
  <c r="AX57" i="28"/>
  <c r="AV57" i="28"/>
  <c r="AT57" i="28"/>
  <c r="AR57" i="28"/>
  <c r="AP57" i="28"/>
  <c r="AO57" i="28"/>
  <c r="AN57" i="28"/>
  <c r="BB56" i="28"/>
  <c r="AZ56" i="28"/>
  <c r="AX56" i="28"/>
  <c r="AV56" i="28"/>
  <c r="AT56" i="28"/>
  <c r="AR56" i="28"/>
  <c r="AP56" i="28"/>
  <c r="AO56" i="28"/>
  <c r="AN56" i="28"/>
  <c r="BB55" i="28"/>
  <c r="AZ55" i="28"/>
  <c r="AX55" i="28"/>
  <c r="AV55" i="28"/>
  <c r="AT55" i="28"/>
  <c r="AR55" i="28"/>
  <c r="AP55" i="28"/>
  <c r="AO55" i="28"/>
  <c r="AN55" i="28"/>
  <c r="BB54" i="28"/>
  <c r="AZ54" i="28"/>
  <c r="AX54" i="28"/>
  <c r="AV54" i="28"/>
  <c r="AT54" i="28"/>
  <c r="AR54" i="28"/>
  <c r="AP54" i="28"/>
  <c r="AO54" i="28"/>
  <c r="AN54" i="28"/>
  <c r="BB53" i="28"/>
  <c r="AZ53" i="28"/>
  <c r="AX53" i="28"/>
  <c r="AV53" i="28"/>
  <c r="AT53" i="28"/>
  <c r="AR53" i="28"/>
  <c r="AP53" i="28"/>
  <c r="AO53" i="28"/>
  <c r="AN53" i="28"/>
  <c r="BB52" i="28"/>
  <c r="AZ52" i="28"/>
  <c r="AX52" i="28"/>
  <c r="AV52" i="28"/>
  <c r="AT52" i="28"/>
  <c r="AR52" i="28"/>
  <c r="AP52" i="28"/>
  <c r="AO52" i="28"/>
  <c r="AN52" i="28"/>
  <c r="BB51" i="28"/>
  <c r="AZ51" i="28"/>
  <c r="AX51" i="28"/>
  <c r="AV51" i="28"/>
  <c r="AT51" i="28"/>
  <c r="AR51" i="28"/>
  <c r="AP51" i="28"/>
  <c r="AO51" i="28"/>
  <c r="AN51" i="28"/>
  <c r="BB50" i="28"/>
  <c r="AZ50" i="28"/>
  <c r="AX50" i="28"/>
  <c r="AV50" i="28"/>
  <c r="AT50" i="28"/>
  <c r="AR50" i="28"/>
  <c r="AP50" i="28"/>
  <c r="AO50" i="28"/>
  <c r="AN50" i="28"/>
  <c r="BB49" i="28"/>
  <c r="AZ49" i="28"/>
  <c r="AX49" i="28"/>
  <c r="AV49" i="28"/>
  <c r="AT49" i="28"/>
  <c r="AR49" i="28"/>
  <c r="AP49" i="28"/>
  <c r="AO49" i="28"/>
  <c r="AN49" i="28"/>
  <c r="BB48" i="28"/>
  <c r="AZ48" i="28"/>
  <c r="AX48" i="28"/>
  <c r="AV48" i="28"/>
  <c r="AT48" i="28"/>
  <c r="AR48" i="28"/>
  <c r="AP48" i="28"/>
  <c r="AO48" i="28"/>
  <c r="AN48" i="28"/>
  <c r="BB47" i="28"/>
  <c r="AZ47" i="28"/>
  <c r="AX47" i="28"/>
  <c r="AV47" i="28"/>
  <c r="AT47" i="28"/>
  <c r="AR47" i="28"/>
  <c r="AP47" i="28"/>
  <c r="AO47" i="28"/>
  <c r="AN47" i="28"/>
  <c r="BB46" i="28"/>
  <c r="AZ46" i="28"/>
  <c r="AX46" i="28"/>
  <c r="AV46" i="28"/>
  <c r="AT46" i="28"/>
  <c r="AR46" i="28"/>
  <c r="AP46" i="28"/>
  <c r="AO46" i="28"/>
  <c r="AN46" i="28"/>
  <c r="R46" i="28"/>
  <c r="P46" i="28"/>
  <c r="N46" i="28"/>
  <c r="L46" i="28"/>
  <c r="J46" i="28"/>
  <c r="H46" i="28"/>
  <c r="F46" i="28"/>
  <c r="D46" i="28"/>
  <c r="BB45" i="28"/>
  <c r="AZ45" i="28"/>
  <c r="AX45" i="28"/>
  <c r="AV45" i="28"/>
  <c r="AT45" i="28"/>
  <c r="AR45" i="28"/>
  <c r="AP45" i="28"/>
  <c r="AO45" i="28"/>
  <c r="AN45" i="28"/>
  <c r="BB44" i="28"/>
  <c r="AZ44" i="28"/>
  <c r="AX44" i="28"/>
  <c r="AV44" i="28"/>
  <c r="AT44" i="28"/>
  <c r="AR44" i="28"/>
  <c r="AP44" i="28"/>
  <c r="AO44" i="28"/>
  <c r="AN44" i="28"/>
  <c r="R44" i="28"/>
  <c r="P44" i="28"/>
  <c r="N44" i="28"/>
  <c r="L44" i="28"/>
  <c r="J44" i="28"/>
  <c r="H44" i="28"/>
  <c r="F44" i="28"/>
  <c r="D44" i="28"/>
  <c r="BB43" i="28"/>
  <c r="AZ43" i="28"/>
  <c r="AX43" i="28"/>
  <c r="AV43" i="28"/>
  <c r="AT43" i="28"/>
  <c r="AR43" i="28"/>
  <c r="AP43" i="28"/>
  <c r="AO43" i="28"/>
  <c r="AN43" i="28"/>
  <c r="BB42" i="28"/>
  <c r="AZ42" i="28"/>
  <c r="AX42" i="28"/>
  <c r="AV42" i="28"/>
  <c r="AT42" i="28"/>
  <c r="AR42" i="28"/>
  <c r="AP42" i="28"/>
  <c r="AO42" i="28"/>
  <c r="AN42" i="28"/>
  <c r="BB41" i="28"/>
  <c r="AZ41" i="28"/>
  <c r="AX41" i="28"/>
  <c r="AV41" i="28"/>
  <c r="AT41" i="28"/>
  <c r="AR41" i="28"/>
  <c r="AP41" i="28"/>
  <c r="AO41" i="28"/>
  <c r="AN41" i="28"/>
  <c r="BB40" i="28"/>
  <c r="AZ40" i="28"/>
  <c r="AX40" i="28"/>
  <c r="AV40" i="28"/>
  <c r="AT40" i="28"/>
  <c r="AR40" i="28"/>
  <c r="AP40" i="28"/>
  <c r="AO40" i="28"/>
  <c r="AN40" i="28"/>
  <c r="BB39" i="28"/>
  <c r="AZ39" i="28"/>
  <c r="AX39" i="28"/>
  <c r="AV39" i="28"/>
  <c r="AT39" i="28"/>
  <c r="AR39" i="28"/>
  <c r="AP39" i="28"/>
  <c r="AO39" i="28"/>
  <c r="AN39" i="28"/>
  <c r="BB38" i="28"/>
  <c r="AZ38" i="28"/>
  <c r="AX38" i="28"/>
  <c r="AV38" i="28"/>
  <c r="AT38" i="28"/>
  <c r="AR38" i="28"/>
  <c r="AP38" i="28"/>
  <c r="AO38" i="28"/>
  <c r="AN38" i="28"/>
  <c r="BB37" i="28"/>
  <c r="AZ37" i="28"/>
  <c r="AX37" i="28"/>
  <c r="AV37" i="28"/>
  <c r="AT37" i="28"/>
  <c r="AR37" i="28"/>
  <c r="AP37" i="28"/>
  <c r="AO37" i="28"/>
  <c r="AN37" i="28"/>
  <c r="BB36" i="28"/>
  <c r="AZ36" i="28"/>
  <c r="AX36" i="28"/>
  <c r="AV36" i="28"/>
  <c r="AT36" i="28"/>
  <c r="AR36" i="28"/>
  <c r="AP36" i="28"/>
  <c r="AO36" i="28"/>
  <c r="AN36" i="28"/>
  <c r="BB35" i="28"/>
  <c r="AZ35" i="28"/>
  <c r="AX35" i="28"/>
  <c r="AV35" i="28"/>
  <c r="AT35" i="28"/>
  <c r="AR35" i="28"/>
  <c r="AP35" i="28"/>
  <c r="AO35" i="28"/>
  <c r="AN35" i="28"/>
  <c r="BB34" i="28"/>
  <c r="AZ34" i="28"/>
  <c r="AX34" i="28"/>
  <c r="AV34" i="28"/>
  <c r="AT34" i="28"/>
  <c r="AR34" i="28"/>
  <c r="AP34" i="28"/>
  <c r="AO34" i="28"/>
  <c r="AN34" i="28"/>
  <c r="BB33" i="28"/>
  <c r="AZ33" i="28"/>
  <c r="AX33" i="28"/>
  <c r="AV33" i="28"/>
  <c r="AT33" i="28"/>
  <c r="AR33" i="28"/>
  <c r="AP33" i="28"/>
  <c r="AO33" i="28"/>
  <c r="AN33" i="28"/>
  <c r="BB32" i="28"/>
  <c r="AZ32" i="28"/>
  <c r="AX32" i="28"/>
  <c r="AV32" i="28"/>
  <c r="AT32" i="28"/>
  <c r="AR32" i="28"/>
  <c r="AP32" i="28"/>
  <c r="AO32" i="28"/>
  <c r="AN32" i="28"/>
  <c r="BB31" i="28"/>
  <c r="AZ31" i="28"/>
  <c r="AX31" i="28"/>
  <c r="AV31" i="28"/>
  <c r="AT31" i="28"/>
  <c r="AR31" i="28"/>
  <c r="AP31" i="28"/>
  <c r="AO31" i="28"/>
  <c r="AN31" i="28"/>
  <c r="BB30" i="28"/>
  <c r="AZ30" i="28"/>
  <c r="AX30" i="28"/>
  <c r="AV30" i="28"/>
  <c r="AT30" i="28"/>
  <c r="AR30" i="28"/>
  <c r="AP30" i="28"/>
  <c r="AO30" i="28"/>
  <c r="AN30" i="28"/>
  <c r="BB29" i="28"/>
  <c r="AZ29" i="28"/>
  <c r="AX29" i="28"/>
  <c r="AV29" i="28"/>
  <c r="AT29" i="28"/>
  <c r="AR29" i="28"/>
  <c r="AP29" i="28"/>
  <c r="AO29" i="28"/>
  <c r="AN29" i="28"/>
  <c r="BB28" i="28"/>
  <c r="AZ28" i="28"/>
  <c r="AX28" i="28"/>
  <c r="AV28" i="28"/>
  <c r="AT28" i="28"/>
  <c r="AR28" i="28"/>
  <c r="AP28" i="28"/>
  <c r="AO28" i="28"/>
  <c r="AN28" i="28"/>
  <c r="P28" i="28"/>
  <c r="N28" i="28"/>
  <c r="L28" i="28"/>
  <c r="J28" i="28"/>
  <c r="H28" i="28"/>
  <c r="F28" i="28"/>
  <c r="BB27" i="28"/>
  <c r="AZ27" i="28"/>
  <c r="AX27" i="28"/>
  <c r="AV27" i="28"/>
  <c r="AT27" i="28"/>
  <c r="AR27" i="28"/>
  <c r="AP27" i="28"/>
  <c r="AO27" i="28"/>
  <c r="AN27" i="28"/>
  <c r="BB26" i="28"/>
  <c r="AZ26" i="28"/>
  <c r="AX26" i="28"/>
  <c r="AV26" i="28"/>
  <c r="AT26" i="28"/>
  <c r="AR26" i="28"/>
  <c r="AP26" i="28"/>
  <c r="AO26" i="28"/>
  <c r="AN26" i="28"/>
  <c r="BB25" i="28"/>
  <c r="AZ25" i="28"/>
  <c r="AX25" i="28"/>
  <c r="AV25" i="28"/>
  <c r="AT25" i="28"/>
  <c r="AR25" i="28"/>
  <c r="AP25" i="28"/>
  <c r="AO25" i="28"/>
  <c r="AN25" i="28"/>
  <c r="BB24" i="28"/>
  <c r="AZ24" i="28"/>
  <c r="AX24" i="28"/>
  <c r="AV24" i="28"/>
  <c r="AT24" i="28"/>
  <c r="AR24" i="28"/>
  <c r="AP24" i="28"/>
  <c r="AO24" i="28"/>
  <c r="AN24" i="28"/>
  <c r="BB23" i="28"/>
  <c r="AZ23" i="28"/>
  <c r="AX23" i="28"/>
  <c r="AV23" i="28"/>
  <c r="AT23" i="28"/>
  <c r="AR23" i="28"/>
  <c r="AP23" i="28"/>
  <c r="AO23" i="28"/>
  <c r="AN23" i="28"/>
  <c r="BB22" i="28"/>
  <c r="AZ22" i="28"/>
  <c r="AX22" i="28"/>
  <c r="AV22" i="28"/>
  <c r="AT22" i="28"/>
  <c r="AR22" i="28"/>
  <c r="AP22" i="28"/>
  <c r="AO22" i="28"/>
  <c r="AN22" i="28"/>
  <c r="BB21" i="28"/>
  <c r="AZ21" i="28"/>
  <c r="AX21" i="28"/>
  <c r="AV21" i="28"/>
  <c r="AT21" i="28"/>
  <c r="AR21" i="28"/>
  <c r="AP21" i="28"/>
  <c r="AO21" i="28"/>
  <c r="AN21" i="28"/>
  <c r="BB20" i="28"/>
  <c r="AZ20" i="28"/>
  <c r="AX20" i="28"/>
  <c r="AV20" i="28"/>
  <c r="AT20" i="28"/>
  <c r="AR20" i="28"/>
  <c r="AP20" i="28"/>
  <c r="AO20" i="28"/>
  <c r="AN20" i="28"/>
  <c r="BB19" i="28"/>
  <c r="AZ19" i="28"/>
  <c r="AX19" i="28"/>
  <c r="AV19" i="28"/>
  <c r="AT19" i="28"/>
  <c r="AR19" i="28"/>
  <c r="AP19" i="28"/>
  <c r="AO19" i="28"/>
  <c r="AN19" i="28"/>
  <c r="BB18" i="28"/>
  <c r="AZ18" i="28"/>
  <c r="AX18" i="28"/>
  <c r="AV18" i="28"/>
  <c r="AT18" i="28"/>
  <c r="AR18" i="28"/>
  <c r="AP18" i="28"/>
  <c r="AO18" i="28"/>
  <c r="AN18" i="28"/>
  <c r="BB17" i="28"/>
  <c r="AZ17" i="28"/>
  <c r="AX17" i="28"/>
  <c r="AV17" i="28"/>
  <c r="AT17" i="28"/>
  <c r="AR17" i="28"/>
  <c r="AP17" i="28"/>
  <c r="AO17" i="28"/>
  <c r="AN17" i="28"/>
  <c r="BB16" i="28"/>
  <c r="AZ16" i="28"/>
  <c r="AX16" i="28"/>
  <c r="AV16" i="28"/>
  <c r="AT16" i="28"/>
  <c r="AR16" i="28"/>
  <c r="AP16" i="28"/>
  <c r="AO16" i="28"/>
  <c r="AN16" i="28"/>
  <c r="BB15" i="28"/>
  <c r="AZ15" i="28"/>
  <c r="AX15" i="28"/>
  <c r="AV15" i="28"/>
  <c r="AT15" i="28"/>
  <c r="AR15" i="28"/>
  <c r="AP15" i="28"/>
  <c r="AO15" i="28"/>
  <c r="AN15" i="28"/>
  <c r="BB14" i="28"/>
  <c r="AZ14" i="28"/>
  <c r="AX14" i="28"/>
  <c r="AV14" i="28"/>
  <c r="AT14" i="28"/>
  <c r="AR14" i="28"/>
  <c r="AP14" i="28"/>
  <c r="AO14" i="28"/>
  <c r="AN14" i="28"/>
  <c r="BB13" i="28"/>
  <c r="AZ13" i="28"/>
  <c r="AX13" i="28"/>
  <c r="AV13" i="28"/>
  <c r="AT13" i="28"/>
  <c r="AR13" i="28"/>
  <c r="AP13" i="28"/>
  <c r="AO13" i="28"/>
  <c r="AN13" i="28"/>
  <c r="R13" i="28"/>
  <c r="P13" i="28"/>
  <c r="N13" i="28"/>
  <c r="L13" i="28"/>
  <c r="J13" i="28"/>
  <c r="H13" i="28"/>
  <c r="F13" i="28"/>
  <c r="D13" i="28"/>
  <c r="BB12" i="28"/>
  <c r="AZ12" i="28"/>
  <c r="AX12" i="28"/>
  <c r="AV12" i="28"/>
  <c r="AT12" i="28"/>
  <c r="AR12" i="28"/>
  <c r="AP12" i="28"/>
  <c r="AO12" i="28"/>
  <c r="AN12" i="28"/>
  <c r="BB11" i="28"/>
  <c r="AZ11" i="28"/>
  <c r="AX11" i="28"/>
  <c r="AV11" i="28"/>
  <c r="AT11" i="28"/>
  <c r="AR11" i="28"/>
  <c r="AP11" i="28"/>
  <c r="AO11" i="28"/>
  <c r="AN11" i="28"/>
  <c r="J85" i="30" l="1"/>
  <c r="J91" i="30" s="1"/>
  <c r="N85" i="30"/>
  <c r="P85" i="30"/>
  <c r="P91" i="30" s="1"/>
  <c r="L85" i="30"/>
  <c r="L91" i="30" s="1"/>
  <c r="D85" i="30"/>
  <c r="D91" i="30" s="1"/>
  <c r="F85" i="30"/>
  <c r="F91" i="30" s="1"/>
  <c r="H85" i="30"/>
  <c r="H91" i="30" s="1"/>
  <c r="F85" i="31"/>
  <c r="F91" i="31" s="1"/>
  <c r="R85" i="31"/>
  <c r="R91" i="31" s="1"/>
  <c r="L85" i="31"/>
  <c r="L91" i="31" s="1"/>
  <c r="N85" i="31"/>
  <c r="N91" i="31" s="1"/>
  <c r="P85" i="31"/>
  <c r="J85" i="31"/>
  <c r="J91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Rodrigo Rios Ribeiro</author>
  </authors>
  <commentList>
    <comment ref="B35" authorId="0" shapeId="0" xr:uid="{91567327-B403-4A12-9FE1-77F79AB1006C}">
      <text>
        <r>
          <rPr>
            <b/>
            <sz val="9"/>
            <color indexed="81"/>
            <rFont val="Segoe UI"/>
            <family val="2"/>
          </rPr>
          <t>Linha foi alocada para as atividades de investimento a pedido da PWC</t>
        </r>
      </text>
    </comment>
    <comment ref="B66" authorId="0" shapeId="0" xr:uid="{8AA7325A-AA13-4103-884D-2FD7858691EB}">
      <text>
        <r>
          <rPr>
            <b/>
            <sz val="9"/>
            <color indexed="81"/>
            <rFont val="Segoe UI"/>
            <family val="2"/>
          </rPr>
          <t>Linha foi alocada para as atividades de investimento a pedido da PWC</t>
        </r>
      </text>
    </comment>
  </commentList>
</comments>
</file>

<file path=xl/sharedStrings.xml><?xml version="1.0" encoding="utf-8"?>
<sst xmlns="http://schemas.openxmlformats.org/spreadsheetml/2006/main" count="381" uniqueCount="155">
  <si>
    <t>Remensurações regulatórias - Contratos de transmissão</t>
  </si>
  <si>
    <t>Outras receitas e despesas</t>
  </si>
  <si>
    <t xml:space="preserve">CENTRAIS ELÉTRICAS BRASILEIRAS S.A. - ELETROBRAS </t>
  </si>
  <si>
    <t>( em milhares de Reais )</t>
  </si>
  <si>
    <t>Furnas</t>
  </si>
  <si>
    <t>Chesf</t>
  </si>
  <si>
    <t>Eletronorte</t>
  </si>
  <si>
    <t>CGT Eletrosul</t>
  </si>
  <si>
    <t>Eletropar</t>
  </si>
  <si>
    <t>Eliminações</t>
  </si>
  <si>
    <t>Eletrobras
Holding</t>
  </si>
  <si>
    <t xml:space="preserve">Eletrobras
Consolidado </t>
  </si>
  <si>
    <t>Cauções e depósitos vinculados</t>
  </si>
  <si>
    <t>Outros</t>
  </si>
  <si>
    <t>ATIVIDADES OPERACIONAIS</t>
  </si>
  <si>
    <t>Ajustes para reconciliar o lucro com o caixa gerado pelas operações:</t>
  </si>
  <si>
    <t>Depreciação e amortização</t>
  </si>
  <si>
    <t>Variações cambiais e monetárias líquidas</t>
  </si>
  <si>
    <t>Encargos financeiros</t>
  </si>
  <si>
    <t>Resultado da equivalência patrimonial</t>
  </si>
  <si>
    <t>Receitas da transmissão</t>
  </si>
  <si>
    <t>Custo de construção - transmissão</t>
  </si>
  <si>
    <t>Provisões (reversões) operacionais</t>
  </si>
  <si>
    <t>Outras</t>
  </si>
  <si>
    <t xml:space="preserve">     Caixa proveniente das (usados nas) atividades operacionais</t>
  </si>
  <si>
    <t>Pagamento de encargos financeiros</t>
  </si>
  <si>
    <t>Recebimento da receita anual permitida - RAP</t>
  </si>
  <si>
    <t>Recebimento de encargos financeiros</t>
  </si>
  <si>
    <t>Pagamento de refinanciamento de impostos e contribuições - principal</t>
  </si>
  <si>
    <t>Recebimento de remuneração de investimentos em partipações societárias</t>
  </si>
  <si>
    <t>Pagamento de litígios</t>
  </si>
  <si>
    <t>Pagamento de imposto de renda e contribuição social</t>
  </si>
  <si>
    <t>Pagamento de previdência complementar</t>
  </si>
  <si>
    <t>Caixa líquido proveniente das atividades operacionais</t>
  </si>
  <si>
    <t>ATIVIDADES DE FINANCIAMENTO</t>
  </si>
  <si>
    <t>Recebimento pela emissão de ações</t>
  </si>
  <si>
    <t>Pagamento de remuneração aos acionistas</t>
  </si>
  <si>
    <t>Pagamento aos acionistas dissidentes - incorporação de ações</t>
  </si>
  <si>
    <t>Pagamento de arrendamentos - principal</t>
  </si>
  <si>
    <t>Caixa líquido proveniente das (usado nas) atividades de financiamento das operações continuadas</t>
  </si>
  <si>
    <t>Caixa líquido proveniente das (usado nas) atividades de financiamento</t>
  </si>
  <si>
    <t>ATIVIDADES DE INVESTIMENTO</t>
  </si>
  <si>
    <t>Concessão de adiantamento para futuro aumento de capital</t>
  </si>
  <si>
    <t>Recebimento de empréstimos e financiamentos</t>
  </si>
  <si>
    <t>Aquisição de ativo imobilizado</t>
  </si>
  <si>
    <t>Aquisição de ativo intangível</t>
  </si>
  <si>
    <t>Infraestrutura da transmissão - ativo contratual</t>
  </si>
  <si>
    <t>Aquisição/aporte de capital em participações societárias</t>
  </si>
  <si>
    <t>Alienação de investimentos em participações societárias</t>
  </si>
  <si>
    <t>Caixa líquido proveniente das (usado nas) atividades de investimento das operações continuadas</t>
  </si>
  <si>
    <t>Caixa líquido proveniente das (usado nas) atividades de investimento</t>
  </si>
  <si>
    <t>Acréscimo (redução) no caixa e equivalentes de caixa</t>
  </si>
  <si>
    <t xml:space="preserve">      Caixa e equivalentes de caixa no início do período</t>
  </si>
  <si>
    <t xml:space="preserve">      Caixa e equivalentes de caixa no fim do período</t>
  </si>
  <si>
    <t>Recompra de ações</t>
  </si>
  <si>
    <t>Caixa líquido (usado nas) atividades de financiamento das operações descontinuadas</t>
  </si>
  <si>
    <t>Variação nos ativos e passivos operacionais</t>
  </si>
  <si>
    <t>Resultado da dívida protegida (hedge) e derivativos</t>
  </si>
  <si>
    <t>Pagamento de obrigações com CDE e revitalização de bacias - principal</t>
  </si>
  <si>
    <t>Pagamento de encargos financeiros - CDE/ Revitalização de bacias</t>
  </si>
  <si>
    <t>Empréstimos e financiamentos obtidos e debêntures obtidas</t>
  </si>
  <si>
    <t xml:space="preserve">      (Redução) no caixa e equivalentes de caixa das operações descontinuadas</t>
  </si>
  <si>
    <t>Baixas de imobilizado e intangível</t>
  </si>
  <si>
    <t>Caixa líquido (usado nas) atividades operacionais das operações descontinuadas</t>
  </si>
  <si>
    <t>Caixa líquido proveniente das atividades operacionais das operações continuadas</t>
  </si>
  <si>
    <t>Pagamento de empréstimos e financiamentos e debêntures - principal</t>
  </si>
  <si>
    <t>Aplicações financeiras líquidas (TVM)</t>
  </si>
  <si>
    <t>Caixa líquido proveniente das atividades de investimento das operações descontinuadas</t>
  </si>
  <si>
    <t>DEMONSTRAÇÃO DO FLUXO DE CAIXA FINDOS EM 31 DE DEZEMBRO DE 2023</t>
  </si>
  <si>
    <t>Resultado do período antes do imposto de renda e da contribuição social</t>
  </si>
  <si>
    <t>Caixa restrito</t>
  </si>
  <si>
    <t>DEMONSTRAÇÃO DO FLUXO DE CAIXA FINDOS EM 31 DE MARÇO DE 2023</t>
  </si>
  <si>
    <t>DEMONSTRAÇÃO DO FLUXO DE CAIXA FINDOS EM 31 DE MARÇO DE 2024</t>
  </si>
  <si>
    <t>DEMONSTRAÇÃO DO FLUXO DE CAIXA FINDOS EM 30 DE SETEMBRO DE 2023</t>
  </si>
  <si>
    <t>DEMONSTRAÇÃO DO FLUXO DE CAIXA FINDOS EM 30 DE JUNHO DE 2023</t>
  </si>
  <si>
    <t>Recebimento de encargos (TVM)</t>
  </si>
  <si>
    <t>DEMONSTRAÇÃO DO FLUXO DE CAIXA FINDOS EM 30 DE JUNHO DE 2024</t>
  </si>
  <si>
    <t>DEMONSTRAÇÃO DO FLUXO DE CAIXA FINDOS EM 30 DE SETEMBRO DE 2024</t>
  </si>
  <si>
    <t>Caixa líquido na incorporação de controlada</t>
  </si>
  <si>
    <t>Eletrobras Holding + Furnas + SPEs *</t>
  </si>
  <si>
    <t>* Considera as SPEs: Baguari, Retiro Baixo, Brasil Ventos, MESA, Nova Era Janapu, Triângulo Mineiro Transmissão e Vale do São Bartolomeu.</t>
  </si>
  <si>
    <t xml:space="preserve">  </t>
  </si>
  <si>
    <t>PT</t>
  </si>
  <si>
    <t>EN</t>
  </si>
  <si>
    <t>Chave Contabilidade</t>
  </si>
  <si>
    <t>Português</t>
  </si>
  <si>
    <t>English</t>
  </si>
  <si>
    <t>OPERATIONAL ACTIVITIES</t>
  </si>
  <si>
    <t>Income for the period before income tax and social contribution</t>
  </si>
  <si>
    <t>Adjustments to reconcile profit with cash generated by operations:</t>
  </si>
  <si>
    <t>Depreciation and amortization</t>
  </si>
  <si>
    <t>Net exchange and monetary variations</t>
  </si>
  <si>
    <t>Financial charges</t>
  </si>
  <si>
    <t>Income from the equity method</t>
  </si>
  <si>
    <t>Other Income and Expenses</t>
  </si>
  <si>
    <t>Transmission revenue</t>
  </si>
  <si>
    <t>Construction cost - transmission</t>
  </si>
  <si>
    <t>Regulatory remeasurements - Transmission contracts</t>
  </si>
  <si>
    <t>Operating provisions (reversals)</t>
  </si>
  <si>
    <t>Write-offs of fixed and intangible assets</t>
  </si>
  <si>
    <t>Income from hedged debt and derivatives</t>
  </si>
  <si>
    <t>Others</t>
  </si>
  <si>
    <t>Variation in operating assets and liabilities</t>
  </si>
  <si>
    <t>Cash from (used in) operating activities</t>
  </si>
  <si>
    <t>Payment of financial charges</t>
  </si>
  <si>
    <t>Receipt of the permitted annual revenue - RAP</t>
  </si>
  <si>
    <t>Payment of financial charges - CDE/ Basin Revitalization</t>
  </si>
  <si>
    <t>Receipt of compensation for investments in equity investments</t>
  </si>
  <si>
    <t>Payment of disputes</t>
  </si>
  <si>
    <t>Bonds and earmarked deposits</t>
  </si>
  <si>
    <t>Payment of income tax and social contribution</t>
  </si>
  <si>
    <t>Payment of refinancing of taxes and contributions - principal</t>
  </si>
  <si>
    <t>Payment of supplementary pension plan</t>
  </si>
  <si>
    <t>Net cash from (used in) operating activities of continuing operations</t>
  </si>
  <si>
    <t>Net cash from (used in) operating activities of discontinued operations</t>
  </si>
  <si>
    <t>Net cash from (used in) operating activities</t>
  </si>
  <si>
    <t>FINANCING ACTIVITIES</t>
  </si>
  <si>
    <t>Receipts from share issues</t>
  </si>
  <si>
    <t>Loans and financing obtained and debentures obtained</t>
  </si>
  <si>
    <t>Payment of loans and financing and debentures - principal</t>
  </si>
  <si>
    <t>Payment of remuneration to shareholders</t>
  </si>
  <si>
    <t>Payment to dissenting shareholders - merger of shares</t>
  </si>
  <si>
    <t xml:space="preserve">Sharebuyback </t>
  </si>
  <si>
    <t>Payment of obligations with CDE and basin revitalization - principal</t>
  </si>
  <si>
    <t>Payment of leases - principal</t>
  </si>
  <si>
    <t>Net cash from (used in) financing activities of continuing operations</t>
  </si>
  <si>
    <t>Net cash from (used in) financing activities of discontinued operations</t>
  </si>
  <si>
    <t>Net cash from (used in) financing activities</t>
  </si>
  <si>
    <t>INVESTMENT ACTIVITIES</t>
  </si>
  <si>
    <t>Receipt of financial charges</t>
  </si>
  <si>
    <t>Granting of advance for future capital increase</t>
  </si>
  <si>
    <t>Receipt of loans and financing</t>
  </si>
  <si>
    <t>Acquisition of fixed assets</t>
  </si>
  <si>
    <t>Acquisition of intangible assets</t>
  </si>
  <si>
    <t>Net financial investments (TVM)</t>
  </si>
  <si>
    <t>Receipt of charges (TVM)</t>
  </si>
  <si>
    <t>Transmission infrastructure - contractual asset</t>
  </si>
  <si>
    <t>Acquisition/Capital Contribution in Equity Interests</t>
  </si>
  <si>
    <t>Disposal of investments in equity interests</t>
  </si>
  <si>
    <t>Restricted cash</t>
  </si>
  <si>
    <t>Net cash on incorporation of subsidiaries</t>
  </si>
  <si>
    <t>Net cash from (used in) investment activities of continuing operations</t>
  </si>
  <si>
    <t>Net cash from (used in) investment activities from discontinued operations</t>
  </si>
  <si>
    <t>Net cash from (used in) investing activities</t>
  </si>
  <si>
    <t>Increase (decrease) in cash and cash equivalents</t>
  </si>
  <si>
    <t>Caixa proveniente das (usados nas) atividades operacionais</t>
  </si>
  <si>
    <t>Caixa e equivalentes de caixa no início do período</t>
  </si>
  <si>
    <t>Caixa e equivalentes de caixa no fim do período</t>
  </si>
  <si>
    <t>(Redução) no caixa e equivalentes de caixa das operações descontinuadas</t>
  </si>
  <si>
    <t xml:space="preserve">Cash and cash equivalents at the beginning of the period </t>
  </si>
  <si>
    <t>Cash and cash equivalents at the end of the period</t>
  </si>
  <si>
    <t>Increase (decrease) in cash and cash equivalents from discontinued operations</t>
  </si>
  <si>
    <t>Idioma/Language:</t>
  </si>
  <si>
    <t xml:space="preserve">Acquisition of debentures </t>
  </si>
  <si>
    <t>Aquisição de Debêntures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</si>
</sst>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3" formatCode="_-* #,##0.00_-;\-* #,##0.00_-;_-* &quot;-&quot;??_-;_-@_-"/>
    <numFmt numFmtId="164" formatCode="_(* #,##0_);_(* \(#,##0\);_(* &quot;-&quot;??_);_(@_)"/>
    <numFmt numFmtId="165" formatCode="General_)"/>
    <numFmt numFmtId="166" formatCode="_(* #,##0_);_(* \(#,##0\);_(* &quot;-&quot;_);_(@_)"/>
    <numFmt numFmtId="167" formatCode="_(* #,##0.00_);_(* \(#,##0.00\);_(* &quot;-&quot;??_);_(@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ourier"/>
      <family val="3"/>
    </font>
    <font>
      <b/>
      <sz val="10"/>
      <color indexed="8"/>
      <name val="Verdana"/>
      <family val="2"/>
    </font>
    <font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b/>
      <u/>
      <sz val="10"/>
      <name val="Verdana"/>
      <family val="2"/>
    </font>
    <font>
      <sz val="10"/>
      <color indexed="8"/>
      <name val="Verdana"/>
      <family val="2"/>
    </font>
    <font>
      <b/>
      <sz val="11"/>
      <name val="Verdana"/>
      <family val="2"/>
    </font>
    <font>
      <sz val="10"/>
      <color indexed="8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name val="Verdana"/>
      <family val="2"/>
    </font>
    <font>
      <sz val="10"/>
      <name val="Arial"/>
      <family val="2"/>
    </font>
    <font>
      <b/>
      <sz val="9"/>
      <color indexed="81"/>
      <name val="Segoe UI"/>
      <family val="2"/>
    </font>
    <font>
      <strike/>
      <sz val="10"/>
      <name val="Verdana"/>
      <family val="2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0" fontId="5" fillId="0" borderId="0"/>
    <xf numFmtId="165" fontId="3" fillId="0" borderId="0"/>
    <xf numFmtId="165" fontId="3" fillId="0" borderId="0"/>
    <xf numFmtId="43" fontId="5" fillId="0" borderId="0" applyFont="0" applyFill="0" applyBorder="0" applyAlignment="0" applyProtection="0"/>
    <xf numFmtId="0" fontId="11" fillId="0" borderId="0">
      <alignment vertical="top"/>
    </xf>
    <xf numFmtId="0" fontId="5" fillId="0" borderId="0">
      <alignment vertical="top"/>
    </xf>
    <xf numFmtId="0" fontId="1" fillId="0" borderId="0"/>
    <xf numFmtId="9" fontId="5" fillId="0" borderId="0" applyFont="0" applyFill="0" applyBorder="0" applyAlignment="0" applyProtection="0"/>
    <xf numFmtId="165" fontId="3" fillId="0" borderId="1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37" fontId="3" fillId="0" borderId="0"/>
    <xf numFmtId="0" fontId="1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>
      <alignment vertical="top"/>
    </xf>
    <xf numFmtId="167" fontId="5" fillId="0" borderId="0" applyFont="0" applyFill="0" applyBorder="0" applyAlignment="0" applyProtection="0"/>
    <xf numFmtId="0" fontId="5" fillId="0" borderId="0">
      <alignment vertical="top"/>
    </xf>
    <xf numFmtId="0" fontId="15" fillId="0" borderId="0"/>
  </cellStyleXfs>
  <cellXfs count="94">
    <xf numFmtId="0" fontId="0" fillId="0" borderId="0" xfId="0"/>
    <xf numFmtId="0" fontId="6" fillId="0" borderId="0" xfId="2" applyFont="1" applyAlignment="1">
      <alignment horizontal="left" vertical="center"/>
    </xf>
    <xf numFmtId="164" fontId="6" fillId="0" borderId="0" xfId="2" applyNumberFormat="1" applyFont="1" applyAlignment="1">
      <alignment vertical="center"/>
    </xf>
    <xf numFmtId="0" fontId="7" fillId="0" borderId="0" xfId="3" quotePrefix="1" applyFont="1" applyAlignment="1">
      <alignment horizontal="left" vertical="center"/>
    </xf>
    <xf numFmtId="164" fontId="6" fillId="0" borderId="0" xfId="1" applyNumberFormat="1" applyFont="1" applyFill="1" applyBorder="1" applyAlignment="1" applyProtection="1">
      <alignment vertical="center"/>
    </xf>
    <xf numFmtId="164" fontId="6" fillId="0" borderId="0" xfId="2" applyNumberFormat="1" applyFont="1" applyAlignment="1">
      <alignment horizontal="centerContinuous" vertical="center"/>
    </xf>
    <xf numFmtId="164" fontId="6" fillId="0" borderId="0" xfId="1" applyNumberFormat="1" applyFont="1" applyFill="1" applyAlignment="1" applyProtection="1">
      <alignment horizontal="center" vertical="center"/>
      <protection locked="0"/>
    </xf>
    <xf numFmtId="164" fontId="6" fillId="0" borderId="0" xfId="1" quotePrefix="1" applyNumberFormat="1" applyFont="1" applyFill="1" applyBorder="1" applyAlignment="1" applyProtection="1">
      <alignment horizontal="center" vertical="center"/>
    </xf>
    <xf numFmtId="164" fontId="6" fillId="0" borderId="0" xfId="1" applyNumberFormat="1" applyFont="1" applyFill="1" applyAlignment="1">
      <alignment horizontal="center" vertical="center"/>
    </xf>
    <xf numFmtId="164" fontId="6" fillId="0" borderId="0" xfId="1" applyNumberFormat="1" applyFont="1" applyFill="1" applyBorder="1" applyAlignment="1" applyProtection="1">
      <alignment horizontal="center" vertical="center"/>
    </xf>
    <xf numFmtId="164" fontId="6" fillId="0" borderId="0" xfId="2" applyNumberFormat="1" applyFont="1" applyAlignment="1">
      <alignment horizontal="center" vertical="center"/>
    </xf>
    <xf numFmtId="0" fontId="7" fillId="0" borderId="0" xfId="2" applyFont="1" applyAlignment="1">
      <alignment horizontal="left" vertical="center"/>
    </xf>
    <xf numFmtId="0" fontId="6" fillId="0" borderId="0" xfId="3" applyFont="1" applyAlignment="1">
      <alignment horizontal="left" vertical="center"/>
    </xf>
    <xf numFmtId="164" fontId="7" fillId="0" borderId="0" xfId="1" applyNumberFormat="1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3" borderId="0" xfId="0" applyFont="1" applyFill="1" applyAlignment="1">
      <alignment horizontal="center" vertical="center" wrapText="1"/>
    </xf>
    <xf numFmtId="0" fontId="7" fillId="0" borderId="0" xfId="3" applyFont="1" applyAlignment="1">
      <alignment horizontal="left" vertical="center"/>
    </xf>
    <xf numFmtId="164" fontId="7" fillId="0" borderId="0" xfId="1" applyNumberFormat="1" applyFont="1" applyFill="1" applyBorder="1" applyAlignment="1">
      <alignment horizontal="center" vertical="center"/>
    </xf>
    <xf numFmtId="164" fontId="6" fillId="0" borderId="0" xfId="1" quotePrefix="1" applyNumberFormat="1" applyFont="1" applyFill="1" applyBorder="1" applyAlignment="1">
      <alignment horizontal="center" vertical="center"/>
    </xf>
    <xf numFmtId="164" fontId="6" fillId="0" borderId="0" xfId="2" quotePrefix="1" applyNumberFormat="1" applyFont="1" applyAlignment="1">
      <alignment horizontal="centerContinuous" vertical="center"/>
    </xf>
    <xf numFmtId="0" fontId="4" fillId="0" borderId="0" xfId="2" applyFont="1" applyAlignment="1">
      <alignment horizontal="left" vertical="center"/>
    </xf>
    <xf numFmtId="164" fontId="4" fillId="0" borderId="0" xfId="2" applyNumberFormat="1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164" fontId="7" fillId="0" borderId="0" xfId="3" applyNumberFormat="1" applyFont="1" applyAlignment="1">
      <alignment vertical="center"/>
    </xf>
    <xf numFmtId="0" fontId="6" fillId="0" borderId="0" xfId="3" applyFont="1" applyAlignment="1">
      <alignment vertical="center"/>
    </xf>
    <xf numFmtId="164" fontId="6" fillId="0" borderId="0" xfId="3" applyNumberFormat="1" applyFont="1" applyAlignment="1">
      <alignment vertical="center"/>
    </xf>
    <xf numFmtId="164" fontId="6" fillId="0" borderId="0" xfId="2" applyNumberFormat="1" applyFont="1" applyAlignment="1" applyProtection="1">
      <alignment horizontal="right" vertical="center"/>
      <protection locked="0"/>
    </xf>
    <xf numFmtId="164" fontId="9" fillId="0" borderId="0" xfId="4" applyNumberFormat="1" applyFont="1" applyAlignment="1">
      <alignment horizontal="center" vertical="center" wrapText="1"/>
    </xf>
    <xf numFmtId="164" fontId="9" fillId="0" borderId="0" xfId="4" quotePrefix="1" applyNumberFormat="1" applyFont="1" applyAlignment="1">
      <alignment horizontal="center" vertical="center"/>
    </xf>
    <xf numFmtId="164" fontId="6" fillId="0" borderId="0" xfId="2" applyNumberFormat="1" applyFont="1" applyAlignment="1" applyProtection="1">
      <alignment horizontal="center" vertical="center"/>
      <protection locked="0"/>
    </xf>
    <xf numFmtId="164" fontId="9" fillId="0" borderId="0" xfId="2" applyNumberFormat="1" applyFont="1" applyAlignment="1">
      <alignment horizontal="center" vertical="center"/>
    </xf>
    <xf numFmtId="164" fontId="6" fillId="0" borderId="0" xfId="2" quotePrefix="1" applyNumberFormat="1" applyFont="1" applyAlignment="1">
      <alignment horizontal="center" vertical="center"/>
    </xf>
    <xf numFmtId="0" fontId="7" fillId="0" borderId="0" xfId="2" applyFont="1" applyAlignment="1">
      <alignment horizontal="left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0" fontId="6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6" fillId="0" borderId="1" xfId="2" applyFont="1" applyBorder="1" applyAlignment="1">
      <alignment horizontal="left" vertical="center" indent="2"/>
    </xf>
    <xf numFmtId="164" fontId="7" fillId="2" borderId="0" xfId="1" applyNumberFormat="1" applyFont="1" applyFill="1" applyBorder="1" applyAlignment="1" applyProtection="1">
      <alignment horizontal="center"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165" fontId="10" fillId="2" borderId="3" xfId="6" applyFont="1" applyFill="1" applyBorder="1" applyAlignment="1">
      <alignment horizontal="centerContinuous" vertical="center"/>
    </xf>
    <xf numFmtId="165" fontId="10" fillId="2" borderId="0" xfId="7" applyFont="1" applyFill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165" fontId="6" fillId="2" borderId="0" xfId="7" quotePrefix="1" applyFont="1" applyFill="1" applyAlignment="1">
      <alignment horizontal="centerContinuous" vertical="center"/>
    </xf>
    <xf numFmtId="0" fontId="0" fillId="2" borderId="0" xfId="0" applyFill="1"/>
    <xf numFmtId="164" fontId="0" fillId="2" borderId="0" xfId="0" applyNumberFormat="1" applyFill="1" applyAlignment="1">
      <alignment vertical="center"/>
    </xf>
    <xf numFmtId="0" fontId="2" fillId="2" borderId="0" xfId="0" applyFont="1" applyFill="1" applyAlignment="1">
      <alignment vertical="center"/>
    </xf>
    <xf numFmtId="0" fontId="13" fillId="0" borderId="0" xfId="0" applyFont="1"/>
    <xf numFmtId="0" fontId="7" fillId="0" borderId="0" xfId="26" applyFont="1"/>
    <xf numFmtId="0" fontId="7" fillId="0" borderId="0" xfId="26" applyFont="1" applyAlignment="1">
      <alignment horizontal="center" vertical="center"/>
    </xf>
    <xf numFmtId="0" fontId="8" fillId="0" borderId="0" xfId="26" applyFont="1" applyAlignment="1">
      <alignment horizontal="left" indent="1"/>
    </xf>
    <xf numFmtId="39" fontId="6" fillId="0" borderId="0" xfId="27" applyNumberFormat="1" applyFont="1" applyAlignment="1">
      <alignment horizontal="left" indent="2"/>
    </xf>
    <xf numFmtId="0" fontId="6" fillId="0" borderId="0" xfId="26" applyFont="1" applyAlignment="1">
      <alignment horizontal="left" indent="2"/>
    </xf>
    <xf numFmtId="0" fontId="7" fillId="0" borderId="0" xfId="26" applyFont="1" applyAlignment="1">
      <alignment horizontal="right"/>
    </xf>
    <xf numFmtId="0" fontId="6" fillId="0" borderId="0" xfId="26" applyFont="1" applyAlignment="1">
      <alignment horizontal="right"/>
    </xf>
    <xf numFmtId="164" fontId="6" fillId="0" borderId="0" xfId="1" applyNumberFormat="1" applyFont="1" applyFill="1" applyAlignment="1" applyProtection="1">
      <alignment horizontal="center" vertical="center"/>
    </xf>
    <xf numFmtId="0" fontId="6" fillId="0" borderId="1" xfId="26" applyFont="1" applyBorder="1" applyAlignment="1">
      <alignment horizontal="right"/>
    </xf>
    <xf numFmtId="164" fontId="6" fillId="0" borderId="1" xfId="1" applyNumberFormat="1" applyFont="1" applyFill="1" applyBorder="1" applyAlignment="1" applyProtection="1">
      <alignment horizontal="center" vertical="center"/>
      <protection locked="0"/>
    </xf>
    <xf numFmtId="0" fontId="7" fillId="0" borderId="1" xfId="26" applyFont="1" applyBorder="1" applyAlignment="1">
      <alignment horizontal="right"/>
    </xf>
    <xf numFmtId="0" fontId="6" fillId="0" borderId="0" xfId="26" applyFont="1" applyAlignment="1">
      <alignment horizontal="right" indent="2"/>
    </xf>
    <xf numFmtId="166" fontId="7" fillId="0" borderId="2" xfId="26" applyNumberFormat="1" applyFont="1" applyBorder="1"/>
    <xf numFmtId="0" fontId="13" fillId="2" borderId="0" xfId="0" applyFont="1" applyFill="1"/>
    <xf numFmtId="0" fontId="7" fillId="0" borderId="2" xfId="26" applyFont="1" applyBorder="1" applyAlignment="1">
      <alignment horizontal="right"/>
    </xf>
    <xf numFmtId="164" fontId="14" fillId="0" borderId="0" xfId="1" applyNumberFormat="1" applyFont="1" applyFill="1" applyAlignment="1" applyProtection="1">
      <alignment horizontal="center" vertical="center"/>
      <protection locked="0"/>
    </xf>
    <xf numFmtId="166" fontId="0" fillId="2" borderId="0" xfId="0" applyNumberFormat="1" applyFill="1" applyAlignment="1">
      <alignment vertical="center"/>
    </xf>
    <xf numFmtId="0" fontId="6" fillId="0" borderId="1" xfId="3" applyFont="1" applyBorder="1" applyAlignment="1">
      <alignment horizontal="left" vertical="center"/>
    </xf>
    <xf numFmtId="164" fontId="7" fillId="0" borderId="1" xfId="1" applyNumberFormat="1" applyFont="1" applyFill="1" applyBorder="1" applyAlignment="1" applyProtection="1">
      <alignment horizontal="center" vertical="center"/>
    </xf>
    <xf numFmtId="164" fontId="6" fillId="0" borderId="1" xfId="1" quotePrefix="1" applyNumberFormat="1" applyFont="1" applyFill="1" applyBorder="1" applyAlignment="1" applyProtection="1">
      <alignment horizontal="center" vertical="center"/>
    </xf>
    <xf numFmtId="0" fontId="6" fillId="0" borderId="1" xfId="26" applyFont="1" applyBorder="1" applyAlignment="1">
      <alignment horizontal="left" indent="2"/>
    </xf>
    <xf numFmtId="164" fontId="2" fillId="2" borderId="0" xfId="0" applyNumberFormat="1" applyFont="1" applyFill="1" applyAlignment="1">
      <alignment vertical="center"/>
    </xf>
    <xf numFmtId="164" fontId="0" fillId="0" borderId="0" xfId="0" applyNumberFormat="1" applyAlignment="1">
      <alignment vertical="center"/>
    </xf>
    <xf numFmtId="0" fontId="6" fillId="0" borderId="0" xfId="0" applyFont="1" applyAlignment="1">
      <alignment horizontal="left" vertical="center" indent="2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 applyProtection="1">
      <alignment horizontal="center" vertical="center"/>
      <protection locked="0"/>
    </xf>
    <xf numFmtId="0" fontId="6" fillId="4" borderId="0" xfId="26" applyFont="1" applyFill="1" applyAlignment="1">
      <alignment horizontal="left" indent="2"/>
    </xf>
    <xf numFmtId="0" fontId="17" fillId="4" borderId="0" xfId="26" applyFont="1" applyFill="1" applyAlignment="1">
      <alignment horizontal="left" indent="2"/>
    </xf>
    <xf numFmtId="164" fontId="6" fillId="0" borderId="0" xfId="1" applyNumberFormat="1" applyFont="1" applyFill="1" applyBorder="1" applyAlignment="1" applyProtection="1">
      <alignment horizontal="center" vertical="center"/>
      <protection locked="0"/>
    </xf>
    <xf numFmtId="0" fontId="6" fillId="0" borderId="0" xfId="2" applyFont="1" applyAlignment="1">
      <alignment horizontal="left" vertical="center" indent="2"/>
    </xf>
    <xf numFmtId="164" fontId="6" fillId="0" borderId="1" xfId="1" applyNumberFormat="1" applyFont="1" applyFill="1" applyBorder="1" applyAlignment="1" applyProtection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0" xfId="1" applyNumberFormat="1" applyFont="1" applyFill="1" applyBorder="1" applyAlignment="1" applyProtection="1">
      <alignment horizontal="center" vertical="center"/>
      <protection locked="0"/>
    </xf>
    <xf numFmtId="164" fontId="7" fillId="0" borderId="1" xfId="1" applyNumberFormat="1" applyFont="1" applyFill="1" applyBorder="1" applyAlignment="1" applyProtection="1">
      <alignment horizontal="center" vertical="center"/>
      <protection locked="0"/>
    </xf>
    <xf numFmtId="164" fontId="7" fillId="0" borderId="2" xfId="1" applyNumberFormat="1" applyFont="1" applyFill="1" applyBorder="1" applyAlignment="1" applyProtection="1">
      <alignment horizontal="center" vertical="center"/>
      <protection locked="0"/>
    </xf>
    <xf numFmtId="164" fontId="6" fillId="0" borderId="2" xfId="1" applyNumberFormat="1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>
      <alignment horizontal="center" vertical="center"/>
    </xf>
    <xf numFmtId="0" fontId="19" fillId="3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0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0" fillId="2" borderId="0" xfId="0" applyFont="1" applyFill="1" applyAlignment="1">
      <alignment horizontal="center" vertical="center"/>
    </xf>
    <xf numFmtId="0" fontId="2" fillId="0" borderId="0" xfId="0" applyFont="1"/>
  </cellXfs>
  <cellStyles count="42">
    <cellStyle name="Comma" xfId="1" builtinId="3"/>
    <cellStyle name="Comma 2" xfId="8" xr:uid="{F95FDE18-0019-4933-ADD3-FC184DC104F4}"/>
    <cellStyle name="Comma 2 2" xfId="31" xr:uid="{1A07B23E-D017-4B29-B78F-03EB7D7488A2}"/>
    <cellStyle name="Estilo 1" xfId="9" xr:uid="{2F8C3673-5546-45C6-B5B4-4E63034DEB30}"/>
    <cellStyle name="Normal" xfId="0" builtinId="0"/>
    <cellStyle name="Normal 10" xfId="28" xr:uid="{0432F893-D638-426D-8F6D-8A655652F8DF}"/>
    <cellStyle name="Normal 12" xfId="38" xr:uid="{B0DB59AC-6AD1-4526-933F-C320E663E51F}"/>
    <cellStyle name="Normal 182" xfId="40" xr:uid="{9C3C0290-F117-4C50-900E-43E520959837}"/>
    <cellStyle name="Normal 2" xfId="10" xr:uid="{FDBF3629-2494-42C8-9483-E357E7502EAB}"/>
    <cellStyle name="Normal 2 2" xfId="17" xr:uid="{F9698BA2-13B9-4922-BAFD-32E94C2E8818}"/>
    <cellStyle name="Normal 289" xfId="29" xr:uid="{F80D5A72-8CB5-4A55-AFB6-FD88043F5CBF}"/>
    <cellStyle name="Normal 3" xfId="11" xr:uid="{B85110CE-9AB5-43A7-BFD4-4109A033CA87}"/>
    <cellStyle name="Normal 3 2" xfId="19" xr:uid="{F3C8388A-EE38-47E9-AECB-34DC7581468F}"/>
    <cellStyle name="Normal 4" xfId="3" xr:uid="{85E8AC2B-8651-4C2B-A645-B30A0D866379}"/>
    <cellStyle name="Normal 4 2" xfId="5" xr:uid="{EEC461EB-9D5B-4FD5-A1FE-596EF5DC860E}"/>
    <cellStyle name="Normal 5" xfId="22" xr:uid="{6F14213E-386A-4BF5-B6AC-4409353D343B}"/>
    <cellStyle name="Normal 6" xfId="23" xr:uid="{AFCDC66A-C459-4BFA-BBD1-5A2F084FD72E}"/>
    <cellStyle name="Normal 7" xfId="24" xr:uid="{D6749FC3-F8FF-44F0-9329-765807E66F2E}"/>
    <cellStyle name="Normal 8" xfId="41" xr:uid="{7483F179-BB87-4D57-B968-D7FB577CE8B3}"/>
    <cellStyle name="Normal_APR$U$07" xfId="4" xr:uid="{1519DDD6-FFFC-4B2A-9E18-C6751DBE22CD}"/>
    <cellStyle name="Normal_DOAR" xfId="27" xr:uid="{110E9FDF-2DDA-42F5-9C32-0683132A1302}"/>
    <cellStyle name="Normal_fluxosPWC" xfId="26" xr:uid="{055E439C-2443-433F-97A7-134A78DE5150}"/>
    <cellStyle name="Normal_PASSIVO" xfId="6" xr:uid="{38CC5EC2-0366-4F42-B057-C116DD46EF2C}"/>
    <cellStyle name="Normal_RESULTADO" xfId="7" xr:uid="{60ED0A6E-CC58-4328-9979-1222B066FFD8}"/>
    <cellStyle name="Normal_RR$US$6I" xfId="2" xr:uid="{0CE947F0-8951-4CBF-B0B0-4B9304D0993B}"/>
    <cellStyle name="Porcentagem 2" xfId="25" xr:uid="{6B9BA477-055F-4C42-A129-ECCC20AA10DD}"/>
    <cellStyle name="Porcentagem 3" xfId="21" xr:uid="{E7AD129F-5AE5-4B0E-ACB8-403626509911}"/>
    <cellStyle name="Porcentagem 4" xfId="12" xr:uid="{834690A5-9679-4192-A9D4-A301A06C6D77}"/>
    <cellStyle name="REALIZADO ATUALIZADO" xfId="13" xr:uid="{A0A15551-D2B7-43B0-BC20-6E6CBF3BF7EE}"/>
    <cellStyle name="Separador de milhares 2" xfId="15" xr:uid="{23D19C68-E178-4EF6-B664-ED9E7B0039A6}"/>
    <cellStyle name="Separador de milhares 2 2" xfId="16" xr:uid="{4C6F9D79-AB01-42B0-8A46-420C43A695DC}"/>
    <cellStyle name="Separador de milhares 2 2 2" xfId="34" xr:uid="{DEE81F5E-11F9-40BF-98A6-7BFACC72AC5A}"/>
    <cellStyle name="Separador de milhares 2 3" xfId="33" xr:uid="{5ED1FD45-39DB-42C8-B929-E4EA5E8C5BF2}"/>
    <cellStyle name="Separador de milhares 3" xfId="18" xr:uid="{B55C78B6-CD04-41EC-ACE7-30BBA6406E0C}"/>
    <cellStyle name="Separador de milhares 3 2" xfId="35" xr:uid="{97A6D6EF-39E4-4715-BF92-7595604F238B}"/>
    <cellStyle name="Separador de milhares 4" xfId="20" xr:uid="{7510E50F-DE7C-4A90-9695-AB8A31D51738}"/>
    <cellStyle name="Separador de milhares 4 2" xfId="36" xr:uid="{D1C0C612-8E5E-45E9-8917-8DC3D5BFE0F3}"/>
    <cellStyle name="Vírgula 10" xfId="39" xr:uid="{A16DB785-CD67-4985-BBA2-6BFF4E4CAD20}"/>
    <cellStyle name="Vírgula 2" xfId="30" xr:uid="{F20DFF8B-6861-48A7-A362-47C2E3D67098}"/>
    <cellStyle name="Vírgula 2 2" xfId="37" xr:uid="{08079BFD-E6CE-45FC-810E-622A6C32200E}"/>
    <cellStyle name="Vírgula 3" xfId="32" xr:uid="{2415EB7A-6F39-43D4-85D9-D7E8123E2DCA}"/>
    <cellStyle name="Vírgula 4" xfId="14" xr:uid="{484884FF-1493-4D92-A26F-C092A94DA0E0}"/>
  </cellStyles>
  <dxfs count="567"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centerContinuous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2" justifyLastLine="0" shrinkToFit="0" readingOrder="0"/>
      <border diagonalUp="0" diagonalDown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i val="0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centerContinuous" vertical="center" textRotation="0" wrapText="0" indent="0" justifyLastLine="0" shrinkToFit="0" readingOrder="0"/>
    </dxf>
    <dxf>
      <font>
        <i val="0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i val="0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i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2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i val="0"/>
        <family val="2"/>
      </font>
      <numFmt numFmtId="168" formatCode="_(* #.##0_);_(* \(#.##0\);_(* &quot;-&quot;??_);_(@_)"/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centerContinuous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2" justifyLastLine="0" shrinkToFit="0" readingOrder="0"/>
      <border diagonalUp="0" diagonalDown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centerContinuous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2" justifyLastLine="0" shrinkToFit="0" readingOrder="0"/>
      <border diagonalUp="0" diagonalDown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centerContinuous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2" justifyLastLine="0" shrinkToFit="0" readingOrder="0"/>
      <border diagonalUp="0" diagonalDown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centerContinuous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alignment horizontal="lef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bottom" textRotation="0" wrapText="0" indent="2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centerContinuous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alignment horizontal="lef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2" justifyLastLine="0" shrinkToFit="0" readingOrder="0"/>
      <border diagonalUp="0" diagonalDown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centerContinuous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alignment horizontal="lef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2" justifyLastLine="0" shrinkToFit="0" readingOrder="0"/>
      <border diagonalUp="0" diagonalDown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centerContinuous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2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centerContinuous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alignment horizontal="lef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2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>
          <bgColor rgb="FFDAEEF3"/>
        </patternFill>
      </fill>
    </dxf>
  </dxfs>
  <tableStyles count="1" defaultTableStyle="TableStyleMedium2" defaultPivotStyle="PivotStyleLight16">
    <tableStyle name="Estilo de Tabela 1" pivot="0" count="1" xr9:uid="{E88B3C91-3923-4171-884D-902882AE1C0D}">
      <tableStyleElement type="firstRowStripe" dxfId="566"/>
    </tableStyle>
  </tableStyles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138392</xdr:colOff>
      <xdr:row>0</xdr:row>
      <xdr:rowOff>0</xdr:rowOff>
    </xdr:from>
    <xdr:to>
      <xdr:col>7</xdr:col>
      <xdr:colOff>617443</xdr:colOff>
      <xdr:row>2</xdr:row>
      <xdr:rowOff>142875</xdr:rowOff>
    </xdr:to>
    <xdr:pic>
      <xdr:nvPicPr>
        <xdr:cNvPr id="2" name="Picture 3" descr="image001">
          <a:extLst>
            <a:ext uri="{FF2B5EF4-FFF2-40B4-BE49-F238E27FC236}">
              <a16:creationId xmlns:a16="http://schemas.microsoft.com/office/drawing/2014/main" id="{A873CA84-7A30-46D4-9021-C8D7916195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034742" y="0"/>
          <a:ext cx="1837951" cy="511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24</xdr:col>
      <xdr:colOff>138392</xdr:colOff>
      <xdr:row>0</xdr:row>
      <xdr:rowOff>0</xdr:rowOff>
    </xdr:from>
    <xdr:to>
      <xdr:col>26</xdr:col>
      <xdr:colOff>617443</xdr:colOff>
      <xdr:row>2</xdr:row>
      <xdr:rowOff>142875</xdr:rowOff>
    </xdr:to>
    <xdr:pic>
      <xdr:nvPicPr>
        <xdr:cNvPr id="3" name="Picture 3" descr="image001">
          <a:extLst>
            <a:ext uri="{FF2B5EF4-FFF2-40B4-BE49-F238E27FC236}">
              <a16:creationId xmlns:a16="http://schemas.microsoft.com/office/drawing/2014/main" id="{32E59923-1704-4B7E-90AE-6DBFB83D70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034742" y="0"/>
          <a:ext cx="1837951" cy="511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41</xdr:col>
      <xdr:colOff>138392</xdr:colOff>
      <xdr:row>0</xdr:row>
      <xdr:rowOff>0</xdr:rowOff>
    </xdr:from>
    <xdr:to>
      <xdr:col>43</xdr:col>
      <xdr:colOff>617443</xdr:colOff>
      <xdr:row>2</xdr:row>
      <xdr:rowOff>142875</xdr:rowOff>
    </xdr:to>
    <xdr:pic>
      <xdr:nvPicPr>
        <xdr:cNvPr id="4" name="Picture 3" descr="image001">
          <a:extLst>
            <a:ext uri="{FF2B5EF4-FFF2-40B4-BE49-F238E27FC236}">
              <a16:creationId xmlns:a16="http://schemas.microsoft.com/office/drawing/2014/main" id="{2F078765-4542-4BCC-8484-9627C49301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962937" y="0"/>
          <a:ext cx="1829870" cy="5123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110257</xdr:colOff>
      <xdr:row>0</xdr:row>
      <xdr:rowOff>0</xdr:rowOff>
    </xdr:from>
    <xdr:to>
      <xdr:col>11</xdr:col>
      <xdr:colOff>1066800</xdr:colOff>
      <xdr:row>2</xdr:row>
      <xdr:rowOff>142875</xdr:rowOff>
    </xdr:to>
    <xdr:pic>
      <xdr:nvPicPr>
        <xdr:cNvPr id="2" name="Picture 3" descr="image001">
          <a:extLst>
            <a:ext uri="{FF2B5EF4-FFF2-40B4-BE49-F238E27FC236}">
              <a16:creationId xmlns:a16="http://schemas.microsoft.com/office/drawing/2014/main" id="{FBCA6E59-9BE9-4515-A7C1-3A6718B96E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778132" y="0"/>
          <a:ext cx="236624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110257</xdr:colOff>
      <xdr:row>0</xdr:row>
      <xdr:rowOff>0</xdr:rowOff>
    </xdr:from>
    <xdr:to>
      <xdr:col>9</xdr:col>
      <xdr:colOff>1066800</xdr:colOff>
      <xdr:row>2</xdr:row>
      <xdr:rowOff>142875</xdr:rowOff>
    </xdr:to>
    <xdr:pic>
      <xdr:nvPicPr>
        <xdr:cNvPr id="2" name="Picture 3" descr="image001">
          <a:extLst>
            <a:ext uri="{FF2B5EF4-FFF2-40B4-BE49-F238E27FC236}">
              <a16:creationId xmlns:a16="http://schemas.microsoft.com/office/drawing/2014/main" id="{75021AA3-A9D9-4E45-84BC-12D383F83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48914" y="0"/>
          <a:ext cx="2404343" cy="5129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138392</xdr:colOff>
      <xdr:row>0</xdr:row>
      <xdr:rowOff>0</xdr:rowOff>
    </xdr:from>
    <xdr:to>
      <xdr:col>7</xdr:col>
      <xdr:colOff>617443</xdr:colOff>
      <xdr:row>2</xdr:row>
      <xdr:rowOff>142875</xdr:rowOff>
    </xdr:to>
    <xdr:pic>
      <xdr:nvPicPr>
        <xdr:cNvPr id="2" name="Picture 3" descr="image001">
          <a:extLst>
            <a:ext uri="{FF2B5EF4-FFF2-40B4-BE49-F238E27FC236}">
              <a16:creationId xmlns:a16="http://schemas.microsoft.com/office/drawing/2014/main" id="{63C83507-C566-4C06-97B3-BF29CA637A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034742" y="0"/>
          <a:ext cx="1837951" cy="511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138392</xdr:colOff>
      <xdr:row>0</xdr:row>
      <xdr:rowOff>0</xdr:rowOff>
    </xdr:from>
    <xdr:to>
      <xdr:col>7</xdr:col>
      <xdr:colOff>617443</xdr:colOff>
      <xdr:row>2</xdr:row>
      <xdr:rowOff>142875</xdr:rowOff>
    </xdr:to>
    <xdr:pic>
      <xdr:nvPicPr>
        <xdr:cNvPr id="2" name="Picture 3" descr="image001">
          <a:extLst>
            <a:ext uri="{FF2B5EF4-FFF2-40B4-BE49-F238E27FC236}">
              <a16:creationId xmlns:a16="http://schemas.microsoft.com/office/drawing/2014/main" id="{5229EB55-8AC5-4474-AF5B-21797263B0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25167" y="0"/>
          <a:ext cx="1774451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138392</xdr:colOff>
      <xdr:row>0</xdr:row>
      <xdr:rowOff>0</xdr:rowOff>
    </xdr:from>
    <xdr:to>
      <xdr:col>7</xdr:col>
      <xdr:colOff>617443</xdr:colOff>
      <xdr:row>2</xdr:row>
      <xdr:rowOff>142875</xdr:rowOff>
    </xdr:to>
    <xdr:pic>
      <xdr:nvPicPr>
        <xdr:cNvPr id="2" name="Picture 3" descr="image001">
          <a:extLst>
            <a:ext uri="{FF2B5EF4-FFF2-40B4-BE49-F238E27FC236}">
              <a16:creationId xmlns:a16="http://schemas.microsoft.com/office/drawing/2014/main" id="{E82B1FA9-60B9-4465-B904-51888153AE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25167" y="0"/>
          <a:ext cx="1774451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686360</xdr:colOff>
      <xdr:row>0</xdr:row>
      <xdr:rowOff>0</xdr:rowOff>
    </xdr:from>
    <xdr:to>
      <xdr:col>5</xdr:col>
      <xdr:colOff>1165412</xdr:colOff>
      <xdr:row>2</xdr:row>
      <xdr:rowOff>142875</xdr:rowOff>
    </xdr:to>
    <xdr:pic>
      <xdr:nvPicPr>
        <xdr:cNvPr id="2" name="Picture 3" descr="image001">
          <a:extLst>
            <a:ext uri="{FF2B5EF4-FFF2-40B4-BE49-F238E27FC236}">
              <a16:creationId xmlns:a16="http://schemas.microsoft.com/office/drawing/2014/main" id="{4DF00B69-5092-4ABC-9AF4-284FA9AEAE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877735" y="0"/>
          <a:ext cx="1774452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624262</xdr:colOff>
      <xdr:row>0</xdr:row>
      <xdr:rowOff>0</xdr:rowOff>
    </xdr:from>
    <xdr:to>
      <xdr:col>5</xdr:col>
      <xdr:colOff>1107281</xdr:colOff>
      <xdr:row>2</xdr:row>
      <xdr:rowOff>142875</xdr:rowOff>
    </xdr:to>
    <xdr:pic>
      <xdr:nvPicPr>
        <xdr:cNvPr id="2" name="Picture 3" descr="image001">
          <a:extLst>
            <a:ext uri="{FF2B5EF4-FFF2-40B4-BE49-F238E27FC236}">
              <a16:creationId xmlns:a16="http://schemas.microsoft.com/office/drawing/2014/main" id="{C0C6752C-DBC3-4F3D-BC88-995C774FBE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815637" y="0"/>
          <a:ext cx="1778419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254453</xdr:colOff>
      <xdr:row>0</xdr:row>
      <xdr:rowOff>0</xdr:rowOff>
    </xdr:from>
    <xdr:to>
      <xdr:col>7</xdr:col>
      <xdr:colOff>737507</xdr:colOff>
      <xdr:row>2</xdr:row>
      <xdr:rowOff>142875</xdr:rowOff>
    </xdr:to>
    <xdr:pic>
      <xdr:nvPicPr>
        <xdr:cNvPr id="2" name="Picture 3" descr="image001">
          <a:extLst>
            <a:ext uri="{FF2B5EF4-FFF2-40B4-BE49-F238E27FC236}">
              <a16:creationId xmlns:a16="http://schemas.microsoft.com/office/drawing/2014/main" id="{794D0BD2-4854-41E6-884D-1FD3CA8F41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741228" y="0"/>
          <a:ext cx="1778454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8EABF4B-780B-4423-B935-8E23406662E1}" name="Tabela534258" displayName="Tabela534258" ref="B9:R89" headerRowCount="0" totalsRowCount="1" headerRowDxfId="565" dataDxfId="564" headerRowCellStyle="Normal_RR$US$6I">
  <tableColumns count="17">
    <tableColumn id="1" xr3:uid="{1A3B90B4-4382-45E5-A601-C36F78CD63AB}" name="Coluna1" headerRowDxfId="563" dataDxfId="562" totalsRowDxfId="561" headerRowCellStyle="Normal_RR$US$6I" dataCellStyle="Normal_fluxosPWC"/>
    <tableColumn id="2" xr3:uid="{35F704F6-1718-4CFB-B44B-6D744F84AB49}" name="Coluna2" headerRowDxfId="560" dataDxfId="559" totalsRowDxfId="558" headerRowCellStyle="Normal 4" dataCellStyle="Normal 4"/>
    <tableColumn id="3" xr3:uid="{1A46FC17-0786-4318-BF80-4FB482ED76A0}" name="Coluna3" totalsRowFunction="custom" headerRowDxfId="557" dataDxfId="556" totalsRowDxfId="555" headerRowCellStyle="Normal_RR$US$6I">
      <totalsRowFormula>+D86-D85-D83</totalsRowFormula>
    </tableColumn>
    <tableColumn id="4" xr3:uid="{9BF484E3-6FD0-4A83-A372-630C15FEF994}" name="Coluna4" headerRowDxfId="554" dataDxfId="553" totalsRowDxfId="552" headerRowCellStyle="Normal 4" dataCellStyle="Normal 4"/>
    <tableColumn id="5" xr3:uid="{8CDB93E1-335A-4957-A525-CA9354D1D62F}" name="Coluna5" totalsRowFunction="custom" headerRowDxfId="551" dataDxfId="550" totalsRowDxfId="549" headerRowCellStyle="Normal_RR$US$6I">
      <totalsRowFormula>+F86-F85-F83</totalsRowFormula>
    </tableColumn>
    <tableColumn id="6" xr3:uid="{6D50ACBC-F52C-4113-8EEB-5D6439062462}" name="Coluna6" headerRowDxfId="548" dataDxfId="547" totalsRowDxfId="546" headerRowCellStyle="Normal_RR$US$6I"/>
    <tableColumn id="7" xr3:uid="{C2022A2D-1A5F-432E-AFB1-F12536B1A370}" name="Coluna7" totalsRowFunction="custom" headerRowDxfId="545" dataDxfId="544" totalsRowDxfId="543" headerRowCellStyle="Normal_RR$US$6I">
      <totalsRowFormula>+H86-H85-H83</totalsRowFormula>
    </tableColumn>
    <tableColumn id="8" xr3:uid="{1A74A63A-4C65-40D6-84C0-DB9665D49C97}" name="Coluna8" headerRowDxfId="542" dataDxfId="541" totalsRowDxfId="540"/>
    <tableColumn id="11" xr3:uid="{78219A7E-7374-45E4-9F81-DAB25D18BE35}" name="Coluna11" totalsRowFunction="custom" headerRowDxfId="539" dataDxfId="538" totalsRowDxfId="537" headerRowCellStyle="Normal_RR$US$6I">
      <totalsRowFormula>+J86-J85-J83</totalsRowFormula>
    </tableColumn>
    <tableColumn id="22" xr3:uid="{19F0AF3D-8E3A-4D64-AF2E-F1A0C2303DB3}" name="Coluna22" headerRowDxfId="536" dataDxfId="535" totalsRowDxfId="534" headerRowCellStyle="Normal_RR$US$6I"/>
    <tableColumn id="23" xr3:uid="{A4603ED6-500E-4A39-9619-399DEC1EA4D9}" name="Coluna23" totalsRowFunction="custom" headerRowDxfId="533" dataDxfId="532" totalsRowDxfId="531" headerRowCellStyle="Normal_RR$US$6I">
      <totalsRowFormula>+L86-L85-L83</totalsRowFormula>
    </tableColumn>
    <tableColumn id="12" xr3:uid="{0F987EC1-BD34-40E4-BFC5-145341580310}" name="Coluna12" headerRowDxfId="530" dataDxfId="529" totalsRowDxfId="528" headerRowCellStyle="Normal_RR$US$6I"/>
    <tableColumn id="13" xr3:uid="{440906AD-70FE-4A8F-9CC6-2DBC37B3500C}" name="Coluna13" totalsRowFunction="custom" headerRowDxfId="527" dataDxfId="526" totalsRowDxfId="525" headerRowCellStyle="Normal_RR$US$6I">
      <totalsRowFormula>+N86-N85-N83</totalsRowFormula>
    </tableColumn>
    <tableColumn id="14" xr3:uid="{F977C054-193B-4D8E-B919-D65C24C10610}" name="Coluna14" headerRowDxfId="524" dataDxfId="523" totalsRowDxfId="522" headerRowCellStyle="Normal_RR$US$6I"/>
    <tableColumn id="15" xr3:uid="{0A881A16-CA42-4F1F-9957-CC3F58402683}" name="Coluna15" headerRowDxfId="521" dataDxfId="520" totalsRowDxfId="519" headerRowCellStyle="Normal_RR$US$6I"/>
    <tableColumn id="16" xr3:uid="{2A20D02C-592C-4281-846C-FC19BEFF36C9}" name="Coluna16" headerRowDxfId="518" dataDxfId="517" totalsRowDxfId="516" headerRowCellStyle="Normal_RR$US$6I"/>
    <tableColumn id="17" xr3:uid="{27FBA369-6887-467F-A24D-FCE81258F764}" name="Coluna17" totalsRowFunction="custom" headerRowDxfId="515" dataDxfId="514" totalsRowDxfId="513" headerRowCellStyle="Normal_RR$US$6I">
      <totalsRowFormula>+R86-R85-R83</totalsRowFormula>
    </tableColumn>
  </tableColumns>
  <tableStyleInfo name="TableStyleMedium6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0FA786F-8B28-4086-90C3-3F3B3F2A653E}" name="Tabela53483" displayName="Tabela53483" ref="B9:R90" headerRowCount="0" totalsRowShown="0" headerRowDxfId="185" dataDxfId="184" headerRowCellStyle="Normal_RR$US$6I">
  <tableColumns count="17">
    <tableColumn id="1" xr3:uid="{0C47D1B9-8AA2-462C-9018-8A70130A15E2}" name="Coluna1" headerRowDxfId="183" dataDxfId="182" headerRowCellStyle="Normal_RR$US$6I" dataCellStyle="Normal_RR$US$6I">
      <calculatedColumnFormula>T_Mask[[#This Row],[Coluna1]]</calculatedColumnFormula>
    </tableColumn>
    <tableColumn id="2" xr3:uid="{C8518C01-9597-4B5E-836A-DD8F20011775}" name="Coluna2" headerRowDxfId="181" dataDxfId="180" headerRowCellStyle="Normal 4" dataCellStyle="Normal 4"/>
    <tableColumn id="3" xr3:uid="{E97D7612-170A-432F-9885-111CE04E74BF}" name="Coluna3" headerRowDxfId="179" dataDxfId="178" headerRowCellStyle="Normal_RR$US$6I"/>
    <tableColumn id="4" xr3:uid="{3779CA9D-D9E0-48C9-8CA2-505286E2BFC3}" name="Coluna4" headerRowDxfId="177" dataDxfId="176" headerRowCellStyle="Normal 4" dataCellStyle="Normal 4"/>
    <tableColumn id="5" xr3:uid="{32BBB0DB-968C-4FF6-B18D-7D9F51DA80CC}" name="Coluna5" headerRowDxfId="175" dataDxfId="174" headerRowCellStyle="Normal_RR$US$6I"/>
    <tableColumn id="6" xr3:uid="{279A1888-6A27-41C0-A116-6BA6EBD54F04}" name="Coluna6" headerRowDxfId="173" dataDxfId="172" headerRowCellStyle="Normal_RR$US$6I"/>
    <tableColumn id="7" xr3:uid="{844B3526-1CEA-4073-8993-761227701933}" name="Coluna7" headerRowDxfId="171" dataDxfId="170" headerRowCellStyle="Normal_RR$US$6I"/>
    <tableColumn id="8" xr3:uid="{C9411A28-A8F6-496D-AE24-7A722DB3AB1D}" name="Coluna8" headerRowDxfId="169" dataDxfId="168"/>
    <tableColumn id="11" xr3:uid="{A8E60C43-7971-4FB0-9922-1C61518656FF}" name="Coluna11" headerRowDxfId="167" dataDxfId="166" headerRowCellStyle="Normal_RR$US$6I"/>
    <tableColumn id="22" xr3:uid="{DB1A227B-F2DA-4803-862E-F16D39D83337}" name="Coluna22" headerRowDxfId="165" dataDxfId="164" headerRowCellStyle="Normal_RR$US$6I"/>
    <tableColumn id="23" xr3:uid="{9F9D78F3-3DF0-40F3-A934-CC089460912F}" name="Coluna23" headerRowDxfId="163" dataDxfId="162" headerRowCellStyle="Normal_RR$US$6I"/>
    <tableColumn id="12" xr3:uid="{CEEF0998-F430-4B24-BCBA-51318262354C}" name="Coluna12" headerRowDxfId="161" dataDxfId="160" headerRowCellStyle="Normal_RR$US$6I"/>
    <tableColumn id="13" xr3:uid="{F5EB639E-CCC7-40A9-873C-2E2EF25B7066}" name="Coluna13" headerRowDxfId="159" dataDxfId="158" headerRowCellStyle="Normal_RR$US$6I"/>
    <tableColumn id="14" xr3:uid="{259FB077-21C0-4844-AA94-43D61CF0F8A5}" name="Coluna14" headerRowDxfId="157" dataDxfId="156" headerRowCellStyle="Normal_RR$US$6I"/>
    <tableColumn id="15" xr3:uid="{2AC647AB-0CAE-4CF9-B923-5FEF48272E94}" name="Coluna15" headerRowDxfId="155" dataDxfId="154" headerRowCellStyle="Normal_RR$US$6I"/>
    <tableColumn id="16" xr3:uid="{8DA8CBB1-F5D6-46A9-805A-EACDC396FBC0}" name="Coluna16" headerRowDxfId="153" dataDxfId="152" headerRowCellStyle="Normal_RR$US$6I"/>
    <tableColumn id="17" xr3:uid="{6D305F12-58F4-4D57-AA99-A0C892F3430B}" name="Coluna17" headerRowDxfId="151" dataDxfId="150" headerRowCellStyle="Normal_RR$US$6I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4AEFD1A-77A6-4A0D-97DE-28CE91CBE5CA}" name="Tabela53429" displayName="Tabela53429" ref="U9:AK88" headerRowCount="0" totalsRowShown="0" headerRowDxfId="512" dataDxfId="511" headerRowCellStyle="Normal_RR$US$6I">
  <tableColumns count="17">
    <tableColumn id="1" xr3:uid="{68A3330B-1A4C-4439-BA3C-C1A164BED095}" name="Coluna1" headerRowDxfId="510" dataDxfId="509" headerRowCellStyle="Normal_RR$US$6I" dataCellStyle="Normal_RR$US$6I"/>
    <tableColumn id="2" xr3:uid="{C7D4E944-4390-4ABB-B57A-FB0FA641FEF8}" name="Coluna2" headerRowDxfId="508" dataDxfId="507" headerRowCellStyle="Normal 4" dataCellStyle="Normal 4"/>
    <tableColumn id="3" xr3:uid="{78EDC8B1-543D-482A-A979-1DCD0A0F562A}" name="Coluna3" headerRowDxfId="506" dataDxfId="505" headerRowCellStyle="Normal_RR$US$6I"/>
    <tableColumn id="4" xr3:uid="{A3C8F736-C8DF-40A8-A00F-D6A99E4258B5}" name="Coluna4" headerRowDxfId="504" dataDxfId="503" headerRowCellStyle="Normal 4" dataCellStyle="Normal 4"/>
    <tableColumn id="5" xr3:uid="{1B592180-12DE-4D31-8922-DD56656AE67D}" name="Coluna5" headerRowDxfId="502" dataDxfId="501" headerRowCellStyle="Normal_RR$US$6I"/>
    <tableColumn id="6" xr3:uid="{FF8D0708-09BA-490F-80F6-146CBECA8D47}" name="Coluna6" headerRowDxfId="500" dataDxfId="499" headerRowCellStyle="Normal_RR$US$6I"/>
    <tableColumn id="7" xr3:uid="{61990B50-73A4-4294-AD86-B39479D16DCE}" name="Coluna7" headerRowDxfId="498" dataDxfId="497" headerRowCellStyle="Normal_RR$US$6I"/>
    <tableColumn id="8" xr3:uid="{E113C4CD-F9EB-43AE-90A3-34B51BB8BDD8}" name="Coluna8" headerRowDxfId="496" dataDxfId="495"/>
    <tableColumn id="11" xr3:uid="{0EFF80CF-9FB8-4DA5-AD56-8E8EA5B7FD1D}" name="Coluna11" headerRowDxfId="494" dataDxfId="493" headerRowCellStyle="Normal_RR$US$6I"/>
    <tableColumn id="22" xr3:uid="{EEE972B1-CB70-4556-A26F-4249243632B2}" name="Coluna22" headerRowDxfId="492" dataDxfId="491" headerRowCellStyle="Normal_RR$US$6I"/>
    <tableColumn id="23" xr3:uid="{C3674CD8-4196-42E2-B391-94EDEE913191}" name="Coluna23" headerRowDxfId="490" dataDxfId="489" headerRowCellStyle="Normal_RR$US$6I"/>
    <tableColumn id="12" xr3:uid="{1FFA5F84-4244-4FB9-9051-607F3FEB348F}" name="Coluna12" headerRowDxfId="488" dataDxfId="487" headerRowCellStyle="Normal_RR$US$6I"/>
    <tableColumn id="13" xr3:uid="{A000F8E0-55D4-436F-A573-7FB82A791E57}" name="Coluna13" headerRowDxfId="486" dataDxfId="485" headerRowCellStyle="Normal_RR$US$6I"/>
    <tableColumn id="14" xr3:uid="{9792CF81-6723-4AC8-A9CF-3909E7950964}" name="Coluna14" headerRowDxfId="484" dataDxfId="483" headerRowCellStyle="Normal_RR$US$6I"/>
    <tableColumn id="15" xr3:uid="{964736C8-704D-499F-991B-896E14ADCACE}" name="Coluna15" headerRowDxfId="482" dataDxfId="481" headerRowCellStyle="Normal_RR$US$6I"/>
    <tableColumn id="16" xr3:uid="{D9E2D2FB-67E3-4AE0-B2F7-BB20A646E106}" name="Coluna16" headerRowDxfId="480" dataDxfId="479" headerRowCellStyle="Normal_RR$US$6I"/>
    <tableColumn id="17" xr3:uid="{3316FDE9-DB9C-422F-880F-975F943A6758}" name="Coluna17" headerRowDxfId="478" dataDxfId="477" headerRowCellStyle="Normal_RR$US$6I"/>
  </tableColumns>
  <tableStyleInfo name="TableStyleMedium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A3D72431-AD15-4B45-BF13-EA144449118D}" name="T_Mask" displayName="T_Mask" ref="D9:R91" headerRowCount="0" totalsRowCount="1" headerRowDxfId="476" dataDxfId="475" headerRowCellStyle="Normal_RR$US$6I">
  <tableColumns count="15">
    <tableColumn id="1" xr3:uid="{1DCF6BC8-ED7D-4CE6-B0CC-92D58AD5D38D}" name="Coluna1" headerRowDxfId="474" dataDxfId="473" totalsRowDxfId="472" headerRowCellStyle="Normal_RR$US$6I" dataCellStyle="Normal_RR$US$6I">
      <calculatedColumnFormula>IF(IF(CAPA!$D$2="PT",Mask!B9,IF(CAPA!$D$2="EN",Mask!C9))=0,"",IF(CAPA!$D$2="PT",Mask!B9,IF(CAPA!$D$2="EN",Mask!C9)))</calculatedColumnFormula>
    </tableColumn>
    <tableColumn id="32" xr3:uid="{BF44E62C-288F-4AAE-AFFC-01D63F9DA5AB}" name="Coluna32" headerRowDxfId="471" dataDxfId="470" totalsRowDxfId="469" headerRowCellStyle="Normal_RR$US$6I" dataCellStyle="Normal 4"/>
    <tableColumn id="33" xr3:uid="{3EC81F7D-34DC-48B8-8CF1-B517AD5AA08F}" name="Coluna33" totalsRowFunction="custom" headerRowDxfId="468" dataDxfId="467" totalsRowDxfId="466" headerRowCellStyle="Normal_RR$US$6I">
      <totalsRowFormula>+F88-F87-F85</totalsRowFormula>
    </tableColumn>
    <tableColumn id="6" xr3:uid="{A2EBF58E-0AD7-4AFD-BE54-55DE4C0DF96E}" name="Coluna6" headerRowDxfId="465" dataDxfId="464" totalsRowDxfId="463" headerRowCellStyle="Normal_RR$US$6I"/>
    <tableColumn id="7" xr3:uid="{26CECFC8-37AD-4F43-8B7D-7DCE230953C6}" name="Coluna7" totalsRowFunction="custom" headerRowDxfId="462" dataDxfId="461" totalsRowDxfId="460" headerRowCellStyle="Normal_RR$US$6I">
      <totalsRowFormula>+H88-H87-H85</totalsRowFormula>
    </tableColumn>
    <tableColumn id="8" xr3:uid="{CB7EA910-D57D-4052-9372-10641D55AB5E}" name="Coluna8" headerRowDxfId="459" dataDxfId="458" totalsRowDxfId="457"/>
    <tableColumn id="11" xr3:uid="{5D224C78-43D8-405F-A78D-F769D1D550B7}" name="Coluna11" totalsRowFunction="custom" headerRowDxfId="456" dataDxfId="455" totalsRowDxfId="454" headerRowCellStyle="Normal_RR$US$6I">
      <totalsRowFormula>+J88-J87-J85</totalsRowFormula>
    </tableColumn>
    <tableColumn id="22" xr3:uid="{E0B740BB-53BE-4495-B5EF-8CD028A88FED}" name="Coluna22" headerRowDxfId="453" dataDxfId="452" totalsRowDxfId="451" headerRowCellStyle="Normal_RR$US$6I"/>
    <tableColumn id="23" xr3:uid="{38D410DA-FF76-4D6D-894E-DF17922F1847}" name="Coluna23" totalsRowFunction="custom" headerRowDxfId="450" dataDxfId="449" totalsRowDxfId="448" headerRowCellStyle="Normal_RR$US$6I">
      <totalsRowFormula>+L88-L87-L85</totalsRowFormula>
    </tableColumn>
    <tableColumn id="12" xr3:uid="{0B6384E3-2894-4D59-8212-B2E6C41E5B8F}" name="Coluna12" headerRowDxfId="447" dataDxfId="446" totalsRowDxfId="445" headerRowCellStyle="Normal_RR$US$6I"/>
    <tableColumn id="13" xr3:uid="{2FE2F4C5-A7B5-4048-AF60-02D5D6DB1D4F}" name="Coluna13" totalsRowFunction="custom" headerRowDxfId="444" dataDxfId="443" totalsRowDxfId="442" headerRowCellStyle="Normal_RR$US$6I">
      <totalsRowFormula>+N88-N87-N85</totalsRowFormula>
    </tableColumn>
    <tableColumn id="14" xr3:uid="{9CD9AE47-449D-4CC6-A503-6A508CD22020}" name="Coluna14" headerRowDxfId="441" dataDxfId="440" totalsRowDxfId="439" headerRowCellStyle="Normal_RR$US$6I"/>
    <tableColumn id="15" xr3:uid="{1962C39B-700C-4DFA-83CD-2B82EA58A182}" name="Coluna15" headerRowDxfId="438" dataDxfId="437" totalsRowDxfId="436" headerRowCellStyle="Normal_RR$US$6I"/>
    <tableColumn id="16" xr3:uid="{3C9C02D7-9D0C-4988-8F85-BDBE88116F60}" name="Coluna16" headerRowDxfId="435" dataDxfId="434" totalsRowDxfId="433" headerRowCellStyle="Normal_RR$US$6I"/>
    <tableColumn id="17" xr3:uid="{7B28FF79-7A6F-4047-98B0-36977331D836}" name="Coluna17" totalsRowFunction="custom" headerRowDxfId="432" dataDxfId="431" totalsRowDxfId="430" headerRowCellStyle="Normal_RR$US$6I">
      <totalsRowFormula>+R88-R87-R85</totalsRowFormula>
    </tableColumn>
  </tableColumns>
  <tableStyleInfo name="TableStyleMedium6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97500DE-7D7D-463C-936F-3315D27DB690}" name="Tabela53425111416" displayName="Tabela53425111416" ref="B9:P91" headerRowCount="0" totalsRowCount="1" headerRowDxfId="429" dataDxfId="428" headerRowCellStyle="Normal_RR$US$6I">
  <tableColumns count="15">
    <tableColumn id="1" xr3:uid="{C53D7D1B-3D91-468B-A809-CAF1EF92E2DC}" name="Coluna1" headerRowDxfId="427" dataDxfId="426" totalsRowDxfId="425" headerRowCellStyle="Normal_RR$US$6I" dataCellStyle="Normal_RR$US$6I">
      <calculatedColumnFormula>T_Mask[[#This Row],[Coluna1]]</calculatedColumnFormula>
    </tableColumn>
    <tableColumn id="32" xr3:uid="{C959938A-7E62-4184-BA4F-26B2CAEE8976}" name="Coluna32" headerRowDxfId="424" dataDxfId="423" totalsRowDxfId="422" headerRowCellStyle="Normal_RR$US$6I" dataCellStyle="Normal 4"/>
    <tableColumn id="33" xr3:uid="{3CCF5735-194A-46F2-A172-C3CBEDCD46DC}" name="Coluna33" totalsRowFunction="custom" headerRowDxfId="421" dataDxfId="420" totalsRowDxfId="419" headerRowCellStyle="Normal_RR$US$6I">
      <totalsRowFormula>+D88-D87-D85</totalsRowFormula>
    </tableColumn>
    <tableColumn id="6" xr3:uid="{1A81F093-38DD-456F-A64C-D1E755900941}" name="Coluna6" headerRowDxfId="418" dataDxfId="417" totalsRowDxfId="416" headerRowCellStyle="Normal_RR$US$6I"/>
    <tableColumn id="7" xr3:uid="{AAE01089-FD67-4A73-B4F3-B8A53B5E6B36}" name="Coluna7" totalsRowFunction="custom" headerRowDxfId="415" dataDxfId="414" totalsRowDxfId="413" headerRowCellStyle="Normal_RR$US$6I">
      <totalsRowFormula>+F88-F87-F85</totalsRowFormula>
    </tableColumn>
    <tableColumn id="8" xr3:uid="{8ECBD0AD-C1F5-4775-976F-F42FA98A8F7E}" name="Coluna8" headerRowDxfId="412" dataDxfId="411" totalsRowDxfId="410"/>
    <tableColumn id="11" xr3:uid="{1A3034AE-55FF-4FCE-BD57-AEFC877FBBDE}" name="Coluna11" totalsRowFunction="custom" headerRowDxfId="409" dataDxfId="408" totalsRowDxfId="407" headerRowCellStyle="Normal_RR$US$6I">
      <totalsRowFormula>+H88-H87-H85</totalsRowFormula>
    </tableColumn>
    <tableColumn id="22" xr3:uid="{98465E81-F3F2-4156-AF9B-2777E2E1714E}" name="Coluna22" headerRowDxfId="406" dataDxfId="405" totalsRowDxfId="404" headerRowCellStyle="Normal_RR$US$6I"/>
    <tableColumn id="23" xr3:uid="{A351E73C-5C57-43ED-93DA-0129AADF0E44}" name="Coluna23" totalsRowFunction="custom" headerRowDxfId="403" dataDxfId="402" totalsRowDxfId="401" headerRowCellStyle="Normal_RR$US$6I">
      <totalsRowFormula>+J88-J87-J85</totalsRowFormula>
    </tableColumn>
    <tableColumn id="12" xr3:uid="{C6A631EE-7237-49AD-B7ED-47010F22FF56}" name="Coluna12" headerRowDxfId="400" dataDxfId="399" totalsRowDxfId="398" headerRowCellStyle="Normal_RR$US$6I"/>
    <tableColumn id="13" xr3:uid="{F483BF51-B5C2-4BF6-AB38-5CD170F55733}" name="Coluna13" totalsRowFunction="custom" headerRowDxfId="397" dataDxfId="396" totalsRowDxfId="395" headerRowCellStyle="Normal_RR$US$6I">
      <totalsRowFormula>+L88-L87-L85</totalsRowFormula>
    </tableColumn>
    <tableColumn id="14" xr3:uid="{DB7A42E2-7FCA-4552-8CEB-BC29FC4C4CD9}" name="Coluna14" headerRowDxfId="394" dataDxfId="393" totalsRowDxfId="392" headerRowCellStyle="Normal_RR$US$6I"/>
    <tableColumn id="15" xr3:uid="{24123A19-2798-4DA4-B6BE-697AE0146CD5}" name="Coluna15" headerRowDxfId="391" dataDxfId="390" totalsRowDxfId="389" headerRowCellStyle="Normal_RR$US$6I"/>
    <tableColumn id="16" xr3:uid="{816A24D1-0138-4517-BC52-FBACC4BBA8F9}" name="Coluna16" headerRowDxfId="388" dataDxfId="387" totalsRowDxfId="386" headerRowCellStyle="Normal_RR$US$6I"/>
    <tableColumn id="17" xr3:uid="{E98C0CA9-2398-41A2-83CF-A92613223E1F}" name="Coluna17" totalsRowFunction="custom" headerRowDxfId="385" dataDxfId="384" totalsRowDxfId="383" headerRowCellStyle="Normal_RR$US$6I">
      <totalsRowFormula>+P88-P87-P85</totalsRowFormula>
    </tableColumn>
  </tableColumns>
  <tableStyleInfo name="TableStyleMedium6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70C7AF0-AC90-4B34-8BE8-27CD935E3654}" name="Tabela53425810" displayName="Tabela53425810" ref="B9:R91" headerRowCount="0" totalsRowCount="1" headerRowDxfId="382" dataDxfId="381" headerRowCellStyle="Normal_RR$US$6I">
  <tableColumns count="17">
    <tableColumn id="1" xr3:uid="{3923C771-C5EB-4055-8F78-8C5ADC356355}" name="Coluna1" headerRowDxfId="380" dataDxfId="379" totalsRowDxfId="378" headerRowCellStyle="Normal_RR$US$6I" dataCellStyle="Normal_fluxosPWC">
      <calculatedColumnFormula>T_Mask[[#This Row],[Coluna1]]</calculatedColumnFormula>
    </tableColumn>
    <tableColumn id="2" xr3:uid="{21824014-3854-4FA4-8055-D4D9A8E5E1BA}" name="Coluna2" headerRowDxfId="377" dataDxfId="376" totalsRowDxfId="375" headerRowCellStyle="Normal 4" dataCellStyle="Normal 4"/>
    <tableColumn id="3" xr3:uid="{92BD1CE1-3D48-48E5-9F63-775E72279468}" name="Coluna3" headerRowDxfId="374" dataDxfId="373" totalsRowDxfId="372" headerRowCellStyle="Normal_RR$US$6I" dataCellStyle="Comma">
      <calculatedColumnFormula>Tabela534258[[#This Row],[Coluna3]]-Tabela53429[[#This Row],[Coluna3]]</calculatedColumnFormula>
    </tableColumn>
    <tableColumn id="4" xr3:uid="{04739855-A92C-4F74-A6E6-6BC7B47F591B}" name="Coluna4" headerRowDxfId="371" dataDxfId="370" totalsRowDxfId="369" headerRowCellStyle="Normal 4" dataCellStyle="Normal 4"/>
    <tableColumn id="5" xr3:uid="{61BF9314-2C54-43B9-BCC0-C3A540A4BFD6}" name="Coluna5" headerRowDxfId="368" dataDxfId="367" totalsRowDxfId="366" headerRowCellStyle="Normal_RR$US$6I" dataCellStyle="Comma">
      <calculatedColumnFormula>Tabela534258[[#This Row],[Coluna5]]-Tabela53429[[#This Row],[Coluna5]]</calculatedColumnFormula>
    </tableColumn>
    <tableColumn id="6" xr3:uid="{7D7F95B6-602D-4B02-BA5F-5362586F4FF4}" name="Coluna6" headerRowDxfId="365" dataDxfId="364" totalsRowDxfId="363" headerRowCellStyle="Normal_RR$US$6I" dataCellStyle="Comma"/>
    <tableColumn id="7" xr3:uid="{155327E0-955D-4653-9403-D6F138FA369E}" name="Coluna7" headerRowDxfId="362" dataDxfId="361" totalsRowDxfId="360" headerRowCellStyle="Normal_RR$US$6I" dataCellStyle="Comma">
      <calculatedColumnFormula>Tabela534258[[#This Row],[Coluna7]]-Tabela53429[[#This Row],[Coluna7]]</calculatedColumnFormula>
    </tableColumn>
    <tableColumn id="8" xr3:uid="{2E934D08-5F06-482A-A1F7-7A46F5F2C2D6}" name="Coluna8" headerRowDxfId="359" dataDxfId="358" totalsRowDxfId="357" dataCellStyle="Comma"/>
    <tableColumn id="11" xr3:uid="{EF11DD7A-0C79-49E6-B09D-B85427559225}" name="Coluna11" headerRowDxfId="356" dataDxfId="355" totalsRowDxfId="354" headerRowCellStyle="Normal_RR$US$6I" dataCellStyle="Comma">
      <calculatedColumnFormula>Tabela534258[[#This Row],[Coluna11]]-Tabela53429[[#This Row],[Coluna11]]</calculatedColumnFormula>
    </tableColumn>
    <tableColumn id="22" xr3:uid="{0B08366B-6EE2-4B73-BBEA-1E195A2A3E19}" name="Coluna22" headerRowDxfId="353" dataDxfId="352" totalsRowDxfId="351" headerRowCellStyle="Normal_RR$US$6I" dataCellStyle="Comma"/>
    <tableColumn id="23" xr3:uid="{B79BB4AD-E570-4DF8-88B8-D8201A752F47}" name="Coluna23" headerRowDxfId="350" dataDxfId="349" totalsRowDxfId="348" headerRowCellStyle="Normal_RR$US$6I" dataCellStyle="Comma">
      <calculatedColumnFormula>Tabela534258[[#This Row],[Coluna23]]-Tabela53429[[#This Row],[Coluna23]]</calculatedColumnFormula>
    </tableColumn>
    <tableColumn id="12" xr3:uid="{3369FFFE-CBB5-43C1-B0F3-E185702B79E1}" name="Coluna12" headerRowDxfId="347" dataDxfId="346" totalsRowDxfId="345" headerRowCellStyle="Normal_RR$US$6I" dataCellStyle="Comma"/>
    <tableColumn id="13" xr3:uid="{7227C304-B4EB-4664-AC92-15A7D01858C8}" name="Coluna13" headerRowDxfId="344" dataDxfId="343" totalsRowDxfId="342" headerRowCellStyle="Normal_RR$US$6I" dataCellStyle="Comma">
      <calculatedColumnFormula>Tabela534258[[#This Row],[Coluna13]]-Tabela53429[[#This Row],[Coluna13]]</calculatedColumnFormula>
    </tableColumn>
    <tableColumn id="14" xr3:uid="{9B12A83E-6C4C-4041-9759-502E33BA543E}" name="Coluna14" headerRowDxfId="341" dataDxfId="340" totalsRowDxfId="339" headerRowCellStyle="Normal_RR$US$6I" dataCellStyle="Comma"/>
    <tableColumn id="15" xr3:uid="{83978F5D-84E6-4050-B3E9-4BA147E5B15D}" name="Coluna15" headerRowDxfId="338" dataDxfId="337" totalsRowDxfId="336" headerRowCellStyle="Normal_RR$US$6I" dataCellStyle="Comma">
      <calculatedColumnFormula>Tabela534258[[#This Row],[Coluna15]]-Tabela53429[[#This Row],[Coluna15]]</calculatedColumnFormula>
    </tableColumn>
    <tableColumn id="16" xr3:uid="{1A05C633-F5EA-424B-BAE1-0A9F0E782950}" name="Coluna16" headerRowDxfId="335" dataDxfId="334" totalsRowDxfId="333" headerRowCellStyle="Normal_RR$US$6I" dataCellStyle="Comma"/>
    <tableColumn id="17" xr3:uid="{263CC954-8182-4373-A6A6-73CA2AA1D183}" name="Coluna17" headerRowDxfId="332" dataDxfId="331" totalsRowDxfId="330" headerRowCellStyle="Normal_RR$US$6I" dataCellStyle="Comma">
      <calculatedColumnFormula>Tabela534258[[#This Row],[Coluna17]]-Tabela53429[[#This Row],[Coluna17]]</calculatedColumnFormula>
    </tableColumn>
  </tableColumns>
  <tableStyleInfo name="TableStyleMedium6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B64C9C0-E290-43C2-AF40-76E5E5F674BB}" name="Tabela5342" displayName="Tabela5342" ref="B9:R90" headerRowCount="0" totalsRowShown="0" headerRowDxfId="329" dataDxfId="328" headerRowCellStyle="Normal_RR$US$6I">
  <tableColumns count="17">
    <tableColumn id="1" xr3:uid="{FDA69369-2EFB-446B-BD77-E91339C030E0}" name="Coluna1" headerRowDxfId="327" dataDxfId="326" headerRowCellStyle="Normal_RR$US$6I" dataCellStyle="Normal_RR$US$6I">
      <calculatedColumnFormula>T_Mask[[#This Row],[Coluna1]]</calculatedColumnFormula>
    </tableColumn>
    <tableColumn id="2" xr3:uid="{4075B3D8-03B7-40C1-BEF0-6909CE8A7D80}" name="Coluna2" headerRowDxfId="325" dataDxfId="324" headerRowCellStyle="Normal 4" dataCellStyle="Normal 4"/>
    <tableColumn id="3" xr3:uid="{5AB8760D-5D1F-4E28-B39A-36456A314A53}" name="Coluna3" headerRowDxfId="323" dataDxfId="322" headerRowCellStyle="Normal_RR$US$6I"/>
    <tableColumn id="4" xr3:uid="{F904982B-FBE8-4942-AC03-863928641C32}" name="Coluna4" headerRowDxfId="321" dataDxfId="320" headerRowCellStyle="Normal 4" dataCellStyle="Normal 4"/>
    <tableColumn id="5" xr3:uid="{6DF264D6-5F1B-4F1A-95A7-E8CEBB6B431E}" name="Coluna5" headerRowDxfId="319" dataDxfId="318" headerRowCellStyle="Normal_RR$US$6I"/>
    <tableColumn id="6" xr3:uid="{BE87CC61-1C98-4EDA-AD72-2636B77F5152}" name="Coluna6" headerRowDxfId="317" dataDxfId="316" headerRowCellStyle="Normal_RR$US$6I"/>
    <tableColumn id="7" xr3:uid="{E8B4E06F-4FA4-4DF3-94C7-B3C88AFEC7C1}" name="Coluna7" headerRowDxfId="315" dataDxfId="314" headerRowCellStyle="Normal_RR$US$6I"/>
    <tableColumn id="8" xr3:uid="{2978042C-83B4-4494-9612-B52252F0F845}" name="Coluna8" headerRowDxfId="313" dataDxfId="312"/>
    <tableColumn id="11" xr3:uid="{2C9966BB-5AA2-405B-967C-FB671F7CE7BA}" name="Coluna11" headerRowDxfId="311" dataDxfId="310" headerRowCellStyle="Normal_RR$US$6I"/>
    <tableColumn id="22" xr3:uid="{DA9B7489-D1E0-45C5-9AC6-B405049FA6D2}" name="Coluna22" headerRowDxfId="309" dataDxfId="308" headerRowCellStyle="Normal_RR$US$6I"/>
    <tableColumn id="23" xr3:uid="{30BA6693-61F1-4908-B0C0-55759F3EE98E}" name="Coluna23" headerRowDxfId="307" dataDxfId="306" headerRowCellStyle="Normal_RR$US$6I"/>
    <tableColumn id="12" xr3:uid="{1FD027B2-AFC7-4CC1-912C-1388E7F4E473}" name="Coluna12" headerRowDxfId="305" dataDxfId="304" headerRowCellStyle="Normal_RR$US$6I"/>
    <tableColumn id="13" xr3:uid="{E741BAB7-0335-4F63-9354-3D77B2FF87BB}" name="Coluna13" headerRowDxfId="303" dataDxfId="302" headerRowCellStyle="Normal_RR$US$6I"/>
    <tableColumn id="14" xr3:uid="{AA3F54E6-18B8-4031-BC32-4442E5AB5E01}" name="Coluna14" headerRowDxfId="301" dataDxfId="300" headerRowCellStyle="Normal_RR$US$6I"/>
    <tableColumn id="15" xr3:uid="{9A22E28B-D5BD-422D-A02A-6FD41656C5ED}" name="Coluna15" headerRowDxfId="299" dataDxfId="298" headerRowCellStyle="Normal_RR$US$6I"/>
    <tableColumn id="16" xr3:uid="{D2A63998-D155-49CA-8204-681E6260A3E3}" name="Coluna16" headerRowDxfId="297" dataDxfId="296" headerRowCellStyle="Normal_RR$US$6I"/>
    <tableColumn id="17" xr3:uid="{3D75BC65-6A19-4E13-B23F-43D6769EA579}" name="Coluna17" headerRowDxfId="295" dataDxfId="294" headerRowCellStyle="Normal_RR$US$6I"/>
  </tableColumns>
  <tableStyleInfo name="TableStyleMedium6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850FC63-6C11-44C7-96F2-ED89BE49BF8D}" name="Tabela534" displayName="Tabela534" ref="B9:R90" headerRowCount="0" totalsRowShown="0" headerRowDxfId="293" dataDxfId="292" headerRowCellStyle="Normal_RR$US$6I">
  <tableColumns count="17">
    <tableColumn id="1" xr3:uid="{66E155A2-9228-4485-BCC9-CC06F9868000}" name="Coluna1" headerRowDxfId="291" dataDxfId="290" headerRowCellStyle="Normal_RR$US$6I" dataCellStyle="Normal_RR$US$6I">
      <calculatedColumnFormula>T_Mask[[#This Row],[Coluna1]]</calculatedColumnFormula>
    </tableColumn>
    <tableColumn id="2" xr3:uid="{D5A45178-A467-4706-8E49-7204D8B61C62}" name="Coluna2" headerRowDxfId="289" dataDxfId="288" headerRowCellStyle="Normal 4" dataCellStyle="Normal 4"/>
    <tableColumn id="3" xr3:uid="{688B063B-F8FA-435E-9C9F-4201D2546072}" name="Coluna3" headerRowDxfId="287" dataDxfId="286" headerRowCellStyle="Normal_RR$US$6I"/>
    <tableColumn id="4" xr3:uid="{02F9DAAC-746B-420E-80DA-C2BB568703FD}" name="Coluna4" headerRowDxfId="285" dataDxfId="284" headerRowCellStyle="Normal 4" dataCellStyle="Normal 4"/>
    <tableColumn id="5" xr3:uid="{CAD00863-3439-4E28-97C4-EC69500B198B}" name="Coluna5" headerRowDxfId="283" dataDxfId="282" headerRowCellStyle="Normal_RR$US$6I"/>
    <tableColumn id="6" xr3:uid="{342F61BB-699D-4618-B0F9-C0D2BE7A7EAC}" name="Coluna6" headerRowDxfId="281" dataDxfId="280" headerRowCellStyle="Normal_RR$US$6I"/>
    <tableColumn id="7" xr3:uid="{6FD93FF4-7472-4C06-8611-75FEF734220B}" name="Coluna7" headerRowDxfId="279" dataDxfId="278" headerRowCellStyle="Normal_RR$US$6I"/>
    <tableColumn id="8" xr3:uid="{88E10944-705E-475F-9081-72E6EF881A03}" name="Coluna8" headerRowDxfId="277" dataDxfId="276"/>
    <tableColumn id="11" xr3:uid="{3AA0DBF3-90F2-488A-AF34-76700D2D976A}" name="Coluna11" headerRowDxfId="275" dataDxfId="274" headerRowCellStyle="Normal_RR$US$6I"/>
    <tableColumn id="22" xr3:uid="{50CF6191-5AA4-401F-9DC4-DAEAEC620AFC}" name="Coluna22" headerRowDxfId="273" dataDxfId="272" headerRowCellStyle="Normal_RR$US$6I"/>
    <tableColumn id="23" xr3:uid="{21F32FD3-2983-43C8-B8CA-2E647667937C}" name="Coluna23" headerRowDxfId="271" dataDxfId="270" headerRowCellStyle="Normal_RR$US$6I"/>
    <tableColumn id="12" xr3:uid="{6EC23F42-EDFF-47F1-A4A7-B0751D0DBA48}" name="Coluna12" headerRowDxfId="269" dataDxfId="268" headerRowCellStyle="Normal_RR$US$6I"/>
    <tableColumn id="13" xr3:uid="{F47CA8E3-9C22-4D72-8B4E-514D9DCF16CE}" name="Coluna13" headerRowDxfId="267" dataDxfId="266" headerRowCellStyle="Normal_RR$US$6I"/>
    <tableColumn id="14" xr3:uid="{F0CACAF3-FDAF-4C41-9902-B01CC9ED8BB7}" name="Coluna14" headerRowDxfId="265" dataDxfId="264" headerRowCellStyle="Normal_RR$US$6I"/>
    <tableColumn id="15" xr3:uid="{31C18558-244F-42AF-A74E-5AE6D5F7352C}" name="Coluna15" headerRowDxfId="263" dataDxfId="262" headerRowCellStyle="Normal_RR$US$6I"/>
    <tableColumn id="16" xr3:uid="{56BCCF47-369E-4048-9A4E-A64DC041CE75}" name="Coluna16" headerRowDxfId="261" dataDxfId="260" headerRowCellStyle="Normal_RR$US$6I"/>
    <tableColumn id="17" xr3:uid="{2A695EBE-BA4C-4E3C-A5A3-05A7703A9A66}" name="Coluna17" headerRowDxfId="259" dataDxfId="258" headerRowCellStyle="Normal_RR$US$6I"/>
  </tableColumns>
  <tableStyleInfo name="TableStyleMedium6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7F84F5B-7545-4108-B575-515FA5EBCF23}" name="Tabela5346" displayName="Tabela5346" ref="B9:R90" headerRowCount="0" totalsRowShown="0" headerRowDxfId="257" dataDxfId="256" headerRowCellStyle="Normal_RR$US$6I">
  <tableColumns count="17">
    <tableColumn id="1" xr3:uid="{2BFE4A65-4213-47D8-B971-CE7874BE3234}" name="Coluna1" headerRowDxfId="255" dataDxfId="254" headerRowCellStyle="Normal_RR$US$6I" dataCellStyle="Normal_RR$US$6I">
      <calculatedColumnFormula>T_Mask[[#This Row],[Coluna1]]</calculatedColumnFormula>
    </tableColumn>
    <tableColumn id="2" xr3:uid="{7CC31F90-7800-47CD-9152-A9869007C3F6}" name="Coluna2" headerRowDxfId="253" dataDxfId="252" headerRowCellStyle="Normal 4" dataCellStyle="Normal 4"/>
    <tableColumn id="3" xr3:uid="{C1E4F857-9291-444C-AE23-2003E108DBA6}" name="Coluna3" headerRowDxfId="251" dataDxfId="250" headerRowCellStyle="Normal_RR$US$6I"/>
    <tableColumn id="4" xr3:uid="{21486A09-88DD-4130-BD10-67BCDB085D20}" name="Coluna4" headerRowDxfId="249" dataDxfId="248" headerRowCellStyle="Normal 4" dataCellStyle="Normal 4"/>
    <tableColumn id="5" xr3:uid="{30C5D393-4203-4F96-A32D-59052B1AA731}" name="Coluna5" headerRowDxfId="247" dataDxfId="246" headerRowCellStyle="Normal_RR$US$6I"/>
    <tableColumn id="6" xr3:uid="{6BBB7C17-CD83-45E4-9730-38985FF6B10C}" name="Coluna6" headerRowDxfId="245" dataDxfId="244" headerRowCellStyle="Normal_RR$US$6I"/>
    <tableColumn id="7" xr3:uid="{B363D6A1-BDBF-4588-B2D8-88241C4E6954}" name="Coluna7" headerRowDxfId="243" dataDxfId="242" headerRowCellStyle="Normal_RR$US$6I"/>
    <tableColumn id="8" xr3:uid="{DC2E970A-35AC-41AF-B62E-17ECA1F871AB}" name="Coluna8" headerRowDxfId="241" dataDxfId="240"/>
    <tableColumn id="11" xr3:uid="{BBE66011-CA0A-4A3B-B79B-D0494A505CB0}" name="Coluna11" headerRowDxfId="239" dataDxfId="238" headerRowCellStyle="Normal_RR$US$6I"/>
    <tableColumn id="22" xr3:uid="{536A8D18-D849-457C-885F-32B19149BC28}" name="Coluna22" headerRowDxfId="237" dataDxfId="236" headerRowCellStyle="Normal_RR$US$6I"/>
    <tableColumn id="23" xr3:uid="{2538E697-EBE0-41D9-8839-26473273AA9D}" name="Coluna23" headerRowDxfId="235" dataDxfId="234" headerRowCellStyle="Normal_RR$US$6I"/>
    <tableColumn id="12" xr3:uid="{032F0744-E2FA-4B58-A38D-A50F1EFC00C3}" name="Coluna12" headerRowDxfId="233" dataDxfId="232" headerRowCellStyle="Normal_RR$US$6I"/>
    <tableColumn id="13" xr3:uid="{6DC1D003-93C4-49A5-855D-7831A5D79FB2}" name="Coluna13" headerRowDxfId="231" dataDxfId="230" headerRowCellStyle="Normal_RR$US$6I"/>
    <tableColumn id="14" xr3:uid="{424F2104-83F5-4EE6-9D7A-D5F07ABF2E64}" name="Coluna14" headerRowDxfId="229" dataDxfId="228" headerRowCellStyle="Normal_RR$US$6I"/>
    <tableColumn id="15" xr3:uid="{03F00C01-6D2E-42EA-81A9-F4AFE4D5947C}" name="Coluna15" headerRowDxfId="227" dataDxfId="226" headerRowCellStyle="Normal_RR$US$6I"/>
    <tableColumn id="16" xr3:uid="{F015B08C-FC8A-4394-B12A-2D32DE0AE4E3}" name="Coluna16" headerRowDxfId="225" dataDxfId="224" headerRowCellStyle="Normal_RR$US$6I"/>
    <tableColumn id="17" xr3:uid="{D9D54D11-2C04-4CFD-9B0B-4A396B73A1E7}" name="Coluna17" headerRowDxfId="223" dataDxfId="222" headerRowCellStyle="Normal_RR$US$6I"/>
  </tableColumns>
  <tableStyleInfo name="TableStyleMedium6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6E23C2B-AE3E-48FF-8785-1D8E9538C191}" name="Tabela5347" displayName="Tabela5347" ref="B9:R90" headerRowCount="0" totalsRowShown="0" headerRowDxfId="221" dataDxfId="220" headerRowCellStyle="Normal_RR$US$6I">
  <tableColumns count="17">
    <tableColumn id="1" xr3:uid="{45991824-B9BC-4FC1-9F79-BB46C501D663}" name="Coluna1" headerRowDxfId="219" dataDxfId="218" headerRowCellStyle="Normal_RR$US$6I" dataCellStyle="Normal_RR$US$6I"/>
    <tableColumn id="2" xr3:uid="{F452CE6E-844B-474A-A50D-6F403AD8C64A}" name="Coluna2" headerRowDxfId="217" dataDxfId="216" headerRowCellStyle="Normal 4" dataCellStyle="Normal 4"/>
    <tableColumn id="3" xr3:uid="{C447B859-F24A-4849-AB2C-03D9E0F2F5BF}" name="Coluna3" headerRowDxfId="215" dataDxfId="214" headerRowCellStyle="Normal_RR$US$6I"/>
    <tableColumn id="4" xr3:uid="{82863B89-5D67-482E-B481-36422311D6AE}" name="Coluna4" headerRowDxfId="213" dataDxfId="212" headerRowCellStyle="Normal 4" dataCellStyle="Normal 4"/>
    <tableColumn id="5" xr3:uid="{544278E3-4DE0-4918-BCCB-FE8527D55D1D}" name="Coluna5" headerRowDxfId="211" dataDxfId="210" headerRowCellStyle="Normal_RR$US$6I"/>
    <tableColumn id="6" xr3:uid="{F8366C9B-45F1-492E-948D-A309DEA25B69}" name="Coluna6" headerRowDxfId="209" dataDxfId="208" headerRowCellStyle="Normal_RR$US$6I"/>
    <tableColumn id="7" xr3:uid="{B698A00E-C902-4FD9-A936-6B4B39CAFA26}" name="Coluna7" headerRowDxfId="207" dataDxfId="206" headerRowCellStyle="Normal_RR$US$6I"/>
    <tableColumn id="8" xr3:uid="{482E7048-9776-4331-8357-4604CF3B14DB}" name="Coluna8" headerRowDxfId="205" dataDxfId="204"/>
    <tableColumn id="11" xr3:uid="{37994C55-8837-4344-A791-EDE2EDE98E0B}" name="Coluna11" headerRowDxfId="203" dataDxfId="202" headerRowCellStyle="Normal_RR$US$6I"/>
    <tableColumn id="22" xr3:uid="{56F51EBD-5077-41A6-A237-29C700F13A15}" name="Coluna22" headerRowDxfId="201" dataDxfId="200" headerRowCellStyle="Normal_RR$US$6I"/>
    <tableColumn id="23" xr3:uid="{487951E8-C309-4E2C-BE02-BEDB12495DD1}" name="Coluna23" headerRowDxfId="199" dataDxfId="198" headerRowCellStyle="Normal_RR$US$6I"/>
    <tableColumn id="12" xr3:uid="{A535584C-256A-4581-9E20-3DB0C34F1B9B}" name="Coluna12" headerRowDxfId="197" dataDxfId="196" headerRowCellStyle="Normal_RR$US$6I"/>
    <tableColumn id="13" xr3:uid="{D4FC03F5-7B48-41AD-8FF9-EBF153565C45}" name="Coluna13" headerRowDxfId="195" dataDxfId="194" headerRowCellStyle="Normal_RR$US$6I"/>
    <tableColumn id="14" xr3:uid="{39B6694F-9BE9-498D-8DD6-1795EF758134}" name="Coluna14" headerRowDxfId="193" dataDxfId="192" headerRowCellStyle="Normal_RR$US$6I"/>
    <tableColumn id="15" xr3:uid="{C0F9C579-E7C9-42F3-BCD0-FB31A1D881D9}" name="Coluna15" headerRowDxfId="191" dataDxfId="190" headerRowCellStyle="Normal_RR$US$6I"/>
    <tableColumn id="16" xr3:uid="{B2B45850-3517-41E3-A401-E523296208F6}" name="Coluna16" headerRowDxfId="189" dataDxfId="188" headerRowCellStyle="Normal_RR$US$6I"/>
    <tableColumn id="17" xr3:uid="{0D599970-D5AC-46A0-9507-278F1A9DDCF5}" name="Coluna17" headerRowDxfId="187" dataDxfId="186" headerRowCellStyle="Normal_RR$US$6I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table" Target="../tables/table2.xml"/><Relationship Id="rId4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04628-7F86-4882-91E3-7E7CD65888C4}">
  <sheetPr>
    <tabColor rgb="FFFFFF00"/>
    <outlinePr summaryBelow="0"/>
  </sheetPr>
  <dimension ref="B1:BB126"/>
  <sheetViews>
    <sheetView showGridLines="0" zoomScale="55" zoomScaleNormal="55" workbookViewId="0">
      <pane xSplit="2" ySplit="8" topLeftCell="AJ62" activePane="bottomRight" state="frozen"/>
      <selection activeCell="D9" sqref="D9:R88"/>
      <selection pane="topRight" activeCell="D9" sqref="D9:R88"/>
      <selection pane="bottomLeft" activeCell="D9" sqref="D9:R88"/>
      <selection pane="bottomRight" activeCell="D9" sqref="D9:R88"/>
    </sheetView>
  </sheetViews>
  <sheetFormatPr defaultColWidth="9.28515625" defaultRowHeight="0" customHeight="1" zeroHeight="1" outlineLevelRow="1" x14ac:dyDescent="0.25"/>
  <cols>
    <col min="1" max="1" width="1.7109375" style="41" customWidth="1"/>
    <col min="2" max="2" width="104.42578125" style="41" bestFit="1" customWidth="1"/>
    <col min="3" max="3" width="1.7109375" style="41" customWidth="1"/>
    <col min="4" max="4" width="17.7109375" style="41" customWidth="1"/>
    <col min="5" max="5" width="1.7109375" style="41" customWidth="1"/>
    <col min="6" max="6" width="17.7109375" style="41" customWidth="1"/>
    <col min="7" max="7" width="1.7109375" style="41" customWidth="1"/>
    <col min="8" max="8" width="17.7109375" style="41" customWidth="1"/>
    <col min="9" max="9" width="1.7109375" style="41" customWidth="1"/>
    <col min="10" max="10" width="17.7109375" style="41" customWidth="1"/>
    <col min="11" max="11" width="1.7109375" style="41" customWidth="1"/>
    <col min="12" max="12" width="17.7109375" style="41" customWidth="1"/>
    <col min="13" max="13" width="1.7109375" style="41" customWidth="1"/>
    <col min="14" max="14" width="17.7109375" style="41" customWidth="1"/>
    <col min="15" max="15" width="1.7109375" style="41" customWidth="1"/>
    <col min="16" max="16" width="17.7109375" style="41" customWidth="1"/>
    <col min="17" max="17" width="1.7109375" style="41" customWidth="1"/>
    <col min="18" max="18" width="17.7109375" style="41" customWidth="1"/>
    <col min="19" max="19" width="2.7109375" style="41" customWidth="1"/>
    <col min="20" max="20" width="9.28515625" style="41" customWidth="1"/>
    <col min="21" max="21" width="104.42578125" style="41" bestFit="1" customWidth="1"/>
    <col min="22" max="22" width="1.7109375" style="41" customWidth="1"/>
    <col min="23" max="23" width="17.7109375" style="41" customWidth="1"/>
    <col min="24" max="24" width="1.7109375" style="41" customWidth="1"/>
    <col min="25" max="25" width="17.7109375" style="41" customWidth="1"/>
    <col min="26" max="26" width="1.7109375" style="41" customWidth="1"/>
    <col min="27" max="27" width="17.7109375" style="41" customWidth="1"/>
    <col min="28" max="28" width="1.7109375" style="41" customWidth="1"/>
    <col min="29" max="29" width="17.7109375" style="41" customWidth="1"/>
    <col min="30" max="30" width="1.7109375" style="41" customWidth="1"/>
    <col min="31" max="31" width="17.7109375" style="41" customWidth="1"/>
    <col min="32" max="32" width="1.7109375" style="41" customWidth="1"/>
    <col min="33" max="33" width="17.7109375" style="41" customWidth="1"/>
    <col min="34" max="34" width="1.7109375" style="41" customWidth="1"/>
    <col min="35" max="35" width="17.7109375" style="41" customWidth="1"/>
    <col min="36" max="36" width="1.7109375" style="41" customWidth="1"/>
    <col min="37" max="37" width="17.7109375" style="41" customWidth="1"/>
    <col min="38" max="39" width="9.28515625" style="41"/>
    <col min="40" max="40" width="17.7109375" style="41" customWidth="1"/>
    <col min="41" max="41" width="1.7109375" style="41" customWidth="1"/>
    <col min="42" max="42" width="17.7109375" style="41" customWidth="1"/>
    <col min="43" max="43" width="1.7109375" style="41" customWidth="1"/>
    <col min="44" max="44" width="17.7109375" style="41" customWidth="1"/>
    <col min="45" max="45" width="1.7109375" style="41" customWidth="1"/>
    <col min="46" max="46" width="17.7109375" style="41" customWidth="1"/>
    <col min="47" max="47" width="1.7109375" style="41" customWidth="1"/>
    <col min="48" max="48" width="17.7109375" style="41" customWidth="1"/>
    <col min="49" max="49" width="1.7109375" style="41" customWidth="1"/>
    <col min="50" max="50" width="17.7109375" style="41" customWidth="1"/>
    <col min="51" max="51" width="1.7109375" style="41" customWidth="1"/>
    <col min="52" max="52" width="17.7109375" style="41" customWidth="1"/>
    <col min="53" max="53" width="1.7109375" style="41" customWidth="1"/>
    <col min="54" max="54" width="17.7109375" style="41" customWidth="1"/>
    <col min="55" max="16384" width="9.28515625" style="41"/>
  </cols>
  <sheetData>
    <row r="1" spans="2:54" ht="15" x14ac:dyDescent="0.25">
      <c r="N1" s="42"/>
      <c r="AG1" s="42"/>
      <c r="AX1" s="42"/>
    </row>
    <row r="2" spans="2:54" ht="15" x14ac:dyDescent="0.25"/>
    <row r="3" spans="2:54" ht="15" x14ac:dyDescent="0.25"/>
    <row r="4" spans="2:54" ht="15" x14ac:dyDescent="0.25">
      <c r="B4" s="43" t="s">
        <v>2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U4" s="43" t="s">
        <v>2</v>
      </c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pans="2:54" ht="15" x14ac:dyDescent="0.25">
      <c r="B5" s="44" t="s">
        <v>76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U5" s="44" t="s">
        <v>72</v>
      </c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</row>
    <row r="6" spans="2:54" ht="15" x14ac:dyDescent="0.25">
      <c r="B6" s="46" t="s">
        <v>3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U6" s="46" t="s">
        <v>3</v>
      </c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</row>
    <row r="7" spans="2:54" s="42" customFormat="1" ht="30" x14ac:dyDescent="0.25">
      <c r="D7" s="17" t="s">
        <v>10</v>
      </c>
      <c r="F7" s="17" t="s">
        <v>4</v>
      </c>
      <c r="H7" s="17" t="s">
        <v>5</v>
      </c>
      <c r="J7" s="17" t="s">
        <v>6</v>
      </c>
      <c r="K7" s="15"/>
      <c r="L7" s="17" t="s">
        <v>7</v>
      </c>
      <c r="M7" s="15"/>
      <c r="N7" s="17" t="s">
        <v>8</v>
      </c>
      <c r="O7" s="15"/>
      <c r="P7" s="17" t="s">
        <v>9</v>
      </c>
      <c r="Q7" s="15"/>
      <c r="R7" s="17" t="s">
        <v>11</v>
      </c>
      <c r="W7" s="17" t="s">
        <v>10</v>
      </c>
      <c r="Y7" s="17" t="s">
        <v>4</v>
      </c>
      <c r="AA7" s="17" t="s">
        <v>5</v>
      </c>
      <c r="AC7" s="17" t="s">
        <v>6</v>
      </c>
      <c r="AD7" s="15"/>
      <c r="AE7" s="17" t="s">
        <v>7</v>
      </c>
      <c r="AF7" s="15"/>
      <c r="AG7" s="17" t="s">
        <v>8</v>
      </c>
      <c r="AH7" s="15"/>
      <c r="AI7" s="17" t="s">
        <v>9</v>
      </c>
      <c r="AJ7" s="15"/>
      <c r="AK7" s="17" t="s">
        <v>11</v>
      </c>
      <c r="AN7" s="17" t="s">
        <v>10</v>
      </c>
      <c r="AP7" s="17" t="s">
        <v>4</v>
      </c>
      <c r="AR7" s="17" t="s">
        <v>5</v>
      </c>
      <c r="AT7" s="17" t="s">
        <v>6</v>
      </c>
      <c r="AU7" s="15"/>
      <c r="AV7" s="17" t="s">
        <v>7</v>
      </c>
      <c r="AW7" s="15"/>
      <c r="AX7" s="17" t="s">
        <v>8</v>
      </c>
      <c r="AY7" s="15"/>
      <c r="AZ7" s="17" t="s">
        <v>9</v>
      </c>
      <c r="BA7" s="15"/>
      <c r="BB7" s="17" t="s">
        <v>11</v>
      </c>
    </row>
    <row r="8" spans="2:54" ht="15" x14ac:dyDescent="0.25">
      <c r="B8" s="47"/>
      <c r="C8" s="47"/>
      <c r="D8" s="50">
        <v>0</v>
      </c>
      <c r="E8" s="64"/>
      <c r="F8" s="64">
        <v>0</v>
      </c>
      <c r="G8" s="64"/>
      <c r="H8" s="64">
        <v>0</v>
      </c>
      <c r="I8" s="64"/>
      <c r="J8" s="64">
        <v>0</v>
      </c>
      <c r="K8" s="64"/>
      <c r="L8" s="64">
        <v>0</v>
      </c>
      <c r="M8" s="64"/>
      <c r="N8" s="64">
        <v>0</v>
      </c>
      <c r="O8" s="64"/>
      <c r="P8" s="64"/>
      <c r="Q8" s="64"/>
      <c r="R8" s="64">
        <v>0</v>
      </c>
      <c r="U8" s="47"/>
      <c r="V8" s="47"/>
      <c r="W8" s="50">
        <v>0</v>
      </c>
      <c r="X8" s="64"/>
      <c r="Y8" s="64">
        <v>0</v>
      </c>
      <c r="Z8" s="64"/>
      <c r="AA8" s="64">
        <v>0</v>
      </c>
      <c r="AB8" s="64"/>
      <c r="AC8" s="64">
        <v>0</v>
      </c>
      <c r="AD8" s="64"/>
      <c r="AE8" s="64">
        <v>0</v>
      </c>
      <c r="AF8" s="64"/>
      <c r="AG8" s="64">
        <v>0</v>
      </c>
      <c r="AH8" s="64"/>
      <c r="AI8" s="64"/>
      <c r="AJ8" s="64"/>
      <c r="AK8" s="64">
        <v>0</v>
      </c>
      <c r="AN8" s="50">
        <v>0</v>
      </c>
      <c r="AO8" s="64"/>
      <c r="AP8" s="64">
        <v>0</v>
      </c>
      <c r="AQ8" s="64"/>
      <c r="AR8" s="64">
        <v>0</v>
      </c>
      <c r="AS8" s="64"/>
      <c r="AT8" s="64">
        <v>0</v>
      </c>
      <c r="AU8" s="64"/>
      <c r="AV8" s="64">
        <v>0</v>
      </c>
      <c r="AW8" s="64"/>
      <c r="AX8" s="64">
        <v>0</v>
      </c>
      <c r="AY8" s="64"/>
      <c r="AZ8" s="64"/>
      <c r="BA8" s="64"/>
      <c r="BB8" s="64">
        <v>0</v>
      </c>
    </row>
    <row r="9" spans="2:54" ht="15" x14ac:dyDescent="0.25">
      <c r="B9" s="52" t="s">
        <v>14</v>
      </c>
      <c r="C9" s="22"/>
      <c r="D9" s="23"/>
      <c r="E9" s="22"/>
      <c r="F9" s="23"/>
      <c r="G9" s="22"/>
      <c r="H9" s="23"/>
      <c r="I9" s="22"/>
      <c r="J9" s="23"/>
      <c r="K9" s="22"/>
      <c r="L9" s="23"/>
      <c r="M9" s="22"/>
      <c r="N9" s="23"/>
      <c r="O9" s="22"/>
      <c r="P9" s="23"/>
      <c r="Q9" s="22"/>
      <c r="R9" s="23"/>
      <c r="U9" s="52" t="s">
        <v>14</v>
      </c>
      <c r="V9" s="22"/>
      <c r="W9" s="23"/>
      <c r="X9" s="22"/>
      <c r="Y9" s="23"/>
      <c r="Z9" s="22"/>
      <c r="AA9" s="23"/>
      <c r="AB9" s="22"/>
      <c r="AC9" s="23"/>
      <c r="AD9" s="22"/>
      <c r="AE9" s="23"/>
      <c r="AF9" s="22"/>
      <c r="AG9" s="23"/>
      <c r="AH9" s="22"/>
      <c r="AI9" s="23"/>
      <c r="AJ9" s="22"/>
      <c r="AK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</row>
    <row r="10" spans="2:54" ht="15" x14ac:dyDescent="0.2">
      <c r="B10" s="51"/>
      <c r="C10" s="3"/>
      <c r="D10" s="2"/>
      <c r="E10" s="3"/>
      <c r="F10" s="2"/>
      <c r="G10" s="2"/>
      <c r="H10" s="2"/>
      <c r="I10" s="2"/>
      <c r="J10" s="2"/>
      <c r="K10" s="2"/>
      <c r="L10" s="2"/>
      <c r="M10" s="2"/>
      <c r="N10" s="2"/>
      <c r="O10" s="5"/>
      <c r="P10" s="2"/>
      <c r="Q10" s="2"/>
      <c r="R10" s="2"/>
      <c r="U10" s="51"/>
      <c r="V10" s="3"/>
      <c r="W10" s="2"/>
      <c r="X10" s="3"/>
      <c r="Y10" s="2"/>
      <c r="Z10" s="2"/>
      <c r="AA10" s="2"/>
      <c r="AB10" s="2"/>
      <c r="AC10" s="2"/>
      <c r="AD10" s="2"/>
      <c r="AE10" s="2"/>
      <c r="AF10" s="2"/>
      <c r="AG10" s="2"/>
      <c r="AH10" s="5"/>
      <c r="AI10" s="2"/>
      <c r="AJ10" s="2"/>
      <c r="AK10" s="2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</row>
    <row r="11" spans="2:54" s="49" customFormat="1" ht="15" x14ac:dyDescent="0.2">
      <c r="B11" s="51" t="s">
        <v>69</v>
      </c>
      <c r="C11" s="24"/>
      <c r="D11" s="25">
        <v>994151</v>
      </c>
      <c r="E11" s="24"/>
      <c r="F11" s="25">
        <v>2215657</v>
      </c>
      <c r="G11" s="24"/>
      <c r="H11" s="25">
        <v>220810</v>
      </c>
      <c r="I11" s="24"/>
      <c r="J11" s="25">
        <v>-648427</v>
      </c>
      <c r="K11" s="24"/>
      <c r="L11" s="25">
        <v>285045</v>
      </c>
      <c r="M11" s="24"/>
      <c r="N11" s="25">
        <v>11168</v>
      </c>
      <c r="O11" s="24"/>
      <c r="P11" s="25">
        <v>1903073</v>
      </c>
      <c r="Q11" s="24"/>
      <c r="R11" s="25">
        <v>1175331</v>
      </c>
      <c r="U11" s="51" t="s">
        <v>69</v>
      </c>
      <c r="V11" s="24"/>
      <c r="W11" s="25">
        <v>328051</v>
      </c>
      <c r="X11" s="24"/>
      <c r="Y11" s="25">
        <v>939709</v>
      </c>
      <c r="Z11" s="24"/>
      <c r="AA11" s="25">
        <v>343665</v>
      </c>
      <c r="AB11" s="24"/>
      <c r="AC11" s="25">
        <v>-329872</v>
      </c>
      <c r="AD11" s="24"/>
      <c r="AE11" s="25">
        <v>150360</v>
      </c>
      <c r="AF11" s="24"/>
      <c r="AG11" s="25">
        <v>6120</v>
      </c>
      <c r="AH11" s="24"/>
      <c r="AI11" s="25">
        <v>802404</v>
      </c>
      <c r="AJ11" s="24"/>
      <c r="AK11" s="25">
        <v>635629</v>
      </c>
      <c r="AN11" s="23">
        <f>Tabela534258[[#This Row],[Coluna3]]-Tabela53429[[#This Row],[Coluna3]]</f>
        <v>666100</v>
      </c>
      <c r="AO11" s="23">
        <f>Tabela534258[[#This Row],[Coluna3]]-Tabela53429[[#This Row],[Coluna3]]</f>
        <v>666100</v>
      </c>
      <c r="AP11" s="23">
        <f>Tabela534258[[#This Row],[Coluna5]]-Tabela53429[[#This Row],[Coluna5]]</f>
        <v>1275948</v>
      </c>
      <c r="AQ11" s="23"/>
      <c r="AR11" s="23">
        <f>Tabela534258[[#This Row],[Coluna7]]-Tabela53429[[#This Row],[Coluna7]]</f>
        <v>-122855</v>
      </c>
      <c r="AS11" s="23"/>
      <c r="AT11" s="23">
        <f>Tabela534258[[#This Row],[Coluna11]]-Tabela53429[[#This Row],[Coluna11]]</f>
        <v>-318555</v>
      </c>
      <c r="AU11" s="23"/>
      <c r="AV11" s="23">
        <f>Tabela534258[[#This Row],[Coluna23]]-Tabela53429[[#This Row],[Coluna23]]</f>
        <v>134685</v>
      </c>
      <c r="AW11" s="23"/>
      <c r="AX11" s="23">
        <f>Tabela534258[[#This Row],[Coluna13]]-Tabela53429[[#This Row],[Coluna13]]</f>
        <v>5048</v>
      </c>
      <c r="AY11" s="23"/>
      <c r="AZ11" s="23">
        <f>Tabela534258[[#This Row],[Coluna15]]-Tabela53429[[#This Row],[Coluna15]]</f>
        <v>1100669</v>
      </c>
      <c r="BA11" s="23"/>
      <c r="BB11" s="23">
        <f>Tabela534258[[#This Row],[Coluna17]]-Tabela53429[[#This Row],[Coluna17]]</f>
        <v>539702</v>
      </c>
    </row>
    <row r="12" spans="2:54" ht="15" x14ac:dyDescent="0.2">
      <c r="B12" s="51"/>
      <c r="C12" s="26"/>
      <c r="D12" s="27"/>
      <c r="E12" s="26"/>
      <c r="F12" s="27"/>
      <c r="G12" s="28"/>
      <c r="H12" s="27"/>
      <c r="I12" s="29"/>
      <c r="J12" s="27"/>
      <c r="K12" s="29"/>
      <c r="L12" s="27"/>
      <c r="M12" s="29"/>
      <c r="N12" s="27"/>
      <c r="O12" s="30"/>
      <c r="P12" s="27"/>
      <c r="Q12" s="28"/>
      <c r="R12" s="27"/>
      <c r="U12" s="51"/>
      <c r="V12" s="26"/>
      <c r="W12" s="27"/>
      <c r="X12" s="26"/>
      <c r="Y12" s="27"/>
      <c r="Z12" s="28"/>
      <c r="AA12" s="27"/>
      <c r="AB12" s="29"/>
      <c r="AC12" s="27"/>
      <c r="AD12" s="29"/>
      <c r="AE12" s="27"/>
      <c r="AF12" s="29"/>
      <c r="AG12" s="27"/>
      <c r="AH12" s="30"/>
      <c r="AI12" s="27"/>
      <c r="AJ12" s="28"/>
      <c r="AK12" s="27"/>
      <c r="AN12" s="23">
        <f>Tabela534258[[#This Row],[Coluna3]]-Tabela53429[[#This Row],[Coluna3]]</f>
        <v>0</v>
      </c>
      <c r="AO12" s="23">
        <f>Tabela534258[[#This Row],[Coluna3]]-Tabela53429[[#This Row],[Coluna3]]</f>
        <v>0</v>
      </c>
      <c r="AP12" s="23">
        <f>Tabela534258[[#This Row],[Coluna5]]-Tabela53429[[#This Row],[Coluna5]]</f>
        <v>0</v>
      </c>
      <c r="AQ12" s="23"/>
      <c r="AR12" s="23">
        <f>Tabela534258[[#This Row],[Coluna7]]-Tabela53429[[#This Row],[Coluna7]]</f>
        <v>0</v>
      </c>
      <c r="AS12" s="23"/>
      <c r="AT12" s="23">
        <f>Tabela534258[[#This Row],[Coluna11]]-Tabela53429[[#This Row],[Coluna11]]</f>
        <v>0</v>
      </c>
      <c r="AU12" s="23"/>
      <c r="AV12" s="23">
        <f>Tabela534258[[#This Row],[Coluna23]]-Tabela53429[[#This Row],[Coluna23]]</f>
        <v>0</v>
      </c>
      <c r="AW12" s="23"/>
      <c r="AX12" s="23">
        <f>Tabela534258[[#This Row],[Coluna13]]-Tabela53429[[#This Row],[Coluna13]]</f>
        <v>0</v>
      </c>
      <c r="AY12" s="23"/>
      <c r="AZ12" s="23">
        <f>Tabela534258[[#This Row],[Coluna15]]-Tabela53429[[#This Row],[Coluna15]]</f>
        <v>0</v>
      </c>
      <c r="BA12" s="23"/>
      <c r="BB12" s="23">
        <f>Tabela534258[[#This Row],[Coluna17]]-Tabela53429[[#This Row],[Coluna17]]</f>
        <v>0</v>
      </c>
    </row>
    <row r="13" spans="2:54" ht="15" x14ac:dyDescent="0.2">
      <c r="B13" s="53" t="s">
        <v>15</v>
      </c>
      <c r="C13" s="1"/>
      <c r="D13" s="23">
        <f>SUM(D14:D25)</f>
        <v>-1530239</v>
      </c>
      <c r="E13" s="1"/>
      <c r="F13" s="23">
        <f>SUM(F14:F25)</f>
        <v>-1077267</v>
      </c>
      <c r="G13" s="6"/>
      <c r="H13" s="23">
        <f>SUM(H14:H25)</f>
        <v>-687404</v>
      </c>
      <c r="I13" s="6"/>
      <c r="J13" s="23">
        <f>SUM(J14:J25)</f>
        <v>1041356</v>
      </c>
      <c r="K13" s="6"/>
      <c r="L13" s="23">
        <f>SUM(L14:L25)</f>
        <v>-468499</v>
      </c>
      <c r="M13" s="6"/>
      <c r="N13" s="23">
        <f>SUM(N14:N25)</f>
        <v>-14147</v>
      </c>
      <c r="O13" s="7"/>
      <c r="P13" s="23">
        <f>SUM(P14:P25)</f>
        <v>-2076795</v>
      </c>
      <c r="Q13" s="6"/>
      <c r="R13" s="23">
        <f>SUM(R14:R25)</f>
        <v>-659405</v>
      </c>
      <c r="U13" s="53" t="s">
        <v>15</v>
      </c>
      <c r="V13" s="1"/>
      <c r="W13" s="23">
        <v>-610176</v>
      </c>
      <c r="X13" s="1"/>
      <c r="Y13" s="23">
        <v>-388539</v>
      </c>
      <c r="Z13" s="6"/>
      <c r="AA13" s="23">
        <v>-552750</v>
      </c>
      <c r="AB13" s="6"/>
      <c r="AC13" s="23">
        <v>576987</v>
      </c>
      <c r="AD13" s="6"/>
      <c r="AE13" s="23">
        <v>-252062</v>
      </c>
      <c r="AF13" s="6"/>
      <c r="AG13" s="23">
        <v>-7525</v>
      </c>
      <c r="AH13" s="7"/>
      <c r="AI13" s="23">
        <v>-952491</v>
      </c>
      <c r="AJ13" s="6"/>
      <c r="AK13" s="23">
        <v>-281574</v>
      </c>
      <c r="AN13" s="23">
        <f>Tabela534258[[#This Row],[Coluna3]]-Tabela53429[[#This Row],[Coluna3]]</f>
        <v>-920063</v>
      </c>
      <c r="AO13" s="23">
        <f>Tabela534258[[#This Row],[Coluna3]]-Tabela53429[[#This Row],[Coluna3]]</f>
        <v>-920063</v>
      </c>
      <c r="AP13" s="23">
        <f>Tabela534258[[#This Row],[Coluna5]]-Tabela53429[[#This Row],[Coluna5]]</f>
        <v>-688728</v>
      </c>
      <c r="AQ13" s="23"/>
      <c r="AR13" s="23">
        <f>Tabela534258[[#This Row],[Coluna7]]-Tabela53429[[#This Row],[Coluna7]]</f>
        <v>-134654</v>
      </c>
      <c r="AS13" s="23"/>
      <c r="AT13" s="23">
        <f>Tabela534258[[#This Row],[Coluna11]]-Tabela53429[[#This Row],[Coluna11]]</f>
        <v>464369</v>
      </c>
      <c r="AU13" s="23"/>
      <c r="AV13" s="23">
        <f>Tabela534258[[#This Row],[Coluna23]]-Tabela53429[[#This Row],[Coluna23]]</f>
        <v>-216437</v>
      </c>
      <c r="AW13" s="23"/>
      <c r="AX13" s="23">
        <f>Tabela534258[[#This Row],[Coluna13]]-Tabela53429[[#This Row],[Coluna13]]</f>
        <v>-6622</v>
      </c>
      <c r="AY13" s="23"/>
      <c r="AZ13" s="23">
        <f>Tabela534258[[#This Row],[Coluna15]]-Tabela53429[[#This Row],[Coluna15]]</f>
        <v>-1124304</v>
      </c>
      <c r="BA13" s="23"/>
      <c r="BB13" s="23">
        <f>Tabela534258[[#This Row],[Coluna17]]-Tabela53429[[#This Row],[Coluna17]]</f>
        <v>-377831</v>
      </c>
    </row>
    <row r="14" spans="2:54" ht="15" outlineLevel="1" x14ac:dyDescent="0.2">
      <c r="B14" s="54" t="s">
        <v>16</v>
      </c>
      <c r="C14" s="1"/>
      <c r="D14" s="6">
        <v>8358</v>
      </c>
      <c r="E14" s="1"/>
      <c r="F14" s="6">
        <v>789415</v>
      </c>
      <c r="G14" s="6"/>
      <c r="H14" s="6">
        <v>308014</v>
      </c>
      <c r="I14" s="6"/>
      <c r="J14" s="6">
        <v>786667</v>
      </c>
      <c r="K14" s="6"/>
      <c r="L14" s="6">
        <v>72358</v>
      </c>
      <c r="M14" s="6"/>
      <c r="N14" s="6">
        <v>0</v>
      </c>
      <c r="O14" s="7"/>
      <c r="P14" s="6">
        <v>0</v>
      </c>
      <c r="Q14" s="6"/>
      <c r="R14" s="6">
        <v>1964812</v>
      </c>
      <c r="U14" s="54" t="s">
        <v>16</v>
      </c>
      <c r="V14" s="1"/>
      <c r="W14" s="6">
        <v>4377</v>
      </c>
      <c r="X14" s="1"/>
      <c r="Y14" s="6">
        <v>408899</v>
      </c>
      <c r="Z14" s="6"/>
      <c r="AA14" s="6">
        <v>152453</v>
      </c>
      <c r="AB14" s="6"/>
      <c r="AC14" s="6">
        <v>394670</v>
      </c>
      <c r="AD14" s="6"/>
      <c r="AE14" s="6">
        <v>36312</v>
      </c>
      <c r="AF14" s="6"/>
      <c r="AG14" s="6">
        <v>0</v>
      </c>
      <c r="AH14" s="7"/>
      <c r="AI14" s="6">
        <v>0</v>
      </c>
      <c r="AJ14" s="6"/>
      <c r="AK14" s="6">
        <v>996711</v>
      </c>
      <c r="AN14" s="23">
        <f>Tabela534258[[#This Row],[Coluna3]]-Tabela53429[[#This Row],[Coluna3]]</f>
        <v>3981</v>
      </c>
      <c r="AO14" s="23">
        <f>Tabela534258[[#This Row],[Coluna3]]-Tabela53429[[#This Row],[Coluna3]]</f>
        <v>3981</v>
      </c>
      <c r="AP14" s="23">
        <f>Tabela534258[[#This Row],[Coluna5]]-Tabela53429[[#This Row],[Coluna5]]</f>
        <v>380516</v>
      </c>
      <c r="AQ14" s="23"/>
      <c r="AR14" s="23">
        <f>Tabela534258[[#This Row],[Coluna7]]-Tabela53429[[#This Row],[Coluna7]]</f>
        <v>155561</v>
      </c>
      <c r="AS14" s="23"/>
      <c r="AT14" s="23">
        <f>Tabela534258[[#This Row],[Coluna11]]-Tabela53429[[#This Row],[Coluna11]]</f>
        <v>391997</v>
      </c>
      <c r="AU14" s="23"/>
      <c r="AV14" s="23">
        <f>Tabela534258[[#This Row],[Coluna23]]-Tabela53429[[#This Row],[Coluna23]]</f>
        <v>36046</v>
      </c>
      <c r="AW14" s="23"/>
      <c r="AX14" s="23">
        <f>Tabela534258[[#This Row],[Coluna13]]-Tabela53429[[#This Row],[Coluna13]]</f>
        <v>0</v>
      </c>
      <c r="AY14" s="23"/>
      <c r="AZ14" s="23">
        <f>Tabela534258[[#This Row],[Coluna15]]-Tabela53429[[#This Row],[Coluna15]]</f>
        <v>0</v>
      </c>
      <c r="BA14" s="23"/>
      <c r="BB14" s="23">
        <f>Tabela534258[[#This Row],[Coluna17]]-Tabela53429[[#This Row],[Coluna17]]</f>
        <v>968101</v>
      </c>
    </row>
    <row r="15" spans="2:54" ht="15" outlineLevel="1" x14ac:dyDescent="0.2">
      <c r="B15" s="54" t="s">
        <v>17</v>
      </c>
      <c r="C15" s="1"/>
      <c r="D15" s="6">
        <v>485975</v>
      </c>
      <c r="E15" s="1"/>
      <c r="F15" s="6">
        <v>219839</v>
      </c>
      <c r="G15" s="6"/>
      <c r="H15" s="6">
        <v>404372</v>
      </c>
      <c r="I15" s="6"/>
      <c r="J15" s="6">
        <v>380992</v>
      </c>
      <c r="K15" s="6"/>
      <c r="L15" s="6">
        <v>57625</v>
      </c>
      <c r="M15" s="6"/>
      <c r="N15" s="6">
        <v>0</v>
      </c>
      <c r="O15" s="7"/>
      <c r="P15" s="6">
        <v>0</v>
      </c>
      <c r="Q15" s="6"/>
      <c r="R15" s="6">
        <v>1548803</v>
      </c>
      <c r="U15" s="54" t="s">
        <v>17</v>
      </c>
      <c r="V15" s="1"/>
      <c r="W15" s="6">
        <v>329212</v>
      </c>
      <c r="X15" s="1"/>
      <c r="Y15" s="6">
        <v>172862</v>
      </c>
      <c r="Z15" s="6"/>
      <c r="AA15" s="6">
        <v>225551</v>
      </c>
      <c r="AB15" s="6"/>
      <c r="AC15" s="6">
        <v>177429</v>
      </c>
      <c r="AD15" s="6"/>
      <c r="AE15" s="6">
        <v>24313</v>
      </c>
      <c r="AF15" s="6"/>
      <c r="AG15" s="6">
        <v>0</v>
      </c>
      <c r="AH15" s="7"/>
      <c r="AI15" s="6">
        <v>0</v>
      </c>
      <c r="AJ15" s="6"/>
      <c r="AK15" s="6">
        <v>929367</v>
      </c>
      <c r="AN15" s="23">
        <f>Tabela534258[[#This Row],[Coluna3]]-Tabela53429[[#This Row],[Coluna3]]</f>
        <v>156763</v>
      </c>
      <c r="AO15" s="23">
        <f>Tabela534258[[#This Row],[Coluna3]]-Tabela53429[[#This Row],[Coluna3]]</f>
        <v>156763</v>
      </c>
      <c r="AP15" s="23">
        <f>Tabela534258[[#This Row],[Coluna5]]-Tabela53429[[#This Row],[Coluna5]]</f>
        <v>46977</v>
      </c>
      <c r="AQ15" s="23"/>
      <c r="AR15" s="23">
        <f>Tabela534258[[#This Row],[Coluna7]]-Tabela53429[[#This Row],[Coluna7]]</f>
        <v>178821</v>
      </c>
      <c r="AS15" s="23"/>
      <c r="AT15" s="23">
        <f>Tabela534258[[#This Row],[Coluna11]]-Tabela53429[[#This Row],[Coluna11]]</f>
        <v>203563</v>
      </c>
      <c r="AU15" s="23"/>
      <c r="AV15" s="23">
        <f>Tabela534258[[#This Row],[Coluna23]]-Tabela53429[[#This Row],[Coluna23]]</f>
        <v>33312</v>
      </c>
      <c r="AW15" s="23"/>
      <c r="AX15" s="23">
        <f>Tabela534258[[#This Row],[Coluna13]]-Tabela53429[[#This Row],[Coluna13]]</f>
        <v>0</v>
      </c>
      <c r="AY15" s="23"/>
      <c r="AZ15" s="23">
        <f>Tabela534258[[#This Row],[Coluna15]]-Tabela53429[[#This Row],[Coluna15]]</f>
        <v>0</v>
      </c>
      <c r="BA15" s="23"/>
      <c r="BB15" s="23">
        <f>Tabela534258[[#This Row],[Coluna17]]-Tabela53429[[#This Row],[Coluna17]]</f>
        <v>619436</v>
      </c>
    </row>
    <row r="16" spans="2:54" ht="15" outlineLevel="1" x14ac:dyDescent="0.2">
      <c r="B16" s="54" t="s">
        <v>18</v>
      </c>
      <c r="C16" s="1"/>
      <c r="D16" s="6">
        <v>615326</v>
      </c>
      <c r="E16" s="1"/>
      <c r="F16" s="6">
        <v>833978</v>
      </c>
      <c r="G16" s="6"/>
      <c r="H16" s="6">
        <v>640298</v>
      </c>
      <c r="I16" s="6"/>
      <c r="J16" s="6">
        <v>1158831</v>
      </c>
      <c r="K16" s="6"/>
      <c r="L16" s="6">
        <v>145142</v>
      </c>
      <c r="M16" s="6"/>
      <c r="N16" s="6">
        <v>-3204</v>
      </c>
      <c r="O16" s="7"/>
      <c r="P16" s="6">
        <v>67129</v>
      </c>
      <c r="Q16" s="6"/>
      <c r="R16" s="6">
        <v>3323242</v>
      </c>
      <c r="U16" s="54" t="s">
        <v>18</v>
      </c>
      <c r="V16" s="1"/>
      <c r="W16" s="6">
        <v>295093</v>
      </c>
      <c r="X16" s="1"/>
      <c r="Y16" s="6">
        <v>445684</v>
      </c>
      <c r="Z16" s="6"/>
      <c r="AA16" s="6">
        <v>324992</v>
      </c>
      <c r="AB16" s="6"/>
      <c r="AC16" s="6">
        <v>606745</v>
      </c>
      <c r="AD16" s="6"/>
      <c r="AE16" s="6">
        <v>62495</v>
      </c>
      <c r="AF16" s="6"/>
      <c r="AG16" s="6">
        <v>-1626</v>
      </c>
      <c r="AH16" s="7"/>
      <c r="AI16" s="6">
        <v>19673</v>
      </c>
      <c r="AJ16" s="6"/>
      <c r="AK16" s="6">
        <v>1713710</v>
      </c>
      <c r="AN16" s="23">
        <f>Tabela534258[[#This Row],[Coluna3]]-Tabela53429[[#This Row],[Coluna3]]</f>
        <v>320233</v>
      </c>
      <c r="AO16" s="23">
        <f>Tabela534258[[#This Row],[Coluna3]]-Tabela53429[[#This Row],[Coluna3]]</f>
        <v>320233</v>
      </c>
      <c r="AP16" s="23">
        <f>Tabela534258[[#This Row],[Coluna5]]-Tabela53429[[#This Row],[Coluna5]]</f>
        <v>388294</v>
      </c>
      <c r="AQ16" s="23"/>
      <c r="AR16" s="23">
        <f>Tabela534258[[#This Row],[Coluna7]]-Tabela53429[[#This Row],[Coluna7]]</f>
        <v>315306</v>
      </c>
      <c r="AS16" s="23"/>
      <c r="AT16" s="23">
        <f>Tabela534258[[#This Row],[Coluna11]]-Tabela53429[[#This Row],[Coluna11]]</f>
        <v>552086</v>
      </c>
      <c r="AU16" s="23"/>
      <c r="AV16" s="23">
        <f>Tabela534258[[#This Row],[Coluna23]]-Tabela53429[[#This Row],[Coluna23]]</f>
        <v>82647</v>
      </c>
      <c r="AW16" s="23"/>
      <c r="AX16" s="23">
        <f>Tabela534258[[#This Row],[Coluna13]]-Tabela53429[[#This Row],[Coluna13]]</f>
        <v>-1578</v>
      </c>
      <c r="AY16" s="23"/>
      <c r="AZ16" s="23">
        <f>Tabela534258[[#This Row],[Coluna15]]-Tabela53429[[#This Row],[Coluna15]]</f>
        <v>47456</v>
      </c>
      <c r="BA16" s="23"/>
      <c r="BB16" s="23">
        <f>Tabela534258[[#This Row],[Coluna17]]-Tabela53429[[#This Row],[Coluna17]]</f>
        <v>1609532</v>
      </c>
    </row>
    <row r="17" spans="2:54" ht="15" outlineLevel="1" x14ac:dyDescent="0.2">
      <c r="B17" s="54" t="s">
        <v>19</v>
      </c>
      <c r="C17" s="1"/>
      <c r="D17" s="6">
        <v>-2884708</v>
      </c>
      <c r="E17" s="1"/>
      <c r="F17" s="6">
        <v>-275895</v>
      </c>
      <c r="G17" s="6"/>
      <c r="H17" s="6">
        <v>-72220</v>
      </c>
      <c r="I17" s="6"/>
      <c r="J17" s="6">
        <v>83731</v>
      </c>
      <c r="K17" s="6"/>
      <c r="L17" s="6">
        <v>-20833</v>
      </c>
      <c r="M17" s="6"/>
      <c r="N17" s="6">
        <v>-9356</v>
      </c>
      <c r="O17" s="7"/>
      <c r="P17" s="6">
        <v>-1903073</v>
      </c>
      <c r="Q17" s="6"/>
      <c r="R17" s="6">
        <v>-1276208</v>
      </c>
      <c r="U17" s="54" t="s">
        <v>19</v>
      </c>
      <c r="V17" s="1"/>
      <c r="W17" s="6">
        <v>-1235115</v>
      </c>
      <c r="X17" s="1"/>
      <c r="Y17" s="6">
        <v>-162368</v>
      </c>
      <c r="Z17" s="6"/>
      <c r="AA17" s="6">
        <v>-43430</v>
      </c>
      <c r="AB17" s="6"/>
      <c r="AC17" s="6">
        <v>87976</v>
      </c>
      <c r="AD17" s="6"/>
      <c r="AE17" s="6">
        <v>-13094</v>
      </c>
      <c r="AF17" s="6"/>
      <c r="AG17" s="6">
        <v>-5005</v>
      </c>
      <c r="AH17" s="7"/>
      <c r="AI17" s="6">
        <v>-795074</v>
      </c>
      <c r="AJ17" s="6"/>
      <c r="AK17" s="6">
        <v>-575962</v>
      </c>
      <c r="AN17" s="23">
        <f>Tabela534258[[#This Row],[Coluna3]]-Tabela53429[[#This Row],[Coluna3]]</f>
        <v>-1649593</v>
      </c>
      <c r="AO17" s="23">
        <f>Tabela534258[[#This Row],[Coluna3]]-Tabela53429[[#This Row],[Coluna3]]</f>
        <v>-1649593</v>
      </c>
      <c r="AP17" s="23">
        <f>Tabela534258[[#This Row],[Coluna5]]-Tabela53429[[#This Row],[Coluna5]]</f>
        <v>-113527</v>
      </c>
      <c r="AQ17" s="23"/>
      <c r="AR17" s="23">
        <f>Tabela534258[[#This Row],[Coluna7]]-Tabela53429[[#This Row],[Coluna7]]</f>
        <v>-28790</v>
      </c>
      <c r="AS17" s="23"/>
      <c r="AT17" s="23">
        <f>Tabela534258[[#This Row],[Coluna11]]-Tabela53429[[#This Row],[Coluna11]]</f>
        <v>-4245</v>
      </c>
      <c r="AU17" s="23"/>
      <c r="AV17" s="23">
        <f>Tabela534258[[#This Row],[Coluna23]]-Tabela53429[[#This Row],[Coluna23]]</f>
        <v>-7739</v>
      </c>
      <c r="AW17" s="23"/>
      <c r="AX17" s="23">
        <f>Tabela534258[[#This Row],[Coluna13]]-Tabela53429[[#This Row],[Coluna13]]</f>
        <v>-4351</v>
      </c>
      <c r="AY17" s="23"/>
      <c r="AZ17" s="23">
        <f>Tabela534258[[#This Row],[Coluna15]]-Tabela53429[[#This Row],[Coluna15]]</f>
        <v>-1107999</v>
      </c>
      <c r="BA17" s="23"/>
      <c r="BB17" s="23">
        <f>Tabela534258[[#This Row],[Coluna17]]-Tabela53429[[#This Row],[Coluna17]]</f>
        <v>-700246</v>
      </c>
    </row>
    <row r="18" spans="2:54" ht="15" outlineLevel="1" x14ac:dyDescent="0.2">
      <c r="B18" s="54" t="s">
        <v>1</v>
      </c>
      <c r="C18" s="1"/>
      <c r="D18" s="6">
        <v>-13745</v>
      </c>
      <c r="E18" s="1"/>
      <c r="F18" s="6">
        <v>2153</v>
      </c>
      <c r="G18" s="6"/>
      <c r="H18" s="6">
        <v>0</v>
      </c>
      <c r="I18" s="6"/>
      <c r="J18" s="6">
        <v>0</v>
      </c>
      <c r="K18" s="6"/>
      <c r="L18" s="6">
        <v>0</v>
      </c>
      <c r="M18" s="6"/>
      <c r="N18" s="6">
        <v>-1587</v>
      </c>
      <c r="O18" s="7"/>
      <c r="P18" s="6">
        <v>0</v>
      </c>
      <c r="Q18" s="6"/>
      <c r="R18" s="6">
        <v>-13179</v>
      </c>
      <c r="U18" s="54" t="s">
        <v>1</v>
      </c>
      <c r="V18" s="1"/>
      <c r="W18" s="6">
        <v>-354</v>
      </c>
      <c r="X18" s="1"/>
      <c r="Y18" s="6">
        <v>0</v>
      </c>
      <c r="Z18" s="6"/>
      <c r="AA18" s="6">
        <v>0</v>
      </c>
      <c r="AB18" s="6"/>
      <c r="AC18" s="6">
        <v>0</v>
      </c>
      <c r="AD18" s="6"/>
      <c r="AE18" s="6">
        <v>0</v>
      </c>
      <c r="AF18" s="6"/>
      <c r="AG18" s="6">
        <v>0</v>
      </c>
      <c r="AH18" s="7"/>
      <c r="AI18" s="6">
        <v>4413</v>
      </c>
      <c r="AJ18" s="6"/>
      <c r="AK18" s="6">
        <v>-4767</v>
      </c>
      <c r="AN18" s="23">
        <f>Tabela534258[[#This Row],[Coluna3]]-Tabela53429[[#This Row],[Coluna3]]</f>
        <v>-13391</v>
      </c>
      <c r="AO18" s="23">
        <f>Tabela534258[[#This Row],[Coluna3]]-Tabela53429[[#This Row],[Coluna3]]</f>
        <v>-13391</v>
      </c>
      <c r="AP18" s="23">
        <f>Tabela534258[[#This Row],[Coluna5]]-Tabela53429[[#This Row],[Coluna5]]</f>
        <v>2153</v>
      </c>
      <c r="AQ18" s="23"/>
      <c r="AR18" s="23">
        <f>Tabela534258[[#This Row],[Coluna7]]-Tabela53429[[#This Row],[Coluna7]]</f>
        <v>0</v>
      </c>
      <c r="AS18" s="23"/>
      <c r="AT18" s="23">
        <f>Tabela534258[[#This Row],[Coluna11]]-Tabela53429[[#This Row],[Coluna11]]</f>
        <v>0</v>
      </c>
      <c r="AU18" s="23"/>
      <c r="AV18" s="23">
        <f>Tabela534258[[#This Row],[Coluna23]]-Tabela53429[[#This Row],[Coluna23]]</f>
        <v>0</v>
      </c>
      <c r="AW18" s="23"/>
      <c r="AX18" s="23">
        <f>Tabela534258[[#This Row],[Coluna13]]-Tabela53429[[#This Row],[Coluna13]]</f>
        <v>-1587</v>
      </c>
      <c r="AY18" s="23"/>
      <c r="AZ18" s="23">
        <f>Tabela534258[[#This Row],[Coluna15]]-Tabela53429[[#This Row],[Coluna15]]</f>
        <v>-4413</v>
      </c>
      <c r="BA18" s="23"/>
      <c r="BB18" s="23">
        <f>Tabela534258[[#This Row],[Coluna17]]-Tabela53429[[#This Row],[Coluna17]]</f>
        <v>-8412</v>
      </c>
    </row>
    <row r="19" spans="2:54" ht="15" outlineLevel="1" x14ac:dyDescent="0.2">
      <c r="B19" s="54" t="s">
        <v>20</v>
      </c>
      <c r="C19" s="1"/>
      <c r="D19" s="6">
        <v>0</v>
      </c>
      <c r="E19" s="1"/>
      <c r="F19" s="6">
        <v>-3389315</v>
      </c>
      <c r="G19" s="6"/>
      <c r="H19" s="6">
        <v>-2612480</v>
      </c>
      <c r="I19" s="6"/>
      <c r="J19" s="6">
        <v>-2024885</v>
      </c>
      <c r="K19" s="6"/>
      <c r="L19" s="6">
        <v>-1090304</v>
      </c>
      <c r="M19" s="6"/>
      <c r="N19" s="6">
        <v>0</v>
      </c>
      <c r="O19" s="7"/>
      <c r="P19" s="6">
        <v>-163459</v>
      </c>
      <c r="Q19" s="6"/>
      <c r="R19" s="6">
        <v>-8953525</v>
      </c>
      <c r="U19" s="54" t="s">
        <v>20</v>
      </c>
      <c r="V19" s="1"/>
      <c r="W19" s="6">
        <v>0</v>
      </c>
      <c r="X19" s="1"/>
      <c r="Y19" s="6">
        <v>-1662604</v>
      </c>
      <c r="Z19" s="6"/>
      <c r="AA19" s="6">
        <v>-1357510</v>
      </c>
      <c r="AB19" s="6"/>
      <c r="AC19" s="6">
        <v>-1059073</v>
      </c>
      <c r="AD19" s="6"/>
      <c r="AE19" s="6">
        <v>-559576</v>
      </c>
      <c r="AF19" s="6"/>
      <c r="AG19" s="6">
        <v>0</v>
      </c>
      <c r="AH19" s="7"/>
      <c r="AI19" s="6">
        <v>-80191</v>
      </c>
      <c r="AJ19" s="6"/>
      <c r="AK19" s="6">
        <v>-4558572</v>
      </c>
      <c r="AN19" s="23">
        <f>Tabela534258[[#This Row],[Coluna3]]-Tabela53429[[#This Row],[Coluna3]]</f>
        <v>0</v>
      </c>
      <c r="AO19" s="23">
        <f>Tabela534258[[#This Row],[Coluna3]]-Tabela53429[[#This Row],[Coluna3]]</f>
        <v>0</v>
      </c>
      <c r="AP19" s="23">
        <f>Tabela534258[[#This Row],[Coluna5]]-Tabela53429[[#This Row],[Coluna5]]</f>
        <v>-1726711</v>
      </c>
      <c r="AQ19" s="23"/>
      <c r="AR19" s="23">
        <f>Tabela534258[[#This Row],[Coluna7]]-Tabela53429[[#This Row],[Coluna7]]</f>
        <v>-1254970</v>
      </c>
      <c r="AS19" s="23"/>
      <c r="AT19" s="23">
        <f>Tabela534258[[#This Row],[Coluna11]]-Tabela53429[[#This Row],[Coluna11]]</f>
        <v>-965812</v>
      </c>
      <c r="AU19" s="23"/>
      <c r="AV19" s="23">
        <f>Tabela534258[[#This Row],[Coluna23]]-Tabela53429[[#This Row],[Coluna23]]</f>
        <v>-530728</v>
      </c>
      <c r="AW19" s="23"/>
      <c r="AX19" s="23">
        <f>Tabela534258[[#This Row],[Coluna13]]-Tabela53429[[#This Row],[Coluna13]]</f>
        <v>0</v>
      </c>
      <c r="AY19" s="23"/>
      <c r="AZ19" s="23">
        <f>Tabela534258[[#This Row],[Coluna15]]-Tabela53429[[#This Row],[Coluna15]]</f>
        <v>-83268</v>
      </c>
      <c r="BA19" s="23"/>
      <c r="BB19" s="23">
        <f>Tabela534258[[#This Row],[Coluna17]]-Tabela53429[[#This Row],[Coluna17]]</f>
        <v>-4394953</v>
      </c>
    </row>
    <row r="20" spans="2:54" ht="15" outlineLevel="1" x14ac:dyDescent="0.2">
      <c r="B20" s="54" t="s">
        <v>21</v>
      </c>
      <c r="C20" s="24"/>
      <c r="D20" s="6">
        <v>0</v>
      </c>
      <c r="E20" s="24"/>
      <c r="F20" s="6">
        <v>516782</v>
      </c>
      <c r="G20" s="24"/>
      <c r="H20" s="6">
        <v>384719</v>
      </c>
      <c r="I20" s="24"/>
      <c r="J20" s="6">
        <v>362558</v>
      </c>
      <c r="K20" s="24"/>
      <c r="L20" s="6">
        <v>164249</v>
      </c>
      <c r="M20" s="24"/>
      <c r="N20" s="6">
        <v>0</v>
      </c>
      <c r="O20" s="24"/>
      <c r="P20" s="6">
        <v>0</v>
      </c>
      <c r="Q20" s="24"/>
      <c r="R20" s="6">
        <v>1428308</v>
      </c>
      <c r="U20" s="54" t="s">
        <v>21</v>
      </c>
      <c r="V20" s="24"/>
      <c r="W20" s="6">
        <v>0</v>
      </c>
      <c r="X20" s="24"/>
      <c r="Y20" s="6">
        <v>192823</v>
      </c>
      <c r="Z20" s="24"/>
      <c r="AA20" s="6">
        <v>178658</v>
      </c>
      <c r="AB20" s="24"/>
      <c r="AC20" s="6">
        <v>190848</v>
      </c>
      <c r="AD20" s="24"/>
      <c r="AE20" s="6">
        <v>79477</v>
      </c>
      <c r="AF20" s="24"/>
      <c r="AG20" s="6">
        <v>0</v>
      </c>
      <c r="AH20" s="24"/>
      <c r="AI20" s="6">
        <v>0</v>
      </c>
      <c r="AJ20" s="24"/>
      <c r="AK20" s="6">
        <v>641806</v>
      </c>
      <c r="AN20" s="23">
        <f>Tabela534258[[#This Row],[Coluna3]]-Tabela53429[[#This Row],[Coluna3]]</f>
        <v>0</v>
      </c>
      <c r="AO20" s="23">
        <f>Tabela534258[[#This Row],[Coluna3]]-Tabela53429[[#This Row],[Coluna3]]</f>
        <v>0</v>
      </c>
      <c r="AP20" s="23">
        <f>Tabela534258[[#This Row],[Coluna5]]-Tabela53429[[#This Row],[Coluna5]]</f>
        <v>323959</v>
      </c>
      <c r="AQ20" s="23"/>
      <c r="AR20" s="23">
        <f>Tabela534258[[#This Row],[Coluna7]]-Tabela53429[[#This Row],[Coluna7]]</f>
        <v>206061</v>
      </c>
      <c r="AS20" s="23"/>
      <c r="AT20" s="23">
        <f>Tabela534258[[#This Row],[Coluna11]]-Tabela53429[[#This Row],[Coluna11]]</f>
        <v>171710</v>
      </c>
      <c r="AU20" s="23"/>
      <c r="AV20" s="23">
        <f>Tabela534258[[#This Row],[Coluna23]]-Tabela53429[[#This Row],[Coluna23]]</f>
        <v>84772</v>
      </c>
      <c r="AW20" s="23"/>
      <c r="AX20" s="23">
        <f>Tabela534258[[#This Row],[Coluna13]]-Tabela53429[[#This Row],[Coluna13]]</f>
        <v>0</v>
      </c>
      <c r="AY20" s="23"/>
      <c r="AZ20" s="23">
        <f>Tabela534258[[#This Row],[Coluna15]]-Tabela53429[[#This Row],[Coluna15]]</f>
        <v>0</v>
      </c>
      <c r="BA20" s="23"/>
      <c r="BB20" s="23">
        <f>Tabela534258[[#This Row],[Coluna17]]-Tabela53429[[#This Row],[Coluna17]]</f>
        <v>786502</v>
      </c>
    </row>
    <row r="21" spans="2:54" ht="15" outlineLevel="1" x14ac:dyDescent="0.2">
      <c r="B21" s="54" t="s">
        <v>0</v>
      </c>
      <c r="C21" s="12"/>
      <c r="D21" s="6">
        <v>0</v>
      </c>
      <c r="E21" s="12"/>
      <c r="F21" s="6">
        <v>0</v>
      </c>
      <c r="G21" s="12"/>
      <c r="H21" s="6">
        <v>0</v>
      </c>
      <c r="I21" s="12"/>
      <c r="J21" s="6">
        <v>0</v>
      </c>
      <c r="K21" s="12"/>
      <c r="L21" s="6">
        <v>0</v>
      </c>
      <c r="M21" s="12"/>
      <c r="N21" s="6">
        <v>0</v>
      </c>
      <c r="O21" s="12"/>
      <c r="P21" s="6">
        <v>0</v>
      </c>
      <c r="Q21" s="12"/>
      <c r="R21" s="6">
        <v>0</v>
      </c>
      <c r="U21" s="54" t="s">
        <v>0</v>
      </c>
      <c r="V21" s="12"/>
      <c r="W21" s="6">
        <v>0</v>
      </c>
      <c r="X21" s="12"/>
      <c r="Y21" s="6">
        <v>0</v>
      </c>
      <c r="Z21" s="6"/>
      <c r="AA21" s="6">
        <v>0</v>
      </c>
      <c r="AB21" s="24"/>
      <c r="AC21" s="6">
        <v>0</v>
      </c>
      <c r="AD21" s="6"/>
      <c r="AE21" s="6">
        <v>0</v>
      </c>
      <c r="AF21" s="6"/>
      <c r="AG21" s="6">
        <v>0</v>
      </c>
      <c r="AH21" s="58"/>
      <c r="AI21" s="6">
        <v>0</v>
      </c>
      <c r="AJ21" s="24"/>
      <c r="AK21" s="6">
        <v>0</v>
      </c>
      <c r="AN21" s="23">
        <f>Tabela534258[[#This Row],[Coluna3]]-Tabela53429[[#This Row],[Coluna3]]</f>
        <v>0</v>
      </c>
      <c r="AO21" s="23">
        <f>Tabela534258[[#This Row],[Coluna3]]-Tabela53429[[#This Row],[Coluna3]]</f>
        <v>0</v>
      </c>
      <c r="AP21" s="23">
        <f>Tabela534258[[#This Row],[Coluna5]]-Tabela53429[[#This Row],[Coluna5]]</f>
        <v>0</v>
      </c>
      <c r="AQ21" s="23"/>
      <c r="AR21" s="23">
        <f>Tabela534258[[#This Row],[Coluna7]]-Tabela53429[[#This Row],[Coluna7]]</f>
        <v>0</v>
      </c>
      <c r="AS21" s="23"/>
      <c r="AT21" s="23">
        <f>Tabela534258[[#This Row],[Coluna11]]-Tabela53429[[#This Row],[Coluna11]]</f>
        <v>0</v>
      </c>
      <c r="AU21" s="23"/>
      <c r="AV21" s="23">
        <f>Tabela534258[[#This Row],[Coluna23]]-Tabela53429[[#This Row],[Coluna23]]</f>
        <v>0</v>
      </c>
      <c r="AW21" s="23"/>
      <c r="AX21" s="23">
        <f>Tabela534258[[#This Row],[Coluna13]]-Tabela53429[[#This Row],[Coluna13]]</f>
        <v>0</v>
      </c>
      <c r="AY21" s="23"/>
      <c r="AZ21" s="23">
        <f>Tabela534258[[#This Row],[Coluna15]]-Tabela53429[[#This Row],[Coluna15]]</f>
        <v>0</v>
      </c>
      <c r="BA21" s="23"/>
      <c r="BB21" s="23">
        <f>Tabela534258[[#This Row],[Coluna17]]-Tabela53429[[#This Row],[Coluna17]]</f>
        <v>0</v>
      </c>
    </row>
    <row r="22" spans="2:54" ht="15" outlineLevel="1" x14ac:dyDescent="0.2">
      <c r="B22" s="54" t="s">
        <v>22</v>
      </c>
      <c r="C22" s="1"/>
      <c r="D22" s="6">
        <v>-332024</v>
      </c>
      <c r="E22" s="1"/>
      <c r="F22" s="6">
        <v>37763</v>
      </c>
      <c r="G22" s="6"/>
      <c r="H22" s="6">
        <v>187463</v>
      </c>
      <c r="I22" s="6"/>
      <c r="J22" s="6">
        <v>141004</v>
      </c>
      <c r="K22" s="6"/>
      <c r="L22" s="6">
        <v>160579</v>
      </c>
      <c r="M22" s="6"/>
      <c r="N22" s="6">
        <v>0</v>
      </c>
      <c r="O22" s="7"/>
      <c r="P22" s="6">
        <v>0</v>
      </c>
      <c r="Q22" s="6"/>
      <c r="R22" s="6">
        <v>194785</v>
      </c>
      <c r="U22" s="54" t="s">
        <v>22</v>
      </c>
      <c r="V22" s="1"/>
      <c r="W22" s="6">
        <v>-180627</v>
      </c>
      <c r="X22" s="1"/>
      <c r="Y22" s="6">
        <v>147933</v>
      </c>
      <c r="Z22" s="6"/>
      <c r="AA22" s="6">
        <v>31983</v>
      </c>
      <c r="AB22" s="6"/>
      <c r="AC22" s="6">
        <v>96536</v>
      </c>
      <c r="AD22" s="6"/>
      <c r="AE22" s="6">
        <v>92506</v>
      </c>
      <c r="AF22" s="6"/>
      <c r="AG22" s="6">
        <v>0</v>
      </c>
      <c r="AH22" s="7"/>
      <c r="AI22" s="6">
        <v>-7330</v>
      </c>
      <c r="AJ22" s="6"/>
      <c r="AK22" s="6">
        <v>195661</v>
      </c>
      <c r="AN22" s="23">
        <f>Tabela534258[[#This Row],[Coluna3]]-Tabela53429[[#This Row],[Coluna3]]</f>
        <v>-151397</v>
      </c>
      <c r="AO22" s="23">
        <f>Tabela534258[[#This Row],[Coluna3]]-Tabela53429[[#This Row],[Coluna3]]</f>
        <v>-151397</v>
      </c>
      <c r="AP22" s="23">
        <f>Tabela534258[[#This Row],[Coluna5]]-Tabela53429[[#This Row],[Coluna5]]</f>
        <v>-110170</v>
      </c>
      <c r="AQ22" s="23"/>
      <c r="AR22" s="23">
        <f>Tabela534258[[#This Row],[Coluna7]]-Tabela53429[[#This Row],[Coluna7]]</f>
        <v>155480</v>
      </c>
      <c r="AS22" s="23"/>
      <c r="AT22" s="23">
        <f>Tabela534258[[#This Row],[Coluna11]]-Tabela53429[[#This Row],[Coluna11]]</f>
        <v>44468</v>
      </c>
      <c r="AU22" s="23"/>
      <c r="AV22" s="23">
        <f>Tabela534258[[#This Row],[Coluna23]]-Tabela53429[[#This Row],[Coluna23]]</f>
        <v>68073</v>
      </c>
      <c r="AW22" s="23"/>
      <c r="AX22" s="23">
        <f>Tabela534258[[#This Row],[Coluna13]]-Tabela53429[[#This Row],[Coluna13]]</f>
        <v>0</v>
      </c>
      <c r="AY22" s="23"/>
      <c r="AZ22" s="23">
        <f>Tabela534258[[#This Row],[Coluna15]]-Tabela53429[[#This Row],[Coluna15]]</f>
        <v>7330</v>
      </c>
      <c r="BA22" s="23"/>
      <c r="BB22" s="23">
        <f>Tabela534258[[#This Row],[Coluna17]]-Tabela53429[[#This Row],[Coluna17]]</f>
        <v>-876</v>
      </c>
    </row>
    <row r="23" spans="2:54" ht="15" outlineLevel="1" x14ac:dyDescent="0.2">
      <c r="B23" s="54" t="s">
        <v>62</v>
      </c>
      <c r="C23" s="1"/>
      <c r="D23" s="6">
        <v>0</v>
      </c>
      <c r="E23" s="1"/>
      <c r="F23" s="6">
        <v>169386</v>
      </c>
      <c r="G23" s="6"/>
      <c r="H23" s="6">
        <v>0</v>
      </c>
      <c r="I23" s="6"/>
      <c r="J23" s="6">
        <v>-1856</v>
      </c>
      <c r="K23" s="6"/>
      <c r="L23" s="6">
        <v>1882</v>
      </c>
      <c r="M23" s="6"/>
      <c r="N23" s="6">
        <v>0</v>
      </c>
      <c r="O23" s="7"/>
      <c r="P23" s="6">
        <v>0</v>
      </c>
      <c r="Q23" s="31"/>
      <c r="R23" s="6">
        <v>169412</v>
      </c>
      <c r="U23" s="54" t="s">
        <v>62</v>
      </c>
      <c r="V23" s="1"/>
      <c r="W23" s="6">
        <v>0</v>
      </c>
      <c r="X23" s="1"/>
      <c r="Y23" s="6">
        <v>0</v>
      </c>
      <c r="Z23" s="6"/>
      <c r="AA23" s="6">
        <v>0</v>
      </c>
      <c r="AB23" s="6"/>
      <c r="AC23" s="6">
        <v>0</v>
      </c>
      <c r="AD23" s="6"/>
      <c r="AE23" s="6">
        <v>0</v>
      </c>
      <c r="AF23" s="6"/>
      <c r="AG23" s="6">
        <v>0</v>
      </c>
      <c r="AH23" s="7"/>
      <c r="AI23" s="6">
        <v>0</v>
      </c>
      <c r="AJ23" s="31"/>
      <c r="AK23" s="6">
        <v>0</v>
      </c>
      <c r="AN23" s="23">
        <f>Tabela534258[[#This Row],[Coluna3]]-Tabela53429[[#This Row],[Coluna3]]</f>
        <v>0</v>
      </c>
      <c r="AO23" s="23">
        <f>Tabela534258[[#This Row],[Coluna3]]-Tabela53429[[#This Row],[Coluna3]]</f>
        <v>0</v>
      </c>
      <c r="AP23" s="23">
        <f>Tabela534258[[#This Row],[Coluna5]]-Tabela53429[[#This Row],[Coluna5]]</f>
        <v>169386</v>
      </c>
      <c r="AQ23" s="23"/>
      <c r="AR23" s="23">
        <f>Tabela534258[[#This Row],[Coluna7]]-Tabela53429[[#This Row],[Coluna7]]</f>
        <v>0</v>
      </c>
      <c r="AS23" s="23"/>
      <c r="AT23" s="23">
        <f>Tabela534258[[#This Row],[Coluna11]]-Tabela53429[[#This Row],[Coluna11]]</f>
        <v>-1856</v>
      </c>
      <c r="AU23" s="23"/>
      <c r="AV23" s="23">
        <f>Tabela534258[[#This Row],[Coluna23]]-Tabela53429[[#This Row],[Coluna23]]</f>
        <v>1882</v>
      </c>
      <c r="AW23" s="23"/>
      <c r="AX23" s="23">
        <f>Tabela534258[[#This Row],[Coluna13]]-Tabela53429[[#This Row],[Coluna13]]</f>
        <v>0</v>
      </c>
      <c r="AY23" s="23"/>
      <c r="AZ23" s="23">
        <f>Tabela534258[[#This Row],[Coluna15]]-Tabela53429[[#This Row],[Coluna15]]</f>
        <v>0</v>
      </c>
      <c r="BA23" s="23"/>
      <c r="BB23" s="23">
        <f>Tabela534258[[#This Row],[Coluna17]]-Tabela53429[[#This Row],[Coluna17]]</f>
        <v>169412</v>
      </c>
    </row>
    <row r="24" spans="2:54" ht="15" outlineLevel="1" x14ac:dyDescent="0.2">
      <c r="B24" s="54" t="s">
        <v>57</v>
      </c>
      <c r="C24" s="12"/>
      <c r="D24" s="6">
        <v>434329</v>
      </c>
      <c r="E24" s="12"/>
      <c r="F24" s="58">
        <v>0</v>
      </c>
      <c r="G24" s="6"/>
      <c r="H24" s="58">
        <v>88453</v>
      </c>
      <c r="I24" s="6"/>
      <c r="J24" s="58">
        <v>195937</v>
      </c>
      <c r="K24" s="6"/>
      <c r="L24" s="58">
        <v>40192</v>
      </c>
      <c r="M24" s="6"/>
      <c r="N24" s="58">
        <v>0</v>
      </c>
      <c r="O24" s="7"/>
      <c r="P24" s="58">
        <v>0</v>
      </c>
      <c r="Q24" s="31"/>
      <c r="R24" s="6">
        <v>758911</v>
      </c>
      <c r="U24" s="54" t="s">
        <v>57</v>
      </c>
      <c r="V24" s="12"/>
      <c r="W24" s="6">
        <v>174969</v>
      </c>
      <c r="X24" s="12"/>
      <c r="Y24" s="58">
        <v>0</v>
      </c>
      <c r="Z24" s="6"/>
      <c r="AA24" s="58">
        <v>0</v>
      </c>
      <c r="AB24" s="6"/>
      <c r="AC24" s="58">
        <v>71976</v>
      </c>
      <c r="AD24" s="6"/>
      <c r="AE24" s="58">
        <v>16084</v>
      </c>
      <c r="AF24" s="6"/>
      <c r="AG24" s="58">
        <v>0</v>
      </c>
      <c r="AH24" s="7"/>
      <c r="AI24" s="58">
        <v>0</v>
      </c>
      <c r="AJ24" s="31"/>
      <c r="AK24" s="6">
        <v>263029</v>
      </c>
      <c r="AN24" s="23">
        <f>Tabela534258[[#This Row],[Coluna3]]-Tabela53429[[#This Row],[Coluna3]]</f>
        <v>259360</v>
      </c>
      <c r="AO24" s="23">
        <f>Tabela534258[[#This Row],[Coluna3]]-Tabela53429[[#This Row],[Coluna3]]</f>
        <v>259360</v>
      </c>
      <c r="AP24" s="23">
        <f>Tabela534258[[#This Row],[Coluna5]]-Tabela53429[[#This Row],[Coluna5]]</f>
        <v>0</v>
      </c>
      <c r="AQ24" s="23"/>
      <c r="AR24" s="23">
        <f>Tabela534258[[#This Row],[Coluna7]]-Tabela53429[[#This Row],[Coluna7]]</f>
        <v>88453</v>
      </c>
      <c r="AS24" s="23"/>
      <c r="AT24" s="23">
        <f>Tabela534258[[#This Row],[Coluna11]]-Tabela53429[[#This Row],[Coluna11]]</f>
        <v>123961</v>
      </c>
      <c r="AU24" s="23"/>
      <c r="AV24" s="23">
        <f>Tabela534258[[#This Row],[Coluna23]]-Tabela53429[[#This Row],[Coluna23]]</f>
        <v>24108</v>
      </c>
      <c r="AW24" s="23"/>
      <c r="AX24" s="23">
        <f>Tabela534258[[#This Row],[Coluna13]]-Tabela53429[[#This Row],[Coluna13]]</f>
        <v>0</v>
      </c>
      <c r="AY24" s="23"/>
      <c r="AZ24" s="23">
        <f>Tabela534258[[#This Row],[Coluna15]]-Tabela53429[[#This Row],[Coluna15]]</f>
        <v>0</v>
      </c>
      <c r="BA24" s="23"/>
      <c r="BB24" s="23">
        <f>Tabela534258[[#This Row],[Coluna17]]-Tabela53429[[#This Row],[Coluna17]]</f>
        <v>495882</v>
      </c>
    </row>
    <row r="25" spans="2:54" s="49" customFormat="1" ht="15" outlineLevel="1" x14ac:dyDescent="0.2">
      <c r="B25" s="54" t="s">
        <v>23</v>
      </c>
      <c r="C25" s="22"/>
      <c r="D25" s="6">
        <v>156250</v>
      </c>
      <c r="E25" s="12"/>
      <c r="F25" s="6">
        <v>18627</v>
      </c>
      <c r="G25" s="6"/>
      <c r="H25" s="6">
        <v>-16023</v>
      </c>
      <c r="I25" s="16"/>
      <c r="J25" s="6">
        <v>-41623</v>
      </c>
      <c r="K25" s="6"/>
      <c r="L25" s="6">
        <v>611</v>
      </c>
      <c r="M25" s="6"/>
      <c r="N25" s="6">
        <v>0</v>
      </c>
      <c r="O25" s="58"/>
      <c r="P25" s="6">
        <v>-77392</v>
      </c>
      <c r="Q25" s="16"/>
      <c r="R25" s="6">
        <v>195234</v>
      </c>
      <c r="U25" s="54" t="s">
        <v>23</v>
      </c>
      <c r="V25" s="22"/>
      <c r="W25" s="6">
        <v>2269</v>
      </c>
      <c r="X25" s="12"/>
      <c r="Y25" s="6">
        <v>68232</v>
      </c>
      <c r="Z25" s="6"/>
      <c r="AA25" s="6">
        <v>-65447</v>
      </c>
      <c r="AB25" s="16"/>
      <c r="AC25" s="6">
        <v>9880</v>
      </c>
      <c r="AD25" s="6"/>
      <c r="AE25" s="6">
        <v>9421</v>
      </c>
      <c r="AF25" s="6"/>
      <c r="AG25" s="6">
        <v>-894</v>
      </c>
      <c r="AH25" s="58"/>
      <c r="AI25" s="6">
        <v>-93982</v>
      </c>
      <c r="AJ25" s="16"/>
      <c r="AK25" s="6">
        <v>117443</v>
      </c>
      <c r="AN25" s="23">
        <f>Tabela534258[[#This Row],[Coluna3]]-Tabela53429[[#This Row],[Coluna3]]</f>
        <v>153981</v>
      </c>
      <c r="AO25" s="23">
        <f>Tabela534258[[#This Row],[Coluna3]]-Tabela53429[[#This Row],[Coluna3]]</f>
        <v>153981</v>
      </c>
      <c r="AP25" s="23">
        <f>Tabela534258[[#This Row],[Coluna5]]-Tabela53429[[#This Row],[Coluna5]]</f>
        <v>-49605</v>
      </c>
      <c r="AQ25" s="23"/>
      <c r="AR25" s="23">
        <f>Tabela534258[[#This Row],[Coluna7]]-Tabela53429[[#This Row],[Coluna7]]</f>
        <v>49424</v>
      </c>
      <c r="AS25" s="23"/>
      <c r="AT25" s="23">
        <f>Tabela534258[[#This Row],[Coluna11]]-Tabela53429[[#This Row],[Coluna11]]</f>
        <v>-51503</v>
      </c>
      <c r="AU25" s="23"/>
      <c r="AV25" s="23">
        <f>Tabela534258[[#This Row],[Coluna23]]-Tabela53429[[#This Row],[Coluna23]]</f>
        <v>-8810</v>
      </c>
      <c r="AW25" s="23"/>
      <c r="AX25" s="23">
        <f>Tabela534258[[#This Row],[Coluna13]]-Tabela53429[[#This Row],[Coluna13]]</f>
        <v>894</v>
      </c>
      <c r="AY25" s="23"/>
      <c r="AZ25" s="23">
        <f>Tabela534258[[#This Row],[Coluna15]]-Tabela53429[[#This Row],[Coluna15]]</f>
        <v>16590</v>
      </c>
      <c r="BA25" s="23"/>
      <c r="BB25" s="23">
        <f>Tabela534258[[#This Row],[Coluna17]]-Tabela53429[[#This Row],[Coluna17]]</f>
        <v>77791</v>
      </c>
    </row>
    <row r="26" spans="2:54" ht="15" x14ac:dyDescent="0.2">
      <c r="B26" s="55"/>
      <c r="C26" s="22"/>
      <c r="D26" s="23"/>
      <c r="E26" s="22"/>
      <c r="F26" s="23"/>
      <c r="G26" s="22"/>
      <c r="H26" s="23"/>
      <c r="I26" s="22"/>
      <c r="J26" s="23"/>
      <c r="K26" s="22"/>
      <c r="L26" s="23"/>
      <c r="M26" s="22"/>
      <c r="N26" s="23"/>
      <c r="O26" s="22"/>
      <c r="P26" s="23"/>
      <c r="Q26" s="22"/>
      <c r="R26" s="23"/>
      <c r="U26" s="55"/>
      <c r="V26" s="22"/>
      <c r="W26" s="23"/>
      <c r="X26" s="22"/>
      <c r="Y26" s="23"/>
      <c r="Z26" s="22"/>
      <c r="AA26" s="23"/>
      <c r="AB26" s="22"/>
      <c r="AC26" s="23"/>
      <c r="AD26" s="22"/>
      <c r="AE26" s="23"/>
      <c r="AF26" s="22"/>
      <c r="AG26" s="23"/>
      <c r="AH26" s="22"/>
      <c r="AI26" s="23"/>
      <c r="AJ26" s="22"/>
      <c r="AK26" s="23"/>
      <c r="AN26" s="23">
        <f>Tabela534258[[#This Row],[Coluna3]]-Tabela53429[[#This Row],[Coluna3]]</f>
        <v>0</v>
      </c>
      <c r="AO26" s="23">
        <f>Tabela534258[[#This Row],[Coluna3]]-Tabela53429[[#This Row],[Coluna3]]</f>
        <v>0</v>
      </c>
      <c r="AP26" s="23">
        <f>Tabela534258[[#This Row],[Coluna5]]-Tabela53429[[#This Row],[Coluna5]]</f>
        <v>0</v>
      </c>
      <c r="AQ26" s="23"/>
      <c r="AR26" s="23">
        <f>Tabela534258[[#This Row],[Coluna7]]-Tabela53429[[#This Row],[Coluna7]]</f>
        <v>0</v>
      </c>
      <c r="AS26" s="23"/>
      <c r="AT26" s="23">
        <f>Tabela534258[[#This Row],[Coluna11]]-Tabela53429[[#This Row],[Coluna11]]</f>
        <v>0</v>
      </c>
      <c r="AU26" s="23"/>
      <c r="AV26" s="23">
        <f>Tabela534258[[#This Row],[Coluna23]]-Tabela53429[[#This Row],[Coluna23]]</f>
        <v>0</v>
      </c>
      <c r="AW26" s="23"/>
      <c r="AX26" s="23">
        <f>Tabela534258[[#This Row],[Coluna13]]-Tabela53429[[#This Row],[Coluna13]]</f>
        <v>0</v>
      </c>
      <c r="AY26" s="23"/>
      <c r="AZ26" s="23">
        <f>Tabela534258[[#This Row],[Coluna15]]-Tabela53429[[#This Row],[Coluna15]]</f>
        <v>0</v>
      </c>
      <c r="BA26" s="23"/>
      <c r="BB26" s="23">
        <f>Tabela534258[[#This Row],[Coluna17]]-Tabela53429[[#This Row],[Coluna17]]</f>
        <v>0</v>
      </c>
    </row>
    <row r="27" spans="2:54" ht="15" x14ac:dyDescent="0.2">
      <c r="B27" s="55"/>
      <c r="C27" s="18"/>
      <c r="D27" s="6"/>
      <c r="E27" s="18"/>
      <c r="F27" s="6"/>
      <c r="G27" s="32"/>
      <c r="H27" s="6"/>
      <c r="I27" s="9"/>
      <c r="J27" s="6"/>
      <c r="K27" s="32"/>
      <c r="L27" s="6"/>
      <c r="M27" s="32"/>
      <c r="N27" s="6"/>
      <c r="O27" s="32"/>
      <c r="P27" s="6"/>
      <c r="Q27" s="32"/>
      <c r="R27" s="6"/>
      <c r="U27" s="55"/>
      <c r="V27" s="18"/>
      <c r="W27" s="6"/>
      <c r="X27" s="18"/>
      <c r="Y27" s="6"/>
      <c r="Z27" s="32"/>
      <c r="AA27" s="6"/>
      <c r="AB27" s="9"/>
      <c r="AC27" s="6"/>
      <c r="AD27" s="32"/>
      <c r="AE27" s="6"/>
      <c r="AF27" s="32"/>
      <c r="AG27" s="6"/>
      <c r="AH27" s="32"/>
      <c r="AI27" s="6"/>
      <c r="AJ27" s="32"/>
      <c r="AK27" s="6"/>
      <c r="AN27" s="23">
        <f>Tabela534258[[#This Row],[Coluna3]]-Tabela53429[[#This Row],[Coluna3]]</f>
        <v>0</v>
      </c>
      <c r="AO27" s="23">
        <f>Tabela534258[[#This Row],[Coluna3]]-Tabela53429[[#This Row],[Coluna3]]</f>
        <v>0</v>
      </c>
      <c r="AP27" s="23">
        <f>Tabela534258[[#This Row],[Coluna5]]-Tabela53429[[#This Row],[Coluna5]]</f>
        <v>0</v>
      </c>
      <c r="AQ27" s="23"/>
      <c r="AR27" s="23">
        <f>Tabela534258[[#This Row],[Coluna7]]-Tabela53429[[#This Row],[Coluna7]]</f>
        <v>0</v>
      </c>
      <c r="AS27" s="23"/>
      <c r="AT27" s="23">
        <f>Tabela534258[[#This Row],[Coluna11]]-Tabela53429[[#This Row],[Coluna11]]</f>
        <v>0</v>
      </c>
      <c r="AU27" s="23"/>
      <c r="AV27" s="23">
        <f>Tabela534258[[#This Row],[Coluna23]]-Tabela53429[[#This Row],[Coluna23]]</f>
        <v>0</v>
      </c>
      <c r="AW27" s="23"/>
      <c r="AX27" s="23">
        <f>Tabela534258[[#This Row],[Coluna13]]-Tabela53429[[#This Row],[Coluna13]]</f>
        <v>0</v>
      </c>
      <c r="AY27" s="23"/>
      <c r="AZ27" s="23">
        <f>Tabela534258[[#This Row],[Coluna15]]-Tabela53429[[#This Row],[Coluna15]]</f>
        <v>0</v>
      </c>
      <c r="BA27" s="23"/>
      <c r="BB27" s="23">
        <f>Tabela534258[[#This Row],[Coluna17]]-Tabela53429[[#This Row],[Coluna17]]</f>
        <v>0</v>
      </c>
    </row>
    <row r="28" spans="2:54" ht="15" x14ac:dyDescent="0.2">
      <c r="B28" s="53" t="s">
        <v>56</v>
      </c>
      <c r="C28" s="18"/>
      <c r="D28" s="23">
        <v>144524</v>
      </c>
      <c r="E28" s="18"/>
      <c r="F28" s="23">
        <f>-842014+323393</f>
        <v>-518621</v>
      </c>
      <c r="G28" s="32"/>
      <c r="H28" s="23">
        <f>-357095-239181</f>
        <v>-596276</v>
      </c>
      <c r="I28" s="9"/>
      <c r="J28" s="23">
        <f>-624088-62833</f>
        <v>-686921</v>
      </c>
      <c r="K28" s="32"/>
      <c r="L28" s="23">
        <f>-294595+82104</f>
        <v>-212491</v>
      </c>
      <c r="M28" s="32"/>
      <c r="N28" s="23">
        <f>-164+114</f>
        <v>-50</v>
      </c>
      <c r="O28" s="32"/>
      <c r="P28" s="23">
        <f>24163-75047</f>
        <v>-50884</v>
      </c>
      <c r="Q28" s="32"/>
      <c r="R28" s="23">
        <v>-2037698</v>
      </c>
      <c r="U28" s="53" t="s">
        <v>56</v>
      </c>
      <c r="V28" s="18"/>
      <c r="W28" s="23">
        <v>-373736</v>
      </c>
      <c r="X28" s="18"/>
      <c r="Y28" s="23">
        <v>-787378</v>
      </c>
      <c r="Z28" s="32"/>
      <c r="AA28" s="23">
        <v>-234470</v>
      </c>
      <c r="AB28" s="9"/>
      <c r="AC28" s="23">
        <v>-350367</v>
      </c>
      <c r="AD28" s="32"/>
      <c r="AE28" s="23">
        <v>-48183</v>
      </c>
      <c r="AF28" s="32"/>
      <c r="AG28" s="23">
        <v>184</v>
      </c>
      <c r="AH28" s="32"/>
      <c r="AI28" s="23">
        <v>86961</v>
      </c>
      <c r="AJ28" s="32"/>
      <c r="AK28" s="23">
        <v>-1880911</v>
      </c>
      <c r="AN28" s="23">
        <f>Tabela534258[[#This Row],[Coluna3]]-Tabela53429[[#This Row],[Coluna3]]</f>
        <v>518260</v>
      </c>
      <c r="AO28" s="23">
        <f>Tabela534258[[#This Row],[Coluna3]]-Tabela53429[[#This Row],[Coluna3]]</f>
        <v>518260</v>
      </c>
      <c r="AP28" s="23">
        <f>Tabela534258[[#This Row],[Coluna5]]-Tabela53429[[#This Row],[Coluna5]]</f>
        <v>268757</v>
      </c>
      <c r="AQ28" s="23"/>
      <c r="AR28" s="23">
        <f>Tabela534258[[#This Row],[Coluna7]]-Tabela53429[[#This Row],[Coluna7]]</f>
        <v>-361806</v>
      </c>
      <c r="AS28" s="23"/>
      <c r="AT28" s="23">
        <f>Tabela534258[[#This Row],[Coluna11]]-Tabela53429[[#This Row],[Coluna11]]</f>
        <v>-336554</v>
      </c>
      <c r="AU28" s="23"/>
      <c r="AV28" s="23">
        <f>Tabela534258[[#This Row],[Coluna23]]-Tabela53429[[#This Row],[Coluna23]]</f>
        <v>-164308</v>
      </c>
      <c r="AW28" s="23"/>
      <c r="AX28" s="23">
        <f>Tabela534258[[#This Row],[Coluna13]]-Tabela53429[[#This Row],[Coluna13]]</f>
        <v>-234</v>
      </c>
      <c r="AY28" s="23"/>
      <c r="AZ28" s="23">
        <f>Tabela534258[[#This Row],[Coluna15]]-Tabela53429[[#This Row],[Coluna15]]</f>
        <v>-137845</v>
      </c>
      <c r="BA28" s="23"/>
      <c r="BB28" s="23">
        <f>Tabela534258[[#This Row],[Coluna17]]-Tabela53429[[#This Row],[Coluna17]]</f>
        <v>-156787</v>
      </c>
    </row>
    <row r="29" spans="2:54" ht="15" x14ac:dyDescent="0.25">
      <c r="B29"/>
      <c r="C29" s="1"/>
      <c r="D29" s="6"/>
      <c r="E29" s="1"/>
      <c r="F29" s="6"/>
      <c r="G29" s="6"/>
      <c r="H29" s="6"/>
      <c r="I29" s="6"/>
      <c r="J29" s="6"/>
      <c r="K29" s="6"/>
      <c r="L29" s="6"/>
      <c r="M29" s="6"/>
      <c r="N29" s="6"/>
      <c r="O29" s="7"/>
      <c r="P29" s="6"/>
      <c r="Q29" s="6"/>
      <c r="R29" s="6"/>
      <c r="U29"/>
      <c r="V29" s="1"/>
      <c r="W29" s="6"/>
      <c r="X29" s="1"/>
      <c r="Y29" s="6"/>
      <c r="Z29" s="6"/>
      <c r="AA29" s="6"/>
      <c r="AB29" s="6"/>
      <c r="AC29" s="6"/>
      <c r="AD29" s="6"/>
      <c r="AE29" s="6"/>
      <c r="AF29" s="6"/>
      <c r="AG29" s="6"/>
      <c r="AH29" s="7"/>
      <c r="AI29" s="6"/>
      <c r="AJ29" s="6"/>
      <c r="AK29" s="6"/>
      <c r="AN29" s="23">
        <f>Tabela534258[[#This Row],[Coluna3]]-Tabela53429[[#This Row],[Coluna3]]</f>
        <v>0</v>
      </c>
      <c r="AO29" s="23">
        <f>Tabela534258[[#This Row],[Coluna3]]-Tabela53429[[#This Row],[Coluna3]]</f>
        <v>0</v>
      </c>
      <c r="AP29" s="23">
        <f>Tabela534258[[#This Row],[Coluna5]]-Tabela53429[[#This Row],[Coluna5]]</f>
        <v>0</v>
      </c>
      <c r="AQ29" s="23"/>
      <c r="AR29" s="23">
        <f>Tabela534258[[#This Row],[Coluna7]]-Tabela53429[[#This Row],[Coluna7]]</f>
        <v>0</v>
      </c>
      <c r="AS29" s="23"/>
      <c r="AT29" s="23">
        <f>Tabela534258[[#This Row],[Coluna11]]-Tabela53429[[#This Row],[Coluna11]]</f>
        <v>0</v>
      </c>
      <c r="AU29" s="23"/>
      <c r="AV29" s="23">
        <f>Tabela534258[[#This Row],[Coluna23]]-Tabela53429[[#This Row],[Coluna23]]</f>
        <v>0</v>
      </c>
      <c r="AW29" s="23"/>
      <c r="AX29" s="23">
        <f>Tabela534258[[#This Row],[Coluna13]]-Tabela53429[[#This Row],[Coluna13]]</f>
        <v>0</v>
      </c>
      <c r="AY29" s="23"/>
      <c r="AZ29" s="23">
        <f>Tabela534258[[#This Row],[Coluna15]]-Tabela53429[[#This Row],[Coluna15]]</f>
        <v>0</v>
      </c>
      <c r="BA29" s="23"/>
      <c r="BB29" s="23">
        <f>Tabela534258[[#This Row],[Coluna17]]-Tabela53429[[#This Row],[Coluna17]]</f>
        <v>0</v>
      </c>
    </row>
    <row r="30" spans="2:54" ht="15" x14ac:dyDescent="0.25">
      <c r="B30"/>
      <c r="C30" s="1"/>
      <c r="D30" s="6"/>
      <c r="E30" s="1"/>
      <c r="F30" s="6"/>
      <c r="G30" s="6"/>
      <c r="H30" s="6"/>
      <c r="I30" s="6"/>
      <c r="J30" s="6"/>
      <c r="K30" s="6"/>
      <c r="L30" s="6"/>
      <c r="M30" s="6"/>
      <c r="N30" s="6"/>
      <c r="O30" s="7"/>
      <c r="P30" s="6"/>
      <c r="Q30" s="6"/>
      <c r="R30" s="6"/>
      <c r="U30"/>
      <c r="V30" s="1"/>
      <c r="W30" s="6"/>
      <c r="X30" s="1"/>
      <c r="Y30" s="6"/>
      <c r="Z30" s="6"/>
      <c r="AA30" s="6"/>
      <c r="AB30" s="6"/>
      <c r="AC30" s="6"/>
      <c r="AD30" s="6"/>
      <c r="AE30" s="6"/>
      <c r="AF30" s="6"/>
      <c r="AG30" s="6"/>
      <c r="AH30" s="7"/>
      <c r="AI30" s="6"/>
      <c r="AJ30" s="6"/>
      <c r="AK30" s="6"/>
      <c r="AN30" s="23">
        <f>Tabela534258[[#This Row],[Coluna3]]-Tabela53429[[#This Row],[Coluna3]]</f>
        <v>0</v>
      </c>
      <c r="AO30" s="23">
        <f>Tabela534258[[#This Row],[Coluna3]]-Tabela53429[[#This Row],[Coluna3]]</f>
        <v>0</v>
      </c>
      <c r="AP30" s="23">
        <f>Tabela534258[[#This Row],[Coluna5]]-Tabela53429[[#This Row],[Coluna5]]</f>
        <v>0</v>
      </c>
      <c r="AQ30" s="23"/>
      <c r="AR30" s="23">
        <f>Tabela534258[[#This Row],[Coluna7]]-Tabela53429[[#This Row],[Coluna7]]</f>
        <v>0</v>
      </c>
      <c r="AS30" s="23"/>
      <c r="AT30" s="23">
        <f>Tabela534258[[#This Row],[Coluna11]]-Tabela53429[[#This Row],[Coluna11]]</f>
        <v>0</v>
      </c>
      <c r="AU30" s="23"/>
      <c r="AV30" s="23">
        <f>Tabela534258[[#This Row],[Coluna23]]-Tabela53429[[#This Row],[Coluna23]]</f>
        <v>0</v>
      </c>
      <c r="AW30" s="23"/>
      <c r="AX30" s="23">
        <f>Tabela534258[[#This Row],[Coluna13]]-Tabela53429[[#This Row],[Coluna13]]</f>
        <v>0</v>
      </c>
      <c r="AY30" s="23"/>
      <c r="AZ30" s="23">
        <f>Tabela534258[[#This Row],[Coluna15]]-Tabela53429[[#This Row],[Coluna15]]</f>
        <v>0</v>
      </c>
      <c r="BA30" s="23"/>
      <c r="BB30" s="23">
        <f>Tabela534258[[#This Row],[Coluna17]]-Tabela53429[[#This Row],[Coluna17]]</f>
        <v>0</v>
      </c>
    </row>
    <row r="31" spans="2:54" ht="15" x14ac:dyDescent="0.2">
      <c r="B31" s="56" t="s">
        <v>24</v>
      </c>
      <c r="C31" s="1"/>
      <c r="D31" s="6"/>
      <c r="E31" s="1"/>
      <c r="F31" s="6"/>
      <c r="G31" s="6"/>
      <c r="H31" s="6"/>
      <c r="I31" s="6"/>
      <c r="J31" s="6"/>
      <c r="K31" s="6"/>
      <c r="L31" s="6"/>
      <c r="M31" s="6"/>
      <c r="N31" s="6"/>
      <c r="O31" s="7"/>
      <c r="P31" s="6"/>
      <c r="Q31" s="6"/>
      <c r="R31" s="6"/>
      <c r="U31" s="56" t="s">
        <v>24</v>
      </c>
      <c r="V31" s="1"/>
      <c r="W31" s="6"/>
      <c r="X31" s="1"/>
      <c r="Y31" s="6"/>
      <c r="Z31" s="6"/>
      <c r="AA31" s="6"/>
      <c r="AB31" s="6"/>
      <c r="AC31" s="6"/>
      <c r="AD31" s="6"/>
      <c r="AE31" s="6"/>
      <c r="AF31" s="6"/>
      <c r="AG31" s="6"/>
      <c r="AH31" s="7"/>
      <c r="AI31" s="6"/>
      <c r="AJ31" s="6"/>
      <c r="AK31" s="6"/>
      <c r="AN31" s="23">
        <f>Tabela534258[[#This Row],[Coluna3]]-Tabela53429[[#This Row],[Coluna3]]</f>
        <v>0</v>
      </c>
      <c r="AO31" s="23">
        <f>Tabela534258[[#This Row],[Coluna3]]-Tabela53429[[#This Row],[Coluna3]]</f>
        <v>0</v>
      </c>
      <c r="AP31" s="23">
        <f>Tabela534258[[#This Row],[Coluna5]]-Tabela53429[[#This Row],[Coluna5]]</f>
        <v>0</v>
      </c>
      <c r="AQ31" s="23"/>
      <c r="AR31" s="23">
        <f>Tabela534258[[#This Row],[Coluna7]]-Tabela53429[[#This Row],[Coluna7]]</f>
        <v>0</v>
      </c>
      <c r="AS31" s="23"/>
      <c r="AT31" s="23">
        <f>Tabela534258[[#This Row],[Coluna11]]-Tabela53429[[#This Row],[Coluna11]]</f>
        <v>0</v>
      </c>
      <c r="AU31" s="23"/>
      <c r="AV31" s="23">
        <f>Tabela534258[[#This Row],[Coluna23]]-Tabela53429[[#This Row],[Coluna23]]</f>
        <v>0</v>
      </c>
      <c r="AW31" s="23"/>
      <c r="AX31" s="23">
        <f>Tabela534258[[#This Row],[Coluna13]]-Tabela53429[[#This Row],[Coluna13]]</f>
        <v>0</v>
      </c>
      <c r="AY31" s="23"/>
      <c r="AZ31" s="23">
        <f>Tabela534258[[#This Row],[Coluna15]]-Tabela53429[[#This Row],[Coluna15]]</f>
        <v>0</v>
      </c>
      <c r="BA31" s="23"/>
      <c r="BB31" s="23">
        <f>Tabela534258[[#This Row],[Coluna17]]-Tabela53429[[#This Row],[Coluna17]]</f>
        <v>0</v>
      </c>
    </row>
    <row r="32" spans="2:54" ht="15" x14ac:dyDescent="0.25">
      <c r="B32"/>
      <c r="C32" s="1"/>
      <c r="D32" s="6"/>
      <c r="E32" s="1"/>
      <c r="F32" s="6"/>
      <c r="G32" s="6"/>
      <c r="H32" s="6"/>
      <c r="I32" s="6"/>
      <c r="J32" s="6"/>
      <c r="K32" s="6"/>
      <c r="L32" s="6"/>
      <c r="M32" s="6"/>
      <c r="N32" s="6"/>
      <c r="O32" s="7"/>
      <c r="P32" s="6"/>
      <c r="Q32" s="6"/>
      <c r="R32" s="6"/>
      <c r="U32"/>
      <c r="V32" s="1"/>
      <c r="W32" s="6"/>
      <c r="X32" s="1"/>
      <c r="Y32" s="6"/>
      <c r="Z32" s="6"/>
      <c r="AA32" s="6"/>
      <c r="AB32" s="6"/>
      <c r="AC32" s="6"/>
      <c r="AD32" s="6"/>
      <c r="AE32" s="6"/>
      <c r="AF32" s="6"/>
      <c r="AG32" s="6"/>
      <c r="AH32" s="7"/>
      <c r="AI32" s="6"/>
      <c r="AJ32" s="6"/>
      <c r="AK32" s="6"/>
      <c r="AN32" s="23">
        <f>Tabela534258[[#This Row],[Coluna3]]-Tabela53429[[#This Row],[Coluna3]]</f>
        <v>0</v>
      </c>
      <c r="AO32" s="23">
        <f>Tabela534258[[#This Row],[Coluna3]]-Tabela53429[[#This Row],[Coluna3]]</f>
        <v>0</v>
      </c>
      <c r="AP32" s="23">
        <f>Tabela534258[[#This Row],[Coluna5]]-Tabela53429[[#This Row],[Coluna5]]</f>
        <v>0</v>
      </c>
      <c r="AQ32" s="23"/>
      <c r="AR32" s="23">
        <f>Tabela534258[[#This Row],[Coluna7]]-Tabela53429[[#This Row],[Coluna7]]</f>
        <v>0</v>
      </c>
      <c r="AS32" s="23"/>
      <c r="AT32" s="23">
        <f>Tabela534258[[#This Row],[Coluna11]]-Tabela53429[[#This Row],[Coluna11]]</f>
        <v>0</v>
      </c>
      <c r="AU32" s="23"/>
      <c r="AV32" s="23">
        <f>Tabela534258[[#This Row],[Coluna23]]-Tabela53429[[#This Row],[Coluna23]]</f>
        <v>0</v>
      </c>
      <c r="AW32" s="23"/>
      <c r="AX32" s="23">
        <f>Tabela534258[[#This Row],[Coluna13]]-Tabela53429[[#This Row],[Coluna13]]</f>
        <v>0</v>
      </c>
      <c r="AY32" s="23"/>
      <c r="AZ32" s="23">
        <f>Tabela534258[[#This Row],[Coluna15]]-Tabela53429[[#This Row],[Coluna15]]</f>
        <v>0</v>
      </c>
      <c r="BA32" s="23"/>
      <c r="BB32" s="23">
        <f>Tabela534258[[#This Row],[Coluna17]]-Tabela53429[[#This Row],[Coluna17]]</f>
        <v>0</v>
      </c>
    </row>
    <row r="33" spans="2:54" ht="15" outlineLevel="1" x14ac:dyDescent="0.2">
      <c r="B33" s="55" t="s">
        <v>25</v>
      </c>
      <c r="C33" s="18"/>
      <c r="D33" s="6">
        <v>-1945272</v>
      </c>
      <c r="E33" s="18"/>
      <c r="F33" s="6">
        <v>-990965</v>
      </c>
      <c r="G33" s="10"/>
      <c r="H33" s="6">
        <v>-190036</v>
      </c>
      <c r="I33" s="9"/>
      <c r="J33" s="6">
        <v>-591573</v>
      </c>
      <c r="K33" s="10"/>
      <c r="L33" s="6">
        <v>-126947</v>
      </c>
      <c r="M33" s="10"/>
      <c r="N33" s="6">
        <v>0</v>
      </c>
      <c r="O33" s="33"/>
      <c r="P33" s="6">
        <v>-393113</v>
      </c>
      <c r="Q33" s="10"/>
      <c r="R33" s="6">
        <v>-3451680</v>
      </c>
      <c r="U33" s="55" t="s">
        <v>25</v>
      </c>
      <c r="V33" s="18"/>
      <c r="W33" s="6">
        <v>-902194</v>
      </c>
      <c r="X33" s="18"/>
      <c r="Y33" s="6">
        <v>-369478</v>
      </c>
      <c r="Z33" s="10"/>
      <c r="AA33" s="6">
        <v>-24368</v>
      </c>
      <c r="AB33" s="9"/>
      <c r="AC33" s="6">
        <v>-296130</v>
      </c>
      <c r="AD33" s="10"/>
      <c r="AE33" s="6">
        <v>-69240</v>
      </c>
      <c r="AF33" s="10"/>
      <c r="AG33" s="6">
        <v>0</v>
      </c>
      <c r="AH33" s="33"/>
      <c r="AI33" s="6">
        <v>-125668</v>
      </c>
      <c r="AJ33" s="10"/>
      <c r="AK33" s="6">
        <v>-1535742</v>
      </c>
      <c r="AN33" s="23">
        <f>Tabela534258[[#This Row],[Coluna3]]-Tabela53429[[#This Row],[Coluna3]]</f>
        <v>-1043078</v>
      </c>
      <c r="AO33" s="23">
        <f>Tabela534258[[#This Row],[Coluna3]]-Tabela53429[[#This Row],[Coluna3]]</f>
        <v>-1043078</v>
      </c>
      <c r="AP33" s="23">
        <f>Tabela534258[[#This Row],[Coluna5]]-Tabela53429[[#This Row],[Coluna5]]</f>
        <v>-621487</v>
      </c>
      <c r="AQ33" s="23"/>
      <c r="AR33" s="23">
        <f>Tabela534258[[#This Row],[Coluna7]]-Tabela53429[[#This Row],[Coluna7]]</f>
        <v>-165668</v>
      </c>
      <c r="AS33" s="23"/>
      <c r="AT33" s="23">
        <f>Tabela534258[[#This Row],[Coluna11]]-Tabela53429[[#This Row],[Coluna11]]</f>
        <v>-295443</v>
      </c>
      <c r="AU33" s="23"/>
      <c r="AV33" s="23">
        <f>Tabela534258[[#This Row],[Coluna23]]-Tabela53429[[#This Row],[Coluna23]]</f>
        <v>-57707</v>
      </c>
      <c r="AW33" s="23"/>
      <c r="AX33" s="23">
        <f>Tabela534258[[#This Row],[Coluna13]]-Tabela53429[[#This Row],[Coluna13]]</f>
        <v>0</v>
      </c>
      <c r="AY33" s="23"/>
      <c r="AZ33" s="23">
        <f>Tabela534258[[#This Row],[Coluna15]]-Tabela53429[[#This Row],[Coluna15]]</f>
        <v>-267445</v>
      </c>
      <c r="BA33" s="23"/>
      <c r="BB33" s="23">
        <f>Tabela534258[[#This Row],[Coluna17]]-Tabela53429[[#This Row],[Coluna17]]</f>
        <v>-1915938</v>
      </c>
    </row>
    <row r="34" spans="2:54" ht="15" outlineLevel="1" x14ac:dyDescent="0.2">
      <c r="B34" s="55" t="s">
        <v>26</v>
      </c>
      <c r="C34" s="34"/>
      <c r="D34" s="6">
        <v>0</v>
      </c>
      <c r="E34" s="34"/>
      <c r="F34" s="6">
        <v>4275477</v>
      </c>
      <c r="G34" s="6"/>
      <c r="H34" s="6">
        <v>3144768</v>
      </c>
      <c r="I34" s="9"/>
      <c r="J34" s="6">
        <v>2038818</v>
      </c>
      <c r="K34" s="6"/>
      <c r="L34" s="6">
        <v>1066211</v>
      </c>
      <c r="M34" s="6"/>
      <c r="N34" s="6">
        <v>0</v>
      </c>
      <c r="O34" s="7"/>
      <c r="P34" s="6">
        <v>0</v>
      </c>
      <c r="Q34" s="9"/>
      <c r="R34" s="6">
        <v>10361815</v>
      </c>
      <c r="U34" s="55" t="s">
        <v>26</v>
      </c>
      <c r="V34" s="34"/>
      <c r="W34" s="6">
        <v>0</v>
      </c>
      <c r="X34" s="34"/>
      <c r="Y34" s="6">
        <v>2080242</v>
      </c>
      <c r="Z34" s="6"/>
      <c r="AA34" s="6">
        <v>1559949</v>
      </c>
      <c r="AB34" s="9"/>
      <c r="AC34" s="6">
        <v>1014107</v>
      </c>
      <c r="AD34" s="6"/>
      <c r="AE34" s="6">
        <v>527000</v>
      </c>
      <c r="AF34" s="6"/>
      <c r="AG34" s="6">
        <v>0</v>
      </c>
      <c r="AH34" s="7"/>
      <c r="AI34" s="6">
        <v>80191</v>
      </c>
      <c r="AJ34" s="9"/>
      <c r="AK34" s="6">
        <v>5101107</v>
      </c>
      <c r="AN34" s="23">
        <f>Tabela534258[[#This Row],[Coluna3]]-Tabela53429[[#This Row],[Coluna3]]</f>
        <v>0</v>
      </c>
      <c r="AO34" s="23">
        <f>Tabela534258[[#This Row],[Coluna3]]-Tabela53429[[#This Row],[Coluna3]]</f>
        <v>0</v>
      </c>
      <c r="AP34" s="23">
        <f>Tabela534258[[#This Row],[Coluna5]]-Tabela53429[[#This Row],[Coluna5]]</f>
        <v>2195235</v>
      </c>
      <c r="AQ34" s="23"/>
      <c r="AR34" s="23">
        <f>Tabela534258[[#This Row],[Coluna7]]-Tabela53429[[#This Row],[Coluna7]]</f>
        <v>1584819</v>
      </c>
      <c r="AS34" s="23"/>
      <c r="AT34" s="23">
        <f>Tabela534258[[#This Row],[Coluna11]]-Tabela53429[[#This Row],[Coluna11]]</f>
        <v>1024711</v>
      </c>
      <c r="AU34" s="23"/>
      <c r="AV34" s="23">
        <f>Tabela534258[[#This Row],[Coluna23]]-Tabela53429[[#This Row],[Coluna23]]</f>
        <v>539211</v>
      </c>
      <c r="AW34" s="23"/>
      <c r="AX34" s="23">
        <f>Tabela534258[[#This Row],[Coluna13]]-Tabela53429[[#This Row],[Coluna13]]</f>
        <v>0</v>
      </c>
      <c r="AY34" s="23"/>
      <c r="AZ34" s="23">
        <f>Tabela534258[[#This Row],[Coluna15]]-Tabela53429[[#This Row],[Coluna15]]</f>
        <v>-80191</v>
      </c>
      <c r="BA34" s="23"/>
      <c r="BB34" s="23">
        <f>Tabela534258[[#This Row],[Coluna17]]-Tabela53429[[#This Row],[Coluna17]]</f>
        <v>5260708</v>
      </c>
    </row>
    <row r="35" spans="2:54" ht="15" outlineLevel="1" x14ac:dyDescent="0.2">
      <c r="B35" s="78" t="s">
        <v>27</v>
      </c>
      <c r="C35" s="36"/>
      <c r="D35" s="6"/>
      <c r="E35" s="36"/>
      <c r="F35" s="6"/>
      <c r="G35" s="6"/>
      <c r="H35" s="6"/>
      <c r="I35" s="9"/>
      <c r="J35" s="6"/>
      <c r="K35" s="6"/>
      <c r="L35" s="6"/>
      <c r="M35" s="6"/>
      <c r="N35" s="6"/>
      <c r="O35" s="7"/>
      <c r="P35" s="6"/>
      <c r="Q35" s="9"/>
      <c r="R35" s="6"/>
      <c r="U35" s="55" t="s">
        <v>27</v>
      </c>
      <c r="V35" s="36"/>
      <c r="W35" s="6">
        <v>0</v>
      </c>
      <c r="X35" s="36"/>
      <c r="Y35" s="6">
        <v>0</v>
      </c>
      <c r="Z35" s="6"/>
      <c r="AA35" s="6">
        <v>0</v>
      </c>
      <c r="AB35" s="9"/>
      <c r="AC35" s="6">
        <v>0</v>
      </c>
      <c r="AD35" s="6"/>
      <c r="AE35" s="6">
        <v>-1171</v>
      </c>
      <c r="AF35" s="6"/>
      <c r="AG35" s="6">
        <v>0</v>
      </c>
      <c r="AH35" s="7"/>
      <c r="AI35" s="6">
        <v>-1171</v>
      </c>
      <c r="AJ35" s="9"/>
      <c r="AK35" s="6">
        <v>0</v>
      </c>
      <c r="AN35" s="23">
        <f>Tabela534258[[#This Row],[Coluna3]]-Tabela53429[[#This Row],[Coluna3]]</f>
        <v>0</v>
      </c>
      <c r="AO35" s="23">
        <f>Tabela534258[[#This Row],[Coluna3]]-Tabela53429[[#This Row],[Coluna3]]</f>
        <v>0</v>
      </c>
      <c r="AP35" s="23">
        <f>Tabela534258[[#This Row],[Coluna5]]-Tabela53429[[#This Row],[Coluna5]]</f>
        <v>0</v>
      </c>
      <c r="AQ35" s="23"/>
      <c r="AR35" s="23">
        <f>Tabela534258[[#This Row],[Coluna7]]-Tabela53429[[#This Row],[Coluna7]]</f>
        <v>0</v>
      </c>
      <c r="AS35" s="23"/>
      <c r="AT35" s="23">
        <f>Tabela534258[[#This Row],[Coluna11]]-Tabela53429[[#This Row],[Coluna11]]</f>
        <v>0</v>
      </c>
      <c r="AU35" s="23"/>
      <c r="AV35" s="23">
        <f>Tabela534258[[#This Row],[Coluna23]]-Tabela53429[[#This Row],[Coluna23]]</f>
        <v>1171</v>
      </c>
      <c r="AW35" s="23"/>
      <c r="AX35" s="23">
        <f>Tabela534258[[#This Row],[Coluna13]]-Tabela53429[[#This Row],[Coluna13]]</f>
        <v>0</v>
      </c>
      <c r="AY35" s="23"/>
      <c r="AZ35" s="23">
        <f>Tabela534258[[#This Row],[Coluna15]]-Tabela53429[[#This Row],[Coluna15]]</f>
        <v>1171</v>
      </c>
      <c r="BA35" s="23"/>
      <c r="BB35" s="23">
        <f>Tabela534258[[#This Row],[Coluna17]]-Tabela53429[[#This Row],[Coluna17]]</f>
        <v>0</v>
      </c>
    </row>
    <row r="36" spans="2:54" ht="15" outlineLevel="1" x14ac:dyDescent="0.2">
      <c r="B36" s="55" t="s">
        <v>59</v>
      </c>
      <c r="C36" s="12"/>
      <c r="D36" s="6">
        <v>0</v>
      </c>
      <c r="E36" s="12"/>
      <c r="F36" s="6">
        <v>-66698</v>
      </c>
      <c r="G36" s="6"/>
      <c r="H36" s="6">
        <v>-98678</v>
      </c>
      <c r="I36" s="9"/>
      <c r="J36" s="58">
        <v>-73755</v>
      </c>
      <c r="K36" s="6"/>
      <c r="L36" s="6">
        <v>0</v>
      </c>
      <c r="M36" s="6"/>
      <c r="N36" s="58">
        <v>0</v>
      </c>
      <c r="O36" s="7"/>
      <c r="P36" s="58">
        <v>0</v>
      </c>
      <c r="Q36" s="9"/>
      <c r="R36" s="6">
        <v>-239131</v>
      </c>
      <c r="U36" s="55" t="s">
        <v>59</v>
      </c>
      <c r="V36" s="12"/>
      <c r="W36" s="6">
        <v>0</v>
      </c>
      <c r="X36" s="12"/>
      <c r="Y36" s="6">
        <v>-20314</v>
      </c>
      <c r="Z36" s="6"/>
      <c r="AA36" s="6">
        <v>-30913</v>
      </c>
      <c r="AB36" s="9"/>
      <c r="AC36" s="58">
        <v>-26055</v>
      </c>
      <c r="AD36" s="6"/>
      <c r="AE36" s="6">
        <v>0</v>
      </c>
      <c r="AF36" s="6"/>
      <c r="AG36" s="58">
        <v>0</v>
      </c>
      <c r="AH36" s="7"/>
      <c r="AI36" s="58">
        <v>-77282</v>
      </c>
      <c r="AJ36" s="9"/>
      <c r="AK36" s="6">
        <v>0</v>
      </c>
      <c r="AN36" s="23">
        <f>Tabela534258[[#This Row],[Coluna3]]-Tabela53429[[#This Row],[Coluna3]]</f>
        <v>0</v>
      </c>
      <c r="AO36" s="23">
        <f>Tabela534258[[#This Row],[Coluna3]]-Tabela53429[[#This Row],[Coluna3]]</f>
        <v>0</v>
      </c>
      <c r="AP36" s="23">
        <f>Tabela534258[[#This Row],[Coluna5]]-Tabela53429[[#This Row],[Coluna5]]</f>
        <v>-46384</v>
      </c>
      <c r="AQ36" s="23"/>
      <c r="AR36" s="23">
        <f>Tabela534258[[#This Row],[Coluna7]]-Tabela53429[[#This Row],[Coluna7]]</f>
        <v>-67765</v>
      </c>
      <c r="AS36" s="23"/>
      <c r="AT36" s="23">
        <f>Tabela534258[[#This Row],[Coluna11]]-Tabela53429[[#This Row],[Coluna11]]</f>
        <v>-47700</v>
      </c>
      <c r="AU36" s="23"/>
      <c r="AV36" s="23">
        <f>Tabela534258[[#This Row],[Coluna23]]-Tabela53429[[#This Row],[Coluna23]]</f>
        <v>0</v>
      </c>
      <c r="AW36" s="23"/>
      <c r="AX36" s="23">
        <f>Tabela534258[[#This Row],[Coluna13]]-Tabela53429[[#This Row],[Coluna13]]</f>
        <v>0</v>
      </c>
      <c r="AY36" s="23"/>
      <c r="AZ36" s="23">
        <f>Tabela534258[[#This Row],[Coluna15]]-Tabela53429[[#This Row],[Coluna15]]</f>
        <v>77282</v>
      </c>
      <c r="BA36" s="23"/>
      <c r="BB36" s="23">
        <f>Tabela534258[[#This Row],[Coluna17]]-Tabela53429[[#This Row],[Coluna17]]</f>
        <v>-239131</v>
      </c>
    </row>
    <row r="37" spans="2:54" ht="15" outlineLevel="1" x14ac:dyDescent="0.2">
      <c r="B37" s="55" t="s">
        <v>29</v>
      </c>
      <c r="C37" s="11"/>
      <c r="D37" s="6">
        <v>2781535</v>
      </c>
      <c r="E37" s="11"/>
      <c r="F37" s="6">
        <v>275789</v>
      </c>
      <c r="G37" s="6"/>
      <c r="H37" s="6">
        <v>23584</v>
      </c>
      <c r="I37" s="9"/>
      <c r="J37" s="6">
        <v>24193</v>
      </c>
      <c r="K37" s="6"/>
      <c r="L37" s="6">
        <v>0</v>
      </c>
      <c r="M37" s="6"/>
      <c r="N37" s="6">
        <v>8994</v>
      </c>
      <c r="O37" s="7"/>
      <c r="P37" s="6">
        <v>2169898</v>
      </c>
      <c r="Q37" s="9"/>
      <c r="R37" s="6">
        <v>944197</v>
      </c>
      <c r="U37" s="55" t="s">
        <v>29</v>
      </c>
      <c r="V37" s="11"/>
      <c r="W37" s="6">
        <v>822193.13199999998</v>
      </c>
      <c r="X37" s="11"/>
      <c r="Y37" s="6">
        <v>114680</v>
      </c>
      <c r="Z37" s="6"/>
      <c r="AA37" s="6">
        <v>0</v>
      </c>
      <c r="AB37" s="9"/>
      <c r="AC37" s="6">
        <v>0</v>
      </c>
      <c r="AD37" s="6"/>
      <c r="AE37" s="6">
        <v>0</v>
      </c>
      <c r="AF37" s="6"/>
      <c r="AG37" s="6">
        <v>0</v>
      </c>
      <c r="AH37" s="7"/>
      <c r="AI37" s="6">
        <v>792000.13199999998</v>
      </c>
      <c r="AJ37" s="9"/>
      <c r="AK37" s="6">
        <v>144873</v>
      </c>
      <c r="AN37" s="23">
        <f>Tabela534258[[#This Row],[Coluna3]]-Tabela53429[[#This Row],[Coluna3]]</f>
        <v>1959341.868</v>
      </c>
      <c r="AO37" s="23">
        <f>Tabela534258[[#This Row],[Coluna3]]-Tabela53429[[#This Row],[Coluna3]]</f>
        <v>1959341.868</v>
      </c>
      <c r="AP37" s="23">
        <f>Tabela534258[[#This Row],[Coluna5]]-Tabela53429[[#This Row],[Coluna5]]</f>
        <v>161109</v>
      </c>
      <c r="AQ37" s="23"/>
      <c r="AR37" s="23">
        <f>Tabela534258[[#This Row],[Coluna7]]-Tabela53429[[#This Row],[Coluna7]]</f>
        <v>23584</v>
      </c>
      <c r="AS37" s="23"/>
      <c r="AT37" s="23">
        <f>Tabela534258[[#This Row],[Coluna11]]-Tabela53429[[#This Row],[Coluna11]]</f>
        <v>24193</v>
      </c>
      <c r="AU37" s="23"/>
      <c r="AV37" s="23">
        <f>Tabela534258[[#This Row],[Coluna23]]-Tabela53429[[#This Row],[Coluna23]]</f>
        <v>0</v>
      </c>
      <c r="AW37" s="23"/>
      <c r="AX37" s="23">
        <f>Tabela534258[[#This Row],[Coluna13]]-Tabela53429[[#This Row],[Coluna13]]</f>
        <v>8994</v>
      </c>
      <c r="AY37" s="23"/>
      <c r="AZ37" s="23">
        <f>Tabela534258[[#This Row],[Coluna15]]-Tabela53429[[#This Row],[Coluna15]]</f>
        <v>1377897.868</v>
      </c>
      <c r="BA37" s="23"/>
      <c r="BB37" s="23">
        <f>Tabela534258[[#This Row],[Coluna17]]-Tabela53429[[#This Row],[Coluna17]]</f>
        <v>799324</v>
      </c>
    </row>
    <row r="38" spans="2:54" ht="15" outlineLevel="1" x14ac:dyDescent="0.2">
      <c r="B38" s="55" t="s">
        <v>30</v>
      </c>
      <c r="C38" s="34"/>
      <c r="D38" s="6">
        <v>-1098135</v>
      </c>
      <c r="E38" s="34"/>
      <c r="F38" s="6">
        <v>-197322</v>
      </c>
      <c r="G38" s="8"/>
      <c r="H38" s="6">
        <v>0</v>
      </c>
      <c r="I38" s="19"/>
      <c r="J38" s="6">
        <v>-50844</v>
      </c>
      <c r="K38" s="8"/>
      <c r="L38" s="6">
        <v>-57786</v>
      </c>
      <c r="M38" s="8"/>
      <c r="N38" s="6">
        <v>0</v>
      </c>
      <c r="O38" s="20"/>
      <c r="P38" s="6">
        <v>0</v>
      </c>
      <c r="Q38" s="19"/>
      <c r="R38" s="6">
        <v>-1404087</v>
      </c>
      <c r="U38" s="55" t="s">
        <v>30</v>
      </c>
      <c r="V38" s="34"/>
      <c r="W38" s="6">
        <v>-111602.84354998913</v>
      </c>
      <c r="X38" s="34"/>
      <c r="Y38" s="6">
        <v>-63424</v>
      </c>
      <c r="Z38" s="8"/>
      <c r="AA38" s="6">
        <v>0</v>
      </c>
      <c r="AB38" s="19"/>
      <c r="AC38" s="6">
        <v>-31008</v>
      </c>
      <c r="AD38" s="8"/>
      <c r="AE38" s="6">
        <v>-37469</v>
      </c>
      <c r="AF38" s="8"/>
      <c r="AG38" s="6">
        <v>0</v>
      </c>
      <c r="AH38" s="20"/>
      <c r="AI38" s="6">
        <v>0.15645001086522825</v>
      </c>
      <c r="AJ38" s="19"/>
      <c r="AK38" s="6">
        <v>-243504</v>
      </c>
      <c r="AN38" s="23">
        <f>Tabela534258[[#This Row],[Coluna3]]-Tabela53429[[#This Row],[Coluna3]]</f>
        <v>-986532.15645001084</v>
      </c>
      <c r="AO38" s="23">
        <f>Tabela534258[[#This Row],[Coluna3]]-Tabela53429[[#This Row],[Coluna3]]</f>
        <v>-986532.15645001084</v>
      </c>
      <c r="AP38" s="23">
        <f>Tabela534258[[#This Row],[Coluna5]]-Tabela53429[[#This Row],[Coluna5]]</f>
        <v>-133898</v>
      </c>
      <c r="AQ38" s="23"/>
      <c r="AR38" s="23">
        <f>Tabela534258[[#This Row],[Coluna7]]-Tabela53429[[#This Row],[Coluna7]]</f>
        <v>0</v>
      </c>
      <c r="AS38" s="23"/>
      <c r="AT38" s="23">
        <f>Tabela534258[[#This Row],[Coluna11]]-Tabela53429[[#This Row],[Coluna11]]</f>
        <v>-19836</v>
      </c>
      <c r="AU38" s="23"/>
      <c r="AV38" s="23">
        <f>Tabela534258[[#This Row],[Coluna23]]-Tabela53429[[#This Row],[Coluna23]]</f>
        <v>-20317</v>
      </c>
      <c r="AW38" s="23"/>
      <c r="AX38" s="23">
        <f>Tabela534258[[#This Row],[Coluna13]]-Tabela53429[[#This Row],[Coluna13]]</f>
        <v>0</v>
      </c>
      <c r="AY38" s="23"/>
      <c r="AZ38" s="23">
        <f>Tabela534258[[#This Row],[Coluna15]]-Tabela53429[[#This Row],[Coluna15]]</f>
        <v>-0.15645001086522825</v>
      </c>
      <c r="BA38" s="23"/>
      <c r="BB38" s="23">
        <f>Tabela534258[[#This Row],[Coluna17]]-Tabela53429[[#This Row],[Coluna17]]</f>
        <v>-1160583</v>
      </c>
    </row>
    <row r="39" spans="2:54" ht="15" outlineLevel="1" x14ac:dyDescent="0.2">
      <c r="B39" s="55" t="s">
        <v>12</v>
      </c>
      <c r="C39" s="11"/>
      <c r="D39" s="6">
        <v>-71056</v>
      </c>
      <c r="E39" s="11"/>
      <c r="F39" s="6">
        <v>-5324</v>
      </c>
      <c r="G39" s="6"/>
      <c r="H39" s="6">
        <v>13618</v>
      </c>
      <c r="I39" s="9"/>
      <c r="J39" s="6">
        <v>-4610</v>
      </c>
      <c r="K39" s="6"/>
      <c r="L39" s="6">
        <v>1931</v>
      </c>
      <c r="M39" s="6"/>
      <c r="N39" s="6">
        <v>0</v>
      </c>
      <c r="O39" s="7"/>
      <c r="P39" s="6">
        <v>339603</v>
      </c>
      <c r="Q39" s="9"/>
      <c r="R39" s="6">
        <v>-405044</v>
      </c>
      <c r="U39" s="55" t="s">
        <v>12</v>
      </c>
      <c r="V39" s="11"/>
      <c r="W39" s="6">
        <v>-175339.66519000003</v>
      </c>
      <c r="X39" s="11"/>
      <c r="Y39" s="6">
        <v>-3236</v>
      </c>
      <c r="Z39" s="6"/>
      <c r="AA39" s="6">
        <v>22475</v>
      </c>
      <c r="AB39" s="9"/>
      <c r="AC39" s="6">
        <v>10121</v>
      </c>
      <c r="AD39" s="6"/>
      <c r="AE39" s="6">
        <v>-4912</v>
      </c>
      <c r="AF39" s="6"/>
      <c r="AG39" s="6">
        <v>0</v>
      </c>
      <c r="AH39" s="7"/>
      <c r="AI39" s="6">
        <v>55368.334809999971</v>
      </c>
      <c r="AJ39" s="9"/>
      <c r="AK39" s="6">
        <v>-206260</v>
      </c>
      <c r="AN39" s="23">
        <f>Tabela534258[[#This Row],[Coluna3]]-Tabela53429[[#This Row],[Coluna3]]</f>
        <v>104283.66519000003</v>
      </c>
      <c r="AO39" s="23">
        <f>Tabela534258[[#This Row],[Coluna3]]-Tabela53429[[#This Row],[Coluna3]]</f>
        <v>104283.66519000003</v>
      </c>
      <c r="AP39" s="23">
        <f>Tabela534258[[#This Row],[Coluna5]]-Tabela53429[[#This Row],[Coluna5]]</f>
        <v>-2088</v>
      </c>
      <c r="AQ39" s="23"/>
      <c r="AR39" s="23">
        <f>Tabela534258[[#This Row],[Coluna7]]-Tabela53429[[#This Row],[Coluna7]]</f>
        <v>-8857</v>
      </c>
      <c r="AS39" s="23"/>
      <c r="AT39" s="23">
        <f>Tabela534258[[#This Row],[Coluna11]]-Tabela53429[[#This Row],[Coluna11]]</f>
        <v>-14731</v>
      </c>
      <c r="AU39" s="23"/>
      <c r="AV39" s="23">
        <f>Tabela534258[[#This Row],[Coluna23]]-Tabela53429[[#This Row],[Coluna23]]</f>
        <v>6843</v>
      </c>
      <c r="AW39" s="23"/>
      <c r="AX39" s="23">
        <f>Tabela534258[[#This Row],[Coluna13]]-Tabela53429[[#This Row],[Coluna13]]</f>
        <v>0</v>
      </c>
      <c r="AY39" s="23"/>
      <c r="AZ39" s="23">
        <f>Tabela534258[[#This Row],[Coluna15]]-Tabela53429[[#This Row],[Coluna15]]</f>
        <v>284234.66519000003</v>
      </c>
      <c r="BA39" s="23"/>
      <c r="BB39" s="23">
        <f>Tabela534258[[#This Row],[Coluna17]]-Tabela53429[[#This Row],[Coluna17]]</f>
        <v>-198784</v>
      </c>
    </row>
    <row r="40" spans="2:54" ht="15" outlineLevel="1" x14ac:dyDescent="0.2">
      <c r="B40" s="55" t="s">
        <v>31</v>
      </c>
      <c r="C40" s="11"/>
      <c r="D40" s="6">
        <v>-31217</v>
      </c>
      <c r="E40" s="11"/>
      <c r="F40" s="6">
        <v>-643927</v>
      </c>
      <c r="G40" s="8"/>
      <c r="H40" s="6">
        <v>-15663</v>
      </c>
      <c r="I40" s="8"/>
      <c r="J40" s="6">
        <v>-142073</v>
      </c>
      <c r="K40" s="8"/>
      <c r="L40" s="6">
        <v>0</v>
      </c>
      <c r="M40" s="8"/>
      <c r="N40" s="6">
        <v>0</v>
      </c>
      <c r="O40" s="20"/>
      <c r="P40" s="6">
        <v>0</v>
      </c>
      <c r="Q40" s="8"/>
      <c r="R40" s="6">
        <v>-832880</v>
      </c>
      <c r="U40" s="55" t="s">
        <v>31</v>
      </c>
      <c r="V40" s="11"/>
      <c r="W40" s="6">
        <v>-25873.854179999998</v>
      </c>
      <c r="X40" s="11"/>
      <c r="Y40" s="6">
        <v>-183503</v>
      </c>
      <c r="Z40" s="8"/>
      <c r="AA40" s="6">
        <v>-7081</v>
      </c>
      <c r="AB40" s="8"/>
      <c r="AC40" s="6">
        <v>-53950</v>
      </c>
      <c r="AD40" s="8"/>
      <c r="AE40" s="6">
        <v>0</v>
      </c>
      <c r="AF40" s="8"/>
      <c r="AG40" s="6">
        <v>0</v>
      </c>
      <c r="AH40" s="20"/>
      <c r="AI40" s="6">
        <v>52135.145819999976</v>
      </c>
      <c r="AJ40" s="8"/>
      <c r="AK40" s="6">
        <v>-322543</v>
      </c>
      <c r="AN40" s="23">
        <f>Tabela534258[[#This Row],[Coluna3]]-Tabela53429[[#This Row],[Coluna3]]</f>
        <v>-5343.1458200000015</v>
      </c>
      <c r="AO40" s="23">
        <f>Tabela534258[[#This Row],[Coluna3]]-Tabela53429[[#This Row],[Coluna3]]</f>
        <v>-5343.1458200000015</v>
      </c>
      <c r="AP40" s="23">
        <f>Tabela534258[[#This Row],[Coluna5]]-Tabela53429[[#This Row],[Coluna5]]</f>
        <v>-460424</v>
      </c>
      <c r="AQ40" s="23"/>
      <c r="AR40" s="23">
        <f>Tabela534258[[#This Row],[Coluna7]]-Tabela53429[[#This Row],[Coluna7]]</f>
        <v>-8582</v>
      </c>
      <c r="AS40" s="23"/>
      <c r="AT40" s="23">
        <f>Tabela534258[[#This Row],[Coluna11]]-Tabela53429[[#This Row],[Coluna11]]</f>
        <v>-88123</v>
      </c>
      <c r="AU40" s="23"/>
      <c r="AV40" s="23">
        <f>Tabela534258[[#This Row],[Coluna23]]-Tabela53429[[#This Row],[Coluna23]]</f>
        <v>0</v>
      </c>
      <c r="AW40" s="23"/>
      <c r="AX40" s="23">
        <f>Tabela534258[[#This Row],[Coluna13]]-Tabela53429[[#This Row],[Coluna13]]</f>
        <v>0</v>
      </c>
      <c r="AY40" s="23"/>
      <c r="AZ40" s="23">
        <f>Tabela534258[[#This Row],[Coluna15]]-Tabela53429[[#This Row],[Coluna15]]</f>
        <v>-52135.145819999976</v>
      </c>
      <c r="BA40" s="23"/>
      <c r="BB40" s="23">
        <f>Tabela534258[[#This Row],[Coluna17]]-Tabela53429[[#This Row],[Coluna17]]</f>
        <v>-510337</v>
      </c>
    </row>
    <row r="41" spans="2:54" ht="15" outlineLevel="1" x14ac:dyDescent="0.2">
      <c r="B41" s="55" t="s">
        <v>28</v>
      </c>
      <c r="C41" s="12"/>
      <c r="D41" s="6">
        <v>0</v>
      </c>
      <c r="E41" s="12"/>
      <c r="F41" s="6">
        <v>-21120</v>
      </c>
      <c r="G41" s="6"/>
      <c r="H41" s="6">
        <v>0</v>
      </c>
      <c r="I41" s="8"/>
      <c r="J41" s="58">
        <v>-60106</v>
      </c>
      <c r="K41" s="6"/>
      <c r="L41" s="6">
        <v>0</v>
      </c>
      <c r="M41" s="6"/>
      <c r="N41" s="58">
        <v>0</v>
      </c>
      <c r="O41" s="7"/>
      <c r="P41" s="58">
        <v>0</v>
      </c>
      <c r="Q41" s="8"/>
      <c r="R41" s="6">
        <v>-81226</v>
      </c>
      <c r="U41" s="55" t="s">
        <v>28</v>
      </c>
      <c r="V41" s="12"/>
      <c r="W41" s="6">
        <v>0</v>
      </c>
      <c r="X41" s="12"/>
      <c r="Y41" s="6">
        <v>-8972</v>
      </c>
      <c r="Z41" s="6"/>
      <c r="AA41" s="6">
        <v>0</v>
      </c>
      <c r="AB41" s="8"/>
      <c r="AC41" s="58">
        <v>-43163</v>
      </c>
      <c r="AD41" s="6"/>
      <c r="AE41" s="6">
        <v>0</v>
      </c>
      <c r="AF41" s="6"/>
      <c r="AG41" s="58">
        <v>0</v>
      </c>
      <c r="AH41" s="7"/>
      <c r="AI41" s="58">
        <v>-52135</v>
      </c>
      <c r="AJ41" s="8"/>
      <c r="AK41" s="6">
        <v>0</v>
      </c>
      <c r="AN41" s="23">
        <f>Tabela534258[[#This Row],[Coluna3]]-Tabela53429[[#This Row],[Coluna3]]</f>
        <v>0</v>
      </c>
      <c r="AO41" s="23">
        <f>Tabela534258[[#This Row],[Coluna3]]-Tabela53429[[#This Row],[Coluna3]]</f>
        <v>0</v>
      </c>
      <c r="AP41" s="23">
        <f>Tabela534258[[#This Row],[Coluna5]]-Tabela53429[[#This Row],[Coluna5]]</f>
        <v>-12148</v>
      </c>
      <c r="AQ41" s="23"/>
      <c r="AR41" s="23">
        <f>Tabela534258[[#This Row],[Coluna7]]-Tabela53429[[#This Row],[Coluna7]]</f>
        <v>0</v>
      </c>
      <c r="AS41" s="23"/>
      <c r="AT41" s="23">
        <f>Tabela534258[[#This Row],[Coluna11]]-Tabela53429[[#This Row],[Coluna11]]</f>
        <v>-16943</v>
      </c>
      <c r="AU41" s="23"/>
      <c r="AV41" s="23">
        <f>Tabela534258[[#This Row],[Coluna23]]-Tabela53429[[#This Row],[Coluna23]]</f>
        <v>0</v>
      </c>
      <c r="AW41" s="23"/>
      <c r="AX41" s="23">
        <f>Tabela534258[[#This Row],[Coluna13]]-Tabela53429[[#This Row],[Coluna13]]</f>
        <v>0</v>
      </c>
      <c r="AY41" s="23"/>
      <c r="AZ41" s="23">
        <f>Tabela534258[[#This Row],[Coluna15]]-Tabela53429[[#This Row],[Coluna15]]</f>
        <v>52135</v>
      </c>
      <c r="BA41" s="23"/>
      <c r="BB41" s="23">
        <f>Tabela534258[[#This Row],[Coluna17]]-Tabela53429[[#This Row],[Coluna17]]</f>
        <v>-81226</v>
      </c>
    </row>
    <row r="42" spans="2:54" ht="15" outlineLevel="1" x14ac:dyDescent="0.2">
      <c r="B42" s="55" t="s">
        <v>32</v>
      </c>
      <c r="C42" s="11"/>
      <c r="D42" s="6">
        <v>-10756</v>
      </c>
      <c r="E42" s="11"/>
      <c r="F42" s="6">
        <v>-19564</v>
      </c>
      <c r="G42" s="6"/>
      <c r="H42" s="6">
        <v>-171409</v>
      </c>
      <c r="I42" s="6"/>
      <c r="J42" s="6">
        <v>-17171</v>
      </c>
      <c r="K42" s="6"/>
      <c r="L42" s="6">
        <v>-8946</v>
      </c>
      <c r="M42" s="6"/>
      <c r="N42" s="6">
        <v>0</v>
      </c>
      <c r="O42" s="7"/>
      <c r="P42" s="6">
        <v>0</v>
      </c>
      <c r="Q42" s="6"/>
      <c r="R42" s="6">
        <v>-227846</v>
      </c>
      <c r="U42" s="55" t="s">
        <v>32</v>
      </c>
      <c r="V42" s="11"/>
      <c r="W42" s="6">
        <v>-5452.3729600000379</v>
      </c>
      <c r="X42" s="11"/>
      <c r="Y42" s="6">
        <v>-12938</v>
      </c>
      <c r="Z42" s="6"/>
      <c r="AA42" s="6">
        <v>-91795</v>
      </c>
      <c r="AB42" s="6"/>
      <c r="AC42" s="6">
        <v>-10386</v>
      </c>
      <c r="AD42" s="6"/>
      <c r="AE42" s="6">
        <v>-4426</v>
      </c>
      <c r="AF42" s="6"/>
      <c r="AG42" s="6">
        <v>0</v>
      </c>
      <c r="AH42" s="7"/>
      <c r="AI42" s="6">
        <v>-0.37296000003698282</v>
      </c>
      <c r="AJ42" s="6"/>
      <c r="AK42" s="6">
        <v>-124997</v>
      </c>
      <c r="AN42" s="23">
        <f>Tabela534258[[#This Row],[Coluna3]]-Tabela53429[[#This Row],[Coluna3]]</f>
        <v>-5303.6270399999621</v>
      </c>
      <c r="AO42" s="23">
        <f>Tabela534258[[#This Row],[Coluna3]]-Tabela53429[[#This Row],[Coluna3]]</f>
        <v>-5303.6270399999621</v>
      </c>
      <c r="AP42" s="23">
        <f>Tabela534258[[#This Row],[Coluna5]]-Tabela53429[[#This Row],[Coluna5]]</f>
        <v>-6626</v>
      </c>
      <c r="AQ42" s="23"/>
      <c r="AR42" s="23">
        <f>Tabela534258[[#This Row],[Coluna7]]-Tabela53429[[#This Row],[Coluna7]]</f>
        <v>-79614</v>
      </c>
      <c r="AS42" s="23"/>
      <c r="AT42" s="23">
        <f>Tabela534258[[#This Row],[Coluna11]]-Tabela53429[[#This Row],[Coluna11]]</f>
        <v>-6785</v>
      </c>
      <c r="AU42" s="23"/>
      <c r="AV42" s="23">
        <f>Tabela534258[[#This Row],[Coluna23]]-Tabela53429[[#This Row],[Coluna23]]</f>
        <v>-4520</v>
      </c>
      <c r="AW42" s="23"/>
      <c r="AX42" s="23">
        <f>Tabela534258[[#This Row],[Coluna13]]-Tabela53429[[#This Row],[Coluna13]]</f>
        <v>0</v>
      </c>
      <c r="AY42" s="23"/>
      <c r="AZ42" s="23">
        <f>Tabela534258[[#This Row],[Coluna15]]-Tabela53429[[#This Row],[Coluna15]]</f>
        <v>0.37296000003698282</v>
      </c>
      <c r="BA42" s="23"/>
      <c r="BB42" s="23">
        <f>Tabela534258[[#This Row],[Coluna17]]-Tabela53429[[#This Row],[Coluna17]]</f>
        <v>-102849</v>
      </c>
    </row>
    <row r="43" spans="2:54" ht="15" outlineLevel="1" x14ac:dyDescent="0.25">
      <c r="B43"/>
      <c r="C43" s="37"/>
      <c r="D43" s="8"/>
      <c r="E43" s="37"/>
      <c r="F43" s="8"/>
      <c r="G43" s="8"/>
      <c r="H43" s="8"/>
      <c r="I43" s="38"/>
      <c r="J43" s="8"/>
      <c r="K43" s="8"/>
      <c r="L43" s="8"/>
      <c r="M43" s="8"/>
      <c r="N43" s="8"/>
      <c r="O43" s="20"/>
      <c r="P43" s="8"/>
      <c r="Q43" s="8"/>
      <c r="R43" s="8"/>
      <c r="U43"/>
      <c r="V43" s="37"/>
      <c r="W43" s="8"/>
      <c r="X43" s="37"/>
      <c r="Y43" s="8"/>
      <c r="Z43" s="8"/>
      <c r="AA43" s="8"/>
      <c r="AB43" s="38"/>
      <c r="AC43" s="8"/>
      <c r="AD43" s="8"/>
      <c r="AE43" s="8"/>
      <c r="AF43" s="8"/>
      <c r="AG43" s="8"/>
      <c r="AH43" s="20"/>
      <c r="AI43" s="8"/>
      <c r="AJ43" s="8"/>
      <c r="AK43" s="8"/>
      <c r="AN43" s="23">
        <f>Tabela534258[[#This Row],[Coluna3]]-Tabela53429[[#This Row],[Coluna3]]</f>
        <v>0</v>
      </c>
      <c r="AO43" s="23">
        <f>Tabela534258[[#This Row],[Coluna3]]-Tabela53429[[#This Row],[Coluna3]]</f>
        <v>0</v>
      </c>
      <c r="AP43" s="23">
        <f>Tabela534258[[#This Row],[Coluna5]]-Tabela53429[[#This Row],[Coluna5]]</f>
        <v>0</v>
      </c>
      <c r="AQ43" s="23"/>
      <c r="AR43" s="23">
        <f>Tabela534258[[#This Row],[Coluna7]]-Tabela53429[[#This Row],[Coluna7]]</f>
        <v>0</v>
      </c>
      <c r="AS43" s="23"/>
      <c r="AT43" s="23">
        <f>Tabela534258[[#This Row],[Coluna11]]-Tabela53429[[#This Row],[Coluna11]]</f>
        <v>0</v>
      </c>
      <c r="AU43" s="23"/>
      <c r="AV43" s="23">
        <f>Tabela534258[[#This Row],[Coluna23]]-Tabela53429[[#This Row],[Coluna23]]</f>
        <v>0</v>
      </c>
      <c r="AW43" s="23"/>
      <c r="AX43" s="23">
        <f>Tabela534258[[#This Row],[Coluna13]]-Tabela53429[[#This Row],[Coluna13]]</f>
        <v>0</v>
      </c>
      <c r="AY43" s="23"/>
      <c r="AZ43" s="23">
        <f>Tabela534258[[#This Row],[Coluna15]]-Tabela53429[[#This Row],[Coluna15]]</f>
        <v>0</v>
      </c>
      <c r="BA43" s="23"/>
      <c r="BB43" s="23">
        <f>Tabela534258[[#This Row],[Coluna17]]-Tabela53429[[#This Row],[Coluna17]]</f>
        <v>0</v>
      </c>
    </row>
    <row r="44" spans="2:54" ht="15" outlineLevel="1" x14ac:dyDescent="0.2">
      <c r="B44" s="59" t="s">
        <v>64</v>
      </c>
      <c r="C44" s="1"/>
      <c r="D44" s="60">
        <f>+D11+D13+D28+SUM(D33:D42)</f>
        <v>-766465</v>
      </c>
      <c r="E44" s="11"/>
      <c r="F44" s="60">
        <f>+F11+F13+F28+SUM(F33:F42)</f>
        <v>3226115</v>
      </c>
      <c r="G44" s="6"/>
      <c r="H44" s="60">
        <f>+H11+H13+H28+SUM(H33:H42)</f>
        <v>1643314</v>
      </c>
      <c r="I44" s="9"/>
      <c r="J44" s="60">
        <f>+J11+J13+J28+SUM(J33:J42)</f>
        <v>828887</v>
      </c>
      <c r="K44" s="6"/>
      <c r="L44" s="60">
        <f>+L11+L13+L28+SUM(L33:L42)</f>
        <v>478518</v>
      </c>
      <c r="M44" s="6"/>
      <c r="N44" s="60">
        <f>+N11+N13+N28+SUM(N33:N42)</f>
        <v>5965</v>
      </c>
      <c r="O44" s="7"/>
      <c r="P44" s="60">
        <f>+P11+P13+P28+SUM(P33:P42)</f>
        <v>1891782</v>
      </c>
      <c r="Q44" s="9"/>
      <c r="R44" s="60">
        <f>+R11+R13+R28+SUM(R33:R42)</f>
        <v>3142346</v>
      </c>
      <c r="U44" s="59" t="s">
        <v>64</v>
      </c>
      <c r="V44" s="1"/>
      <c r="W44" s="60">
        <v>-1054130.6038799891</v>
      </c>
      <c r="X44" s="11"/>
      <c r="Y44" s="60">
        <v>1296849</v>
      </c>
      <c r="Z44" s="6"/>
      <c r="AA44" s="60">
        <v>984712</v>
      </c>
      <c r="AB44" s="9"/>
      <c r="AC44" s="60">
        <v>460284</v>
      </c>
      <c r="AD44" s="6"/>
      <c r="AE44" s="60">
        <v>259897</v>
      </c>
      <c r="AF44" s="6"/>
      <c r="AG44" s="60">
        <v>-1221</v>
      </c>
      <c r="AH44" s="7"/>
      <c r="AI44" s="60">
        <v>660312.39612001064</v>
      </c>
      <c r="AJ44" s="9"/>
      <c r="AK44" s="60">
        <v>1286078</v>
      </c>
      <c r="AN44" s="23">
        <f>Tabela534258[[#This Row],[Coluna3]]-Tabela53429[[#This Row],[Coluna3]]</f>
        <v>287665.60387998912</v>
      </c>
      <c r="AO44" s="23">
        <f>Tabela534258[[#This Row],[Coluna3]]-Tabela53429[[#This Row],[Coluna3]]</f>
        <v>287665.60387998912</v>
      </c>
      <c r="AP44" s="23">
        <f>Tabela534258[[#This Row],[Coluna5]]-Tabela53429[[#This Row],[Coluna5]]</f>
        <v>1929266</v>
      </c>
      <c r="AQ44" s="23"/>
      <c r="AR44" s="23">
        <f>Tabela534258[[#This Row],[Coluna7]]-Tabela53429[[#This Row],[Coluna7]]</f>
        <v>658602</v>
      </c>
      <c r="AS44" s="23"/>
      <c r="AT44" s="23">
        <f>Tabela534258[[#This Row],[Coluna11]]-Tabela53429[[#This Row],[Coluna11]]</f>
        <v>368603</v>
      </c>
      <c r="AU44" s="23"/>
      <c r="AV44" s="23">
        <f>Tabela534258[[#This Row],[Coluna23]]-Tabela53429[[#This Row],[Coluna23]]</f>
        <v>218621</v>
      </c>
      <c r="AW44" s="23"/>
      <c r="AX44" s="23">
        <f>Tabela534258[[#This Row],[Coluna13]]-Tabela53429[[#This Row],[Coluna13]]</f>
        <v>7186</v>
      </c>
      <c r="AY44" s="23"/>
      <c r="AZ44" s="23">
        <f>Tabela534258[[#This Row],[Coluna15]]-Tabela53429[[#This Row],[Coluna15]]</f>
        <v>1231469.6038799894</v>
      </c>
      <c r="BA44" s="23"/>
      <c r="BB44" s="23">
        <f>Tabela534258[[#This Row],[Coluna17]]-Tabela53429[[#This Row],[Coluna17]]</f>
        <v>1856268</v>
      </c>
    </row>
    <row r="45" spans="2:54" ht="15" outlineLevel="1" x14ac:dyDescent="0.2">
      <c r="B45" s="57" t="s">
        <v>63</v>
      </c>
      <c r="C45" s="37"/>
      <c r="D45" s="8">
        <v>0</v>
      </c>
      <c r="E45" s="37"/>
      <c r="F45" s="8"/>
      <c r="G45" s="8"/>
      <c r="H45" s="8"/>
      <c r="I45" s="38"/>
      <c r="J45" s="8"/>
      <c r="K45" s="8"/>
      <c r="L45" s="8"/>
      <c r="M45" s="8"/>
      <c r="N45" s="8"/>
      <c r="O45" s="20"/>
      <c r="P45" s="8"/>
      <c r="Q45" s="8"/>
      <c r="R45" s="8">
        <v>0</v>
      </c>
      <c r="U45" s="57" t="s">
        <v>63</v>
      </c>
      <c r="V45" s="37"/>
      <c r="W45" s="8">
        <v>0</v>
      </c>
      <c r="X45" s="37"/>
      <c r="Y45" s="8"/>
      <c r="Z45" s="8"/>
      <c r="AA45" s="8"/>
      <c r="AB45" s="38"/>
      <c r="AC45" s="8"/>
      <c r="AD45" s="8"/>
      <c r="AE45" s="8"/>
      <c r="AF45" s="8"/>
      <c r="AG45" s="8"/>
      <c r="AH45" s="20"/>
      <c r="AI45" s="8"/>
      <c r="AJ45" s="8"/>
      <c r="AK45" s="8">
        <v>0</v>
      </c>
      <c r="AN45" s="23">
        <f>Tabela534258[[#This Row],[Coluna3]]-Tabela53429[[#This Row],[Coluna3]]</f>
        <v>0</v>
      </c>
      <c r="AO45" s="23">
        <f>Tabela534258[[#This Row],[Coluna3]]-Tabela53429[[#This Row],[Coluna3]]</f>
        <v>0</v>
      </c>
      <c r="AP45" s="23">
        <f>Tabela534258[[#This Row],[Coluna5]]-Tabela53429[[#This Row],[Coluna5]]</f>
        <v>0</v>
      </c>
      <c r="AQ45" s="23"/>
      <c r="AR45" s="23">
        <f>Tabela534258[[#This Row],[Coluna7]]-Tabela53429[[#This Row],[Coluna7]]</f>
        <v>0</v>
      </c>
      <c r="AS45" s="23"/>
      <c r="AT45" s="23">
        <f>Tabela534258[[#This Row],[Coluna11]]-Tabela53429[[#This Row],[Coluna11]]</f>
        <v>0</v>
      </c>
      <c r="AU45" s="23"/>
      <c r="AV45" s="23">
        <f>Tabela534258[[#This Row],[Coluna23]]-Tabela53429[[#This Row],[Coluna23]]</f>
        <v>0</v>
      </c>
      <c r="AW45" s="23"/>
      <c r="AX45" s="23">
        <f>Tabela534258[[#This Row],[Coluna13]]-Tabela53429[[#This Row],[Coluna13]]</f>
        <v>0</v>
      </c>
      <c r="AY45" s="23"/>
      <c r="AZ45" s="23">
        <f>Tabela534258[[#This Row],[Coluna15]]-Tabela53429[[#This Row],[Coluna15]]</f>
        <v>0</v>
      </c>
      <c r="BA45" s="23"/>
      <c r="BB45" s="23">
        <f>Tabela534258[[#This Row],[Coluna17]]-Tabela53429[[#This Row],[Coluna17]]</f>
        <v>0</v>
      </c>
    </row>
    <row r="46" spans="2:54" ht="15" x14ac:dyDescent="0.2">
      <c r="B46" s="61" t="s">
        <v>33</v>
      </c>
      <c r="C46" s="18"/>
      <c r="D46" s="35">
        <f>+D44+D45</f>
        <v>-766465</v>
      </c>
      <c r="E46" s="18"/>
      <c r="F46" s="35">
        <f>+F44+F45</f>
        <v>3226115</v>
      </c>
      <c r="G46" s="2"/>
      <c r="H46" s="35">
        <f>+H44+H45</f>
        <v>1643314</v>
      </c>
      <c r="I46" s="4"/>
      <c r="J46" s="35">
        <f>+J44+J45</f>
        <v>828887</v>
      </c>
      <c r="K46" s="2"/>
      <c r="L46" s="35">
        <f>+L44+L45</f>
        <v>478518</v>
      </c>
      <c r="M46" s="2"/>
      <c r="N46" s="35">
        <f>+N44+N45</f>
        <v>5965</v>
      </c>
      <c r="O46" s="21"/>
      <c r="P46" s="35">
        <f>+P44+P45</f>
        <v>1891782</v>
      </c>
      <c r="Q46" s="2"/>
      <c r="R46" s="35">
        <f>+R44+R45</f>
        <v>3142346</v>
      </c>
      <c r="U46" s="61" t="s">
        <v>33</v>
      </c>
      <c r="V46" s="18"/>
      <c r="W46" s="35">
        <v>-1054130.6038799891</v>
      </c>
      <c r="X46" s="18"/>
      <c r="Y46" s="35">
        <v>1296849</v>
      </c>
      <c r="Z46" s="2"/>
      <c r="AA46" s="35">
        <v>984712</v>
      </c>
      <c r="AB46" s="4"/>
      <c r="AC46" s="35">
        <v>460284</v>
      </c>
      <c r="AD46" s="2"/>
      <c r="AE46" s="35">
        <v>259897</v>
      </c>
      <c r="AF46" s="2"/>
      <c r="AG46" s="35">
        <v>-1221</v>
      </c>
      <c r="AH46" s="21"/>
      <c r="AI46" s="35">
        <v>660312.39612001064</v>
      </c>
      <c r="AJ46" s="2"/>
      <c r="AK46" s="35">
        <v>1286078</v>
      </c>
      <c r="AN46" s="23">
        <f>Tabela534258[[#This Row],[Coluna3]]-Tabela53429[[#This Row],[Coluna3]]</f>
        <v>287665.60387998912</v>
      </c>
      <c r="AO46" s="23">
        <f>Tabela534258[[#This Row],[Coluna3]]-Tabela53429[[#This Row],[Coluna3]]</f>
        <v>287665.60387998912</v>
      </c>
      <c r="AP46" s="23">
        <f>Tabela534258[[#This Row],[Coluna5]]-Tabela53429[[#This Row],[Coluna5]]</f>
        <v>1929266</v>
      </c>
      <c r="AQ46" s="23"/>
      <c r="AR46" s="23">
        <f>Tabela534258[[#This Row],[Coluna7]]-Tabela53429[[#This Row],[Coluna7]]</f>
        <v>658602</v>
      </c>
      <c r="AS46" s="23"/>
      <c r="AT46" s="23">
        <f>Tabela534258[[#This Row],[Coluna11]]-Tabela53429[[#This Row],[Coluna11]]</f>
        <v>368603</v>
      </c>
      <c r="AU46" s="23"/>
      <c r="AV46" s="23">
        <f>Tabela534258[[#This Row],[Coluna23]]-Tabela53429[[#This Row],[Coluna23]]</f>
        <v>218621</v>
      </c>
      <c r="AW46" s="23"/>
      <c r="AX46" s="23">
        <f>Tabela534258[[#This Row],[Coluna13]]-Tabela53429[[#This Row],[Coluna13]]</f>
        <v>7186</v>
      </c>
      <c r="AY46" s="23"/>
      <c r="AZ46" s="23">
        <f>Tabela534258[[#This Row],[Coluna15]]-Tabela53429[[#This Row],[Coluna15]]</f>
        <v>1231469.6038799894</v>
      </c>
      <c r="BA46" s="23"/>
      <c r="BB46" s="23">
        <f>Tabela534258[[#This Row],[Coluna17]]-Tabela53429[[#This Row],[Coluna17]]</f>
        <v>1856268</v>
      </c>
    </row>
    <row r="47" spans="2:54" ht="15" x14ac:dyDescent="0.25">
      <c r="B47"/>
      <c r="C47" s="11"/>
      <c r="D47" s="9"/>
      <c r="E47" s="11"/>
      <c r="F47" s="9"/>
      <c r="G47" s="8"/>
      <c r="H47" s="9"/>
      <c r="I47" s="19"/>
      <c r="J47" s="9"/>
      <c r="K47" s="8"/>
      <c r="L47" s="9"/>
      <c r="M47" s="8"/>
      <c r="N47" s="9"/>
      <c r="O47" s="20"/>
      <c r="P47" s="9"/>
      <c r="Q47" s="19"/>
      <c r="R47" s="9"/>
      <c r="U47"/>
      <c r="V47" s="11"/>
      <c r="W47" s="9"/>
      <c r="X47" s="11"/>
      <c r="Y47" s="9"/>
      <c r="Z47" s="8"/>
      <c r="AA47" s="9"/>
      <c r="AB47" s="19"/>
      <c r="AC47" s="9"/>
      <c r="AD47" s="8"/>
      <c r="AE47" s="9"/>
      <c r="AF47" s="8"/>
      <c r="AG47" s="9"/>
      <c r="AH47" s="20"/>
      <c r="AI47" s="9"/>
      <c r="AJ47" s="19"/>
      <c r="AK47" s="9"/>
      <c r="AN47" s="23">
        <f>Tabela534258[[#This Row],[Coluna3]]-Tabela53429[[#This Row],[Coluna3]]</f>
        <v>0</v>
      </c>
      <c r="AO47" s="23">
        <f>Tabela534258[[#This Row],[Coluna3]]-Tabela53429[[#This Row],[Coluna3]]</f>
        <v>0</v>
      </c>
      <c r="AP47" s="23">
        <f>Tabela534258[[#This Row],[Coluna5]]-Tabela53429[[#This Row],[Coluna5]]</f>
        <v>0</v>
      </c>
      <c r="AQ47" s="23"/>
      <c r="AR47" s="23">
        <f>Tabela534258[[#This Row],[Coluna7]]-Tabela53429[[#This Row],[Coluna7]]</f>
        <v>0</v>
      </c>
      <c r="AS47" s="23"/>
      <c r="AT47" s="23">
        <f>Tabela534258[[#This Row],[Coluna11]]-Tabela53429[[#This Row],[Coluna11]]</f>
        <v>0</v>
      </c>
      <c r="AU47" s="23"/>
      <c r="AV47" s="23">
        <f>Tabela534258[[#This Row],[Coluna23]]-Tabela53429[[#This Row],[Coluna23]]</f>
        <v>0</v>
      </c>
      <c r="AW47" s="23"/>
      <c r="AX47" s="23">
        <f>Tabela534258[[#This Row],[Coluna13]]-Tabela53429[[#This Row],[Coluna13]]</f>
        <v>0</v>
      </c>
      <c r="AY47" s="23"/>
      <c r="AZ47" s="23">
        <f>Tabela534258[[#This Row],[Coluna15]]-Tabela53429[[#This Row],[Coluna15]]</f>
        <v>0</v>
      </c>
      <c r="BA47" s="23"/>
      <c r="BB47" s="23">
        <f>Tabela534258[[#This Row],[Coluna17]]-Tabela53429[[#This Row],[Coluna17]]</f>
        <v>0</v>
      </c>
    </row>
    <row r="48" spans="2:54" ht="15" x14ac:dyDescent="0.25">
      <c r="B48" s="52" t="s">
        <v>34</v>
      </c>
      <c r="C48" s="11"/>
      <c r="D48" s="9"/>
      <c r="E48" s="11"/>
      <c r="F48" s="9"/>
      <c r="G48" s="6"/>
      <c r="H48" s="9"/>
      <c r="I48" s="9"/>
      <c r="J48" s="9"/>
      <c r="K48" s="6"/>
      <c r="L48" s="9"/>
      <c r="M48" s="6"/>
      <c r="N48" s="9"/>
      <c r="O48" s="7"/>
      <c r="P48" s="9"/>
      <c r="Q48" s="9"/>
      <c r="R48" s="9"/>
      <c r="U48" s="52" t="s">
        <v>34</v>
      </c>
      <c r="V48" s="11"/>
      <c r="W48" s="9"/>
      <c r="X48" s="11"/>
      <c r="Y48" s="9"/>
      <c r="Z48" s="6"/>
      <c r="AA48" s="9"/>
      <c r="AB48" s="9"/>
      <c r="AC48" s="9"/>
      <c r="AD48" s="6"/>
      <c r="AE48" s="9"/>
      <c r="AF48" s="6"/>
      <c r="AG48" s="9"/>
      <c r="AH48" s="7"/>
      <c r="AI48" s="9"/>
      <c r="AJ48" s="9"/>
      <c r="AK48" s="9"/>
      <c r="AN48" s="23">
        <f>Tabela534258[[#This Row],[Coluna3]]-Tabela53429[[#This Row],[Coluna3]]</f>
        <v>0</v>
      </c>
      <c r="AO48" s="23">
        <f>Tabela534258[[#This Row],[Coluna3]]-Tabela53429[[#This Row],[Coluna3]]</f>
        <v>0</v>
      </c>
      <c r="AP48" s="23">
        <f>Tabela534258[[#This Row],[Coluna5]]-Tabela53429[[#This Row],[Coluna5]]</f>
        <v>0</v>
      </c>
      <c r="AQ48" s="23"/>
      <c r="AR48" s="23">
        <f>Tabela534258[[#This Row],[Coluna7]]-Tabela53429[[#This Row],[Coluna7]]</f>
        <v>0</v>
      </c>
      <c r="AS48" s="23"/>
      <c r="AT48" s="23">
        <f>Tabela534258[[#This Row],[Coluna11]]-Tabela53429[[#This Row],[Coluna11]]</f>
        <v>0</v>
      </c>
      <c r="AU48" s="23"/>
      <c r="AV48" s="23">
        <f>Tabela534258[[#This Row],[Coluna23]]-Tabela53429[[#This Row],[Coluna23]]</f>
        <v>0</v>
      </c>
      <c r="AW48" s="23"/>
      <c r="AX48" s="23">
        <f>Tabela534258[[#This Row],[Coluna13]]-Tabela53429[[#This Row],[Coluna13]]</f>
        <v>0</v>
      </c>
      <c r="AY48" s="23"/>
      <c r="AZ48" s="23">
        <f>Tabela534258[[#This Row],[Coluna15]]-Tabela53429[[#This Row],[Coluna15]]</f>
        <v>0</v>
      </c>
      <c r="BA48" s="23"/>
      <c r="BB48" s="23">
        <f>Tabela534258[[#This Row],[Coluna17]]-Tabela53429[[#This Row],[Coluna17]]</f>
        <v>0</v>
      </c>
    </row>
    <row r="49" spans="2:54" ht="15" x14ac:dyDescent="0.25">
      <c r="B49"/>
      <c r="C49" s="12"/>
      <c r="D49" s="6"/>
      <c r="E49" s="12"/>
      <c r="F49" s="6"/>
      <c r="G49" s="8"/>
      <c r="H49" s="6"/>
      <c r="I49" s="8"/>
      <c r="J49" s="6"/>
      <c r="K49" s="8"/>
      <c r="L49" s="6"/>
      <c r="M49" s="8"/>
      <c r="N49" s="6"/>
      <c r="O49" s="20"/>
      <c r="P49" s="6"/>
      <c r="Q49" s="8"/>
      <c r="R49" s="6"/>
      <c r="U49"/>
      <c r="V49" s="12"/>
      <c r="W49" s="6"/>
      <c r="X49" s="12"/>
      <c r="Y49" s="6"/>
      <c r="Z49" s="8"/>
      <c r="AA49" s="6"/>
      <c r="AB49" s="8"/>
      <c r="AC49" s="6"/>
      <c r="AD49" s="8"/>
      <c r="AE49" s="6"/>
      <c r="AF49" s="8"/>
      <c r="AG49" s="6"/>
      <c r="AH49" s="20"/>
      <c r="AI49" s="6"/>
      <c r="AJ49" s="8"/>
      <c r="AK49" s="6"/>
      <c r="AN49" s="23">
        <f>Tabela534258[[#This Row],[Coluna3]]-Tabela53429[[#This Row],[Coluna3]]</f>
        <v>0</v>
      </c>
      <c r="AO49" s="23">
        <f>Tabela534258[[#This Row],[Coluna3]]-Tabela53429[[#This Row],[Coluna3]]</f>
        <v>0</v>
      </c>
      <c r="AP49" s="23">
        <f>Tabela534258[[#This Row],[Coluna5]]-Tabela53429[[#This Row],[Coluna5]]</f>
        <v>0</v>
      </c>
      <c r="AQ49" s="23"/>
      <c r="AR49" s="23">
        <f>Tabela534258[[#This Row],[Coluna7]]-Tabela53429[[#This Row],[Coluna7]]</f>
        <v>0</v>
      </c>
      <c r="AS49" s="23"/>
      <c r="AT49" s="23">
        <f>Tabela534258[[#This Row],[Coluna11]]-Tabela53429[[#This Row],[Coluna11]]</f>
        <v>0</v>
      </c>
      <c r="AU49" s="23"/>
      <c r="AV49" s="23">
        <f>Tabela534258[[#This Row],[Coluna23]]-Tabela53429[[#This Row],[Coluna23]]</f>
        <v>0</v>
      </c>
      <c r="AW49" s="23"/>
      <c r="AX49" s="23">
        <f>Tabela534258[[#This Row],[Coluna13]]-Tabela53429[[#This Row],[Coluna13]]</f>
        <v>0</v>
      </c>
      <c r="AY49" s="23"/>
      <c r="AZ49" s="23">
        <f>Tabela534258[[#This Row],[Coluna15]]-Tabela53429[[#This Row],[Coluna15]]</f>
        <v>0</v>
      </c>
      <c r="BA49" s="23"/>
      <c r="BB49" s="23">
        <f>Tabela534258[[#This Row],[Coluna17]]-Tabela53429[[#This Row],[Coluna17]]</f>
        <v>0</v>
      </c>
    </row>
    <row r="50" spans="2:54" ht="15" outlineLevel="1" x14ac:dyDescent="0.2">
      <c r="B50" s="55" t="s">
        <v>35</v>
      </c>
      <c r="C50" s="12"/>
      <c r="D50" s="6">
        <v>0</v>
      </c>
      <c r="E50" s="12"/>
      <c r="F50" s="6">
        <v>0</v>
      </c>
      <c r="G50" s="8"/>
      <c r="H50" s="6">
        <v>0</v>
      </c>
      <c r="I50" s="8"/>
      <c r="J50" s="6">
        <v>0</v>
      </c>
      <c r="K50" s="8"/>
      <c r="L50" s="6">
        <v>0</v>
      </c>
      <c r="M50" s="8"/>
      <c r="N50" s="6">
        <v>0</v>
      </c>
      <c r="O50" s="20"/>
      <c r="P50" s="6">
        <v>0</v>
      </c>
      <c r="Q50" s="8"/>
      <c r="R50" s="66">
        <v>0</v>
      </c>
      <c r="U50" s="55" t="s">
        <v>35</v>
      </c>
      <c r="V50" s="12"/>
      <c r="W50" s="6">
        <v>0</v>
      </c>
      <c r="X50" s="12"/>
      <c r="Y50" s="6">
        <v>0</v>
      </c>
      <c r="Z50" s="8"/>
      <c r="AA50" s="6">
        <v>0</v>
      </c>
      <c r="AB50" s="8"/>
      <c r="AC50" s="6">
        <v>0</v>
      </c>
      <c r="AD50" s="8"/>
      <c r="AE50" s="6">
        <v>0</v>
      </c>
      <c r="AF50" s="8"/>
      <c r="AG50" s="6">
        <v>0</v>
      </c>
      <c r="AH50" s="20"/>
      <c r="AI50" s="6">
        <v>0</v>
      </c>
      <c r="AJ50" s="8"/>
      <c r="AK50" s="66">
        <v>0</v>
      </c>
      <c r="AN50" s="23">
        <f>Tabela534258[[#This Row],[Coluna3]]-Tabela53429[[#This Row],[Coluna3]]</f>
        <v>0</v>
      </c>
      <c r="AO50" s="23">
        <f>Tabela534258[[#This Row],[Coluna3]]-Tabela53429[[#This Row],[Coluna3]]</f>
        <v>0</v>
      </c>
      <c r="AP50" s="23">
        <f>Tabela534258[[#This Row],[Coluna5]]-Tabela53429[[#This Row],[Coluna5]]</f>
        <v>0</v>
      </c>
      <c r="AQ50" s="23"/>
      <c r="AR50" s="23">
        <f>Tabela534258[[#This Row],[Coluna7]]-Tabela53429[[#This Row],[Coluna7]]</f>
        <v>0</v>
      </c>
      <c r="AS50" s="23"/>
      <c r="AT50" s="23">
        <f>Tabela534258[[#This Row],[Coluna11]]-Tabela53429[[#This Row],[Coluna11]]</f>
        <v>0</v>
      </c>
      <c r="AU50" s="23"/>
      <c r="AV50" s="23">
        <f>Tabela534258[[#This Row],[Coluna23]]-Tabela53429[[#This Row],[Coluna23]]</f>
        <v>0</v>
      </c>
      <c r="AW50" s="23"/>
      <c r="AX50" s="23">
        <f>Tabela534258[[#This Row],[Coluna13]]-Tabela53429[[#This Row],[Coluna13]]</f>
        <v>0</v>
      </c>
      <c r="AY50" s="23"/>
      <c r="AZ50" s="23">
        <f>Tabela534258[[#This Row],[Coluna15]]-Tabela53429[[#This Row],[Coluna15]]</f>
        <v>0</v>
      </c>
      <c r="BA50" s="23"/>
      <c r="BB50" s="23">
        <f>Tabela534258[[#This Row],[Coluna17]]-Tabela53429[[#This Row],[Coluna17]]</f>
        <v>0</v>
      </c>
    </row>
    <row r="51" spans="2:54" ht="15" outlineLevel="1" x14ac:dyDescent="0.2">
      <c r="B51" s="55" t="s">
        <v>60</v>
      </c>
      <c r="C51" s="18"/>
      <c r="D51" s="6">
        <v>9008795</v>
      </c>
      <c r="E51" s="18"/>
      <c r="F51" s="6">
        <v>0</v>
      </c>
      <c r="G51" s="6"/>
      <c r="H51" s="6">
        <v>5934425</v>
      </c>
      <c r="I51" s="13"/>
      <c r="J51" s="6">
        <v>1001202</v>
      </c>
      <c r="K51" s="6"/>
      <c r="L51" s="6">
        <v>979016</v>
      </c>
      <c r="M51" s="6"/>
      <c r="N51" s="6">
        <v>0</v>
      </c>
      <c r="O51" s="7"/>
      <c r="P51" s="6">
        <v>0</v>
      </c>
      <c r="Q51" s="13"/>
      <c r="R51" s="6">
        <v>16923438</v>
      </c>
      <c r="U51" s="55" t="s">
        <v>60</v>
      </c>
      <c r="V51" s="18"/>
      <c r="W51" s="6">
        <v>0</v>
      </c>
      <c r="X51" s="18"/>
      <c r="Y51" s="6">
        <v>0</v>
      </c>
      <c r="Z51" s="6"/>
      <c r="AA51" s="6">
        <v>32188</v>
      </c>
      <c r="AB51" s="13"/>
      <c r="AC51" s="6">
        <v>0</v>
      </c>
      <c r="AD51" s="6"/>
      <c r="AE51" s="6">
        <v>492708</v>
      </c>
      <c r="AF51" s="6"/>
      <c r="AG51" s="6">
        <v>0</v>
      </c>
      <c r="AH51" s="7"/>
      <c r="AI51" s="6">
        <v>0</v>
      </c>
      <c r="AJ51" s="13"/>
      <c r="AK51" s="6">
        <v>524896</v>
      </c>
      <c r="AN51" s="23">
        <f>Tabela534258[[#This Row],[Coluna3]]-Tabela53429[[#This Row],[Coluna3]]</f>
        <v>9008795</v>
      </c>
      <c r="AO51" s="23">
        <f>Tabela534258[[#This Row],[Coluna3]]-Tabela53429[[#This Row],[Coluna3]]</f>
        <v>9008795</v>
      </c>
      <c r="AP51" s="23">
        <f>Tabela534258[[#This Row],[Coluna5]]-Tabela53429[[#This Row],[Coluna5]]</f>
        <v>0</v>
      </c>
      <c r="AQ51" s="23"/>
      <c r="AR51" s="23">
        <f>Tabela534258[[#This Row],[Coluna7]]-Tabela53429[[#This Row],[Coluna7]]</f>
        <v>5902237</v>
      </c>
      <c r="AS51" s="23"/>
      <c r="AT51" s="23">
        <f>Tabela534258[[#This Row],[Coluna11]]-Tabela53429[[#This Row],[Coluna11]]</f>
        <v>1001202</v>
      </c>
      <c r="AU51" s="23"/>
      <c r="AV51" s="23">
        <f>Tabela534258[[#This Row],[Coluna23]]-Tabela53429[[#This Row],[Coluna23]]</f>
        <v>486308</v>
      </c>
      <c r="AW51" s="23"/>
      <c r="AX51" s="23">
        <f>Tabela534258[[#This Row],[Coluna13]]-Tabela53429[[#This Row],[Coluna13]]</f>
        <v>0</v>
      </c>
      <c r="AY51" s="23"/>
      <c r="AZ51" s="23">
        <f>Tabela534258[[#This Row],[Coluna15]]-Tabela53429[[#This Row],[Coluna15]]</f>
        <v>0</v>
      </c>
      <c r="BA51" s="23"/>
      <c r="BB51" s="23">
        <f>Tabela534258[[#This Row],[Coluna17]]-Tabela53429[[#This Row],[Coluna17]]</f>
        <v>16398542</v>
      </c>
    </row>
    <row r="52" spans="2:54" ht="15" outlineLevel="1" x14ac:dyDescent="0.2">
      <c r="B52" s="55" t="s">
        <v>65</v>
      </c>
      <c r="C52" s="11"/>
      <c r="D52" s="6">
        <v>-4625409</v>
      </c>
      <c r="E52" s="11"/>
      <c r="F52" s="6">
        <v>-2178663</v>
      </c>
      <c r="G52" s="6"/>
      <c r="H52" s="6">
        <v>-72024</v>
      </c>
      <c r="I52" s="9"/>
      <c r="J52" s="6">
        <v>-322997</v>
      </c>
      <c r="K52" s="6"/>
      <c r="L52" s="6">
        <v>-189811</v>
      </c>
      <c r="M52" s="6"/>
      <c r="N52" s="6">
        <v>0</v>
      </c>
      <c r="O52" s="7"/>
      <c r="P52" s="6">
        <v>-644705</v>
      </c>
      <c r="Q52" s="9"/>
      <c r="R52" s="6">
        <v>-6744199</v>
      </c>
      <c r="U52" s="55" t="s">
        <v>65</v>
      </c>
      <c r="V52" s="11"/>
      <c r="W52" s="6">
        <v>-892198</v>
      </c>
      <c r="X52" s="11"/>
      <c r="Y52" s="6">
        <v>-111795</v>
      </c>
      <c r="Z52" s="6"/>
      <c r="AA52" s="6">
        <v>-41936</v>
      </c>
      <c r="AB52" s="9"/>
      <c r="AC52" s="6">
        <v>-139761</v>
      </c>
      <c r="AD52" s="6"/>
      <c r="AE52" s="6">
        <v>-82113</v>
      </c>
      <c r="AF52" s="6"/>
      <c r="AG52" s="6">
        <v>0</v>
      </c>
      <c r="AH52" s="7"/>
      <c r="AI52" s="6">
        <v>-116957</v>
      </c>
      <c r="AJ52" s="9"/>
      <c r="AK52" s="6">
        <v>-1150846</v>
      </c>
      <c r="AN52" s="23">
        <f>Tabela534258[[#This Row],[Coluna3]]-Tabela53429[[#This Row],[Coluna3]]</f>
        <v>-3733211</v>
      </c>
      <c r="AO52" s="23">
        <f>Tabela534258[[#This Row],[Coluna3]]-Tabela53429[[#This Row],[Coluna3]]</f>
        <v>-3733211</v>
      </c>
      <c r="AP52" s="23">
        <f>Tabela534258[[#This Row],[Coluna5]]-Tabela53429[[#This Row],[Coluna5]]</f>
        <v>-2066868</v>
      </c>
      <c r="AQ52" s="23"/>
      <c r="AR52" s="23">
        <f>Tabela534258[[#This Row],[Coluna7]]-Tabela53429[[#This Row],[Coluna7]]</f>
        <v>-30088</v>
      </c>
      <c r="AS52" s="23"/>
      <c r="AT52" s="23">
        <f>Tabela534258[[#This Row],[Coluna11]]-Tabela53429[[#This Row],[Coluna11]]</f>
        <v>-183236</v>
      </c>
      <c r="AU52" s="23"/>
      <c r="AV52" s="23">
        <f>Tabela534258[[#This Row],[Coluna23]]-Tabela53429[[#This Row],[Coluna23]]</f>
        <v>-107698</v>
      </c>
      <c r="AW52" s="23"/>
      <c r="AX52" s="23">
        <f>Tabela534258[[#This Row],[Coluna13]]-Tabela53429[[#This Row],[Coluna13]]</f>
        <v>0</v>
      </c>
      <c r="AY52" s="23"/>
      <c r="AZ52" s="23">
        <f>Tabela534258[[#This Row],[Coluna15]]-Tabela53429[[#This Row],[Coluna15]]</f>
        <v>-527748</v>
      </c>
      <c r="BA52" s="23"/>
      <c r="BB52" s="23">
        <f>Tabela534258[[#This Row],[Coluna17]]-Tabela53429[[#This Row],[Coluna17]]</f>
        <v>-5593353</v>
      </c>
    </row>
    <row r="53" spans="2:54" ht="15" outlineLevel="1" x14ac:dyDescent="0.2">
      <c r="B53" s="55" t="s">
        <v>36</v>
      </c>
      <c r="C53" s="18"/>
      <c r="D53" s="6">
        <v>-1287130</v>
      </c>
      <c r="E53" s="18"/>
      <c r="F53" s="6">
        <v>-2169898</v>
      </c>
      <c r="G53" s="6"/>
      <c r="H53" s="6">
        <v>0</v>
      </c>
      <c r="I53" s="13"/>
      <c r="J53" s="6">
        <v>0</v>
      </c>
      <c r="K53" s="6"/>
      <c r="L53" s="6">
        <v>0</v>
      </c>
      <c r="M53" s="6"/>
      <c r="N53" s="6">
        <v>-4549</v>
      </c>
      <c r="O53" s="7"/>
      <c r="P53" s="6">
        <v>-2169898</v>
      </c>
      <c r="Q53" s="13"/>
      <c r="R53" s="6">
        <v>-1291679</v>
      </c>
      <c r="U53" s="55" t="s">
        <v>36</v>
      </c>
      <c r="V53" s="18"/>
      <c r="W53" s="6">
        <v>-423.54500000000002</v>
      </c>
      <c r="X53" s="18"/>
      <c r="Y53" s="6">
        <v>-673158</v>
      </c>
      <c r="Z53" s="6"/>
      <c r="AA53" s="6">
        <v>0</v>
      </c>
      <c r="AB53" s="13"/>
      <c r="AC53" s="6">
        <v>0</v>
      </c>
      <c r="AD53" s="6"/>
      <c r="AE53" s="6">
        <v>0</v>
      </c>
      <c r="AF53" s="6"/>
      <c r="AG53" s="6">
        <v>0</v>
      </c>
      <c r="AH53" s="7"/>
      <c r="AI53" s="6">
        <v>-673157.54500000004</v>
      </c>
      <c r="AJ53" s="13"/>
      <c r="AK53" s="6">
        <v>-424</v>
      </c>
      <c r="AN53" s="23">
        <f>Tabela534258[[#This Row],[Coluna3]]-Tabela53429[[#This Row],[Coluna3]]</f>
        <v>-1286706.4550000001</v>
      </c>
      <c r="AO53" s="23">
        <f>Tabela534258[[#This Row],[Coluna3]]-Tabela53429[[#This Row],[Coluna3]]</f>
        <v>-1286706.4550000001</v>
      </c>
      <c r="AP53" s="23">
        <f>Tabela534258[[#This Row],[Coluna5]]-Tabela53429[[#This Row],[Coluna5]]</f>
        <v>-1496740</v>
      </c>
      <c r="AQ53" s="23"/>
      <c r="AR53" s="23">
        <f>Tabela534258[[#This Row],[Coluna7]]-Tabela53429[[#This Row],[Coluna7]]</f>
        <v>0</v>
      </c>
      <c r="AS53" s="23"/>
      <c r="AT53" s="23">
        <f>Tabela534258[[#This Row],[Coluna11]]-Tabela53429[[#This Row],[Coluna11]]</f>
        <v>0</v>
      </c>
      <c r="AU53" s="23"/>
      <c r="AV53" s="23">
        <f>Tabela534258[[#This Row],[Coluna23]]-Tabela53429[[#This Row],[Coluna23]]</f>
        <v>0</v>
      </c>
      <c r="AW53" s="23"/>
      <c r="AX53" s="23">
        <f>Tabela534258[[#This Row],[Coluna13]]-Tabela53429[[#This Row],[Coluna13]]</f>
        <v>-4549</v>
      </c>
      <c r="AY53" s="23"/>
      <c r="AZ53" s="23">
        <f>Tabela534258[[#This Row],[Coluna15]]-Tabela53429[[#This Row],[Coluna15]]</f>
        <v>-1496740.4550000001</v>
      </c>
      <c r="BA53" s="23"/>
      <c r="BB53" s="23">
        <f>Tabela534258[[#This Row],[Coluna17]]-Tabela53429[[#This Row],[Coluna17]]</f>
        <v>-1291255</v>
      </c>
    </row>
    <row r="54" spans="2:54" ht="15" outlineLevel="1" x14ac:dyDescent="0.2">
      <c r="B54" s="55" t="s">
        <v>37</v>
      </c>
      <c r="C54" s="12"/>
      <c r="D54" s="6">
        <v>0</v>
      </c>
      <c r="E54" s="12"/>
      <c r="F54" s="6">
        <v>0</v>
      </c>
      <c r="G54" s="6"/>
      <c r="H54" s="6">
        <v>0</v>
      </c>
      <c r="I54" s="13"/>
      <c r="J54" s="6">
        <v>0</v>
      </c>
      <c r="K54" s="6"/>
      <c r="L54" s="6">
        <v>0</v>
      </c>
      <c r="M54" s="6"/>
      <c r="N54" s="6">
        <v>0</v>
      </c>
      <c r="O54" s="7"/>
      <c r="P54" s="6">
        <v>0</v>
      </c>
      <c r="Q54" s="13"/>
      <c r="R54" s="6">
        <v>0</v>
      </c>
      <c r="U54" s="55" t="s">
        <v>37</v>
      </c>
      <c r="V54" s="12"/>
      <c r="W54" s="6">
        <v>0</v>
      </c>
      <c r="X54" s="12"/>
      <c r="Y54" s="6">
        <v>0</v>
      </c>
      <c r="Z54" s="6"/>
      <c r="AA54" s="6">
        <v>0</v>
      </c>
      <c r="AB54" s="13"/>
      <c r="AC54" s="6">
        <v>0</v>
      </c>
      <c r="AD54" s="6"/>
      <c r="AE54" s="6">
        <v>0</v>
      </c>
      <c r="AF54" s="6"/>
      <c r="AG54" s="6">
        <v>0</v>
      </c>
      <c r="AH54" s="7"/>
      <c r="AI54" s="6">
        <v>0</v>
      </c>
      <c r="AJ54" s="13"/>
      <c r="AK54" s="6">
        <v>0</v>
      </c>
      <c r="AN54" s="23">
        <f>Tabela534258[[#This Row],[Coluna3]]-Tabela53429[[#This Row],[Coluna3]]</f>
        <v>0</v>
      </c>
      <c r="AO54" s="23">
        <f>Tabela534258[[#This Row],[Coluna3]]-Tabela53429[[#This Row],[Coluna3]]</f>
        <v>0</v>
      </c>
      <c r="AP54" s="23">
        <f>Tabela534258[[#This Row],[Coluna5]]-Tabela53429[[#This Row],[Coluna5]]</f>
        <v>0</v>
      </c>
      <c r="AQ54" s="23"/>
      <c r="AR54" s="23">
        <f>Tabela534258[[#This Row],[Coluna7]]-Tabela53429[[#This Row],[Coluna7]]</f>
        <v>0</v>
      </c>
      <c r="AS54" s="23"/>
      <c r="AT54" s="23">
        <f>Tabela534258[[#This Row],[Coluna11]]-Tabela53429[[#This Row],[Coluna11]]</f>
        <v>0</v>
      </c>
      <c r="AU54" s="23"/>
      <c r="AV54" s="23">
        <f>Tabela534258[[#This Row],[Coluna23]]-Tabela53429[[#This Row],[Coluna23]]</f>
        <v>0</v>
      </c>
      <c r="AW54" s="23"/>
      <c r="AX54" s="23">
        <f>Tabela534258[[#This Row],[Coluna13]]-Tabela53429[[#This Row],[Coluna13]]</f>
        <v>0</v>
      </c>
      <c r="AY54" s="23"/>
      <c r="AZ54" s="23">
        <f>Tabela534258[[#This Row],[Coluna15]]-Tabela53429[[#This Row],[Coluna15]]</f>
        <v>0</v>
      </c>
      <c r="BA54" s="23"/>
      <c r="BB54" s="23">
        <f>Tabela534258[[#This Row],[Coluna17]]-Tabela53429[[#This Row],[Coluna17]]</f>
        <v>0</v>
      </c>
    </row>
    <row r="55" spans="2:54" ht="15" outlineLevel="1" x14ac:dyDescent="0.2">
      <c r="B55" s="55" t="s">
        <v>54</v>
      </c>
      <c r="C55" s="12"/>
      <c r="D55" s="6">
        <v>0</v>
      </c>
      <c r="E55" s="12"/>
      <c r="F55" s="6">
        <v>0</v>
      </c>
      <c r="G55" s="6"/>
      <c r="H55" s="6">
        <v>0</v>
      </c>
      <c r="I55" s="13"/>
      <c r="J55" s="6">
        <v>0</v>
      </c>
      <c r="K55" s="6"/>
      <c r="L55" s="6">
        <v>0</v>
      </c>
      <c r="M55" s="6"/>
      <c r="N55" s="6">
        <v>0</v>
      </c>
      <c r="O55" s="7"/>
      <c r="P55" s="6">
        <v>0</v>
      </c>
      <c r="Q55" s="13"/>
      <c r="R55" s="6">
        <v>0</v>
      </c>
      <c r="U55" s="55" t="s">
        <v>54</v>
      </c>
      <c r="V55" s="12"/>
      <c r="W55" s="6">
        <v>0</v>
      </c>
      <c r="X55" s="12"/>
      <c r="Y55" s="6">
        <v>0</v>
      </c>
      <c r="Z55" s="6"/>
      <c r="AA55" s="6">
        <v>0</v>
      </c>
      <c r="AB55" s="13"/>
      <c r="AC55" s="6">
        <v>0</v>
      </c>
      <c r="AD55" s="6"/>
      <c r="AE55" s="6">
        <v>0</v>
      </c>
      <c r="AF55" s="6"/>
      <c r="AG55" s="6">
        <v>0</v>
      </c>
      <c r="AH55" s="7"/>
      <c r="AI55" s="6">
        <v>0</v>
      </c>
      <c r="AJ55" s="13"/>
      <c r="AK55" s="6">
        <v>0</v>
      </c>
      <c r="AN55" s="23">
        <f>Tabela534258[[#This Row],[Coluna3]]-Tabela53429[[#This Row],[Coluna3]]</f>
        <v>0</v>
      </c>
      <c r="AO55" s="23">
        <f>Tabela534258[[#This Row],[Coluna3]]-Tabela53429[[#This Row],[Coluna3]]</f>
        <v>0</v>
      </c>
      <c r="AP55" s="23">
        <f>Tabela534258[[#This Row],[Coluna5]]-Tabela53429[[#This Row],[Coluna5]]</f>
        <v>0</v>
      </c>
      <c r="AQ55" s="23"/>
      <c r="AR55" s="23">
        <f>Tabela534258[[#This Row],[Coluna7]]-Tabela53429[[#This Row],[Coluna7]]</f>
        <v>0</v>
      </c>
      <c r="AS55" s="23"/>
      <c r="AT55" s="23">
        <f>Tabela534258[[#This Row],[Coluna11]]-Tabela53429[[#This Row],[Coluna11]]</f>
        <v>0</v>
      </c>
      <c r="AU55" s="23"/>
      <c r="AV55" s="23">
        <f>Tabela534258[[#This Row],[Coluna23]]-Tabela53429[[#This Row],[Coluna23]]</f>
        <v>0</v>
      </c>
      <c r="AW55" s="23"/>
      <c r="AX55" s="23">
        <f>Tabela534258[[#This Row],[Coluna13]]-Tabela53429[[#This Row],[Coluna13]]</f>
        <v>0</v>
      </c>
      <c r="AY55" s="23"/>
      <c r="AZ55" s="23">
        <f>Tabela534258[[#This Row],[Coluna15]]-Tabela53429[[#This Row],[Coluna15]]</f>
        <v>0</v>
      </c>
      <c r="BA55" s="23"/>
      <c r="BB55" s="23">
        <f>Tabela534258[[#This Row],[Coluna17]]-Tabela53429[[#This Row],[Coluna17]]</f>
        <v>0</v>
      </c>
    </row>
    <row r="56" spans="2:54" ht="15" outlineLevel="1" x14ac:dyDescent="0.2">
      <c r="B56" s="55" t="s">
        <v>58</v>
      </c>
      <c r="C56" s="12"/>
      <c r="D56" s="6">
        <v>0</v>
      </c>
      <c r="E56" s="12"/>
      <c r="F56" s="6">
        <v>-547197</v>
      </c>
      <c r="G56" s="6"/>
      <c r="H56" s="6">
        <v>-810313</v>
      </c>
      <c r="I56" s="13"/>
      <c r="J56" s="6">
        <v>-617455</v>
      </c>
      <c r="K56" s="6"/>
      <c r="L56" s="6">
        <v>0</v>
      </c>
      <c r="M56" s="6"/>
      <c r="N56" s="6">
        <v>0</v>
      </c>
      <c r="O56" s="7"/>
      <c r="P56" s="6">
        <v>0</v>
      </c>
      <c r="Q56" s="13"/>
      <c r="R56" s="6">
        <v>-1974965</v>
      </c>
      <c r="U56" s="55" t="s">
        <v>58</v>
      </c>
      <c r="V56" s="12"/>
      <c r="W56" s="6">
        <v>0</v>
      </c>
      <c r="X56" s="12"/>
      <c r="Y56" s="6">
        <v>-222611</v>
      </c>
      <c r="Z56" s="6"/>
      <c r="AA56" s="6">
        <v>-338756</v>
      </c>
      <c r="AB56" s="13"/>
      <c r="AC56" s="6">
        <v>-285523</v>
      </c>
      <c r="AD56" s="6"/>
      <c r="AE56" s="6">
        <v>0</v>
      </c>
      <c r="AF56" s="6"/>
      <c r="AG56" s="6">
        <v>0</v>
      </c>
      <c r="AH56" s="7"/>
      <c r="AI56" s="6">
        <v>0</v>
      </c>
      <c r="AJ56" s="13"/>
      <c r="AK56" s="6">
        <v>-846890</v>
      </c>
      <c r="AN56" s="23">
        <f>Tabela534258[[#This Row],[Coluna3]]-Tabela53429[[#This Row],[Coluna3]]</f>
        <v>0</v>
      </c>
      <c r="AO56" s="23">
        <f>Tabela534258[[#This Row],[Coluna3]]-Tabela53429[[#This Row],[Coluna3]]</f>
        <v>0</v>
      </c>
      <c r="AP56" s="23">
        <f>Tabela534258[[#This Row],[Coluna5]]-Tabela53429[[#This Row],[Coluna5]]</f>
        <v>-324586</v>
      </c>
      <c r="AQ56" s="23"/>
      <c r="AR56" s="23">
        <f>Tabela534258[[#This Row],[Coluna7]]-Tabela53429[[#This Row],[Coluna7]]</f>
        <v>-471557</v>
      </c>
      <c r="AS56" s="23"/>
      <c r="AT56" s="23">
        <f>Tabela534258[[#This Row],[Coluna11]]-Tabela53429[[#This Row],[Coluna11]]</f>
        <v>-331932</v>
      </c>
      <c r="AU56" s="23"/>
      <c r="AV56" s="23">
        <f>Tabela534258[[#This Row],[Coluna23]]-Tabela53429[[#This Row],[Coluna23]]</f>
        <v>0</v>
      </c>
      <c r="AW56" s="23"/>
      <c r="AX56" s="23">
        <f>Tabela534258[[#This Row],[Coluna13]]-Tabela53429[[#This Row],[Coluna13]]</f>
        <v>0</v>
      </c>
      <c r="AY56" s="23"/>
      <c r="AZ56" s="23">
        <f>Tabela534258[[#This Row],[Coluna15]]-Tabela53429[[#This Row],[Coluna15]]</f>
        <v>0</v>
      </c>
      <c r="BA56" s="23"/>
      <c r="BB56" s="23">
        <f>Tabela534258[[#This Row],[Coluna17]]-Tabela53429[[#This Row],[Coluna17]]</f>
        <v>-1128075</v>
      </c>
    </row>
    <row r="57" spans="2:54" ht="15" outlineLevel="1" x14ac:dyDescent="0.2">
      <c r="B57" s="55" t="s">
        <v>38</v>
      </c>
      <c r="C57" s="12"/>
      <c r="D57" s="6">
        <v>-8413</v>
      </c>
      <c r="E57" s="12"/>
      <c r="F57" s="6">
        <v>-14010</v>
      </c>
      <c r="G57" s="6"/>
      <c r="H57" s="6">
        <v>0</v>
      </c>
      <c r="I57" s="13"/>
      <c r="J57" s="6">
        <v>-5437</v>
      </c>
      <c r="K57" s="6"/>
      <c r="L57" s="6">
        <v>-3031</v>
      </c>
      <c r="M57" s="6"/>
      <c r="N57" s="6">
        <v>0</v>
      </c>
      <c r="O57" s="7"/>
      <c r="P57" s="6">
        <v>0</v>
      </c>
      <c r="Q57" s="13"/>
      <c r="R57" s="6">
        <v>-30891</v>
      </c>
      <c r="U57" s="55" t="s">
        <v>38</v>
      </c>
      <c r="V57" s="12"/>
      <c r="W57" s="6">
        <v>-4850.5539200000003</v>
      </c>
      <c r="X57" s="12"/>
      <c r="Y57" s="6">
        <v>-7000</v>
      </c>
      <c r="Z57" s="6"/>
      <c r="AA57" s="6">
        <v>0</v>
      </c>
      <c r="AB57" s="13"/>
      <c r="AC57" s="6">
        <v>-2736</v>
      </c>
      <c r="AD57" s="6"/>
      <c r="AE57" s="6">
        <v>-1501</v>
      </c>
      <c r="AF57" s="6"/>
      <c r="AG57" s="6">
        <v>0</v>
      </c>
      <c r="AH57" s="7"/>
      <c r="AI57" s="6">
        <v>0.44607999999971071</v>
      </c>
      <c r="AJ57" s="13"/>
      <c r="AK57" s="6">
        <v>-16088</v>
      </c>
      <c r="AN57" s="23">
        <f>Tabela534258[[#This Row],[Coluna3]]-Tabela53429[[#This Row],[Coluna3]]</f>
        <v>-3562.4460799999997</v>
      </c>
      <c r="AO57" s="23">
        <f>Tabela534258[[#This Row],[Coluna3]]-Tabela53429[[#This Row],[Coluna3]]</f>
        <v>-3562.4460799999997</v>
      </c>
      <c r="AP57" s="23">
        <f>Tabela534258[[#This Row],[Coluna5]]-Tabela53429[[#This Row],[Coluna5]]</f>
        <v>-7010</v>
      </c>
      <c r="AQ57" s="23"/>
      <c r="AR57" s="23">
        <f>Tabela534258[[#This Row],[Coluna7]]-Tabela53429[[#This Row],[Coluna7]]</f>
        <v>0</v>
      </c>
      <c r="AS57" s="23"/>
      <c r="AT57" s="23">
        <f>Tabela534258[[#This Row],[Coluna11]]-Tabela53429[[#This Row],[Coluna11]]</f>
        <v>-2701</v>
      </c>
      <c r="AU57" s="23"/>
      <c r="AV57" s="23">
        <f>Tabela534258[[#This Row],[Coluna23]]-Tabela53429[[#This Row],[Coluna23]]</f>
        <v>-1530</v>
      </c>
      <c r="AW57" s="23"/>
      <c r="AX57" s="23">
        <f>Tabela534258[[#This Row],[Coluna13]]-Tabela53429[[#This Row],[Coluna13]]</f>
        <v>0</v>
      </c>
      <c r="AY57" s="23"/>
      <c r="AZ57" s="23">
        <f>Tabela534258[[#This Row],[Coluna15]]-Tabela53429[[#This Row],[Coluna15]]</f>
        <v>-0.44607999999971071</v>
      </c>
      <c r="BA57" s="23"/>
      <c r="BB57" s="23">
        <f>Tabela534258[[#This Row],[Coluna17]]-Tabela53429[[#This Row],[Coluna17]]</f>
        <v>-14803</v>
      </c>
    </row>
    <row r="58" spans="2:54" ht="15" outlineLevel="1" x14ac:dyDescent="0.2">
      <c r="B58" s="55" t="s">
        <v>13</v>
      </c>
      <c r="C58" s="12"/>
      <c r="D58" s="6">
        <v>0</v>
      </c>
      <c r="E58" s="12"/>
      <c r="F58" s="6"/>
      <c r="G58" s="6"/>
      <c r="H58" s="6"/>
      <c r="I58" s="13"/>
      <c r="J58" s="6">
        <v>-54643</v>
      </c>
      <c r="K58" s="6"/>
      <c r="L58" s="6"/>
      <c r="M58" s="6"/>
      <c r="N58" s="6"/>
      <c r="O58" s="7"/>
      <c r="P58" s="6">
        <v>-54643</v>
      </c>
      <c r="Q58" s="13"/>
      <c r="R58" s="6">
        <v>0</v>
      </c>
      <c r="U58" s="55" t="s">
        <v>13</v>
      </c>
      <c r="V58" s="12"/>
      <c r="W58" s="6">
        <v>0</v>
      </c>
      <c r="X58" s="12"/>
      <c r="Y58" s="6">
        <v>0</v>
      </c>
      <c r="Z58" s="6"/>
      <c r="AA58" s="6">
        <v>-72563</v>
      </c>
      <c r="AB58" s="13"/>
      <c r="AC58" s="6">
        <v>-167257</v>
      </c>
      <c r="AD58" s="6"/>
      <c r="AE58" s="6">
        <v>0</v>
      </c>
      <c r="AF58" s="6"/>
      <c r="AG58" s="6">
        <v>0</v>
      </c>
      <c r="AH58" s="7"/>
      <c r="AI58" s="6">
        <v>-239820</v>
      </c>
      <c r="AJ58" s="13"/>
      <c r="AK58" s="6">
        <v>0</v>
      </c>
      <c r="AN58" s="23">
        <f>Tabela534258[[#This Row],[Coluna3]]-Tabela53429[[#This Row],[Coluna3]]</f>
        <v>0</v>
      </c>
      <c r="AO58" s="23">
        <f>Tabela534258[[#This Row],[Coluna3]]-Tabela53429[[#This Row],[Coluna3]]</f>
        <v>0</v>
      </c>
      <c r="AP58" s="23">
        <f>Tabela534258[[#This Row],[Coluna5]]-Tabela53429[[#This Row],[Coluna5]]</f>
        <v>0</v>
      </c>
      <c r="AQ58" s="23"/>
      <c r="AR58" s="23">
        <f>Tabela534258[[#This Row],[Coluna7]]-Tabela53429[[#This Row],[Coluna7]]</f>
        <v>72563</v>
      </c>
      <c r="AS58" s="23"/>
      <c r="AT58" s="23">
        <f>Tabela534258[[#This Row],[Coluna11]]-Tabela53429[[#This Row],[Coluna11]]</f>
        <v>112614</v>
      </c>
      <c r="AU58" s="23"/>
      <c r="AV58" s="23">
        <f>Tabela534258[[#This Row],[Coluna23]]-Tabela53429[[#This Row],[Coluna23]]</f>
        <v>0</v>
      </c>
      <c r="AW58" s="23"/>
      <c r="AX58" s="23">
        <f>Tabela534258[[#This Row],[Coluna13]]-Tabela53429[[#This Row],[Coluna13]]</f>
        <v>0</v>
      </c>
      <c r="AY58" s="23"/>
      <c r="AZ58" s="23">
        <f>Tabela534258[[#This Row],[Coluna15]]-Tabela53429[[#This Row],[Coluna15]]</f>
        <v>185177</v>
      </c>
      <c r="BA58" s="23"/>
      <c r="BB58" s="23">
        <f>Tabela534258[[#This Row],[Coluna17]]-Tabela53429[[#This Row],[Coluna17]]</f>
        <v>0</v>
      </c>
    </row>
    <row r="59" spans="2:54" ht="15" outlineLevel="1" x14ac:dyDescent="0.2">
      <c r="B59" s="55"/>
      <c r="C59" s="12"/>
      <c r="D59" s="13"/>
      <c r="E59" s="12"/>
      <c r="F59" s="13"/>
      <c r="G59" s="6"/>
      <c r="H59" s="13"/>
      <c r="I59" s="13"/>
      <c r="J59" s="13"/>
      <c r="K59" s="6"/>
      <c r="L59" s="13"/>
      <c r="M59" s="6"/>
      <c r="N59" s="13"/>
      <c r="O59" s="7"/>
      <c r="P59" s="13"/>
      <c r="Q59" s="13"/>
      <c r="R59" s="13"/>
      <c r="U59" s="55"/>
      <c r="V59" s="12"/>
      <c r="W59" s="13"/>
      <c r="X59" s="12"/>
      <c r="Y59" s="13"/>
      <c r="Z59" s="6"/>
      <c r="AA59" s="13"/>
      <c r="AB59" s="13"/>
      <c r="AC59" s="13"/>
      <c r="AD59" s="6"/>
      <c r="AE59" s="13"/>
      <c r="AF59" s="6"/>
      <c r="AG59" s="13"/>
      <c r="AH59" s="7"/>
      <c r="AI59" s="13"/>
      <c r="AJ59" s="13"/>
      <c r="AK59" s="13"/>
      <c r="AN59" s="23">
        <f>Tabela534258[[#This Row],[Coluna3]]-Tabela53429[[#This Row],[Coluna3]]</f>
        <v>0</v>
      </c>
      <c r="AO59" s="23">
        <f>Tabela534258[[#This Row],[Coluna3]]-Tabela53429[[#This Row],[Coluna3]]</f>
        <v>0</v>
      </c>
      <c r="AP59" s="23">
        <f>Tabela534258[[#This Row],[Coluna5]]-Tabela53429[[#This Row],[Coluna5]]</f>
        <v>0</v>
      </c>
      <c r="AQ59" s="23"/>
      <c r="AR59" s="23">
        <f>Tabela534258[[#This Row],[Coluna7]]-Tabela53429[[#This Row],[Coluna7]]</f>
        <v>0</v>
      </c>
      <c r="AS59" s="23"/>
      <c r="AT59" s="23">
        <f>Tabela534258[[#This Row],[Coluna11]]-Tabela53429[[#This Row],[Coluna11]]</f>
        <v>0</v>
      </c>
      <c r="AU59" s="23"/>
      <c r="AV59" s="23">
        <f>Tabela534258[[#This Row],[Coluna23]]-Tabela53429[[#This Row],[Coluna23]]</f>
        <v>0</v>
      </c>
      <c r="AW59" s="23"/>
      <c r="AX59" s="23">
        <f>Tabela534258[[#This Row],[Coluna13]]-Tabela53429[[#This Row],[Coluna13]]</f>
        <v>0</v>
      </c>
      <c r="AY59" s="23"/>
      <c r="AZ59" s="23">
        <f>Tabela534258[[#This Row],[Coluna15]]-Tabela53429[[#This Row],[Coluna15]]</f>
        <v>0</v>
      </c>
      <c r="BA59" s="23"/>
      <c r="BB59" s="23">
        <f>Tabela534258[[#This Row],[Coluna17]]-Tabela53429[[#This Row],[Coluna17]]</f>
        <v>0</v>
      </c>
    </row>
    <row r="60" spans="2:54" ht="15" outlineLevel="1" x14ac:dyDescent="0.2">
      <c r="B60" s="59" t="s">
        <v>39</v>
      </c>
      <c r="C60" s="12"/>
      <c r="D60" s="60">
        <f>SUM(D50:D58)</f>
        <v>3087843</v>
      </c>
      <c r="E60" s="12"/>
      <c r="F60" s="60">
        <f>SUM(F50:F58)</f>
        <v>-4909768</v>
      </c>
      <c r="G60" s="12"/>
      <c r="H60" s="60">
        <f>SUM(H50:H58)</f>
        <v>5052088</v>
      </c>
      <c r="I60" s="12"/>
      <c r="J60" s="60">
        <f>SUM(J50:J58)</f>
        <v>670</v>
      </c>
      <c r="K60" s="12"/>
      <c r="L60" s="60">
        <f>SUM(L50:L58)</f>
        <v>786174</v>
      </c>
      <c r="M60" s="12"/>
      <c r="N60" s="60">
        <f>SUM(N50:N58)</f>
        <v>-4549</v>
      </c>
      <c r="O60" s="12"/>
      <c r="P60" s="60">
        <f>SUM(P50:P58)</f>
        <v>-2869246</v>
      </c>
      <c r="Q60" s="12"/>
      <c r="R60" s="60">
        <f>SUM(R50:R58)</f>
        <v>6881704</v>
      </c>
      <c r="U60" s="59" t="s">
        <v>39</v>
      </c>
      <c r="V60" s="12"/>
      <c r="W60" s="60">
        <v>-897472.09892000002</v>
      </c>
      <c r="X60" s="12"/>
      <c r="Y60" s="60">
        <v>-1014564</v>
      </c>
      <c r="Z60" s="6"/>
      <c r="AA60" s="60">
        <v>-421067</v>
      </c>
      <c r="AB60" s="13"/>
      <c r="AC60" s="60">
        <v>-595277</v>
      </c>
      <c r="AD60" s="6"/>
      <c r="AE60" s="60">
        <v>409094</v>
      </c>
      <c r="AF60" s="6"/>
      <c r="AG60" s="60">
        <v>0</v>
      </c>
      <c r="AH60" s="7"/>
      <c r="AI60" s="60">
        <v>-1029934.09892</v>
      </c>
      <c r="AJ60" s="13"/>
      <c r="AK60" s="60">
        <v>-1489352</v>
      </c>
      <c r="AN60" s="23">
        <f>Tabela534258[[#This Row],[Coluna3]]-Tabela53429[[#This Row],[Coluna3]]</f>
        <v>3985315.0989199998</v>
      </c>
      <c r="AO60" s="23">
        <f>Tabela534258[[#This Row],[Coluna3]]-Tabela53429[[#This Row],[Coluna3]]</f>
        <v>3985315.0989199998</v>
      </c>
      <c r="AP60" s="23">
        <f>Tabela534258[[#This Row],[Coluna5]]-Tabela53429[[#This Row],[Coluna5]]</f>
        <v>-3895204</v>
      </c>
      <c r="AQ60" s="23"/>
      <c r="AR60" s="23">
        <f>Tabela534258[[#This Row],[Coluna7]]-Tabela53429[[#This Row],[Coluna7]]</f>
        <v>5473155</v>
      </c>
      <c r="AS60" s="23"/>
      <c r="AT60" s="23">
        <f>Tabela534258[[#This Row],[Coluna11]]-Tabela53429[[#This Row],[Coluna11]]</f>
        <v>595947</v>
      </c>
      <c r="AU60" s="23"/>
      <c r="AV60" s="23">
        <f>Tabela534258[[#This Row],[Coluna23]]-Tabela53429[[#This Row],[Coluna23]]</f>
        <v>377080</v>
      </c>
      <c r="AW60" s="23"/>
      <c r="AX60" s="23">
        <f>Tabela534258[[#This Row],[Coluna13]]-Tabela53429[[#This Row],[Coluna13]]</f>
        <v>-4549</v>
      </c>
      <c r="AY60" s="23"/>
      <c r="AZ60" s="23">
        <f>Tabela534258[[#This Row],[Coluna15]]-Tabela53429[[#This Row],[Coluna15]]</f>
        <v>-1839311.90108</v>
      </c>
      <c r="BA60" s="23"/>
      <c r="BB60" s="23">
        <f>Tabela534258[[#This Row],[Coluna17]]-Tabela53429[[#This Row],[Coluna17]]</f>
        <v>8371056</v>
      </c>
    </row>
    <row r="61" spans="2:54" ht="15" outlineLevel="1" x14ac:dyDescent="0.2">
      <c r="B61" s="62" t="s">
        <v>55</v>
      </c>
      <c r="C61" s="12"/>
      <c r="D61" s="13">
        <v>0</v>
      </c>
      <c r="E61" s="12"/>
      <c r="F61" s="13"/>
      <c r="G61" s="6"/>
      <c r="H61" s="13"/>
      <c r="I61" s="13"/>
      <c r="J61" s="13"/>
      <c r="K61" s="6"/>
      <c r="L61" s="13"/>
      <c r="M61" s="6"/>
      <c r="N61" s="13"/>
      <c r="O61" s="7"/>
      <c r="P61" s="13"/>
      <c r="Q61" s="13"/>
      <c r="R61" s="13">
        <v>0</v>
      </c>
      <c r="U61" s="62" t="s">
        <v>55</v>
      </c>
      <c r="V61" s="12"/>
      <c r="W61" s="13">
        <v>0</v>
      </c>
      <c r="X61" s="12"/>
      <c r="Y61" s="13"/>
      <c r="Z61" s="6"/>
      <c r="AA61" s="13"/>
      <c r="AB61" s="13"/>
      <c r="AC61" s="13"/>
      <c r="AD61" s="6"/>
      <c r="AE61" s="13"/>
      <c r="AF61" s="6"/>
      <c r="AG61" s="13"/>
      <c r="AH61" s="7"/>
      <c r="AI61" s="13"/>
      <c r="AJ61" s="13"/>
      <c r="AK61" s="13">
        <v>0</v>
      </c>
      <c r="AN61" s="23">
        <f>Tabela534258[[#This Row],[Coluna3]]-Tabela53429[[#This Row],[Coluna3]]</f>
        <v>0</v>
      </c>
      <c r="AO61" s="23">
        <f>Tabela534258[[#This Row],[Coluna3]]-Tabela53429[[#This Row],[Coluna3]]</f>
        <v>0</v>
      </c>
      <c r="AP61" s="23">
        <f>Tabela534258[[#This Row],[Coluna5]]-Tabela53429[[#This Row],[Coluna5]]</f>
        <v>0</v>
      </c>
      <c r="AQ61" s="23"/>
      <c r="AR61" s="23">
        <f>Tabela534258[[#This Row],[Coluna7]]-Tabela53429[[#This Row],[Coluna7]]</f>
        <v>0</v>
      </c>
      <c r="AS61" s="23"/>
      <c r="AT61" s="23">
        <f>Tabela534258[[#This Row],[Coluna11]]-Tabela53429[[#This Row],[Coluna11]]</f>
        <v>0</v>
      </c>
      <c r="AU61" s="23"/>
      <c r="AV61" s="23">
        <f>Tabela534258[[#This Row],[Coluna23]]-Tabela53429[[#This Row],[Coluna23]]</f>
        <v>0</v>
      </c>
      <c r="AW61" s="23"/>
      <c r="AX61" s="23">
        <f>Tabela534258[[#This Row],[Coluna13]]-Tabela53429[[#This Row],[Coluna13]]</f>
        <v>0</v>
      </c>
      <c r="AY61" s="23"/>
      <c r="AZ61" s="23">
        <f>Tabela534258[[#This Row],[Coluna15]]-Tabela53429[[#This Row],[Coluna15]]</f>
        <v>0</v>
      </c>
      <c r="BA61" s="23"/>
      <c r="BB61" s="23">
        <f>Tabela534258[[#This Row],[Coluna17]]-Tabela53429[[#This Row],[Coluna17]]</f>
        <v>0</v>
      </c>
    </row>
    <row r="62" spans="2:54" ht="15" x14ac:dyDescent="0.2">
      <c r="B62" s="61" t="s">
        <v>40</v>
      </c>
      <c r="C62" s="12"/>
      <c r="D62" s="35">
        <f>+D60+D61</f>
        <v>3087843</v>
      </c>
      <c r="E62" s="18"/>
      <c r="F62" s="35">
        <f>+F60+F61</f>
        <v>-4909768</v>
      </c>
      <c r="G62" s="2"/>
      <c r="H62" s="35">
        <f>+H60+H61</f>
        <v>5052088</v>
      </c>
      <c r="I62" s="4"/>
      <c r="J62" s="35">
        <f>+J60+J61</f>
        <v>670</v>
      </c>
      <c r="K62" s="2"/>
      <c r="L62" s="35">
        <f>+L60+L61</f>
        <v>786174</v>
      </c>
      <c r="M62" s="2"/>
      <c r="N62" s="35">
        <f>+N60+N61</f>
        <v>-4549</v>
      </c>
      <c r="O62" s="21"/>
      <c r="P62" s="35">
        <f>+P60+P61</f>
        <v>-2869246</v>
      </c>
      <c r="Q62" s="2"/>
      <c r="R62" s="35">
        <f>+R60+R61</f>
        <v>6881704</v>
      </c>
      <c r="U62" s="61" t="s">
        <v>40</v>
      </c>
      <c r="V62" s="12"/>
      <c r="W62" s="35">
        <v>-897472.09892000002</v>
      </c>
      <c r="X62" s="12"/>
      <c r="Y62" s="35">
        <v>-1014564</v>
      </c>
      <c r="Z62" s="6"/>
      <c r="AA62" s="35">
        <v>-421067</v>
      </c>
      <c r="AB62" s="13"/>
      <c r="AC62" s="35">
        <v>-595277</v>
      </c>
      <c r="AD62" s="6"/>
      <c r="AE62" s="35">
        <v>409094</v>
      </c>
      <c r="AF62" s="6"/>
      <c r="AG62" s="35">
        <v>0</v>
      </c>
      <c r="AH62" s="7"/>
      <c r="AI62" s="35">
        <v>-1029934.09892</v>
      </c>
      <c r="AJ62" s="13"/>
      <c r="AK62" s="35">
        <v>-1489352</v>
      </c>
      <c r="AN62" s="23">
        <f>Tabela534258[[#This Row],[Coluna3]]-Tabela53429[[#This Row],[Coluna3]]</f>
        <v>3985315.0989199998</v>
      </c>
      <c r="AO62" s="23">
        <f>Tabela534258[[#This Row],[Coluna3]]-Tabela53429[[#This Row],[Coluna3]]</f>
        <v>3985315.0989199998</v>
      </c>
      <c r="AP62" s="23">
        <f>Tabela534258[[#This Row],[Coluna5]]-Tabela53429[[#This Row],[Coluna5]]</f>
        <v>-3895204</v>
      </c>
      <c r="AQ62" s="23"/>
      <c r="AR62" s="23">
        <f>Tabela534258[[#This Row],[Coluna7]]-Tabela53429[[#This Row],[Coluna7]]</f>
        <v>5473155</v>
      </c>
      <c r="AS62" s="23"/>
      <c r="AT62" s="23">
        <f>Tabela534258[[#This Row],[Coluna11]]-Tabela53429[[#This Row],[Coluna11]]</f>
        <v>595947</v>
      </c>
      <c r="AU62" s="23"/>
      <c r="AV62" s="23">
        <f>Tabela534258[[#This Row],[Coluna23]]-Tabela53429[[#This Row],[Coluna23]]</f>
        <v>377080</v>
      </c>
      <c r="AW62" s="23"/>
      <c r="AX62" s="23">
        <f>Tabela534258[[#This Row],[Coluna13]]-Tabela53429[[#This Row],[Coluna13]]</f>
        <v>-4549</v>
      </c>
      <c r="AY62" s="23"/>
      <c r="AZ62" s="23">
        <f>Tabela534258[[#This Row],[Coluna15]]-Tabela53429[[#This Row],[Coluna15]]</f>
        <v>-1839311.90108</v>
      </c>
      <c r="BA62" s="23"/>
      <c r="BB62" s="23">
        <f>Tabela534258[[#This Row],[Coluna17]]-Tabela53429[[#This Row],[Coluna17]]</f>
        <v>8371056</v>
      </c>
    </row>
    <row r="63" spans="2:54" ht="15" x14ac:dyDescent="0.25">
      <c r="B63"/>
      <c r="C63" s="12"/>
      <c r="D63" s="13"/>
      <c r="E63" s="12"/>
      <c r="F63" s="13"/>
      <c r="G63" s="6"/>
      <c r="H63" s="13"/>
      <c r="I63" s="13"/>
      <c r="J63" s="13"/>
      <c r="K63" s="6"/>
      <c r="L63" s="13"/>
      <c r="M63" s="6"/>
      <c r="N63" s="13"/>
      <c r="O63" s="7"/>
      <c r="P63" s="13"/>
      <c r="Q63" s="13"/>
      <c r="R63" s="13"/>
      <c r="U63"/>
      <c r="V63" s="12"/>
      <c r="W63" s="13"/>
      <c r="X63" s="12"/>
      <c r="Y63" s="13"/>
      <c r="Z63" s="6"/>
      <c r="AA63" s="13"/>
      <c r="AB63" s="13"/>
      <c r="AC63" s="13"/>
      <c r="AD63" s="6"/>
      <c r="AE63" s="13"/>
      <c r="AF63" s="6"/>
      <c r="AG63" s="13"/>
      <c r="AH63" s="7"/>
      <c r="AI63" s="13"/>
      <c r="AJ63" s="13"/>
      <c r="AK63" s="13"/>
      <c r="AN63" s="23">
        <f>Tabela534258[[#This Row],[Coluna3]]-Tabela53429[[#This Row],[Coluna3]]</f>
        <v>0</v>
      </c>
      <c r="AO63" s="23">
        <f>Tabela534258[[#This Row],[Coluna3]]-Tabela53429[[#This Row],[Coluna3]]</f>
        <v>0</v>
      </c>
      <c r="AP63" s="23">
        <f>Tabela534258[[#This Row],[Coluna5]]-Tabela53429[[#This Row],[Coluna5]]</f>
        <v>0</v>
      </c>
      <c r="AQ63" s="23"/>
      <c r="AR63" s="23">
        <f>Tabela534258[[#This Row],[Coluna7]]-Tabela53429[[#This Row],[Coluna7]]</f>
        <v>0</v>
      </c>
      <c r="AS63" s="23"/>
      <c r="AT63" s="23">
        <f>Tabela534258[[#This Row],[Coluna11]]-Tabela53429[[#This Row],[Coluna11]]</f>
        <v>0</v>
      </c>
      <c r="AU63" s="23"/>
      <c r="AV63" s="23">
        <f>Tabela534258[[#This Row],[Coluna23]]-Tabela53429[[#This Row],[Coluna23]]</f>
        <v>0</v>
      </c>
      <c r="AW63" s="23"/>
      <c r="AX63" s="23">
        <f>Tabela534258[[#This Row],[Coluna13]]-Tabela53429[[#This Row],[Coluna13]]</f>
        <v>0</v>
      </c>
      <c r="AY63" s="23"/>
      <c r="AZ63" s="23">
        <f>Tabela534258[[#This Row],[Coluna15]]-Tabela53429[[#This Row],[Coluna15]]</f>
        <v>0</v>
      </c>
      <c r="BA63" s="23"/>
      <c r="BB63" s="23">
        <f>Tabela534258[[#This Row],[Coluna17]]-Tabela53429[[#This Row],[Coluna17]]</f>
        <v>0</v>
      </c>
    </row>
    <row r="64" spans="2:54" ht="15" x14ac:dyDescent="0.25">
      <c r="B64" s="52" t="s">
        <v>41</v>
      </c>
      <c r="C64" s="12"/>
      <c r="D64" s="13"/>
      <c r="E64" s="12"/>
      <c r="F64" s="13"/>
      <c r="G64" s="6"/>
      <c r="H64" s="13"/>
      <c r="I64" s="13"/>
      <c r="J64" s="13"/>
      <c r="K64" s="6"/>
      <c r="L64" s="13"/>
      <c r="M64" s="6"/>
      <c r="N64" s="13"/>
      <c r="O64" s="7"/>
      <c r="P64" s="13"/>
      <c r="Q64" s="13"/>
      <c r="R64" s="13"/>
      <c r="U64" s="52" t="s">
        <v>41</v>
      </c>
      <c r="V64" s="12"/>
      <c r="W64" s="13"/>
      <c r="X64" s="12"/>
      <c r="Y64" s="13"/>
      <c r="Z64" s="6"/>
      <c r="AA64" s="13"/>
      <c r="AB64" s="13"/>
      <c r="AC64" s="13"/>
      <c r="AD64" s="6"/>
      <c r="AE64" s="13"/>
      <c r="AF64" s="6"/>
      <c r="AG64" s="13"/>
      <c r="AH64" s="7"/>
      <c r="AI64" s="13"/>
      <c r="AJ64" s="13"/>
      <c r="AK64" s="13"/>
      <c r="AN64" s="23">
        <f>Tabela534258[[#This Row],[Coluna3]]-Tabela53429[[#This Row],[Coluna3]]</f>
        <v>0</v>
      </c>
      <c r="AO64" s="23">
        <f>Tabela534258[[#This Row],[Coluna3]]-Tabela53429[[#This Row],[Coluna3]]</f>
        <v>0</v>
      </c>
      <c r="AP64" s="23">
        <f>Tabela534258[[#This Row],[Coluna5]]-Tabela53429[[#This Row],[Coluna5]]</f>
        <v>0</v>
      </c>
      <c r="AQ64" s="23"/>
      <c r="AR64" s="23">
        <f>Tabela534258[[#This Row],[Coluna7]]-Tabela53429[[#This Row],[Coluna7]]</f>
        <v>0</v>
      </c>
      <c r="AS64" s="23"/>
      <c r="AT64" s="23">
        <f>Tabela534258[[#This Row],[Coluna11]]-Tabela53429[[#This Row],[Coluna11]]</f>
        <v>0</v>
      </c>
      <c r="AU64" s="23"/>
      <c r="AV64" s="23">
        <f>Tabela534258[[#This Row],[Coluna23]]-Tabela53429[[#This Row],[Coluna23]]</f>
        <v>0</v>
      </c>
      <c r="AW64" s="23"/>
      <c r="AX64" s="23">
        <f>Tabela534258[[#This Row],[Coluna13]]-Tabela53429[[#This Row],[Coluna13]]</f>
        <v>0</v>
      </c>
      <c r="AY64" s="23"/>
      <c r="AZ64" s="23">
        <f>Tabela534258[[#This Row],[Coluna15]]-Tabela53429[[#This Row],[Coluna15]]</f>
        <v>0</v>
      </c>
      <c r="BA64" s="23"/>
      <c r="BB64" s="23">
        <f>Tabela534258[[#This Row],[Coluna17]]-Tabela53429[[#This Row],[Coluna17]]</f>
        <v>0</v>
      </c>
    </row>
    <row r="65" spans="2:54" ht="15" x14ac:dyDescent="0.2">
      <c r="B65" s="55"/>
      <c r="C65" s="12"/>
      <c r="D65" s="13"/>
      <c r="E65" s="12"/>
      <c r="F65" s="13"/>
      <c r="G65" s="6"/>
      <c r="H65" s="13"/>
      <c r="I65" s="13"/>
      <c r="J65" s="13"/>
      <c r="K65" s="6"/>
      <c r="L65" s="13"/>
      <c r="M65" s="6"/>
      <c r="N65" s="13"/>
      <c r="O65" s="7"/>
      <c r="P65" s="13"/>
      <c r="Q65" s="13"/>
      <c r="R65" s="13"/>
      <c r="U65" s="55"/>
      <c r="V65" s="12"/>
      <c r="W65" s="13"/>
      <c r="X65" s="12"/>
      <c r="Y65" s="13"/>
      <c r="Z65" s="6"/>
      <c r="AA65" s="13"/>
      <c r="AB65" s="13"/>
      <c r="AC65" s="13"/>
      <c r="AD65" s="6"/>
      <c r="AE65" s="13"/>
      <c r="AF65" s="6"/>
      <c r="AG65" s="13"/>
      <c r="AH65" s="7"/>
      <c r="AI65" s="13"/>
      <c r="AJ65" s="13"/>
      <c r="AK65" s="13"/>
      <c r="AN65" s="23">
        <f>Tabela534258[[#This Row],[Coluna3]]-Tabela53429[[#This Row],[Coluna3]]</f>
        <v>0</v>
      </c>
      <c r="AO65" s="23">
        <f>Tabela534258[[#This Row],[Coluna3]]-Tabela53429[[#This Row],[Coluna3]]</f>
        <v>0</v>
      </c>
      <c r="AP65" s="23">
        <f>Tabela534258[[#This Row],[Coluna5]]-Tabela53429[[#This Row],[Coluna5]]</f>
        <v>0</v>
      </c>
      <c r="AQ65" s="23"/>
      <c r="AR65" s="23">
        <f>Tabela534258[[#This Row],[Coluna7]]-Tabela53429[[#This Row],[Coluna7]]</f>
        <v>0</v>
      </c>
      <c r="AS65" s="23"/>
      <c r="AT65" s="23">
        <f>Tabela534258[[#This Row],[Coluna11]]-Tabela53429[[#This Row],[Coluna11]]</f>
        <v>0</v>
      </c>
      <c r="AU65" s="23"/>
      <c r="AV65" s="23">
        <f>Tabela534258[[#This Row],[Coluna23]]-Tabela53429[[#This Row],[Coluna23]]</f>
        <v>0</v>
      </c>
      <c r="AW65" s="23"/>
      <c r="AX65" s="23">
        <f>Tabela534258[[#This Row],[Coluna13]]-Tabela53429[[#This Row],[Coluna13]]</f>
        <v>0</v>
      </c>
      <c r="AY65" s="23"/>
      <c r="AZ65" s="23">
        <f>Tabela534258[[#This Row],[Coluna15]]-Tabela53429[[#This Row],[Coluna15]]</f>
        <v>0</v>
      </c>
      <c r="BA65" s="23"/>
      <c r="BB65" s="23">
        <f>Tabela534258[[#This Row],[Coluna17]]-Tabela53429[[#This Row],[Coluna17]]</f>
        <v>0</v>
      </c>
    </row>
    <row r="66" spans="2:54" ht="15" outlineLevel="1" x14ac:dyDescent="0.2">
      <c r="B66" s="77" t="s">
        <v>27</v>
      </c>
      <c r="C66" s="12"/>
      <c r="D66" s="6">
        <v>497343</v>
      </c>
      <c r="E66" s="12"/>
      <c r="F66" s="6">
        <v>0</v>
      </c>
      <c r="G66" s="6"/>
      <c r="H66" s="6">
        <v>0</v>
      </c>
      <c r="I66" s="13"/>
      <c r="J66" s="6">
        <v>0</v>
      </c>
      <c r="K66" s="6"/>
      <c r="L66" s="6">
        <v>0</v>
      </c>
      <c r="M66" s="6"/>
      <c r="N66" s="6">
        <v>0</v>
      </c>
      <c r="O66" s="7"/>
      <c r="P66" s="6">
        <v>469783</v>
      </c>
      <c r="Q66" s="13"/>
      <c r="R66" s="6">
        <v>27560</v>
      </c>
      <c r="U66" s="55" t="s">
        <v>27</v>
      </c>
      <c r="V66" s="12"/>
      <c r="W66" s="6">
        <v>290978.99294000003</v>
      </c>
      <c r="X66" s="12"/>
      <c r="Y66" s="6">
        <v>0</v>
      </c>
      <c r="Z66" s="6"/>
      <c r="AA66" s="6">
        <v>0</v>
      </c>
      <c r="AB66" s="13"/>
      <c r="AC66" s="6">
        <v>0</v>
      </c>
      <c r="AD66" s="6"/>
      <c r="AE66" s="6">
        <v>0</v>
      </c>
      <c r="AF66" s="6"/>
      <c r="AG66" s="6">
        <v>0</v>
      </c>
      <c r="AH66" s="7"/>
      <c r="AI66" s="6">
        <v>237043.99294000003</v>
      </c>
      <c r="AJ66" s="13"/>
      <c r="AK66" s="6">
        <v>53935</v>
      </c>
      <c r="AN66" s="23">
        <f>Tabela534258[[#This Row],[Coluna3]]-Tabela53429[[#This Row],[Coluna3]]</f>
        <v>206364.00705999997</v>
      </c>
      <c r="AO66" s="23">
        <f>Tabela534258[[#This Row],[Coluna3]]-Tabela53429[[#This Row],[Coluna3]]</f>
        <v>206364.00705999997</v>
      </c>
      <c r="AP66" s="23">
        <f>Tabela534258[[#This Row],[Coluna5]]-Tabela53429[[#This Row],[Coluna5]]</f>
        <v>0</v>
      </c>
      <c r="AQ66" s="23"/>
      <c r="AR66" s="23">
        <f>Tabela534258[[#This Row],[Coluna7]]-Tabela53429[[#This Row],[Coluna7]]</f>
        <v>0</v>
      </c>
      <c r="AS66" s="23"/>
      <c r="AT66" s="23">
        <f>Tabela534258[[#This Row],[Coluna11]]-Tabela53429[[#This Row],[Coluna11]]</f>
        <v>0</v>
      </c>
      <c r="AU66" s="23"/>
      <c r="AV66" s="23">
        <f>Tabela534258[[#This Row],[Coluna23]]-Tabela53429[[#This Row],[Coluna23]]</f>
        <v>0</v>
      </c>
      <c r="AW66" s="23"/>
      <c r="AX66" s="23">
        <f>Tabela534258[[#This Row],[Coluna13]]-Tabela53429[[#This Row],[Coluna13]]</f>
        <v>0</v>
      </c>
      <c r="AY66" s="23"/>
      <c r="AZ66" s="23">
        <f>Tabela534258[[#This Row],[Coluna15]]-Tabela53429[[#This Row],[Coluna15]]</f>
        <v>232739.00705999997</v>
      </c>
      <c r="BA66" s="23"/>
      <c r="BB66" s="23">
        <f>Tabela534258[[#This Row],[Coluna17]]-Tabela53429[[#This Row],[Coluna17]]</f>
        <v>-26375</v>
      </c>
    </row>
    <row r="67" spans="2:54" ht="15" outlineLevel="1" x14ac:dyDescent="0.2">
      <c r="B67" s="55" t="s">
        <v>42</v>
      </c>
      <c r="C67" s="12"/>
      <c r="D67" s="6">
        <v>-8051</v>
      </c>
      <c r="E67" s="12"/>
      <c r="F67" s="6">
        <v>0</v>
      </c>
      <c r="G67" s="6"/>
      <c r="H67" s="6">
        <v>0</v>
      </c>
      <c r="I67" s="13"/>
      <c r="J67" s="6">
        <v>0</v>
      </c>
      <c r="K67" s="6"/>
      <c r="L67" s="6">
        <v>0</v>
      </c>
      <c r="M67" s="6"/>
      <c r="N67" s="6">
        <v>0</v>
      </c>
      <c r="O67" s="7"/>
      <c r="P67" s="6">
        <v>0</v>
      </c>
      <c r="Q67" s="13"/>
      <c r="R67" s="6">
        <v>-8051</v>
      </c>
      <c r="U67" s="55" t="s">
        <v>42</v>
      </c>
      <c r="V67" s="12"/>
      <c r="W67" s="6">
        <v>-5112.9539999999997</v>
      </c>
      <c r="X67" s="12"/>
      <c r="Y67" s="6">
        <v>0</v>
      </c>
      <c r="Z67" s="6"/>
      <c r="AA67" s="6">
        <v>0</v>
      </c>
      <c r="AB67" s="13"/>
      <c r="AC67" s="6">
        <v>0</v>
      </c>
      <c r="AD67" s="6"/>
      <c r="AE67" s="6">
        <v>0</v>
      </c>
      <c r="AF67" s="6"/>
      <c r="AG67" s="6">
        <v>0</v>
      </c>
      <c r="AH67" s="7"/>
      <c r="AI67" s="6">
        <v>4.6000000000276486E-2</v>
      </c>
      <c r="AJ67" s="13"/>
      <c r="AK67" s="6">
        <v>-5113</v>
      </c>
      <c r="AN67" s="23">
        <f>Tabela534258[[#This Row],[Coluna3]]-Tabela53429[[#This Row],[Coluna3]]</f>
        <v>-2938.0460000000003</v>
      </c>
      <c r="AO67" s="23">
        <f>Tabela534258[[#This Row],[Coluna3]]-Tabela53429[[#This Row],[Coluna3]]</f>
        <v>-2938.0460000000003</v>
      </c>
      <c r="AP67" s="23">
        <f>Tabela534258[[#This Row],[Coluna5]]-Tabela53429[[#This Row],[Coluna5]]</f>
        <v>0</v>
      </c>
      <c r="AQ67" s="23"/>
      <c r="AR67" s="23">
        <f>Tabela534258[[#This Row],[Coluna7]]-Tabela53429[[#This Row],[Coluna7]]</f>
        <v>0</v>
      </c>
      <c r="AS67" s="23"/>
      <c r="AT67" s="23">
        <f>Tabela534258[[#This Row],[Coluna11]]-Tabela53429[[#This Row],[Coluna11]]</f>
        <v>0</v>
      </c>
      <c r="AU67" s="23"/>
      <c r="AV67" s="23">
        <f>Tabela534258[[#This Row],[Coluna23]]-Tabela53429[[#This Row],[Coluna23]]</f>
        <v>0</v>
      </c>
      <c r="AW67" s="23"/>
      <c r="AX67" s="23">
        <f>Tabela534258[[#This Row],[Coluna13]]-Tabela53429[[#This Row],[Coluna13]]</f>
        <v>0</v>
      </c>
      <c r="AY67" s="23"/>
      <c r="AZ67" s="23">
        <f>Tabela534258[[#This Row],[Coluna15]]-Tabela53429[[#This Row],[Coluna15]]</f>
        <v>-4.6000000000276486E-2</v>
      </c>
      <c r="BA67" s="23"/>
      <c r="BB67" s="23">
        <f>Tabela534258[[#This Row],[Coluna17]]-Tabela53429[[#This Row],[Coluna17]]</f>
        <v>-2938</v>
      </c>
    </row>
    <row r="68" spans="2:54" ht="15" outlineLevel="1" x14ac:dyDescent="0.2">
      <c r="B68" s="55" t="s">
        <v>43</v>
      </c>
      <c r="C68" s="12"/>
      <c r="D68" s="6">
        <v>678486</v>
      </c>
      <c r="E68" s="12"/>
      <c r="F68" s="6">
        <v>0</v>
      </c>
      <c r="G68" s="6"/>
      <c r="H68" s="6">
        <v>0</v>
      </c>
      <c r="I68" s="13"/>
      <c r="J68" s="6">
        <v>0</v>
      </c>
      <c r="K68" s="6"/>
      <c r="L68" s="6">
        <v>0</v>
      </c>
      <c r="M68" s="6"/>
      <c r="N68" s="6">
        <v>0</v>
      </c>
      <c r="O68" s="7"/>
      <c r="P68" s="6">
        <v>672604</v>
      </c>
      <c r="Q68" s="13"/>
      <c r="R68" s="6">
        <v>5882</v>
      </c>
      <c r="U68" s="55" t="s">
        <v>43</v>
      </c>
      <c r="V68" s="12"/>
      <c r="W68" s="6">
        <v>436886.68816999998</v>
      </c>
      <c r="X68" s="12"/>
      <c r="Y68" s="6">
        <v>0</v>
      </c>
      <c r="Z68" s="6"/>
      <c r="AA68" s="6">
        <v>0</v>
      </c>
      <c r="AB68" s="13"/>
      <c r="AC68" s="6">
        <v>0</v>
      </c>
      <c r="AD68" s="6"/>
      <c r="AE68" s="6">
        <v>0</v>
      </c>
      <c r="AF68" s="6"/>
      <c r="AG68" s="6">
        <v>0</v>
      </c>
      <c r="AH68" s="7"/>
      <c r="AI68" s="6">
        <v>132578.68816999998</v>
      </c>
      <c r="AJ68" s="13"/>
      <c r="AK68" s="6">
        <v>304308</v>
      </c>
      <c r="AN68" s="23">
        <f>Tabela534258[[#This Row],[Coluna3]]-Tabela53429[[#This Row],[Coluna3]]</f>
        <v>241599.31183000002</v>
      </c>
      <c r="AO68" s="23">
        <f>Tabela534258[[#This Row],[Coluna3]]-Tabela53429[[#This Row],[Coluna3]]</f>
        <v>241599.31183000002</v>
      </c>
      <c r="AP68" s="23">
        <f>Tabela534258[[#This Row],[Coluna5]]-Tabela53429[[#This Row],[Coluna5]]</f>
        <v>0</v>
      </c>
      <c r="AQ68" s="23"/>
      <c r="AR68" s="23">
        <f>Tabela534258[[#This Row],[Coluna7]]-Tabela53429[[#This Row],[Coluna7]]</f>
        <v>0</v>
      </c>
      <c r="AS68" s="23"/>
      <c r="AT68" s="23">
        <f>Tabela534258[[#This Row],[Coluna11]]-Tabela53429[[#This Row],[Coluna11]]</f>
        <v>0</v>
      </c>
      <c r="AU68" s="23"/>
      <c r="AV68" s="23">
        <f>Tabela534258[[#This Row],[Coluna23]]-Tabela53429[[#This Row],[Coluna23]]</f>
        <v>0</v>
      </c>
      <c r="AW68" s="23"/>
      <c r="AX68" s="23">
        <f>Tabela534258[[#This Row],[Coluna13]]-Tabela53429[[#This Row],[Coluna13]]</f>
        <v>0</v>
      </c>
      <c r="AY68" s="23"/>
      <c r="AZ68" s="23">
        <f>Tabela534258[[#This Row],[Coluna15]]-Tabela53429[[#This Row],[Coluna15]]</f>
        <v>540025.31183000002</v>
      </c>
      <c r="BA68" s="23"/>
      <c r="BB68" s="23">
        <f>Tabela534258[[#This Row],[Coluna17]]-Tabela53429[[#This Row],[Coluna17]]</f>
        <v>-298426</v>
      </c>
    </row>
    <row r="69" spans="2:54" ht="15" outlineLevel="1" x14ac:dyDescent="0.2">
      <c r="B69" s="55" t="s">
        <v>44</v>
      </c>
      <c r="C69" s="12"/>
      <c r="D69" s="6">
        <v>-4281</v>
      </c>
      <c r="E69" s="12"/>
      <c r="F69" s="6">
        <v>-202909</v>
      </c>
      <c r="G69" s="6"/>
      <c r="H69" s="6">
        <v>-283198</v>
      </c>
      <c r="I69" s="13"/>
      <c r="J69" s="6">
        <v>-204853</v>
      </c>
      <c r="K69" s="6"/>
      <c r="L69" s="6">
        <v>-819051</v>
      </c>
      <c r="M69" s="6"/>
      <c r="N69" s="6">
        <v>0</v>
      </c>
      <c r="O69" s="7"/>
      <c r="P69" s="6">
        <v>0</v>
      </c>
      <c r="Q69" s="13"/>
      <c r="R69" s="6">
        <v>-1514290</v>
      </c>
      <c r="U69" s="55" t="s">
        <v>44</v>
      </c>
      <c r="V69" s="12"/>
      <c r="W69" s="6">
        <v>-2.4</v>
      </c>
      <c r="X69" s="12"/>
      <c r="Y69" s="6">
        <v>-49228</v>
      </c>
      <c r="Z69" s="6"/>
      <c r="AA69" s="6">
        <v>-114096</v>
      </c>
      <c r="AB69" s="13"/>
      <c r="AC69" s="6">
        <v>-92980</v>
      </c>
      <c r="AD69" s="6"/>
      <c r="AE69" s="6">
        <v>-405668</v>
      </c>
      <c r="AF69" s="6"/>
      <c r="AG69" s="6">
        <v>2</v>
      </c>
      <c r="AH69" s="7"/>
      <c r="AI69" s="6">
        <v>-0.40000000002328306</v>
      </c>
      <c r="AJ69" s="13"/>
      <c r="AK69" s="6">
        <v>-661972</v>
      </c>
      <c r="AN69" s="23">
        <f>Tabela534258[[#This Row],[Coluna3]]-Tabela53429[[#This Row],[Coluna3]]</f>
        <v>-4278.6000000000004</v>
      </c>
      <c r="AO69" s="23">
        <f>Tabela534258[[#This Row],[Coluna3]]-Tabela53429[[#This Row],[Coluna3]]</f>
        <v>-4278.6000000000004</v>
      </c>
      <c r="AP69" s="23">
        <f>Tabela534258[[#This Row],[Coluna5]]-Tabela53429[[#This Row],[Coluna5]]</f>
        <v>-153681</v>
      </c>
      <c r="AQ69" s="23"/>
      <c r="AR69" s="23">
        <f>Tabela534258[[#This Row],[Coluna7]]-Tabela53429[[#This Row],[Coluna7]]</f>
        <v>-169102</v>
      </c>
      <c r="AS69" s="23"/>
      <c r="AT69" s="23">
        <f>Tabela534258[[#This Row],[Coluna11]]-Tabela53429[[#This Row],[Coluna11]]</f>
        <v>-111873</v>
      </c>
      <c r="AU69" s="23"/>
      <c r="AV69" s="23">
        <f>Tabela534258[[#This Row],[Coluna23]]-Tabela53429[[#This Row],[Coluna23]]</f>
        <v>-413383</v>
      </c>
      <c r="AW69" s="23"/>
      <c r="AX69" s="23">
        <f>Tabela534258[[#This Row],[Coluna13]]-Tabela53429[[#This Row],[Coluna13]]</f>
        <v>-2</v>
      </c>
      <c r="AY69" s="23"/>
      <c r="AZ69" s="23">
        <f>Tabela534258[[#This Row],[Coluna15]]-Tabela53429[[#This Row],[Coluna15]]</f>
        <v>0.40000000002328306</v>
      </c>
      <c r="BA69" s="23"/>
      <c r="BB69" s="23">
        <f>Tabela534258[[#This Row],[Coluna17]]-Tabela53429[[#This Row],[Coluna17]]</f>
        <v>-852318</v>
      </c>
    </row>
    <row r="70" spans="2:54" ht="15" outlineLevel="1" x14ac:dyDescent="0.2">
      <c r="B70" s="55" t="s">
        <v>45</v>
      </c>
      <c r="C70" s="12"/>
      <c r="D70" s="6">
        <v>-26462</v>
      </c>
      <c r="E70" s="12"/>
      <c r="F70" s="6">
        <v>-29003</v>
      </c>
      <c r="G70" s="6"/>
      <c r="H70" s="6">
        <v>-43397</v>
      </c>
      <c r="I70" s="13"/>
      <c r="J70" s="6">
        <v>-35053</v>
      </c>
      <c r="K70" s="6"/>
      <c r="L70" s="6">
        <v>-2338</v>
      </c>
      <c r="M70" s="6"/>
      <c r="N70" s="6">
        <v>0</v>
      </c>
      <c r="O70" s="7"/>
      <c r="P70" s="6">
        <v>0</v>
      </c>
      <c r="Q70" s="13"/>
      <c r="R70" s="6">
        <v>-136253</v>
      </c>
      <c r="U70" s="55" t="s">
        <v>45</v>
      </c>
      <c r="V70" s="12"/>
      <c r="W70" s="6">
        <v>-7566.3541099999848</v>
      </c>
      <c r="X70" s="12"/>
      <c r="Y70" s="6">
        <v>-28230</v>
      </c>
      <c r="Z70" s="6"/>
      <c r="AA70" s="6">
        <v>-6987</v>
      </c>
      <c r="AB70" s="13"/>
      <c r="AC70" s="6">
        <v>-14659</v>
      </c>
      <c r="AD70" s="6"/>
      <c r="AE70" s="6">
        <v>-1192</v>
      </c>
      <c r="AF70" s="6"/>
      <c r="AG70" s="6">
        <v>0</v>
      </c>
      <c r="AH70" s="7"/>
      <c r="AI70" s="6">
        <v>-0.35410999998566695</v>
      </c>
      <c r="AJ70" s="13"/>
      <c r="AK70" s="6">
        <v>-58634</v>
      </c>
      <c r="AN70" s="23">
        <f>Tabela534258[[#This Row],[Coluna3]]-Tabela53429[[#This Row],[Coluna3]]</f>
        <v>-18895.645890000014</v>
      </c>
      <c r="AO70" s="23">
        <f>Tabela534258[[#This Row],[Coluna3]]-Tabela53429[[#This Row],[Coluna3]]</f>
        <v>-18895.645890000014</v>
      </c>
      <c r="AP70" s="23">
        <f>Tabela534258[[#This Row],[Coluna5]]-Tabela53429[[#This Row],[Coluna5]]</f>
        <v>-773</v>
      </c>
      <c r="AQ70" s="23"/>
      <c r="AR70" s="23">
        <f>Tabela534258[[#This Row],[Coluna7]]-Tabela53429[[#This Row],[Coluna7]]</f>
        <v>-36410</v>
      </c>
      <c r="AS70" s="23"/>
      <c r="AT70" s="23">
        <f>Tabela534258[[#This Row],[Coluna11]]-Tabela53429[[#This Row],[Coluna11]]</f>
        <v>-20394</v>
      </c>
      <c r="AU70" s="23"/>
      <c r="AV70" s="23">
        <f>Tabela534258[[#This Row],[Coluna23]]-Tabela53429[[#This Row],[Coluna23]]</f>
        <v>-1146</v>
      </c>
      <c r="AW70" s="23"/>
      <c r="AX70" s="23">
        <f>Tabela534258[[#This Row],[Coluna13]]-Tabela53429[[#This Row],[Coluna13]]</f>
        <v>0</v>
      </c>
      <c r="AY70" s="23"/>
      <c r="AZ70" s="23">
        <f>Tabela534258[[#This Row],[Coluna15]]-Tabela53429[[#This Row],[Coluna15]]</f>
        <v>0.35410999998566695</v>
      </c>
      <c r="BA70" s="23"/>
      <c r="BB70" s="23">
        <f>Tabela534258[[#This Row],[Coluna17]]-Tabela53429[[#This Row],[Coluna17]]</f>
        <v>-77619</v>
      </c>
    </row>
    <row r="71" spans="2:54" ht="15" outlineLevel="1" x14ac:dyDescent="0.2">
      <c r="B71" s="55" t="s">
        <v>66</v>
      </c>
      <c r="C71" s="12"/>
      <c r="D71" s="6">
        <v>-180189</v>
      </c>
      <c r="E71" s="12"/>
      <c r="F71" s="6">
        <v>-286602</v>
      </c>
      <c r="G71" s="6"/>
      <c r="H71" s="6">
        <v>-1910419</v>
      </c>
      <c r="I71" s="13"/>
      <c r="J71" s="6">
        <v>256762</v>
      </c>
      <c r="K71" s="6"/>
      <c r="L71" s="6">
        <v>14047</v>
      </c>
      <c r="M71" s="6"/>
      <c r="N71" s="6">
        <v>0</v>
      </c>
      <c r="O71" s="7"/>
      <c r="P71" s="6">
        <v>0</v>
      </c>
      <c r="Q71" s="13"/>
      <c r="R71" s="6">
        <v>-2106401</v>
      </c>
      <c r="U71" s="55" t="s">
        <v>66</v>
      </c>
      <c r="V71" s="12"/>
      <c r="W71" s="6">
        <v>1086177.55477</v>
      </c>
      <c r="X71" s="12"/>
      <c r="Y71" s="6">
        <v>-501365</v>
      </c>
      <c r="Z71" s="6"/>
      <c r="AA71" s="6">
        <v>-165287</v>
      </c>
      <c r="AB71" s="13"/>
      <c r="AC71" s="6">
        <v>60590</v>
      </c>
      <c r="AD71" s="6"/>
      <c r="AE71" s="6">
        <v>-183042</v>
      </c>
      <c r="AF71" s="6"/>
      <c r="AG71" s="6">
        <v>0</v>
      </c>
      <c r="AH71" s="7"/>
      <c r="AI71" s="6">
        <v>-0.44522999995388091</v>
      </c>
      <c r="AJ71" s="13"/>
      <c r="AK71" s="6">
        <v>297074</v>
      </c>
      <c r="AN71" s="23">
        <f>Tabela534258[[#This Row],[Coluna3]]-Tabela53429[[#This Row],[Coluna3]]</f>
        <v>-1266366.55477</v>
      </c>
      <c r="AO71" s="23">
        <f>Tabela534258[[#This Row],[Coluna3]]-Tabela53429[[#This Row],[Coluna3]]</f>
        <v>-1266366.55477</v>
      </c>
      <c r="AP71" s="23">
        <f>Tabela534258[[#This Row],[Coluna5]]-Tabela53429[[#This Row],[Coluna5]]</f>
        <v>214763</v>
      </c>
      <c r="AQ71" s="23"/>
      <c r="AR71" s="23">
        <f>Tabela534258[[#This Row],[Coluna7]]-Tabela53429[[#This Row],[Coluna7]]</f>
        <v>-1745132</v>
      </c>
      <c r="AS71" s="23"/>
      <c r="AT71" s="23">
        <f>Tabela534258[[#This Row],[Coluna11]]-Tabela53429[[#This Row],[Coluna11]]</f>
        <v>196172</v>
      </c>
      <c r="AU71" s="23"/>
      <c r="AV71" s="23">
        <f>Tabela534258[[#This Row],[Coluna23]]-Tabela53429[[#This Row],[Coluna23]]</f>
        <v>197089</v>
      </c>
      <c r="AW71" s="23"/>
      <c r="AX71" s="23">
        <f>Tabela534258[[#This Row],[Coluna13]]-Tabela53429[[#This Row],[Coluna13]]</f>
        <v>0</v>
      </c>
      <c r="AY71" s="23"/>
      <c r="AZ71" s="23">
        <f>Tabela534258[[#This Row],[Coluna15]]-Tabela53429[[#This Row],[Coluna15]]</f>
        <v>0.44522999995388091</v>
      </c>
      <c r="BA71" s="23"/>
      <c r="BB71" s="23">
        <f>Tabela534258[[#This Row],[Coluna17]]-Tabela53429[[#This Row],[Coluna17]]</f>
        <v>-2403475</v>
      </c>
    </row>
    <row r="72" spans="2:54" ht="15" outlineLevel="1" x14ac:dyDescent="0.2">
      <c r="B72" s="55" t="s">
        <v>75</v>
      </c>
      <c r="C72" s="12"/>
      <c r="D72" s="6">
        <v>107222</v>
      </c>
      <c r="E72" s="12"/>
      <c r="F72" s="6">
        <v>95753</v>
      </c>
      <c r="G72" s="6"/>
      <c r="H72" s="6">
        <v>41222</v>
      </c>
      <c r="I72" s="13"/>
      <c r="J72" s="6">
        <v>13295</v>
      </c>
      <c r="K72" s="6"/>
      <c r="L72" s="6">
        <v>23928</v>
      </c>
      <c r="M72" s="6"/>
      <c r="N72" s="6">
        <v>0</v>
      </c>
      <c r="O72" s="7"/>
      <c r="P72" s="6">
        <v>0</v>
      </c>
      <c r="Q72" s="13"/>
      <c r="R72" s="6">
        <v>281420</v>
      </c>
      <c r="U72" s="39"/>
      <c r="V72" s="12"/>
      <c r="W72" s="14"/>
      <c r="X72" s="12"/>
      <c r="Y72" s="58"/>
      <c r="Z72" s="6"/>
      <c r="AA72" s="6"/>
      <c r="AB72" s="14"/>
      <c r="AC72" s="58"/>
      <c r="AD72" s="6"/>
      <c r="AE72" s="6"/>
      <c r="AF72" s="6"/>
      <c r="AG72" s="58"/>
      <c r="AH72" s="58"/>
      <c r="AI72" s="58"/>
      <c r="AJ72" s="14"/>
      <c r="AK72" s="58"/>
      <c r="AN72" s="23">
        <f>Tabela534258[[#This Row],[Coluna3]]-Tabela53429[[#This Row],[Coluna3]]</f>
        <v>107222</v>
      </c>
      <c r="AO72" s="23">
        <f>Tabela534258[[#This Row],[Coluna3]]-Tabela53429[[#This Row],[Coluna3]]</f>
        <v>107222</v>
      </c>
      <c r="AP72" s="23">
        <f>Tabela534258[[#This Row],[Coluna5]]-Tabela53429[[#This Row],[Coluna5]]</f>
        <v>95753</v>
      </c>
      <c r="AQ72" s="23"/>
      <c r="AR72" s="23">
        <f>Tabela534258[[#This Row],[Coluna7]]-Tabela53429[[#This Row],[Coluna7]]</f>
        <v>41222</v>
      </c>
      <c r="AS72" s="23"/>
      <c r="AT72" s="23">
        <f>Tabela534258[[#This Row],[Coluna11]]-Tabela53429[[#This Row],[Coluna11]]</f>
        <v>13295</v>
      </c>
      <c r="AU72" s="23"/>
      <c r="AV72" s="23">
        <f>Tabela534258[[#This Row],[Coluna23]]-Tabela53429[[#This Row],[Coluna23]]</f>
        <v>23928</v>
      </c>
      <c r="AW72" s="23"/>
      <c r="AX72" s="23">
        <f>Tabela534258[[#This Row],[Coluna13]]-Tabela53429[[#This Row],[Coluna13]]</f>
        <v>0</v>
      </c>
      <c r="AY72" s="23"/>
      <c r="AZ72" s="23">
        <f>Tabela534258[[#This Row],[Coluna15]]-Tabela53429[[#This Row],[Coluna15]]</f>
        <v>0</v>
      </c>
      <c r="BA72" s="23"/>
      <c r="BB72" s="23">
        <f>Tabela534258[[#This Row],[Coluna17]]-Tabela53429[[#This Row],[Coluna17]]</f>
        <v>281420</v>
      </c>
    </row>
    <row r="73" spans="2:54" ht="15" outlineLevel="1" x14ac:dyDescent="0.2">
      <c r="B73" s="55" t="s">
        <v>47</v>
      </c>
      <c r="C73" s="12"/>
      <c r="D73" s="6">
        <v>-8820</v>
      </c>
      <c r="E73" s="12"/>
      <c r="F73" s="6">
        <v>-116056</v>
      </c>
      <c r="G73" s="6"/>
      <c r="H73" s="6">
        <v>0</v>
      </c>
      <c r="I73" s="13"/>
      <c r="J73" s="6">
        <v>0</v>
      </c>
      <c r="K73" s="6"/>
      <c r="L73" s="6">
        <v>-116055</v>
      </c>
      <c r="M73" s="6"/>
      <c r="N73" s="6">
        <v>0</v>
      </c>
      <c r="O73" s="7"/>
      <c r="P73" s="6">
        <v>0</v>
      </c>
      <c r="Q73" s="13"/>
      <c r="R73" s="6">
        <v>-8819</v>
      </c>
      <c r="U73" s="39" t="s">
        <v>47</v>
      </c>
      <c r="V73" s="12"/>
      <c r="W73" s="6">
        <v>0</v>
      </c>
      <c r="X73" s="12"/>
      <c r="Y73" s="58">
        <v>0</v>
      </c>
      <c r="Z73" s="6"/>
      <c r="AA73" s="6">
        <v>0</v>
      </c>
      <c r="AB73" s="13"/>
      <c r="AC73" s="58">
        <v>0</v>
      </c>
      <c r="AD73" s="6"/>
      <c r="AE73" s="6">
        <v>0</v>
      </c>
      <c r="AF73" s="6"/>
      <c r="AG73" s="58">
        <v>0</v>
      </c>
      <c r="AH73" s="7"/>
      <c r="AI73" s="58">
        <v>0</v>
      </c>
      <c r="AJ73" s="13"/>
      <c r="AK73" s="58">
        <v>0</v>
      </c>
      <c r="AN73" s="23">
        <f>Tabela534258[[#This Row],[Coluna3]]-Tabela53429[[#This Row],[Coluna3]]</f>
        <v>-8820</v>
      </c>
      <c r="AO73" s="23">
        <f>Tabela534258[[#This Row],[Coluna3]]-Tabela53429[[#This Row],[Coluna3]]</f>
        <v>-8820</v>
      </c>
      <c r="AP73" s="23">
        <f>Tabela534258[[#This Row],[Coluna5]]-Tabela53429[[#This Row],[Coluna5]]</f>
        <v>-116056</v>
      </c>
      <c r="AQ73" s="23"/>
      <c r="AR73" s="23">
        <f>Tabela534258[[#This Row],[Coluna7]]-Tabela53429[[#This Row],[Coluna7]]</f>
        <v>0</v>
      </c>
      <c r="AS73" s="23"/>
      <c r="AT73" s="23">
        <f>Tabela534258[[#This Row],[Coluna11]]-Tabela53429[[#This Row],[Coluna11]]</f>
        <v>0</v>
      </c>
      <c r="AU73" s="23"/>
      <c r="AV73" s="23">
        <f>Tabela534258[[#This Row],[Coluna23]]-Tabela53429[[#This Row],[Coluna23]]</f>
        <v>-116055</v>
      </c>
      <c r="AW73" s="23"/>
      <c r="AX73" s="23">
        <f>Tabela534258[[#This Row],[Coluna13]]-Tabela53429[[#This Row],[Coluna13]]</f>
        <v>0</v>
      </c>
      <c r="AY73" s="23"/>
      <c r="AZ73" s="23">
        <f>Tabela534258[[#This Row],[Coluna15]]-Tabela53429[[#This Row],[Coluna15]]</f>
        <v>0</v>
      </c>
      <c r="BA73" s="23"/>
      <c r="BB73" s="23">
        <f>Tabela534258[[#This Row],[Coluna17]]-Tabela53429[[#This Row],[Coluna17]]</f>
        <v>-8819</v>
      </c>
    </row>
    <row r="74" spans="2:54" ht="15" outlineLevel="1" x14ac:dyDescent="0.2">
      <c r="B74" s="55" t="s">
        <v>48</v>
      </c>
      <c r="C74" s="12"/>
      <c r="D74" s="6">
        <v>0</v>
      </c>
      <c r="E74" s="12"/>
      <c r="F74" s="6">
        <v>0</v>
      </c>
      <c r="G74" s="6"/>
      <c r="H74" s="6">
        <v>0</v>
      </c>
      <c r="I74" s="13"/>
      <c r="J74" s="6">
        <v>0</v>
      </c>
      <c r="K74" s="6"/>
      <c r="L74" s="6">
        <v>0</v>
      </c>
      <c r="M74" s="6"/>
      <c r="N74" s="6">
        <v>0</v>
      </c>
      <c r="O74" s="7"/>
      <c r="P74" s="6">
        <v>0</v>
      </c>
      <c r="Q74" s="13"/>
      <c r="R74" s="6">
        <v>0</v>
      </c>
      <c r="U74" s="39" t="s">
        <v>48</v>
      </c>
      <c r="V74" s="12"/>
      <c r="W74" s="6">
        <v>0</v>
      </c>
      <c r="X74" s="12"/>
      <c r="Y74" s="58">
        <v>0</v>
      </c>
      <c r="Z74" s="6"/>
      <c r="AA74" s="6">
        <v>0</v>
      </c>
      <c r="AB74" s="13"/>
      <c r="AC74" s="58">
        <v>0</v>
      </c>
      <c r="AD74" s="6"/>
      <c r="AE74" s="6">
        <v>0</v>
      </c>
      <c r="AF74" s="6"/>
      <c r="AG74" s="58">
        <v>1208</v>
      </c>
      <c r="AH74" s="7"/>
      <c r="AI74" s="58">
        <v>0</v>
      </c>
      <c r="AJ74" s="13"/>
      <c r="AK74" s="58">
        <v>1208</v>
      </c>
      <c r="AN74" s="23">
        <f>Tabela534258[[#This Row],[Coluna3]]-Tabela53429[[#This Row],[Coluna3]]</f>
        <v>0</v>
      </c>
      <c r="AO74" s="23">
        <f>Tabela534258[[#This Row],[Coluna3]]-Tabela53429[[#This Row],[Coluna3]]</f>
        <v>0</v>
      </c>
      <c r="AP74" s="23">
        <f>Tabela534258[[#This Row],[Coluna5]]-Tabela53429[[#This Row],[Coluna5]]</f>
        <v>0</v>
      </c>
      <c r="AQ74" s="23"/>
      <c r="AR74" s="23">
        <f>Tabela534258[[#This Row],[Coluna7]]-Tabela53429[[#This Row],[Coluna7]]</f>
        <v>0</v>
      </c>
      <c r="AS74" s="23"/>
      <c r="AT74" s="23">
        <f>Tabela534258[[#This Row],[Coluna11]]-Tabela53429[[#This Row],[Coluna11]]</f>
        <v>0</v>
      </c>
      <c r="AU74" s="23"/>
      <c r="AV74" s="23">
        <f>Tabela534258[[#This Row],[Coluna23]]-Tabela53429[[#This Row],[Coluna23]]</f>
        <v>0</v>
      </c>
      <c r="AW74" s="23"/>
      <c r="AX74" s="23">
        <f>Tabela534258[[#This Row],[Coluna13]]-Tabela53429[[#This Row],[Coluna13]]</f>
        <v>-1208</v>
      </c>
      <c r="AY74" s="23"/>
      <c r="AZ74" s="23">
        <f>Tabela534258[[#This Row],[Coluna15]]-Tabela53429[[#This Row],[Coluna15]]</f>
        <v>0</v>
      </c>
      <c r="BA74" s="23"/>
      <c r="BB74" s="23">
        <f>Tabela534258[[#This Row],[Coluna17]]-Tabela53429[[#This Row],[Coluna17]]</f>
        <v>-1208</v>
      </c>
    </row>
    <row r="75" spans="2:54" ht="15" outlineLevel="1" x14ac:dyDescent="0.2">
      <c r="B75" s="55" t="s">
        <v>70</v>
      </c>
      <c r="C75" s="12"/>
      <c r="D75" s="6">
        <v>0</v>
      </c>
      <c r="E75" s="12"/>
      <c r="F75" s="6">
        <v>-531138</v>
      </c>
      <c r="G75" s="6"/>
      <c r="H75" s="6">
        <v>0</v>
      </c>
      <c r="I75" s="13"/>
      <c r="J75" s="58">
        <v>0</v>
      </c>
      <c r="K75" s="6"/>
      <c r="L75" s="6">
        <v>0</v>
      </c>
      <c r="M75" s="6"/>
      <c r="N75" s="58">
        <v>0</v>
      </c>
      <c r="O75" s="7"/>
      <c r="P75" s="58">
        <v>-315017</v>
      </c>
      <c r="Q75" s="13"/>
      <c r="R75" s="6">
        <v>-216121</v>
      </c>
      <c r="U75" s="39" t="s">
        <v>70</v>
      </c>
      <c r="V75" s="12"/>
      <c r="W75" s="6">
        <v>0</v>
      </c>
      <c r="X75" s="12"/>
      <c r="Y75" s="58">
        <v>0</v>
      </c>
      <c r="Z75" s="6"/>
      <c r="AA75" s="6">
        <v>0</v>
      </c>
      <c r="AB75" s="13"/>
      <c r="AC75" s="58">
        <v>0</v>
      </c>
      <c r="AD75" s="6"/>
      <c r="AE75" s="6">
        <v>0</v>
      </c>
      <c r="AF75" s="6"/>
      <c r="AG75" s="58">
        <v>0</v>
      </c>
      <c r="AH75" s="7"/>
      <c r="AI75" s="58">
        <v>639129</v>
      </c>
      <c r="AJ75" s="13"/>
      <c r="AK75" s="58">
        <v>-639129</v>
      </c>
      <c r="AN75" s="23">
        <f>Tabela534258[[#This Row],[Coluna3]]-Tabela53429[[#This Row],[Coluna3]]</f>
        <v>0</v>
      </c>
      <c r="AO75" s="23">
        <f>Tabela534258[[#This Row],[Coluna3]]-Tabela53429[[#This Row],[Coluna3]]</f>
        <v>0</v>
      </c>
      <c r="AP75" s="23">
        <f>Tabela534258[[#This Row],[Coluna5]]-Tabela53429[[#This Row],[Coluna5]]</f>
        <v>-531138</v>
      </c>
      <c r="AQ75" s="23"/>
      <c r="AR75" s="23">
        <f>Tabela534258[[#This Row],[Coluna7]]-Tabela53429[[#This Row],[Coluna7]]</f>
        <v>0</v>
      </c>
      <c r="AS75" s="23"/>
      <c r="AT75" s="23">
        <f>Tabela534258[[#This Row],[Coluna11]]-Tabela53429[[#This Row],[Coluna11]]</f>
        <v>0</v>
      </c>
      <c r="AU75" s="23"/>
      <c r="AV75" s="23">
        <f>Tabela534258[[#This Row],[Coluna23]]-Tabela53429[[#This Row],[Coluna23]]</f>
        <v>0</v>
      </c>
      <c r="AW75" s="23"/>
      <c r="AX75" s="23">
        <f>Tabela534258[[#This Row],[Coluna13]]-Tabela53429[[#This Row],[Coluna13]]</f>
        <v>0</v>
      </c>
      <c r="AY75" s="23"/>
      <c r="AZ75" s="23">
        <f>Tabela534258[[#This Row],[Coluna15]]-Tabela53429[[#This Row],[Coluna15]]</f>
        <v>-954146</v>
      </c>
      <c r="BA75" s="23"/>
      <c r="BB75" s="23">
        <f>Tabela534258[[#This Row],[Coluna17]]-Tabela53429[[#This Row],[Coluna17]]</f>
        <v>423008</v>
      </c>
    </row>
    <row r="76" spans="2:54" ht="15" outlineLevel="1" x14ac:dyDescent="0.2">
      <c r="B76" s="55" t="s">
        <v>13</v>
      </c>
      <c r="C76" s="12"/>
      <c r="D76" s="6">
        <v>0</v>
      </c>
      <c r="E76" s="12"/>
      <c r="F76" s="6">
        <v>0</v>
      </c>
      <c r="G76" s="6"/>
      <c r="H76" s="6">
        <v>-400000</v>
      </c>
      <c r="I76" s="13"/>
      <c r="J76" s="6">
        <v>0</v>
      </c>
      <c r="K76" s="6"/>
      <c r="L76" s="6">
        <v>400000</v>
      </c>
      <c r="M76" s="6"/>
      <c r="N76" s="6">
        <v>-1003</v>
      </c>
      <c r="O76" s="7"/>
      <c r="P76" s="6">
        <v>0</v>
      </c>
      <c r="Q76" s="13"/>
      <c r="R76" s="6">
        <v>-1005</v>
      </c>
      <c r="U76" s="39" t="s">
        <v>13</v>
      </c>
      <c r="V76" s="12"/>
      <c r="W76" s="6">
        <v>0</v>
      </c>
      <c r="X76" s="12"/>
      <c r="Y76" s="58">
        <v>-639129</v>
      </c>
      <c r="Z76" s="6"/>
      <c r="AA76" s="6">
        <v>0</v>
      </c>
      <c r="AB76" s="13"/>
      <c r="AC76" s="58">
        <v>0</v>
      </c>
      <c r="AD76" s="6"/>
      <c r="AE76" s="6">
        <v>0</v>
      </c>
      <c r="AF76" s="6"/>
      <c r="AG76" s="58">
        <v>0</v>
      </c>
      <c r="AH76" s="7"/>
      <c r="AI76" s="58">
        <v>-639129</v>
      </c>
      <c r="AJ76" s="13"/>
      <c r="AK76" s="58">
        <v>0</v>
      </c>
      <c r="AN76" s="23">
        <f>Tabela534258[[#This Row],[Coluna3]]-Tabela53429[[#This Row],[Coluna3]]</f>
        <v>0</v>
      </c>
      <c r="AO76" s="23">
        <f>Tabela534258[[#This Row],[Coluna3]]-Tabela53429[[#This Row],[Coluna3]]</f>
        <v>0</v>
      </c>
      <c r="AP76" s="23">
        <f>Tabela534258[[#This Row],[Coluna5]]-Tabela53429[[#This Row],[Coluna5]]</f>
        <v>639129</v>
      </c>
      <c r="AQ76" s="23"/>
      <c r="AR76" s="23">
        <f>Tabela534258[[#This Row],[Coluna7]]-Tabela53429[[#This Row],[Coluna7]]</f>
        <v>-400000</v>
      </c>
      <c r="AS76" s="23"/>
      <c r="AT76" s="23">
        <f>Tabela534258[[#This Row],[Coluna11]]-Tabela53429[[#This Row],[Coluna11]]</f>
        <v>0</v>
      </c>
      <c r="AU76" s="23"/>
      <c r="AV76" s="23">
        <f>Tabela534258[[#This Row],[Coluna23]]-Tabela53429[[#This Row],[Coluna23]]</f>
        <v>400000</v>
      </c>
      <c r="AW76" s="23"/>
      <c r="AX76" s="23">
        <f>Tabela534258[[#This Row],[Coluna13]]-Tabela53429[[#This Row],[Coluna13]]</f>
        <v>-1003</v>
      </c>
      <c r="AY76" s="23"/>
      <c r="AZ76" s="23">
        <f>Tabela534258[[#This Row],[Coluna15]]-Tabela53429[[#This Row],[Coluna15]]</f>
        <v>639129</v>
      </c>
      <c r="BA76" s="23"/>
      <c r="BB76" s="23">
        <f>Tabela534258[[#This Row],[Coluna17]]-Tabela53429[[#This Row],[Coluna17]]</f>
        <v>-1005</v>
      </c>
    </row>
    <row r="77" spans="2:54" ht="15" outlineLevel="1" x14ac:dyDescent="0.2">
      <c r="B77" s="55" t="s">
        <v>46</v>
      </c>
      <c r="C77" s="12"/>
      <c r="D77" s="6">
        <v>0</v>
      </c>
      <c r="E77" s="12"/>
      <c r="F77" s="6">
        <v>-539039</v>
      </c>
      <c r="G77" s="6"/>
      <c r="H77" s="6">
        <v>-384719</v>
      </c>
      <c r="I77" s="13"/>
      <c r="J77" s="6">
        <v>-362558</v>
      </c>
      <c r="K77" s="6"/>
      <c r="L77" s="6">
        <v>-164249</v>
      </c>
      <c r="M77" s="6"/>
      <c r="N77" s="6">
        <v>0</v>
      </c>
      <c r="O77" s="7"/>
      <c r="P77" s="6">
        <v>0</v>
      </c>
      <c r="Q77" s="13"/>
      <c r="R77" s="6">
        <v>-1450565</v>
      </c>
      <c r="U77" s="39" t="s">
        <v>46</v>
      </c>
      <c r="V77" s="12"/>
      <c r="W77" s="6">
        <v>0</v>
      </c>
      <c r="X77" s="12"/>
      <c r="Y77" s="58">
        <v>-193572</v>
      </c>
      <c r="Z77" s="6"/>
      <c r="AA77" s="6">
        <v>-178658</v>
      </c>
      <c r="AB77" s="13"/>
      <c r="AC77" s="58">
        <v>-190848</v>
      </c>
      <c r="AD77" s="6"/>
      <c r="AE77" s="6">
        <v>-79477</v>
      </c>
      <c r="AF77" s="6"/>
      <c r="AG77" s="58">
        <v>0</v>
      </c>
      <c r="AH77" s="7"/>
      <c r="AI77" s="58">
        <v>0</v>
      </c>
      <c r="AJ77" s="13"/>
      <c r="AK77" s="58">
        <v>-642555</v>
      </c>
      <c r="AN77" s="23">
        <f>Tabela534258[[#This Row],[Coluna3]]-Tabela53429[[#This Row],[Coluna3]]</f>
        <v>0</v>
      </c>
      <c r="AO77" s="23">
        <f>Tabela534258[[#This Row],[Coluna3]]-Tabela53429[[#This Row],[Coluna3]]</f>
        <v>0</v>
      </c>
      <c r="AP77" s="23">
        <f>Tabela534258[[#This Row],[Coluna5]]-Tabela53429[[#This Row],[Coluna5]]</f>
        <v>-345467</v>
      </c>
      <c r="AQ77" s="23"/>
      <c r="AR77" s="23">
        <f>Tabela534258[[#This Row],[Coluna7]]-Tabela53429[[#This Row],[Coluna7]]</f>
        <v>-206061</v>
      </c>
      <c r="AS77" s="23"/>
      <c r="AT77" s="23">
        <f>Tabela534258[[#This Row],[Coluna11]]-Tabela53429[[#This Row],[Coluna11]]</f>
        <v>-171710</v>
      </c>
      <c r="AU77" s="23"/>
      <c r="AV77" s="23">
        <f>Tabela534258[[#This Row],[Coluna23]]-Tabela53429[[#This Row],[Coluna23]]</f>
        <v>-84772</v>
      </c>
      <c r="AW77" s="23"/>
      <c r="AX77" s="23">
        <f>Tabela534258[[#This Row],[Coluna13]]-Tabela53429[[#This Row],[Coluna13]]</f>
        <v>0</v>
      </c>
      <c r="AY77" s="23"/>
      <c r="AZ77" s="23">
        <f>Tabela534258[[#This Row],[Coluna15]]-Tabela53429[[#This Row],[Coluna15]]</f>
        <v>0</v>
      </c>
      <c r="BA77" s="23"/>
      <c r="BB77" s="23">
        <f>Tabela534258[[#This Row],[Coluna17]]-Tabela53429[[#This Row],[Coluna17]]</f>
        <v>-808010</v>
      </c>
    </row>
    <row r="78" spans="2:54" ht="15" outlineLevel="1" x14ac:dyDescent="0.2">
      <c r="B78" s="55"/>
      <c r="C78" s="12"/>
      <c r="D78" s="13"/>
      <c r="E78" s="12"/>
      <c r="F78" s="13"/>
      <c r="G78" s="6"/>
      <c r="H78" s="13"/>
      <c r="I78" s="13"/>
      <c r="J78" s="13"/>
      <c r="K78" s="6"/>
      <c r="L78" s="13"/>
      <c r="M78" s="6"/>
      <c r="N78" s="13"/>
      <c r="O78" s="7"/>
      <c r="P78" s="13"/>
      <c r="Q78" s="13"/>
      <c r="R78" s="13"/>
      <c r="U78" s="39"/>
      <c r="V78" s="12"/>
      <c r="W78" s="13"/>
      <c r="X78" s="12"/>
      <c r="Y78" s="13"/>
      <c r="Z78" s="6"/>
      <c r="AA78" s="83"/>
      <c r="AB78" s="13"/>
      <c r="AC78" s="13"/>
      <c r="AD78" s="6"/>
      <c r="AE78" s="79"/>
      <c r="AF78" s="6"/>
      <c r="AG78" s="13"/>
      <c r="AH78" s="7"/>
      <c r="AI78" s="13"/>
      <c r="AJ78" s="13"/>
      <c r="AK78" s="13"/>
      <c r="AN78" s="23">
        <f>Tabela534258[[#This Row],[Coluna3]]-Tabela53429[[#This Row],[Coluna3]]</f>
        <v>0</v>
      </c>
      <c r="AO78" s="23">
        <f>Tabela534258[[#This Row],[Coluna3]]-Tabela53429[[#This Row],[Coluna3]]</f>
        <v>0</v>
      </c>
      <c r="AP78" s="23">
        <f>Tabela534258[[#This Row],[Coluna5]]-Tabela53429[[#This Row],[Coluna5]]</f>
        <v>0</v>
      </c>
      <c r="AQ78" s="23"/>
      <c r="AR78" s="23">
        <f>Tabela534258[[#This Row],[Coluna7]]-Tabela53429[[#This Row],[Coluna7]]</f>
        <v>0</v>
      </c>
      <c r="AS78" s="23"/>
      <c r="AT78" s="23">
        <f>Tabela534258[[#This Row],[Coluna11]]-Tabela53429[[#This Row],[Coluna11]]</f>
        <v>0</v>
      </c>
      <c r="AU78" s="23"/>
      <c r="AV78" s="23">
        <f>Tabela534258[[#This Row],[Coluna23]]-Tabela53429[[#This Row],[Coluna23]]</f>
        <v>0</v>
      </c>
      <c r="AW78" s="23"/>
      <c r="AX78" s="23">
        <f>Tabela534258[[#This Row],[Coluna13]]-Tabela53429[[#This Row],[Coluna13]]</f>
        <v>0</v>
      </c>
      <c r="AY78" s="23"/>
      <c r="AZ78" s="23">
        <f>Tabela534258[[#This Row],[Coluna15]]-Tabela53429[[#This Row],[Coluna15]]</f>
        <v>0</v>
      </c>
      <c r="BA78" s="23"/>
      <c r="BB78" s="23">
        <f>Tabela534258[[#This Row],[Coluna17]]-Tabela53429[[#This Row],[Coluna17]]</f>
        <v>0</v>
      </c>
    </row>
    <row r="79" spans="2:54" ht="15" outlineLevel="1" x14ac:dyDescent="0.2">
      <c r="B79" s="59" t="s">
        <v>49</v>
      </c>
      <c r="C79" s="12"/>
      <c r="D79" s="60">
        <f>SUM(D66:D76)</f>
        <v>1055248</v>
      </c>
      <c r="E79" s="12"/>
      <c r="F79" s="60">
        <f>SUM(F66:F76)</f>
        <v>-1069955</v>
      </c>
      <c r="G79" s="12"/>
      <c r="H79" s="60">
        <f>SUM(H66:H76)</f>
        <v>-2595792</v>
      </c>
      <c r="I79" s="12"/>
      <c r="J79" s="60">
        <f>SUM(J66:J76)</f>
        <v>30151</v>
      </c>
      <c r="K79" s="12"/>
      <c r="L79" s="60">
        <f>SUM(L66:L76)</f>
        <v>-499469</v>
      </c>
      <c r="M79" s="12"/>
      <c r="N79" s="60">
        <f>SUM(N66:N76)</f>
        <v>-1003</v>
      </c>
      <c r="O79" s="12"/>
      <c r="P79" s="60">
        <f>SUM(P66:P76)</f>
        <v>827370</v>
      </c>
      <c r="Q79" s="12"/>
      <c r="R79" s="60">
        <f>SUM(R66:R76)</f>
        <v>-3676078</v>
      </c>
      <c r="U79" s="39" t="s">
        <v>49</v>
      </c>
      <c r="V79" s="12"/>
      <c r="W79" s="60">
        <v>1801361.52777</v>
      </c>
      <c r="X79" s="12"/>
      <c r="Y79" s="81">
        <v>-1411524</v>
      </c>
      <c r="Z79" s="6"/>
      <c r="AA79" s="60">
        <v>-465028</v>
      </c>
      <c r="AB79" s="13"/>
      <c r="AC79" s="81">
        <v>-237897</v>
      </c>
      <c r="AD79" s="6"/>
      <c r="AE79" s="60">
        <v>-669379</v>
      </c>
      <c r="AF79" s="6"/>
      <c r="AG79" s="81">
        <v>1210</v>
      </c>
      <c r="AH79" s="7"/>
      <c r="AI79" s="81">
        <v>369621.52777000004</v>
      </c>
      <c r="AJ79" s="13"/>
      <c r="AK79" s="81">
        <v>-1350878</v>
      </c>
      <c r="AN79" s="23">
        <f>Tabela534258[[#This Row],[Coluna3]]-Tabela53429[[#This Row],[Coluna3]]</f>
        <v>-746113.52777000004</v>
      </c>
      <c r="AO79" s="23">
        <f>Tabela534258[[#This Row],[Coluna3]]-Tabela53429[[#This Row],[Coluna3]]</f>
        <v>-746113.52777000004</v>
      </c>
      <c r="AP79" s="23">
        <f>Tabela534258[[#This Row],[Coluna5]]-Tabela53429[[#This Row],[Coluna5]]</f>
        <v>341569</v>
      </c>
      <c r="AQ79" s="23"/>
      <c r="AR79" s="23">
        <f>Tabela534258[[#This Row],[Coluna7]]-Tabela53429[[#This Row],[Coluna7]]</f>
        <v>-2130764</v>
      </c>
      <c r="AS79" s="23"/>
      <c r="AT79" s="23">
        <f>Tabela534258[[#This Row],[Coluna11]]-Tabela53429[[#This Row],[Coluna11]]</f>
        <v>268048</v>
      </c>
      <c r="AU79" s="23"/>
      <c r="AV79" s="23">
        <f>Tabela534258[[#This Row],[Coluna23]]-Tabela53429[[#This Row],[Coluna23]]</f>
        <v>169910</v>
      </c>
      <c r="AW79" s="23"/>
      <c r="AX79" s="23">
        <f>Tabela534258[[#This Row],[Coluna13]]-Tabela53429[[#This Row],[Coluna13]]</f>
        <v>-2213</v>
      </c>
      <c r="AY79" s="23"/>
      <c r="AZ79" s="23">
        <f>Tabela534258[[#This Row],[Coluna15]]-Tabela53429[[#This Row],[Coluna15]]</f>
        <v>457748.47222999996</v>
      </c>
      <c r="BA79" s="23"/>
      <c r="BB79" s="23">
        <f>Tabela534258[[#This Row],[Coluna17]]-Tabela53429[[#This Row],[Coluna17]]</f>
        <v>-2325200</v>
      </c>
    </row>
    <row r="80" spans="2:54" ht="15" outlineLevel="1" x14ac:dyDescent="0.2">
      <c r="B80" s="62" t="s">
        <v>67</v>
      </c>
      <c r="C80" s="12"/>
      <c r="D80" s="13">
        <v>0</v>
      </c>
      <c r="E80" s="12"/>
      <c r="F80" s="13"/>
      <c r="G80" s="6"/>
      <c r="H80" s="13"/>
      <c r="I80" s="13"/>
      <c r="J80" s="13"/>
      <c r="K80" s="6"/>
      <c r="L80" s="13"/>
      <c r="M80" s="6"/>
      <c r="N80" s="13"/>
      <c r="O80" s="7"/>
      <c r="P80" s="13"/>
      <c r="Q80" s="13"/>
      <c r="R80" s="13">
        <v>0</v>
      </c>
      <c r="U80" s="39" t="s">
        <v>67</v>
      </c>
      <c r="V80" s="12"/>
      <c r="W80" s="13">
        <v>0</v>
      </c>
      <c r="X80" s="12"/>
      <c r="Y80" s="13"/>
      <c r="Z80" s="6"/>
      <c r="AA80" s="83"/>
      <c r="AB80" s="13"/>
      <c r="AC80" s="13"/>
      <c r="AD80" s="6"/>
      <c r="AE80" s="79"/>
      <c r="AF80" s="6"/>
      <c r="AG80" s="13"/>
      <c r="AH80" s="7"/>
      <c r="AI80" s="13"/>
      <c r="AJ80" s="13"/>
      <c r="AK80" s="13">
        <v>0</v>
      </c>
      <c r="AN80" s="23">
        <f>Tabela534258[[#This Row],[Coluna3]]-Tabela53429[[#This Row],[Coluna3]]</f>
        <v>0</v>
      </c>
      <c r="AO80" s="23">
        <f>Tabela534258[[#This Row],[Coluna3]]-Tabela53429[[#This Row],[Coluna3]]</f>
        <v>0</v>
      </c>
      <c r="AP80" s="23">
        <f>Tabela534258[[#This Row],[Coluna5]]-Tabela53429[[#This Row],[Coluna5]]</f>
        <v>0</v>
      </c>
      <c r="AQ80" s="23"/>
      <c r="AR80" s="23">
        <f>Tabela534258[[#This Row],[Coluna7]]-Tabela53429[[#This Row],[Coluna7]]</f>
        <v>0</v>
      </c>
      <c r="AS80" s="23"/>
      <c r="AT80" s="23">
        <f>Tabela534258[[#This Row],[Coluna11]]-Tabela53429[[#This Row],[Coluna11]]</f>
        <v>0</v>
      </c>
      <c r="AU80" s="23"/>
      <c r="AV80" s="23">
        <f>Tabela534258[[#This Row],[Coluna23]]-Tabela53429[[#This Row],[Coluna23]]</f>
        <v>0</v>
      </c>
      <c r="AW80" s="23"/>
      <c r="AX80" s="23">
        <f>Tabela534258[[#This Row],[Coluna13]]-Tabela53429[[#This Row],[Coluna13]]</f>
        <v>0</v>
      </c>
      <c r="AY80" s="23"/>
      <c r="AZ80" s="23">
        <f>Tabela534258[[#This Row],[Coluna15]]-Tabela53429[[#This Row],[Coluna15]]</f>
        <v>0</v>
      </c>
      <c r="BA80" s="23"/>
      <c r="BB80" s="23">
        <f>Tabela534258[[#This Row],[Coluna17]]-Tabela53429[[#This Row],[Coluna17]]</f>
        <v>0</v>
      </c>
    </row>
    <row r="81" spans="2:54" ht="15" x14ac:dyDescent="0.2">
      <c r="B81" s="61" t="s">
        <v>50</v>
      </c>
      <c r="C81" s="12"/>
      <c r="D81" s="35">
        <f>+D79+D80</f>
        <v>1055248</v>
      </c>
      <c r="E81" s="18"/>
      <c r="F81" s="35">
        <f>+F79+F80</f>
        <v>-1069955</v>
      </c>
      <c r="G81" s="2"/>
      <c r="H81" s="35">
        <f>+H79+H80</f>
        <v>-2595792</v>
      </c>
      <c r="I81" s="4"/>
      <c r="J81" s="35">
        <f>+J79+J80</f>
        <v>30151</v>
      </c>
      <c r="K81" s="2"/>
      <c r="L81" s="35">
        <f>+L79+L80</f>
        <v>-499469</v>
      </c>
      <c r="M81" s="2"/>
      <c r="N81" s="35">
        <f>+N79+N80</f>
        <v>-1003</v>
      </c>
      <c r="O81" s="21"/>
      <c r="P81" s="35">
        <f>+P79+P80</f>
        <v>827370</v>
      </c>
      <c r="Q81" s="2"/>
      <c r="R81" s="35">
        <f>+R79+R80</f>
        <v>-3676078</v>
      </c>
      <c r="U81" s="39" t="s">
        <v>50</v>
      </c>
      <c r="V81" s="12"/>
      <c r="W81" s="35">
        <v>1801361.52777</v>
      </c>
      <c r="X81" s="12"/>
      <c r="Y81" s="69">
        <v>-1411524</v>
      </c>
      <c r="Z81" s="6"/>
      <c r="AA81" s="84">
        <v>-465028</v>
      </c>
      <c r="AB81" s="13"/>
      <c r="AC81" s="69">
        <v>-237897</v>
      </c>
      <c r="AD81" s="6"/>
      <c r="AE81" s="60">
        <v>-669379</v>
      </c>
      <c r="AF81" s="6"/>
      <c r="AG81" s="69">
        <v>1210</v>
      </c>
      <c r="AH81" s="7"/>
      <c r="AI81" s="69">
        <v>369621.52777000004</v>
      </c>
      <c r="AJ81" s="13"/>
      <c r="AK81" s="69">
        <v>-1350878</v>
      </c>
      <c r="AN81" s="23">
        <f>Tabela534258[[#This Row],[Coluna3]]-Tabela53429[[#This Row],[Coluna3]]</f>
        <v>-746113.52777000004</v>
      </c>
      <c r="AO81" s="23">
        <f>Tabela534258[[#This Row],[Coluna3]]-Tabela53429[[#This Row],[Coluna3]]</f>
        <v>-746113.52777000004</v>
      </c>
      <c r="AP81" s="23">
        <f>Tabela534258[[#This Row],[Coluna5]]-Tabela53429[[#This Row],[Coluna5]]</f>
        <v>341569</v>
      </c>
      <c r="AQ81" s="23"/>
      <c r="AR81" s="23">
        <f>Tabela534258[[#This Row],[Coluna7]]-Tabela53429[[#This Row],[Coluna7]]</f>
        <v>-2130764</v>
      </c>
      <c r="AS81" s="23"/>
      <c r="AT81" s="23">
        <f>Tabela534258[[#This Row],[Coluna11]]-Tabela53429[[#This Row],[Coluna11]]</f>
        <v>268048</v>
      </c>
      <c r="AU81" s="23"/>
      <c r="AV81" s="23">
        <f>Tabela534258[[#This Row],[Coluna23]]-Tabela53429[[#This Row],[Coluna23]]</f>
        <v>169910</v>
      </c>
      <c r="AW81" s="23"/>
      <c r="AX81" s="23">
        <f>Tabela534258[[#This Row],[Coluna13]]-Tabela53429[[#This Row],[Coluna13]]</f>
        <v>-2213</v>
      </c>
      <c r="AY81" s="23"/>
      <c r="AZ81" s="23">
        <f>Tabela534258[[#This Row],[Coluna15]]-Tabela53429[[#This Row],[Coluna15]]</f>
        <v>457748.47222999996</v>
      </c>
      <c r="BA81" s="23"/>
      <c r="BB81" s="23">
        <f>Tabela534258[[#This Row],[Coluna17]]-Tabela53429[[#This Row],[Coluna17]]</f>
        <v>-2325200</v>
      </c>
    </row>
    <row r="82" spans="2:54" ht="15" x14ac:dyDescent="0.2">
      <c r="B82" s="55"/>
      <c r="C82" s="12"/>
      <c r="D82" s="13"/>
      <c r="E82" s="12"/>
      <c r="F82" s="13"/>
      <c r="G82" s="6"/>
      <c r="H82" s="13"/>
      <c r="I82" s="13"/>
      <c r="J82" s="13"/>
      <c r="K82" s="6"/>
      <c r="L82" s="13"/>
      <c r="M82" s="6"/>
      <c r="N82" s="13"/>
      <c r="O82" s="7"/>
      <c r="P82" s="13"/>
      <c r="Q82" s="13"/>
      <c r="R82" s="13"/>
      <c r="U82" s="39"/>
      <c r="V82" s="12"/>
      <c r="W82" s="13"/>
      <c r="X82" s="12"/>
      <c r="Y82" s="13"/>
      <c r="Z82" s="6"/>
      <c r="AA82" s="83"/>
      <c r="AB82" s="13"/>
      <c r="AC82" s="13"/>
      <c r="AD82" s="6"/>
      <c r="AE82" s="79"/>
      <c r="AF82" s="6"/>
      <c r="AG82" s="13"/>
      <c r="AH82" s="7"/>
      <c r="AI82" s="13"/>
      <c r="AJ82" s="13"/>
      <c r="AK82" s="13"/>
      <c r="AN82" s="23">
        <f>Tabela534258[[#This Row],[Coluna3]]-Tabela53429[[#This Row],[Coluna3]]</f>
        <v>0</v>
      </c>
      <c r="AO82" s="23">
        <f>Tabela534258[[#This Row],[Coluna3]]-Tabela53429[[#This Row],[Coluna3]]</f>
        <v>0</v>
      </c>
      <c r="AP82" s="23">
        <f>Tabela534258[[#This Row],[Coluna5]]-Tabela53429[[#This Row],[Coluna5]]</f>
        <v>0</v>
      </c>
      <c r="AQ82" s="23"/>
      <c r="AR82" s="23">
        <f>Tabela534258[[#This Row],[Coluna7]]-Tabela53429[[#This Row],[Coluna7]]</f>
        <v>0</v>
      </c>
      <c r="AS82" s="23"/>
      <c r="AT82" s="23">
        <f>Tabela534258[[#This Row],[Coluna11]]-Tabela53429[[#This Row],[Coluna11]]</f>
        <v>0</v>
      </c>
      <c r="AU82" s="23"/>
      <c r="AV82" s="23">
        <f>Tabela534258[[#This Row],[Coluna23]]-Tabela53429[[#This Row],[Coluna23]]</f>
        <v>0</v>
      </c>
      <c r="AW82" s="23"/>
      <c r="AX82" s="23">
        <f>Tabela534258[[#This Row],[Coluna13]]-Tabela53429[[#This Row],[Coluna13]]</f>
        <v>0</v>
      </c>
      <c r="AY82" s="23"/>
      <c r="AZ82" s="23">
        <f>Tabela534258[[#This Row],[Coluna15]]-Tabela53429[[#This Row],[Coluna15]]</f>
        <v>0</v>
      </c>
      <c r="BA82" s="23"/>
      <c r="BB82" s="23">
        <f>Tabela534258[[#This Row],[Coluna17]]-Tabela53429[[#This Row],[Coluna17]]</f>
        <v>0</v>
      </c>
    </row>
    <row r="83" spans="2:54" ht="15.75" thickBot="1" x14ac:dyDescent="0.25">
      <c r="B83" s="65" t="s">
        <v>51</v>
      </c>
      <c r="C83" s="12"/>
      <c r="D83" s="63">
        <f>+D46+D62+D81</f>
        <v>3376626</v>
      </c>
      <c r="E83" s="12"/>
      <c r="F83" s="63">
        <f>+F46+F62+F81</f>
        <v>-2753608</v>
      </c>
      <c r="G83" s="12"/>
      <c r="H83" s="63">
        <f>+H46+H62+H81</f>
        <v>4099610</v>
      </c>
      <c r="I83" s="12"/>
      <c r="J83" s="63">
        <f>+J46+J62+J81</f>
        <v>859708</v>
      </c>
      <c r="K83" s="12"/>
      <c r="L83" s="63">
        <f>+L46+L62+L81</f>
        <v>765223</v>
      </c>
      <c r="M83" s="12"/>
      <c r="N83" s="63">
        <f>+N46+N62+N81</f>
        <v>413</v>
      </c>
      <c r="O83" s="12"/>
      <c r="P83" s="63">
        <f>+P46+P62+P81</f>
        <v>-150094</v>
      </c>
      <c r="Q83" s="12"/>
      <c r="R83" s="63">
        <f>+R46+R62+R81</f>
        <v>6347972</v>
      </c>
      <c r="U83" s="39" t="s">
        <v>51</v>
      </c>
      <c r="V83" s="12"/>
      <c r="W83" s="63">
        <v>-150241.1750299891</v>
      </c>
      <c r="X83" s="12"/>
      <c r="Y83" s="82">
        <v>-1129239</v>
      </c>
      <c r="Z83" s="6"/>
      <c r="AA83" s="85">
        <v>98617</v>
      </c>
      <c r="AB83" s="13"/>
      <c r="AC83" s="82">
        <v>-372890</v>
      </c>
      <c r="AD83" s="6"/>
      <c r="AE83" s="86">
        <v>-388</v>
      </c>
      <c r="AF83" s="6"/>
      <c r="AG83" s="82">
        <v>-11</v>
      </c>
      <c r="AH83" s="7"/>
      <c r="AI83" s="82">
        <v>-0.17502998933196068</v>
      </c>
      <c r="AJ83" s="13"/>
      <c r="AK83" s="82">
        <v>-1554152</v>
      </c>
      <c r="AN83" s="23">
        <f>Tabela534258[[#This Row],[Coluna3]]-Tabela53429[[#This Row],[Coluna3]]</f>
        <v>3526867.1750299893</v>
      </c>
      <c r="AO83" s="23">
        <f>Tabela534258[[#This Row],[Coluna3]]-Tabela53429[[#This Row],[Coluna3]]</f>
        <v>3526867.1750299893</v>
      </c>
      <c r="AP83" s="23">
        <f>Tabela534258[[#This Row],[Coluna5]]-Tabela53429[[#This Row],[Coluna5]]</f>
        <v>-1624369</v>
      </c>
      <c r="AQ83" s="23"/>
      <c r="AR83" s="23">
        <f>Tabela534258[[#This Row],[Coluna7]]-Tabela53429[[#This Row],[Coluna7]]</f>
        <v>4000993</v>
      </c>
      <c r="AS83" s="23"/>
      <c r="AT83" s="23">
        <f>Tabela534258[[#This Row],[Coluna11]]-Tabela53429[[#This Row],[Coluna11]]</f>
        <v>1232598</v>
      </c>
      <c r="AU83" s="23"/>
      <c r="AV83" s="23">
        <f>Tabela534258[[#This Row],[Coluna23]]-Tabela53429[[#This Row],[Coluna23]]</f>
        <v>765611</v>
      </c>
      <c r="AW83" s="23"/>
      <c r="AX83" s="23">
        <f>Tabela534258[[#This Row],[Coluna13]]-Tabela53429[[#This Row],[Coluna13]]</f>
        <v>424</v>
      </c>
      <c r="AY83" s="23"/>
      <c r="AZ83" s="23">
        <f>Tabela534258[[#This Row],[Coluna15]]-Tabela53429[[#This Row],[Coluna15]]</f>
        <v>-150093.82497001067</v>
      </c>
      <c r="BA83" s="23"/>
      <c r="BB83" s="23">
        <f>Tabela534258[[#This Row],[Coluna17]]-Tabela53429[[#This Row],[Coluna17]]</f>
        <v>7902124</v>
      </c>
    </row>
    <row r="84" spans="2:54" ht="15.75" thickTop="1" x14ac:dyDescent="0.2">
      <c r="B84" s="55"/>
      <c r="C84" s="12"/>
      <c r="D84" s="13"/>
      <c r="E84" s="12"/>
      <c r="F84" s="13"/>
      <c r="G84" s="6"/>
      <c r="H84" s="13"/>
      <c r="I84" s="13"/>
      <c r="J84" s="13"/>
      <c r="K84" s="6"/>
      <c r="L84" s="13"/>
      <c r="M84" s="6"/>
      <c r="N84" s="13"/>
      <c r="O84" s="7"/>
      <c r="P84" s="13"/>
      <c r="Q84" s="13"/>
      <c r="R84" s="13"/>
      <c r="U84" s="39"/>
      <c r="V84" s="12"/>
      <c r="W84" s="13"/>
      <c r="X84" s="12"/>
      <c r="Y84" s="13"/>
      <c r="Z84" s="6"/>
      <c r="AA84" s="83"/>
      <c r="AB84" s="13"/>
      <c r="AC84" s="13"/>
      <c r="AD84" s="6"/>
      <c r="AE84" s="79"/>
      <c r="AF84" s="6"/>
      <c r="AG84" s="13"/>
      <c r="AH84" s="7"/>
      <c r="AI84" s="13"/>
      <c r="AJ84" s="13"/>
      <c r="AK84" s="13"/>
      <c r="AN84" s="23">
        <f>Tabela534258[[#This Row],[Coluna3]]-Tabela53429[[#This Row],[Coluna3]]</f>
        <v>0</v>
      </c>
      <c r="AO84" s="23">
        <f>Tabela534258[[#This Row],[Coluna3]]-Tabela53429[[#This Row],[Coluna3]]</f>
        <v>0</v>
      </c>
      <c r="AP84" s="23">
        <f>Tabela534258[[#This Row],[Coluna5]]-Tabela53429[[#This Row],[Coluna5]]</f>
        <v>0</v>
      </c>
      <c r="AQ84" s="23"/>
      <c r="AR84" s="23">
        <f>Tabela534258[[#This Row],[Coluna7]]-Tabela53429[[#This Row],[Coluna7]]</f>
        <v>0</v>
      </c>
      <c r="AS84" s="23"/>
      <c r="AT84" s="23">
        <f>Tabela534258[[#This Row],[Coluna11]]-Tabela53429[[#This Row],[Coluna11]]</f>
        <v>0</v>
      </c>
      <c r="AU84" s="23"/>
      <c r="AV84" s="23">
        <f>Tabela534258[[#This Row],[Coluna23]]-Tabela53429[[#This Row],[Coluna23]]</f>
        <v>0</v>
      </c>
      <c r="AW84" s="23"/>
      <c r="AX84" s="23">
        <f>Tabela534258[[#This Row],[Coluna13]]-Tabela53429[[#This Row],[Coluna13]]</f>
        <v>0</v>
      </c>
      <c r="AY84" s="23"/>
      <c r="AZ84" s="23">
        <f>Tabela534258[[#This Row],[Coluna15]]-Tabela53429[[#This Row],[Coluna15]]</f>
        <v>0</v>
      </c>
      <c r="BA84" s="23"/>
      <c r="BB84" s="23">
        <f>Tabela534258[[#This Row],[Coluna17]]-Tabela53429[[#This Row],[Coluna17]]</f>
        <v>0</v>
      </c>
    </row>
    <row r="85" spans="2:54" ht="15" x14ac:dyDescent="0.2">
      <c r="B85" s="55" t="s">
        <v>52</v>
      </c>
      <c r="C85" s="12"/>
      <c r="D85" s="9">
        <v>5698457</v>
      </c>
      <c r="E85" s="12"/>
      <c r="F85" s="6">
        <v>5141038</v>
      </c>
      <c r="G85" s="6"/>
      <c r="H85" s="6">
        <v>1027866</v>
      </c>
      <c r="I85" s="13"/>
      <c r="J85" s="9">
        <v>1167433</v>
      </c>
      <c r="K85" s="6"/>
      <c r="L85" s="6">
        <v>11470</v>
      </c>
      <c r="M85" s="6"/>
      <c r="N85" s="9">
        <v>107</v>
      </c>
      <c r="O85" s="7"/>
      <c r="P85" s="9">
        <v>0</v>
      </c>
      <c r="Q85" s="13"/>
      <c r="R85" s="9">
        <v>13046371</v>
      </c>
      <c r="U85" s="39" t="s">
        <v>52</v>
      </c>
      <c r="V85" s="12"/>
      <c r="W85" s="9">
        <v>5698457</v>
      </c>
      <c r="X85" s="12"/>
      <c r="Y85" s="58">
        <v>5141038</v>
      </c>
      <c r="Z85" s="6"/>
      <c r="AA85" s="6">
        <v>1027866</v>
      </c>
      <c r="AB85" s="13"/>
      <c r="AC85" s="9">
        <v>1167433</v>
      </c>
      <c r="AD85" s="6"/>
      <c r="AE85" s="6">
        <v>11470</v>
      </c>
      <c r="AF85" s="6"/>
      <c r="AG85" s="9">
        <v>107</v>
      </c>
      <c r="AH85" s="7"/>
      <c r="AI85" s="9">
        <v>0</v>
      </c>
      <c r="AJ85" s="13"/>
      <c r="AK85" s="9">
        <v>13046371</v>
      </c>
      <c r="AN85" s="23">
        <f>Tabela534258[[#This Row],[Coluna3]]-Tabela53429[[#This Row],[Coluna3]]</f>
        <v>0</v>
      </c>
      <c r="AO85" s="23">
        <f>Tabela534258[[#This Row],[Coluna3]]-Tabela53429[[#This Row],[Coluna3]]</f>
        <v>0</v>
      </c>
      <c r="AP85" s="23">
        <f>Tabela534258[[#This Row],[Coluna5]]-Tabela53429[[#This Row],[Coluna5]]</f>
        <v>0</v>
      </c>
      <c r="AQ85" s="23"/>
      <c r="AR85" s="23">
        <f>Tabela534258[[#This Row],[Coluna7]]-Tabela53429[[#This Row],[Coluna7]]</f>
        <v>0</v>
      </c>
      <c r="AS85" s="23"/>
      <c r="AT85" s="23">
        <f>Tabela534258[[#This Row],[Coluna11]]-Tabela53429[[#This Row],[Coluna11]]</f>
        <v>0</v>
      </c>
      <c r="AU85" s="23"/>
      <c r="AV85" s="23">
        <f>Tabela534258[[#This Row],[Coluna23]]-Tabela53429[[#This Row],[Coluna23]]</f>
        <v>0</v>
      </c>
      <c r="AW85" s="23"/>
      <c r="AX85" s="23">
        <f>Tabela534258[[#This Row],[Coluna13]]-Tabela53429[[#This Row],[Coluna13]]</f>
        <v>0</v>
      </c>
      <c r="AY85" s="23"/>
      <c r="AZ85" s="23">
        <f>Tabela534258[[#This Row],[Coluna15]]-Tabela53429[[#This Row],[Coluna15]]</f>
        <v>0</v>
      </c>
      <c r="BA85" s="23"/>
      <c r="BB85" s="23">
        <f>Tabela534258[[#This Row],[Coluna17]]-Tabela53429[[#This Row],[Coluna17]]</f>
        <v>0</v>
      </c>
    </row>
    <row r="86" spans="2:54" ht="15" x14ac:dyDescent="0.2">
      <c r="B86" s="55" t="s">
        <v>53</v>
      </c>
      <c r="C86" s="12"/>
      <c r="D86" s="9">
        <v>9075083</v>
      </c>
      <c r="E86" s="12"/>
      <c r="F86" s="6">
        <v>1848391</v>
      </c>
      <c r="G86" s="6"/>
      <c r="H86" s="6">
        <v>4742757</v>
      </c>
      <c r="I86" s="13"/>
      <c r="J86" s="9">
        <v>1664583</v>
      </c>
      <c r="K86" s="6"/>
      <c r="L86" s="6">
        <v>612444</v>
      </c>
      <c r="M86" s="6"/>
      <c r="N86" s="9">
        <v>520</v>
      </c>
      <c r="O86" s="7"/>
      <c r="P86" s="9">
        <v>0</v>
      </c>
      <c r="Q86" s="13"/>
      <c r="R86" s="9">
        <v>17943778</v>
      </c>
      <c r="U86" s="39" t="s">
        <v>53</v>
      </c>
      <c r="V86" s="12"/>
      <c r="W86" s="9">
        <v>5548216</v>
      </c>
      <c r="X86" s="12"/>
      <c r="Y86" s="58">
        <v>4011799</v>
      </c>
      <c r="Z86" s="6"/>
      <c r="AA86" s="6">
        <v>1126483</v>
      </c>
      <c r="AB86" s="13"/>
      <c r="AC86" s="9">
        <v>794543</v>
      </c>
      <c r="AD86" s="6"/>
      <c r="AE86" s="6">
        <v>11082</v>
      </c>
      <c r="AF86" s="6"/>
      <c r="AG86" s="9">
        <v>96</v>
      </c>
      <c r="AH86" s="7"/>
      <c r="AI86" s="9">
        <v>0</v>
      </c>
      <c r="AJ86" s="13"/>
      <c r="AK86" s="9">
        <v>11492219</v>
      </c>
      <c r="AN86" s="23">
        <f>Tabela534258[[#This Row],[Coluna3]]-Tabela53429[[#This Row],[Coluna3]]</f>
        <v>3526867</v>
      </c>
      <c r="AO86" s="23">
        <f>Tabela534258[[#This Row],[Coluna3]]-Tabela53429[[#This Row],[Coluna3]]</f>
        <v>3526867</v>
      </c>
      <c r="AP86" s="23">
        <f>Tabela534258[[#This Row],[Coluna5]]-Tabela53429[[#This Row],[Coluna5]]</f>
        <v>-2163408</v>
      </c>
      <c r="AQ86" s="23"/>
      <c r="AR86" s="23">
        <f>Tabela534258[[#This Row],[Coluna7]]-Tabela53429[[#This Row],[Coluna7]]</f>
        <v>3616274</v>
      </c>
      <c r="AS86" s="23"/>
      <c r="AT86" s="23">
        <f>Tabela534258[[#This Row],[Coluna11]]-Tabela53429[[#This Row],[Coluna11]]</f>
        <v>870040</v>
      </c>
      <c r="AU86" s="23"/>
      <c r="AV86" s="23">
        <f>Tabela534258[[#This Row],[Coluna23]]-Tabela53429[[#This Row],[Coluna23]]</f>
        <v>601362</v>
      </c>
      <c r="AW86" s="23"/>
      <c r="AX86" s="23">
        <f>Tabela534258[[#This Row],[Coluna13]]-Tabela53429[[#This Row],[Coluna13]]</f>
        <v>424</v>
      </c>
      <c r="AY86" s="23"/>
      <c r="AZ86" s="23">
        <f>Tabela534258[[#This Row],[Coluna15]]-Tabela53429[[#This Row],[Coluna15]]</f>
        <v>0</v>
      </c>
      <c r="BA86" s="23"/>
      <c r="BB86" s="23">
        <f>Tabela534258[[#This Row],[Coluna17]]-Tabela53429[[#This Row],[Coluna17]]</f>
        <v>6451559</v>
      </c>
    </row>
    <row r="87" spans="2:54" ht="15" x14ac:dyDescent="0.2">
      <c r="B87" s="55" t="s">
        <v>61</v>
      </c>
      <c r="C87" s="12"/>
      <c r="D87" s="9">
        <v>0</v>
      </c>
      <c r="E87" s="12"/>
      <c r="F87" s="6">
        <v>0</v>
      </c>
      <c r="G87" s="6"/>
      <c r="H87" s="6">
        <v>0</v>
      </c>
      <c r="I87" s="13"/>
      <c r="J87" s="9">
        <v>0</v>
      </c>
      <c r="K87" s="6"/>
      <c r="L87" s="6">
        <v>0</v>
      </c>
      <c r="M87" s="6"/>
      <c r="N87" s="9">
        <v>0</v>
      </c>
      <c r="O87" s="7"/>
      <c r="P87" s="9">
        <v>0</v>
      </c>
      <c r="Q87" s="13"/>
      <c r="R87" s="9">
        <v>0</v>
      </c>
      <c r="U87" s="80" t="s">
        <v>61</v>
      </c>
      <c r="V87" s="12"/>
      <c r="W87" s="9">
        <v>0</v>
      </c>
      <c r="X87" s="12"/>
      <c r="Y87" s="58">
        <v>0</v>
      </c>
      <c r="Z87" s="6"/>
      <c r="AA87" s="6">
        <v>0</v>
      </c>
      <c r="AB87" s="13"/>
      <c r="AC87" s="9">
        <v>0</v>
      </c>
      <c r="AD87" s="6"/>
      <c r="AE87" s="6">
        <v>0</v>
      </c>
      <c r="AF87" s="6"/>
      <c r="AG87" s="9">
        <v>0</v>
      </c>
      <c r="AH87" s="7"/>
      <c r="AI87" s="9">
        <v>0</v>
      </c>
      <c r="AJ87" s="13"/>
      <c r="AK87" s="9">
        <v>0</v>
      </c>
      <c r="AN87" s="23">
        <f>Tabela534258[[#This Row],[Coluna3]]-Tabela53429[[#This Row],[Coluna3]]</f>
        <v>0</v>
      </c>
      <c r="AO87" s="23">
        <f>Tabela534258[[#This Row],[Coluna3]]-Tabela53429[[#This Row],[Coluna3]]</f>
        <v>0</v>
      </c>
      <c r="AP87" s="23">
        <f>Tabela534258[[#This Row],[Coluna5]]-Tabela53429[[#This Row],[Coluna5]]</f>
        <v>0</v>
      </c>
      <c r="AQ87" s="23"/>
      <c r="AR87" s="23">
        <f>Tabela534258[[#This Row],[Coluna7]]-Tabela53429[[#This Row],[Coluna7]]</f>
        <v>0</v>
      </c>
      <c r="AS87" s="23"/>
      <c r="AT87" s="23">
        <f>Tabela534258[[#This Row],[Coluna11]]-Tabela53429[[#This Row],[Coluna11]]</f>
        <v>0</v>
      </c>
      <c r="AU87" s="23"/>
      <c r="AV87" s="23">
        <f>Tabela534258[[#This Row],[Coluna23]]-Tabela53429[[#This Row],[Coluna23]]</f>
        <v>0</v>
      </c>
      <c r="AW87" s="23"/>
      <c r="AX87" s="23">
        <f>Tabela534258[[#This Row],[Coluna13]]-Tabela53429[[#This Row],[Coluna13]]</f>
        <v>0</v>
      </c>
      <c r="AY87" s="23"/>
      <c r="AZ87" s="23">
        <f>Tabela534258[[#This Row],[Coluna15]]-Tabela53429[[#This Row],[Coluna15]]</f>
        <v>0</v>
      </c>
      <c r="BA87" s="23"/>
      <c r="BB87" s="23">
        <f>Tabela534258[[#This Row],[Coluna17]]-Tabela53429[[#This Row],[Coluna17]]</f>
        <v>0</v>
      </c>
    </row>
    <row r="88" spans="2:54" ht="15" x14ac:dyDescent="0.25">
      <c r="B88" s="39"/>
      <c r="C88" s="68"/>
      <c r="D88" s="69"/>
      <c r="E88" s="68"/>
      <c r="F88" s="69"/>
      <c r="G88" s="60"/>
      <c r="H88" s="69"/>
      <c r="I88" s="69"/>
      <c r="J88" s="69"/>
      <c r="K88" s="60"/>
      <c r="L88" s="69"/>
      <c r="M88" s="60"/>
      <c r="N88" s="69"/>
      <c r="O88" s="70"/>
      <c r="P88" s="69"/>
      <c r="Q88" s="69"/>
      <c r="R88" s="69"/>
      <c r="U88" s="39"/>
      <c r="V88" s="68"/>
      <c r="W88" s="69"/>
      <c r="X88" s="68"/>
      <c r="Y88" s="69"/>
      <c r="Z88" s="60"/>
      <c r="AA88" s="69"/>
      <c r="AB88" s="69"/>
      <c r="AC88" s="69"/>
      <c r="AD88" s="60"/>
      <c r="AE88" s="69"/>
      <c r="AF88" s="60"/>
      <c r="AG88" s="69"/>
      <c r="AH88" s="70"/>
      <c r="AI88" s="69"/>
      <c r="AJ88" s="69"/>
      <c r="AK88" s="69"/>
      <c r="AN88" s="23">
        <f>Tabela534258[[#This Row],[Coluna3]]-Tabela53429[[#This Row],[Coluna3]]</f>
        <v>0</v>
      </c>
      <c r="AO88" s="23">
        <f>Tabela534258[[#This Row],[Coluna3]]-Tabela53429[[#This Row],[Coluna3]]</f>
        <v>0</v>
      </c>
      <c r="AP88" s="23">
        <f>Tabela534258[[#This Row],[Coluna5]]-Tabela53429[[#This Row],[Coluna5]]</f>
        <v>0</v>
      </c>
      <c r="AQ88" s="23"/>
      <c r="AR88" s="23">
        <f>Tabela534258[[#This Row],[Coluna7]]-Tabela53429[[#This Row],[Coluna7]]</f>
        <v>0</v>
      </c>
      <c r="AS88" s="23"/>
      <c r="AT88" s="23">
        <f>Tabela534258[[#This Row],[Coluna11]]-Tabela53429[[#This Row],[Coluna11]]</f>
        <v>0</v>
      </c>
      <c r="AU88" s="23"/>
      <c r="AV88" s="23">
        <f>Tabela534258[[#This Row],[Coluna23]]-Tabela53429[[#This Row],[Coluna23]]</f>
        <v>0</v>
      </c>
      <c r="AW88" s="23"/>
      <c r="AX88" s="23">
        <f>Tabela534258[[#This Row],[Coluna13]]-Tabela53429[[#This Row],[Coluna13]]</f>
        <v>0</v>
      </c>
      <c r="AY88" s="23"/>
      <c r="AZ88" s="23">
        <f>Tabela534258[[#This Row],[Coluna15]]-Tabela53429[[#This Row],[Coluna15]]</f>
        <v>0</v>
      </c>
      <c r="BA88" s="23"/>
      <c r="BB88" s="23">
        <f>Tabela534258[[#This Row],[Coluna17]]-Tabela53429[[#This Row],[Coluna17]]</f>
        <v>0</v>
      </c>
    </row>
    <row r="89" spans="2:54" ht="15" x14ac:dyDescent="0.25">
      <c r="B89" s="74"/>
      <c r="C89" s="75"/>
      <c r="D89" s="73">
        <f>+D86-D85-D83</f>
        <v>0</v>
      </c>
      <c r="E89" s="75"/>
      <c r="F89" s="73">
        <f>+F86-F85-F83</f>
        <v>-539039</v>
      </c>
      <c r="G89" s="76"/>
      <c r="H89" s="73">
        <f>+H86-H85-H83</f>
        <v>-384719</v>
      </c>
      <c r="I89" s="14"/>
      <c r="J89" s="73">
        <f>+J86-J85-J83</f>
        <v>-362558</v>
      </c>
      <c r="K89" s="76"/>
      <c r="L89" s="73">
        <f>+L86-L85-L83</f>
        <v>-164249</v>
      </c>
      <c r="M89" s="76"/>
      <c r="N89" s="73">
        <f>+N86-N85-N83</f>
        <v>0</v>
      </c>
      <c r="O89" s="38"/>
      <c r="P89" s="73"/>
      <c r="Q89" s="14"/>
      <c r="R89" s="73">
        <f>+R86-R85-R83</f>
        <v>-1450565</v>
      </c>
      <c r="W89" s="48"/>
      <c r="Y89" s="48"/>
      <c r="AA89" s="48"/>
      <c r="AC89" s="48"/>
      <c r="AE89" s="48"/>
      <c r="AG89" s="48"/>
      <c r="AI89" s="48"/>
      <c r="AK89" s="48"/>
      <c r="AN89" s="48"/>
      <c r="AP89" s="48"/>
      <c r="AR89" s="48"/>
      <c r="AT89" s="48"/>
      <c r="AV89" s="48"/>
      <c r="AX89" s="48"/>
      <c r="AZ89" s="48"/>
      <c r="BB89" s="48"/>
    </row>
    <row r="90" spans="2:54" ht="15" x14ac:dyDescent="0.25">
      <c r="D90" s="48"/>
      <c r="F90" s="48"/>
      <c r="H90" s="48"/>
      <c r="J90" s="48"/>
      <c r="L90" s="48"/>
      <c r="N90" s="48"/>
      <c r="R90" s="48"/>
      <c r="W90" s="48"/>
      <c r="Y90" s="48"/>
      <c r="AA90" s="48"/>
      <c r="AC90" s="48"/>
      <c r="AE90" s="48"/>
      <c r="AG90" s="48"/>
      <c r="AK90" s="48"/>
      <c r="AN90" s="48"/>
      <c r="AP90" s="48"/>
      <c r="AR90" s="48"/>
      <c r="AT90" s="48"/>
      <c r="AV90" s="48"/>
      <c r="AX90" s="48"/>
      <c r="BB90" s="48"/>
    </row>
    <row r="91" spans="2:54" ht="14.45" customHeight="1" x14ac:dyDescent="0.25"/>
    <row r="92" spans="2:54" ht="14.45" customHeight="1" x14ac:dyDescent="0.25"/>
    <row r="93" spans="2:54" ht="14.45" customHeight="1" x14ac:dyDescent="0.25"/>
    <row r="94" spans="2:54" ht="15" x14ac:dyDescent="0.25">
      <c r="D94" s="48"/>
      <c r="F94" s="48"/>
      <c r="H94" s="48"/>
      <c r="J94" s="48"/>
      <c r="L94" s="48"/>
      <c r="N94" s="48"/>
      <c r="P94" s="48"/>
      <c r="R94" s="48"/>
      <c r="W94" s="48"/>
      <c r="Y94" s="48"/>
      <c r="AA94" s="48"/>
      <c r="AC94" s="48"/>
      <c r="AE94" s="48"/>
      <c r="AG94" s="48"/>
      <c r="AI94" s="48"/>
      <c r="AK94" s="48"/>
      <c r="AN94" s="48"/>
      <c r="AP94" s="48"/>
      <c r="AR94" s="48"/>
      <c r="AT94" s="48"/>
      <c r="AV94" s="48"/>
      <c r="AX94" s="48"/>
      <c r="AZ94" s="48"/>
      <c r="BB94" s="48"/>
    </row>
    <row r="95" spans="2:54" ht="14.45" customHeight="1" x14ac:dyDescent="0.25"/>
    <row r="96" spans="2:54" ht="14.4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4.45" customHeight="1" x14ac:dyDescent="0.25"/>
    <row r="113" ht="14.45" customHeight="1" x14ac:dyDescent="0.25"/>
    <row r="114" ht="14.45" customHeight="1" x14ac:dyDescent="0.25"/>
    <row r="115" ht="14.45" customHeight="1" x14ac:dyDescent="0.25"/>
    <row r="116" ht="14.45" customHeight="1" x14ac:dyDescent="0.25"/>
    <row r="117" ht="14.45" customHeight="1" x14ac:dyDescent="0.25"/>
    <row r="118" ht="14.45" customHeight="1" x14ac:dyDescent="0.25"/>
    <row r="119" ht="14.45" customHeight="1" x14ac:dyDescent="0.25"/>
    <row r="120" ht="14.45" customHeight="1" x14ac:dyDescent="0.25"/>
    <row r="121" ht="14.45" customHeight="1" x14ac:dyDescent="0.25"/>
    <row r="122" ht="14.45" customHeight="1" x14ac:dyDescent="0.25"/>
    <row r="123" ht="14.45" customHeight="1" x14ac:dyDescent="0.25"/>
    <row r="124" ht="14.45" customHeight="1" x14ac:dyDescent="0.25"/>
    <row r="125" ht="14.45" customHeight="1" x14ac:dyDescent="0.25"/>
    <row r="126" ht="14.45" customHeight="1" x14ac:dyDescent="0.25"/>
  </sheetData>
  <conditionalFormatting sqref="D89">
    <cfRule type="cellIs" dxfId="149" priority="75" operator="notEqual">
      <formula>0</formula>
    </cfRule>
    <cfRule type="colorScale" priority="76">
      <colorScale>
        <cfvo type="min"/>
        <cfvo type="max"/>
        <color rgb="FFF8696B"/>
        <color rgb="FFFCFCFF"/>
      </colorScale>
    </cfRule>
  </conditionalFormatting>
  <conditionalFormatting sqref="D90">
    <cfRule type="colorScale" priority="120">
      <colorScale>
        <cfvo type="min"/>
        <cfvo type="max"/>
        <color rgb="FFF8696B"/>
        <color rgb="FFFCFCFF"/>
      </colorScale>
    </cfRule>
    <cfRule type="cellIs" dxfId="148" priority="119" operator="notEqual">
      <formula>0</formula>
    </cfRule>
  </conditionalFormatting>
  <conditionalFormatting sqref="D94">
    <cfRule type="cellIs" dxfId="147" priority="105" operator="notEqual">
      <formula>0</formula>
    </cfRule>
    <cfRule type="colorScale" priority="106">
      <colorScale>
        <cfvo type="min"/>
        <cfvo type="max"/>
        <color rgb="FFF8696B"/>
        <color rgb="FFFCFCFF"/>
      </colorScale>
    </cfRule>
  </conditionalFormatting>
  <conditionalFormatting sqref="F89">
    <cfRule type="cellIs" dxfId="146" priority="77" operator="notEqual">
      <formula>0</formula>
    </cfRule>
    <cfRule type="colorScale" priority="78">
      <colorScale>
        <cfvo type="min"/>
        <cfvo type="max"/>
        <color rgb="FFF8696B"/>
        <color rgb="FFFCFCFF"/>
      </colorScale>
    </cfRule>
  </conditionalFormatting>
  <conditionalFormatting sqref="F90">
    <cfRule type="colorScale" priority="118">
      <colorScale>
        <cfvo type="min"/>
        <cfvo type="max"/>
        <color rgb="FFF8696B"/>
        <color rgb="FFFCFCFF"/>
      </colorScale>
    </cfRule>
    <cfRule type="cellIs" dxfId="145" priority="117" operator="notEqual">
      <formula>0</formula>
    </cfRule>
  </conditionalFormatting>
  <conditionalFormatting sqref="F94">
    <cfRule type="colorScale" priority="99">
      <colorScale>
        <cfvo type="min"/>
        <cfvo type="max"/>
        <color rgb="FFF8696B"/>
        <color rgb="FFFCFCFF"/>
      </colorScale>
    </cfRule>
    <cfRule type="cellIs" dxfId="144" priority="98" operator="notEqual">
      <formula>0</formula>
    </cfRule>
  </conditionalFormatting>
  <conditionalFormatting sqref="H89">
    <cfRule type="colorScale" priority="80">
      <colorScale>
        <cfvo type="min"/>
        <cfvo type="max"/>
        <color rgb="FFF8696B"/>
        <color rgb="FFFCFCFF"/>
      </colorScale>
    </cfRule>
    <cfRule type="cellIs" dxfId="143" priority="79" operator="notEqual">
      <formula>0</formula>
    </cfRule>
  </conditionalFormatting>
  <conditionalFormatting sqref="H90">
    <cfRule type="colorScale" priority="110">
      <colorScale>
        <cfvo type="min"/>
        <cfvo type="max"/>
        <color rgb="FFF8696B"/>
        <color rgb="FFFCFCFF"/>
      </colorScale>
    </cfRule>
    <cfRule type="cellIs" dxfId="142" priority="109" operator="notEqual">
      <formula>0</formula>
    </cfRule>
  </conditionalFormatting>
  <conditionalFormatting sqref="H94">
    <cfRule type="cellIs" dxfId="141" priority="91" operator="notEqual">
      <formula>0</formula>
    </cfRule>
    <cfRule type="colorScale" priority="92">
      <colorScale>
        <cfvo type="min"/>
        <cfvo type="max"/>
        <color rgb="FFF8696B"/>
        <color rgb="FFFCFCFF"/>
      </colorScale>
    </cfRule>
  </conditionalFormatting>
  <conditionalFormatting sqref="J89">
    <cfRule type="colorScale" priority="82">
      <colorScale>
        <cfvo type="min"/>
        <cfvo type="max"/>
        <color rgb="FFF8696B"/>
        <color rgb="FFFCFCFF"/>
      </colorScale>
    </cfRule>
    <cfRule type="cellIs" dxfId="140" priority="81" operator="notEqual">
      <formula>0</formula>
    </cfRule>
  </conditionalFormatting>
  <conditionalFormatting sqref="J90">
    <cfRule type="colorScale" priority="116">
      <colorScale>
        <cfvo type="min"/>
        <cfvo type="max"/>
        <color rgb="FFF8696B"/>
        <color rgb="FFFCFCFF"/>
      </colorScale>
    </cfRule>
    <cfRule type="cellIs" dxfId="139" priority="115" operator="notEqual">
      <formula>0</formula>
    </cfRule>
  </conditionalFormatting>
  <conditionalFormatting sqref="J94">
    <cfRule type="colorScale" priority="104">
      <colorScale>
        <cfvo type="min"/>
        <cfvo type="max"/>
        <color rgb="FFF8696B"/>
        <color rgb="FFFCFCFF"/>
      </colorScale>
    </cfRule>
    <cfRule type="cellIs" dxfId="138" priority="103" operator="notEqual">
      <formula>0</formula>
    </cfRule>
  </conditionalFormatting>
  <conditionalFormatting sqref="L89">
    <cfRule type="colorScale" priority="84">
      <colorScale>
        <cfvo type="min"/>
        <cfvo type="max"/>
        <color rgb="FFF8696B"/>
        <color rgb="FFFCFCFF"/>
      </colorScale>
    </cfRule>
    <cfRule type="cellIs" dxfId="137" priority="83" operator="notEqual">
      <formula>0</formula>
    </cfRule>
  </conditionalFormatting>
  <conditionalFormatting sqref="L90">
    <cfRule type="colorScale" priority="108">
      <colorScale>
        <cfvo type="min"/>
        <cfvo type="max"/>
        <color rgb="FFF8696B"/>
        <color rgb="FFFCFCFF"/>
      </colorScale>
    </cfRule>
    <cfRule type="cellIs" dxfId="136" priority="107" operator="notEqual">
      <formula>0</formula>
    </cfRule>
  </conditionalFormatting>
  <conditionalFormatting sqref="L94">
    <cfRule type="cellIs" dxfId="135" priority="93" operator="notEqual">
      <formula>0</formula>
    </cfRule>
    <cfRule type="colorScale" priority="102">
      <colorScale>
        <cfvo type="min"/>
        <cfvo type="max"/>
        <color rgb="FFF8696B"/>
        <color rgb="FFFCFCFF"/>
      </colorScale>
    </cfRule>
  </conditionalFormatting>
  <conditionalFormatting sqref="N89">
    <cfRule type="cellIs" dxfId="134" priority="85" operator="notEqual">
      <formula>0</formula>
    </cfRule>
    <cfRule type="colorScale" priority="86">
      <colorScale>
        <cfvo type="min"/>
        <cfvo type="max"/>
        <color rgb="FFF8696B"/>
        <color rgb="FFFCFCFF"/>
      </colorScale>
    </cfRule>
  </conditionalFormatting>
  <conditionalFormatting sqref="N90">
    <cfRule type="colorScale" priority="114">
      <colorScale>
        <cfvo type="min"/>
        <cfvo type="max"/>
        <color rgb="FFF8696B"/>
        <color rgb="FFFCFCFF"/>
      </colorScale>
    </cfRule>
    <cfRule type="cellIs" dxfId="133" priority="113" operator="notEqual">
      <formula>0</formula>
    </cfRule>
  </conditionalFormatting>
  <conditionalFormatting sqref="N94">
    <cfRule type="colorScale" priority="101">
      <colorScale>
        <cfvo type="min"/>
        <cfvo type="max"/>
        <color rgb="FFF8696B"/>
        <color rgb="FFFCFCFF"/>
      </colorScale>
    </cfRule>
    <cfRule type="cellIs" dxfId="132" priority="94" operator="notEqual">
      <formula>0</formula>
    </cfRule>
  </conditionalFormatting>
  <conditionalFormatting sqref="P89">
    <cfRule type="colorScale" priority="90">
      <colorScale>
        <cfvo type="min"/>
        <cfvo type="max"/>
        <color rgb="FFF8696B"/>
        <color rgb="FFFCFCFF"/>
      </colorScale>
    </cfRule>
    <cfRule type="cellIs" dxfId="131" priority="89" operator="notEqual">
      <formula>0</formula>
    </cfRule>
  </conditionalFormatting>
  <conditionalFormatting sqref="P94">
    <cfRule type="colorScale" priority="97">
      <colorScale>
        <cfvo type="min"/>
        <cfvo type="max"/>
        <color rgb="FFF8696B"/>
        <color rgb="FFFCFCFF"/>
      </colorScale>
    </cfRule>
    <cfRule type="cellIs" dxfId="130" priority="96" operator="notEqual">
      <formula>0</formula>
    </cfRule>
  </conditionalFormatting>
  <conditionalFormatting sqref="R89">
    <cfRule type="colorScale" priority="88">
      <colorScale>
        <cfvo type="min"/>
        <cfvo type="max"/>
        <color rgb="FFF8696B"/>
        <color rgb="FFFCFCFF"/>
      </colorScale>
    </cfRule>
    <cfRule type="cellIs" dxfId="129" priority="87" operator="notEqual">
      <formula>0</formula>
    </cfRule>
  </conditionalFormatting>
  <conditionalFormatting sqref="R90">
    <cfRule type="cellIs" dxfId="128" priority="111" operator="notEqual">
      <formula>0</formula>
    </cfRule>
    <cfRule type="colorScale" priority="112">
      <colorScale>
        <cfvo type="min"/>
        <cfvo type="max"/>
        <color rgb="FFF8696B"/>
        <color rgb="FFFCFCFF"/>
      </colorScale>
    </cfRule>
  </conditionalFormatting>
  <conditionalFormatting sqref="R94">
    <cfRule type="cellIs" dxfId="127" priority="95" operator="notEqual">
      <formula>0</formula>
    </cfRule>
    <cfRule type="colorScale" priority="100">
      <colorScale>
        <cfvo type="min"/>
        <cfvo type="max"/>
        <color rgb="FFF8696B"/>
        <color rgb="FFFCFCFF"/>
      </colorScale>
    </cfRule>
  </conditionalFormatting>
  <conditionalFormatting sqref="W89:W90">
    <cfRule type="cellIs" dxfId="126" priority="73" operator="notEqual">
      <formula>0</formula>
    </cfRule>
    <cfRule type="colorScale" priority="74">
      <colorScale>
        <cfvo type="min"/>
        <cfvo type="max"/>
        <color rgb="FFF8696B"/>
        <color rgb="FFFCFCFF"/>
      </colorScale>
    </cfRule>
  </conditionalFormatting>
  <conditionalFormatting sqref="W94">
    <cfRule type="cellIs" dxfId="125" priority="52" operator="notEqual">
      <formula>0</formula>
    </cfRule>
    <cfRule type="colorScale" priority="53">
      <colorScale>
        <cfvo type="min"/>
        <cfvo type="max"/>
        <color rgb="FFF8696B"/>
        <color rgb="FFFCFCFF"/>
      </colorScale>
    </cfRule>
  </conditionalFormatting>
  <conditionalFormatting sqref="Y89">
    <cfRule type="colorScale" priority="70">
      <colorScale>
        <cfvo type="min"/>
        <cfvo type="max"/>
        <color rgb="FFF8696B"/>
        <color rgb="FFFCFCFF"/>
      </colorScale>
    </cfRule>
  </conditionalFormatting>
  <conditionalFormatting sqref="Y89:Y90">
    <cfRule type="cellIs" dxfId="124" priority="66" operator="notEqual">
      <formula>0</formula>
    </cfRule>
  </conditionalFormatting>
  <conditionalFormatting sqref="Y90">
    <cfRule type="colorScale" priority="67">
      <colorScale>
        <cfvo type="min"/>
        <cfvo type="max"/>
        <color rgb="FFF8696B"/>
        <color rgb="FFFCFCFF"/>
      </colorScale>
    </cfRule>
  </conditionalFormatting>
  <conditionalFormatting sqref="Y94">
    <cfRule type="cellIs" dxfId="123" priority="45" operator="notEqual">
      <formula>0</formula>
    </cfRule>
    <cfRule type="colorScale" priority="46">
      <colorScale>
        <cfvo type="min"/>
        <cfvo type="max"/>
        <color rgb="FFF8696B"/>
        <color rgb="FFFCFCFF"/>
      </colorScale>
    </cfRule>
  </conditionalFormatting>
  <conditionalFormatting sqref="AA89">
    <cfRule type="colorScale" priority="59">
      <colorScale>
        <cfvo type="min"/>
        <cfvo type="max"/>
        <color rgb="FFF8696B"/>
        <color rgb="FFFCFCFF"/>
      </colorScale>
    </cfRule>
  </conditionalFormatting>
  <conditionalFormatting sqref="AA89:AA90">
    <cfRule type="cellIs" dxfId="122" priority="57" operator="notEqual">
      <formula>0</formula>
    </cfRule>
  </conditionalFormatting>
  <conditionalFormatting sqref="AA90">
    <cfRule type="colorScale" priority="58">
      <colorScale>
        <cfvo type="min"/>
        <cfvo type="max"/>
        <color rgb="FFF8696B"/>
        <color rgb="FFFCFCFF"/>
      </colorScale>
    </cfRule>
  </conditionalFormatting>
  <conditionalFormatting sqref="AA94">
    <cfRule type="colorScale" priority="39">
      <colorScale>
        <cfvo type="min"/>
        <cfvo type="max"/>
        <color rgb="FFF8696B"/>
        <color rgb="FFFCFCFF"/>
      </colorScale>
    </cfRule>
    <cfRule type="cellIs" dxfId="121" priority="38" operator="notEqual">
      <formula>0</formula>
    </cfRule>
  </conditionalFormatting>
  <conditionalFormatting sqref="AC89">
    <cfRule type="colorScale" priority="72">
      <colorScale>
        <cfvo type="min"/>
        <cfvo type="max"/>
        <color rgb="FFF8696B"/>
        <color rgb="FFFCFCFF"/>
      </colorScale>
    </cfRule>
  </conditionalFormatting>
  <conditionalFormatting sqref="AC89:AC90">
    <cfRule type="cellIs" dxfId="120" priority="64" operator="notEqual">
      <formula>0</formula>
    </cfRule>
  </conditionalFormatting>
  <conditionalFormatting sqref="AC90">
    <cfRule type="colorScale" priority="65">
      <colorScale>
        <cfvo type="min"/>
        <cfvo type="max"/>
        <color rgb="FFF8696B"/>
        <color rgb="FFFCFCFF"/>
      </colorScale>
    </cfRule>
  </conditionalFormatting>
  <conditionalFormatting sqref="AC94">
    <cfRule type="colorScale" priority="51">
      <colorScale>
        <cfvo type="min"/>
        <cfvo type="max"/>
        <color rgb="FFF8696B"/>
        <color rgb="FFFCFCFF"/>
      </colorScale>
    </cfRule>
    <cfRule type="cellIs" dxfId="119" priority="50" operator="notEqual">
      <formula>0</formula>
    </cfRule>
  </conditionalFormatting>
  <conditionalFormatting sqref="AE89">
    <cfRule type="colorScale" priority="56">
      <colorScale>
        <cfvo type="min"/>
        <cfvo type="max"/>
        <color rgb="FFF8696B"/>
        <color rgb="FFFCFCFF"/>
      </colorScale>
    </cfRule>
  </conditionalFormatting>
  <conditionalFormatting sqref="AE89:AE90">
    <cfRule type="cellIs" dxfId="118" priority="54" operator="notEqual">
      <formula>0</formula>
    </cfRule>
  </conditionalFormatting>
  <conditionalFormatting sqref="AE90">
    <cfRule type="colorScale" priority="55">
      <colorScale>
        <cfvo type="min"/>
        <cfvo type="max"/>
        <color rgb="FFF8696B"/>
        <color rgb="FFFCFCFF"/>
      </colorScale>
    </cfRule>
  </conditionalFormatting>
  <conditionalFormatting sqref="AE94">
    <cfRule type="cellIs" dxfId="117" priority="40" operator="notEqual">
      <formula>0</formula>
    </cfRule>
    <cfRule type="colorScale" priority="49">
      <colorScale>
        <cfvo type="min"/>
        <cfvo type="max"/>
        <color rgb="FFF8696B"/>
        <color rgb="FFFCFCFF"/>
      </colorScale>
    </cfRule>
  </conditionalFormatting>
  <conditionalFormatting sqref="AG89">
    <cfRule type="colorScale" priority="71">
      <colorScale>
        <cfvo type="min"/>
        <cfvo type="max"/>
        <color rgb="FFF8696B"/>
        <color rgb="FFFCFCFF"/>
      </colorScale>
    </cfRule>
  </conditionalFormatting>
  <conditionalFormatting sqref="AG89:AG90">
    <cfRule type="cellIs" dxfId="116" priority="62" operator="notEqual">
      <formula>0</formula>
    </cfRule>
  </conditionalFormatting>
  <conditionalFormatting sqref="AG90">
    <cfRule type="colorScale" priority="63">
      <colorScale>
        <cfvo type="min"/>
        <cfvo type="max"/>
        <color rgb="FFF8696B"/>
        <color rgb="FFFCFCFF"/>
      </colorScale>
    </cfRule>
  </conditionalFormatting>
  <conditionalFormatting sqref="AG94">
    <cfRule type="colorScale" priority="48">
      <colorScale>
        <cfvo type="min"/>
        <cfvo type="max"/>
        <color rgb="FFF8696B"/>
        <color rgb="FFFCFCFF"/>
      </colorScale>
    </cfRule>
    <cfRule type="cellIs" dxfId="115" priority="41" operator="notEqual">
      <formula>0</formula>
    </cfRule>
  </conditionalFormatting>
  <conditionalFormatting sqref="AI89">
    <cfRule type="cellIs" dxfId="114" priority="68" operator="notEqual">
      <formula>0</formula>
    </cfRule>
    <cfRule type="colorScale" priority="69">
      <colorScale>
        <cfvo type="min"/>
        <cfvo type="max"/>
        <color rgb="FFF8696B"/>
        <color rgb="FFFCFCFF"/>
      </colorScale>
    </cfRule>
  </conditionalFormatting>
  <conditionalFormatting sqref="AI94">
    <cfRule type="colorScale" priority="44">
      <colorScale>
        <cfvo type="min"/>
        <cfvo type="max"/>
        <color rgb="FFF8696B"/>
        <color rgb="FFFCFCFF"/>
      </colorScale>
    </cfRule>
    <cfRule type="cellIs" dxfId="113" priority="43" operator="notEqual">
      <formula>0</formula>
    </cfRule>
  </conditionalFormatting>
  <conditionalFormatting sqref="AK89:AK90">
    <cfRule type="colorScale" priority="61">
      <colorScale>
        <cfvo type="min"/>
        <cfvo type="max"/>
        <color rgb="FFF8696B"/>
        <color rgb="FFFCFCFF"/>
      </colorScale>
    </cfRule>
    <cfRule type="cellIs" dxfId="112" priority="60" operator="notEqual">
      <formula>0</formula>
    </cfRule>
  </conditionalFormatting>
  <conditionalFormatting sqref="AK94">
    <cfRule type="colorScale" priority="47">
      <colorScale>
        <cfvo type="min"/>
        <cfvo type="max"/>
        <color rgb="FFF8696B"/>
        <color rgb="FFFCFCFF"/>
      </colorScale>
    </cfRule>
    <cfRule type="cellIs" dxfId="111" priority="42" operator="notEqual">
      <formula>0</formula>
    </cfRule>
  </conditionalFormatting>
  <conditionalFormatting sqref="AN89:AN90">
    <cfRule type="colorScale" priority="37">
      <colorScale>
        <cfvo type="min"/>
        <cfvo type="max"/>
        <color rgb="FFF8696B"/>
        <color rgb="FFFCFCFF"/>
      </colorScale>
    </cfRule>
    <cfRule type="cellIs" dxfId="110" priority="36" operator="notEqual">
      <formula>0</formula>
    </cfRule>
  </conditionalFormatting>
  <conditionalFormatting sqref="AN94">
    <cfRule type="cellIs" dxfId="109" priority="15" operator="notEqual">
      <formula>0</formula>
    </cfRule>
    <cfRule type="colorScale" priority="16">
      <colorScale>
        <cfvo type="min"/>
        <cfvo type="max"/>
        <color rgb="FFF8696B"/>
        <color rgb="FFFCFCFF"/>
      </colorScale>
    </cfRule>
  </conditionalFormatting>
  <conditionalFormatting sqref="AP89">
    <cfRule type="colorScale" priority="33">
      <colorScale>
        <cfvo type="min"/>
        <cfvo type="max"/>
        <color rgb="FFF8696B"/>
        <color rgb="FFFCFCFF"/>
      </colorScale>
    </cfRule>
  </conditionalFormatting>
  <conditionalFormatting sqref="AP89:AP90">
    <cfRule type="cellIs" dxfId="108" priority="29" operator="notEqual">
      <formula>0</formula>
    </cfRule>
  </conditionalFormatting>
  <conditionalFormatting sqref="AP90">
    <cfRule type="colorScale" priority="30">
      <colorScale>
        <cfvo type="min"/>
        <cfvo type="max"/>
        <color rgb="FFF8696B"/>
        <color rgb="FFFCFCFF"/>
      </colorScale>
    </cfRule>
  </conditionalFormatting>
  <conditionalFormatting sqref="AP94">
    <cfRule type="colorScale" priority="9">
      <colorScale>
        <cfvo type="min"/>
        <cfvo type="max"/>
        <color rgb="FFF8696B"/>
        <color rgb="FFFCFCFF"/>
      </colorScale>
    </cfRule>
    <cfRule type="cellIs" dxfId="107" priority="8" operator="notEqual">
      <formula>0</formula>
    </cfRule>
  </conditionalFormatting>
  <conditionalFormatting sqref="AR89">
    <cfRule type="colorScale" priority="22">
      <colorScale>
        <cfvo type="min"/>
        <cfvo type="max"/>
        <color rgb="FFF8696B"/>
        <color rgb="FFFCFCFF"/>
      </colorScale>
    </cfRule>
  </conditionalFormatting>
  <conditionalFormatting sqref="AR89:AR90">
    <cfRule type="cellIs" dxfId="106" priority="20" operator="notEqual">
      <formula>0</formula>
    </cfRule>
  </conditionalFormatting>
  <conditionalFormatting sqref="AR90">
    <cfRule type="colorScale" priority="21">
      <colorScale>
        <cfvo type="min"/>
        <cfvo type="max"/>
        <color rgb="FFF8696B"/>
        <color rgb="FFFCFCFF"/>
      </colorScale>
    </cfRule>
  </conditionalFormatting>
  <conditionalFormatting sqref="AR94">
    <cfRule type="cellIs" dxfId="105" priority="1" operator="notEqual">
      <formula>0</formula>
    </cfRule>
    <cfRule type="colorScale" priority="2">
      <colorScale>
        <cfvo type="min"/>
        <cfvo type="max"/>
        <color rgb="FFF8696B"/>
        <color rgb="FFFCFCFF"/>
      </colorScale>
    </cfRule>
  </conditionalFormatting>
  <conditionalFormatting sqref="AT89">
    <cfRule type="colorScale" priority="35">
      <colorScale>
        <cfvo type="min"/>
        <cfvo type="max"/>
        <color rgb="FFF8696B"/>
        <color rgb="FFFCFCFF"/>
      </colorScale>
    </cfRule>
  </conditionalFormatting>
  <conditionalFormatting sqref="AT89:AT90">
    <cfRule type="cellIs" dxfId="104" priority="27" operator="notEqual">
      <formula>0</formula>
    </cfRule>
  </conditionalFormatting>
  <conditionalFormatting sqref="AT90">
    <cfRule type="colorScale" priority="28">
      <colorScale>
        <cfvo type="min"/>
        <cfvo type="max"/>
        <color rgb="FFF8696B"/>
        <color rgb="FFFCFCFF"/>
      </colorScale>
    </cfRule>
  </conditionalFormatting>
  <conditionalFormatting sqref="AT94">
    <cfRule type="cellIs" dxfId="103" priority="13" operator="notEqual">
      <formula>0</formula>
    </cfRule>
    <cfRule type="colorScale" priority="14">
      <colorScale>
        <cfvo type="min"/>
        <cfvo type="max"/>
        <color rgb="FFF8696B"/>
        <color rgb="FFFCFCFF"/>
      </colorScale>
    </cfRule>
  </conditionalFormatting>
  <conditionalFormatting sqref="AV89">
    <cfRule type="colorScale" priority="19">
      <colorScale>
        <cfvo type="min"/>
        <cfvo type="max"/>
        <color rgb="FFF8696B"/>
        <color rgb="FFFCFCFF"/>
      </colorScale>
    </cfRule>
  </conditionalFormatting>
  <conditionalFormatting sqref="AV89:AV90">
    <cfRule type="cellIs" dxfId="102" priority="17" operator="notEqual">
      <formula>0</formula>
    </cfRule>
  </conditionalFormatting>
  <conditionalFormatting sqref="AV90">
    <cfRule type="colorScale" priority="18">
      <colorScale>
        <cfvo type="min"/>
        <cfvo type="max"/>
        <color rgb="FFF8696B"/>
        <color rgb="FFFCFCFF"/>
      </colorScale>
    </cfRule>
  </conditionalFormatting>
  <conditionalFormatting sqref="AV94">
    <cfRule type="cellIs" dxfId="101" priority="3" operator="notEqual">
      <formula>0</formula>
    </cfRule>
    <cfRule type="colorScale" priority="12">
      <colorScale>
        <cfvo type="min"/>
        <cfvo type="max"/>
        <color rgb="FFF8696B"/>
        <color rgb="FFFCFCFF"/>
      </colorScale>
    </cfRule>
  </conditionalFormatting>
  <conditionalFormatting sqref="AX89">
    <cfRule type="colorScale" priority="34">
      <colorScale>
        <cfvo type="min"/>
        <cfvo type="max"/>
        <color rgb="FFF8696B"/>
        <color rgb="FFFCFCFF"/>
      </colorScale>
    </cfRule>
  </conditionalFormatting>
  <conditionalFormatting sqref="AX89:AX90">
    <cfRule type="cellIs" dxfId="100" priority="25" operator="notEqual">
      <formula>0</formula>
    </cfRule>
  </conditionalFormatting>
  <conditionalFormatting sqref="AX90">
    <cfRule type="colorScale" priority="26">
      <colorScale>
        <cfvo type="min"/>
        <cfvo type="max"/>
        <color rgb="FFF8696B"/>
        <color rgb="FFFCFCFF"/>
      </colorScale>
    </cfRule>
  </conditionalFormatting>
  <conditionalFormatting sqref="AX94">
    <cfRule type="cellIs" dxfId="99" priority="4" operator="notEqual">
      <formula>0</formula>
    </cfRule>
    <cfRule type="colorScale" priority="11">
      <colorScale>
        <cfvo type="min"/>
        <cfvo type="max"/>
        <color rgb="FFF8696B"/>
        <color rgb="FFFCFCFF"/>
      </colorScale>
    </cfRule>
  </conditionalFormatting>
  <conditionalFormatting sqref="AZ89">
    <cfRule type="colorScale" priority="32">
      <colorScale>
        <cfvo type="min"/>
        <cfvo type="max"/>
        <color rgb="FFF8696B"/>
        <color rgb="FFFCFCFF"/>
      </colorScale>
    </cfRule>
    <cfRule type="cellIs" dxfId="98" priority="31" operator="notEqual">
      <formula>0</formula>
    </cfRule>
  </conditionalFormatting>
  <conditionalFormatting sqref="AZ94">
    <cfRule type="cellIs" dxfId="97" priority="6" operator="notEqual">
      <formula>0</formula>
    </cfRule>
    <cfRule type="colorScale" priority="7">
      <colorScale>
        <cfvo type="min"/>
        <cfvo type="max"/>
        <color rgb="FFF8696B"/>
        <color rgb="FFFCFCFF"/>
      </colorScale>
    </cfRule>
  </conditionalFormatting>
  <conditionalFormatting sqref="BB89:BB90">
    <cfRule type="colorScale" priority="24">
      <colorScale>
        <cfvo type="min"/>
        <cfvo type="max"/>
        <color rgb="FFF8696B"/>
        <color rgb="FFFCFCFF"/>
      </colorScale>
    </cfRule>
    <cfRule type="cellIs" dxfId="96" priority="23" operator="notEqual">
      <formula>0</formula>
    </cfRule>
  </conditionalFormatting>
  <conditionalFormatting sqref="BB94">
    <cfRule type="cellIs" dxfId="95" priority="5" operator="notEqual">
      <formula>0</formula>
    </cfRule>
    <cfRule type="colorScale" priority="10">
      <colorScale>
        <cfvo type="min"/>
        <cfvo type="max"/>
        <color rgb="FFF8696B"/>
        <color rgb="FFFCFCFF"/>
      </colorScale>
    </cfRule>
  </conditionalFormatting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&amp;C_x000D_&amp;1#&amp;"Calibri"&amp;10&amp;K000000 Classificação: Setorial</oddFooter>
  </headerFooter>
  <drawing r:id="rId2"/>
  <legacyDrawing r:id="rId3"/>
  <tableParts count="2">
    <tablePart r:id="rId4"/>
    <tablePart r:id="rId5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7B843-1275-49D3-8E25-6B5B76178288}">
  <sheetPr>
    <tabColor theme="8" tint="0.79998168889431442"/>
    <outlinePr summaryBelow="0"/>
  </sheetPr>
  <dimension ref="A1:V96"/>
  <sheetViews>
    <sheetView showGridLines="0" zoomScale="85" zoomScaleNormal="85" workbookViewId="0">
      <pane xSplit="2" ySplit="8" topLeftCell="C9" activePane="bottomRight" state="frozen"/>
      <selection activeCell="H19" sqref="H19"/>
      <selection pane="topRight" activeCell="H19" sqref="H19"/>
      <selection pane="bottomLeft" activeCell="H19" sqref="H19"/>
      <selection pane="bottomRight" activeCell="B9" sqref="B9"/>
    </sheetView>
  </sheetViews>
  <sheetFormatPr defaultColWidth="0" defaultRowHeight="15" outlineLevelRow="1" x14ac:dyDescent="0.25"/>
  <cols>
    <col min="1" max="1" width="1.7109375" style="41" customWidth="1"/>
    <col min="2" max="2" width="104.42578125" style="41" bestFit="1" customWidth="1"/>
    <col min="3" max="3" width="1.7109375" style="41" customWidth="1"/>
    <col min="4" max="4" width="17.7109375" style="41" customWidth="1"/>
    <col min="5" max="5" width="1.7109375" style="41" customWidth="1"/>
    <col min="6" max="6" width="17.7109375" style="41" customWidth="1"/>
    <col min="7" max="7" width="1.7109375" style="41" customWidth="1"/>
    <col min="8" max="8" width="17.7109375" style="41" customWidth="1"/>
    <col min="9" max="9" width="1.7109375" style="41" customWidth="1"/>
    <col min="10" max="10" width="17.7109375" style="41" customWidth="1"/>
    <col min="11" max="11" width="1.7109375" style="41" customWidth="1"/>
    <col min="12" max="12" width="17.7109375" style="41" customWidth="1"/>
    <col min="13" max="13" width="1.7109375" style="41" customWidth="1"/>
    <col min="14" max="14" width="17.7109375" style="41" customWidth="1"/>
    <col min="15" max="15" width="1.7109375" style="41" customWidth="1"/>
    <col min="16" max="16" width="17.7109375" style="41" customWidth="1"/>
    <col min="17" max="17" width="1.7109375" style="41" customWidth="1"/>
    <col min="18" max="18" width="17.7109375" style="41" customWidth="1"/>
    <col min="19" max="19" width="2.7109375" style="41" customWidth="1"/>
    <col min="20" max="20" width="9.28515625" style="41" hidden="1" customWidth="1"/>
    <col min="21" max="21" width="12.42578125" style="41" hidden="1" customWidth="1"/>
    <col min="22" max="22" width="0" style="41" hidden="1" customWidth="1"/>
    <col min="23" max="16384" width="9.28515625" style="41" hidden="1"/>
  </cols>
  <sheetData>
    <row r="1" spans="1:22" x14ac:dyDescent="0.25">
      <c r="N1" s="42"/>
    </row>
    <row r="4" spans="1:22" x14ac:dyDescent="0.25">
      <c r="B4" s="43" t="s">
        <v>2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</row>
    <row r="5" spans="1:22" x14ac:dyDescent="0.25">
      <c r="B5" s="44" t="s">
        <v>71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</row>
    <row r="6" spans="1:22" x14ac:dyDescent="0.25">
      <c r="B6" s="46" t="s">
        <v>3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</row>
    <row r="7" spans="1:22" s="42" customFormat="1" ht="30" x14ac:dyDescent="0.25">
      <c r="D7" s="17" t="s">
        <v>10</v>
      </c>
      <c r="F7" s="17" t="s">
        <v>4</v>
      </c>
      <c r="H7" s="17" t="s">
        <v>5</v>
      </c>
      <c r="J7" s="17" t="s">
        <v>6</v>
      </c>
      <c r="K7" s="15"/>
      <c r="L7" s="17" t="s">
        <v>7</v>
      </c>
      <c r="M7" s="15"/>
      <c r="N7" s="17" t="s">
        <v>8</v>
      </c>
      <c r="O7" s="15"/>
      <c r="P7" s="17" t="s">
        <v>9</v>
      </c>
      <c r="Q7" s="15"/>
      <c r="R7" s="17" t="s">
        <v>11</v>
      </c>
    </row>
    <row r="8" spans="1:22" x14ac:dyDescent="0.25">
      <c r="B8" s="47"/>
      <c r="C8" s="47"/>
      <c r="D8" s="64">
        <v>0</v>
      </c>
      <c r="E8" s="64"/>
      <c r="F8" s="64">
        <v>0</v>
      </c>
      <c r="G8" s="64"/>
      <c r="H8" s="64">
        <v>0</v>
      </c>
      <c r="I8" s="64"/>
      <c r="J8" s="64">
        <v>0</v>
      </c>
      <c r="K8" s="64"/>
      <c r="L8" s="64">
        <v>0</v>
      </c>
      <c r="M8" s="64"/>
      <c r="N8" s="64">
        <v>0</v>
      </c>
      <c r="O8" s="64"/>
      <c r="P8" s="64"/>
      <c r="Q8" s="64"/>
      <c r="R8" s="64">
        <v>0</v>
      </c>
    </row>
    <row r="9" spans="1:22" x14ac:dyDescent="0.25">
      <c r="B9" s="52" t="str">
        <f>T_Mask[[#This Row],[Coluna1]]</f>
        <v>ATIVIDADES OPERACIONAIS</v>
      </c>
      <c r="C9" s="22"/>
      <c r="D9" s="23"/>
      <c r="E9" s="22"/>
      <c r="F9" s="23"/>
      <c r="G9" s="22"/>
      <c r="H9" s="23"/>
      <c r="I9" s="22"/>
      <c r="J9" s="23"/>
      <c r="K9" s="22"/>
      <c r="L9" s="23"/>
      <c r="M9" s="22"/>
      <c r="N9" s="23"/>
      <c r="O9" s="22"/>
      <c r="P9" s="23"/>
      <c r="Q9" s="22"/>
      <c r="R9" s="23"/>
    </row>
    <row r="10" spans="1:22" x14ac:dyDescent="0.2">
      <c r="B10" s="51" t="str">
        <f>T_Mask[[#This Row],[Coluna1]]</f>
        <v/>
      </c>
      <c r="C10" s="3"/>
      <c r="D10" s="2"/>
      <c r="E10" s="3"/>
      <c r="F10" s="2"/>
      <c r="G10" s="2"/>
      <c r="H10" s="2"/>
      <c r="I10" s="2"/>
      <c r="J10" s="2"/>
      <c r="K10" s="2"/>
      <c r="L10" s="2"/>
      <c r="M10" s="2"/>
      <c r="N10" s="2"/>
      <c r="O10" s="5"/>
      <c r="P10" s="2"/>
      <c r="Q10" s="2"/>
      <c r="R10" s="2"/>
    </row>
    <row r="11" spans="1:22" s="49" customFormat="1" x14ac:dyDescent="0.2">
      <c r="A11" s="41"/>
      <c r="B11" s="51" t="str">
        <f>T_Mask[[#This Row],[Coluna1]]</f>
        <v>Resultado do período antes do imposto de renda e da contribuição social</v>
      </c>
      <c r="C11" s="24"/>
      <c r="D11" s="25">
        <v>488010</v>
      </c>
      <c r="E11" s="24"/>
      <c r="F11" s="25">
        <v>542502</v>
      </c>
      <c r="G11" s="24"/>
      <c r="H11" s="25">
        <v>426980</v>
      </c>
      <c r="I11" s="24"/>
      <c r="J11" s="25">
        <v>309401</v>
      </c>
      <c r="K11" s="24"/>
      <c r="L11" s="25">
        <v>105812</v>
      </c>
      <c r="M11" s="24"/>
      <c r="N11" s="25">
        <v>7468</v>
      </c>
      <c r="O11" s="24"/>
      <c r="P11" s="25">
        <v>1026117</v>
      </c>
      <c r="Q11" s="24"/>
      <c r="R11" s="25">
        <v>854056</v>
      </c>
      <c r="U11" s="48"/>
      <c r="V11" s="48"/>
    </row>
    <row r="12" spans="1:22" x14ac:dyDescent="0.2">
      <c r="B12" s="51" t="str">
        <f>T_Mask[[#This Row],[Coluna1]]</f>
        <v/>
      </c>
      <c r="C12" s="26"/>
      <c r="D12" s="27"/>
      <c r="E12" s="26"/>
      <c r="F12" s="27"/>
      <c r="G12" s="28"/>
      <c r="H12" s="27"/>
      <c r="I12" s="29"/>
      <c r="J12" s="27"/>
      <c r="K12" s="29"/>
      <c r="L12" s="27"/>
      <c r="M12" s="29"/>
      <c r="N12" s="27"/>
      <c r="O12" s="30"/>
      <c r="P12" s="27"/>
      <c r="Q12" s="28"/>
      <c r="R12" s="27"/>
    </row>
    <row r="13" spans="1:22" x14ac:dyDescent="0.2">
      <c r="B13" s="53" t="str">
        <f>T_Mask[[#This Row],[Coluna1]]</f>
        <v>Ajustes para reconciliar o lucro com o caixa gerado pelas operações:</v>
      </c>
      <c r="C13" s="1"/>
      <c r="D13" s="23">
        <v>-651670.90464999992</v>
      </c>
      <c r="E13" s="1"/>
      <c r="F13" s="23">
        <v>95227</v>
      </c>
      <c r="G13" s="6"/>
      <c r="H13" s="23">
        <v>-406414</v>
      </c>
      <c r="I13" s="6"/>
      <c r="J13" s="23">
        <v>654317</v>
      </c>
      <c r="K13" s="6"/>
      <c r="L13" s="23">
        <v>-234249</v>
      </c>
      <c r="M13" s="6"/>
      <c r="N13" s="23">
        <v>-5456</v>
      </c>
      <c r="O13" s="7"/>
      <c r="P13" s="23">
        <v>-1137682.9046499999</v>
      </c>
      <c r="Q13" s="6"/>
      <c r="R13" s="23">
        <v>589437</v>
      </c>
      <c r="U13" s="48"/>
      <c r="V13" s="48"/>
    </row>
    <row r="14" spans="1:22" outlineLevel="1" x14ac:dyDescent="0.2">
      <c r="B14" s="54" t="str">
        <f>T_Mask[[#This Row],[Coluna1]]</f>
        <v>Depreciação e amortização</v>
      </c>
      <c r="C14" s="1"/>
      <c r="D14" s="6">
        <v>3217.095350000006</v>
      </c>
      <c r="E14" s="1"/>
      <c r="F14" s="6">
        <v>374881</v>
      </c>
      <c r="G14" s="6"/>
      <c r="H14" s="6">
        <v>96338</v>
      </c>
      <c r="I14" s="6"/>
      <c r="J14" s="6">
        <v>369245</v>
      </c>
      <c r="K14" s="6"/>
      <c r="L14" s="6">
        <v>59702</v>
      </c>
      <c r="M14" s="6"/>
      <c r="N14" s="6">
        <v>0</v>
      </c>
      <c r="O14" s="7"/>
      <c r="P14" s="6">
        <v>9.5350000075995922E-2</v>
      </c>
      <c r="Q14" s="6"/>
      <c r="R14" s="6">
        <v>903383</v>
      </c>
      <c r="U14" s="48"/>
      <c r="V14" s="48"/>
    </row>
    <row r="15" spans="1:22" outlineLevel="1" x14ac:dyDescent="0.2">
      <c r="B15" s="54" t="str">
        <f>T_Mask[[#This Row],[Coluna1]]</f>
        <v>Variações cambiais e monetárias líquidas</v>
      </c>
      <c r="C15" s="1"/>
      <c r="D15" s="6">
        <v>192440</v>
      </c>
      <c r="E15" s="1"/>
      <c r="F15" s="6">
        <v>215233</v>
      </c>
      <c r="G15" s="6"/>
      <c r="H15" s="6">
        <v>259166</v>
      </c>
      <c r="I15" s="6"/>
      <c r="J15" s="6">
        <v>269030</v>
      </c>
      <c r="K15" s="6"/>
      <c r="L15" s="6">
        <v>25887</v>
      </c>
      <c r="M15" s="6"/>
      <c r="N15" s="6">
        <v>0</v>
      </c>
      <c r="O15" s="7"/>
      <c r="P15" s="6">
        <v>0</v>
      </c>
      <c r="Q15" s="6"/>
      <c r="R15" s="6">
        <v>961756</v>
      </c>
    </row>
    <row r="16" spans="1:22" outlineLevel="1" x14ac:dyDescent="0.2">
      <c r="B16" s="54" t="str">
        <f>T_Mask[[#This Row],[Coluna1]]</f>
        <v>Encargos financeiros</v>
      </c>
      <c r="C16" s="1"/>
      <c r="D16" s="6">
        <v>416806</v>
      </c>
      <c r="E16" s="1"/>
      <c r="F16" s="6">
        <v>1136664</v>
      </c>
      <c r="G16" s="6"/>
      <c r="H16" s="6">
        <v>289264</v>
      </c>
      <c r="I16" s="6"/>
      <c r="J16" s="6">
        <v>456666</v>
      </c>
      <c r="K16" s="6"/>
      <c r="L16" s="6">
        <v>64605</v>
      </c>
      <c r="M16" s="6"/>
      <c r="N16" s="6">
        <v>0</v>
      </c>
      <c r="O16" s="7"/>
      <c r="P16" s="6">
        <v>466599</v>
      </c>
      <c r="Q16" s="6"/>
      <c r="R16" s="6">
        <v>1897406</v>
      </c>
    </row>
    <row r="17" spans="1:22" outlineLevel="1" x14ac:dyDescent="0.2">
      <c r="B17" s="54" t="str">
        <f>T_Mask[[#This Row],[Coluna1]]</f>
        <v>Resultado da equivalência patrimonial</v>
      </c>
      <c r="C17" s="1"/>
      <c r="D17" s="6">
        <v>-1354188</v>
      </c>
      <c r="E17" s="1"/>
      <c r="F17" s="6">
        <v>-146663</v>
      </c>
      <c r="G17" s="6"/>
      <c r="H17" s="6">
        <v>-46638</v>
      </c>
      <c r="I17" s="6"/>
      <c r="J17" s="6">
        <v>18893</v>
      </c>
      <c r="K17" s="6"/>
      <c r="L17" s="6">
        <v>-891</v>
      </c>
      <c r="M17" s="6"/>
      <c r="N17" s="6">
        <v>-5456</v>
      </c>
      <c r="O17" s="7"/>
      <c r="P17" s="6">
        <v>-1026117</v>
      </c>
      <c r="Q17" s="6"/>
      <c r="R17" s="6">
        <v>-508826</v>
      </c>
    </row>
    <row r="18" spans="1:22" outlineLevel="1" x14ac:dyDescent="0.2">
      <c r="B18" s="54" t="str">
        <f>T_Mask[[#This Row],[Coluna1]]</f>
        <v>Outras receitas e despesas</v>
      </c>
      <c r="C18" s="1"/>
      <c r="D18" s="6">
        <v>12699</v>
      </c>
      <c r="E18" s="1"/>
      <c r="F18" s="6">
        <v>0</v>
      </c>
      <c r="G18" s="6"/>
      <c r="H18" s="6">
        <v>0</v>
      </c>
      <c r="I18" s="6"/>
      <c r="J18" s="6">
        <v>0</v>
      </c>
      <c r="K18" s="6"/>
      <c r="L18" s="6">
        <v>0</v>
      </c>
      <c r="M18" s="6"/>
      <c r="N18" s="6">
        <v>0</v>
      </c>
      <c r="O18" s="7"/>
      <c r="P18" s="6">
        <v>1242</v>
      </c>
      <c r="Q18" s="6"/>
      <c r="R18" s="6">
        <v>11457</v>
      </c>
    </row>
    <row r="19" spans="1:22" outlineLevel="1" x14ac:dyDescent="0.2">
      <c r="B19" s="54" t="str">
        <f>T_Mask[[#This Row],[Coluna1]]</f>
        <v>Receitas da transmissão</v>
      </c>
      <c r="C19" s="1"/>
      <c r="D19" s="6">
        <v>0</v>
      </c>
      <c r="E19" s="1"/>
      <c r="F19" s="6">
        <v>-1521513</v>
      </c>
      <c r="G19" s="6"/>
      <c r="H19" s="6">
        <v>-1448967</v>
      </c>
      <c r="I19" s="6"/>
      <c r="J19" s="6">
        <v>-802763</v>
      </c>
      <c r="K19" s="6"/>
      <c r="L19" s="6">
        <v>-513934</v>
      </c>
      <c r="M19" s="6"/>
      <c r="N19" s="6">
        <v>0</v>
      </c>
      <c r="O19" s="7"/>
      <c r="P19" s="6">
        <v>48759</v>
      </c>
      <c r="Q19" s="6"/>
      <c r="R19" s="6">
        <v>-4335936</v>
      </c>
    </row>
    <row r="20" spans="1:22" outlineLevel="1" x14ac:dyDescent="0.2">
      <c r="B20" s="54" t="str">
        <f>T_Mask[[#This Row],[Coluna1]]</f>
        <v>Custo de construção - transmissão</v>
      </c>
      <c r="C20" s="24"/>
      <c r="D20" s="6">
        <v>0</v>
      </c>
      <c r="E20" s="24"/>
      <c r="F20" s="6">
        <v>35821</v>
      </c>
      <c r="G20" s="24"/>
      <c r="H20" s="6">
        <v>268594</v>
      </c>
      <c r="I20" s="24"/>
      <c r="J20" s="6">
        <v>38991</v>
      </c>
      <c r="K20" s="24"/>
      <c r="L20" s="6">
        <v>54793</v>
      </c>
      <c r="M20" s="24"/>
      <c r="N20" s="6">
        <v>0</v>
      </c>
      <c r="O20" s="24"/>
      <c r="P20" s="6">
        <v>0</v>
      </c>
      <c r="Q20" s="24"/>
      <c r="R20" s="6">
        <v>398199</v>
      </c>
    </row>
    <row r="21" spans="1:22" outlineLevel="1" x14ac:dyDescent="0.2">
      <c r="B21" s="54" t="str">
        <f>T_Mask[[#This Row],[Coluna1]]</f>
        <v>Remensurações regulatórias - Contratos de transmissão</v>
      </c>
      <c r="C21" s="12"/>
      <c r="D21" s="6">
        <v>0</v>
      </c>
      <c r="E21" s="12"/>
      <c r="F21" s="6">
        <v>0</v>
      </c>
      <c r="G21" s="6"/>
      <c r="H21" s="6">
        <v>0</v>
      </c>
      <c r="I21" s="24"/>
      <c r="J21" s="6">
        <v>0</v>
      </c>
      <c r="K21" s="6"/>
      <c r="L21" s="6">
        <v>0</v>
      </c>
      <c r="M21" s="6"/>
      <c r="N21" s="6">
        <v>0</v>
      </c>
      <c r="O21" s="58"/>
      <c r="P21" s="6">
        <v>0</v>
      </c>
      <c r="Q21" s="24"/>
      <c r="R21" s="6">
        <v>0</v>
      </c>
    </row>
    <row r="22" spans="1:22" outlineLevel="1" x14ac:dyDescent="0.2">
      <c r="B22" s="54" t="str">
        <f>T_Mask[[#This Row],[Coluna1]]</f>
        <v>Provisões (reversões) operacionais</v>
      </c>
      <c r="C22" s="1"/>
      <c r="D22" s="6">
        <v>53934</v>
      </c>
      <c r="E22" s="1"/>
      <c r="F22" s="6">
        <v>255212</v>
      </c>
      <c r="G22" s="6"/>
      <c r="H22" s="6">
        <v>115997</v>
      </c>
      <c r="I22" s="6"/>
      <c r="J22" s="6">
        <v>69661</v>
      </c>
      <c r="K22" s="6"/>
      <c r="L22" s="6">
        <v>101087</v>
      </c>
      <c r="M22" s="6"/>
      <c r="N22" s="6">
        <v>0</v>
      </c>
      <c r="O22" s="7"/>
      <c r="P22" s="6">
        <v>-119843</v>
      </c>
      <c r="Q22" s="6"/>
      <c r="R22" s="6">
        <v>715734</v>
      </c>
    </row>
    <row r="23" spans="1:22" outlineLevel="1" x14ac:dyDescent="0.2">
      <c r="B23" s="54" t="str">
        <f>T_Mask[[#This Row],[Coluna1]]</f>
        <v>Baixas de imobilizado e intangível</v>
      </c>
      <c r="C23" s="1"/>
      <c r="D23" s="6">
        <v>0</v>
      </c>
      <c r="E23" s="1"/>
      <c r="F23" s="6">
        <v>0</v>
      </c>
      <c r="G23" s="6"/>
      <c r="H23" s="6">
        <v>0</v>
      </c>
      <c r="I23" s="6"/>
      <c r="J23" s="6">
        <v>0</v>
      </c>
      <c r="K23" s="6"/>
      <c r="L23" s="6">
        <v>0</v>
      </c>
      <c r="M23" s="6"/>
      <c r="N23" s="6">
        <v>0</v>
      </c>
      <c r="O23" s="7"/>
      <c r="P23" s="6">
        <v>0</v>
      </c>
      <c r="Q23" s="31"/>
      <c r="R23" s="6">
        <v>0</v>
      </c>
    </row>
    <row r="24" spans="1:22" outlineLevel="1" x14ac:dyDescent="0.2">
      <c r="B24" s="54" t="str">
        <f>T_Mask[[#This Row],[Coluna1]]</f>
        <v>Resultado da dívida protegida (hedge) e derivativos</v>
      </c>
      <c r="C24" s="12"/>
      <c r="D24" s="6">
        <v>0</v>
      </c>
      <c r="E24" s="12"/>
      <c r="F24" s="58">
        <v>0</v>
      </c>
      <c r="G24" s="6"/>
      <c r="H24" s="6">
        <v>0</v>
      </c>
      <c r="I24" s="6"/>
      <c r="J24" s="58">
        <v>232916</v>
      </c>
      <c r="K24" s="6"/>
      <c r="L24" s="58">
        <v>0</v>
      </c>
      <c r="M24" s="6"/>
      <c r="N24" s="58">
        <v>0</v>
      </c>
      <c r="O24" s="7"/>
      <c r="P24" s="6">
        <v>0</v>
      </c>
      <c r="Q24" s="31"/>
      <c r="R24" s="6">
        <v>232916</v>
      </c>
    </row>
    <row r="25" spans="1:22" s="49" customFormat="1" outlineLevel="1" x14ac:dyDescent="0.2">
      <c r="A25" s="41"/>
      <c r="B25" s="54" t="str">
        <f>T_Mask[[#This Row],[Coluna1]]</f>
        <v>Outras</v>
      </c>
      <c r="C25" s="22"/>
      <c r="D25" s="6">
        <v>23421</v>
      </c>
      <c r="E25" s="12"/>
      <c r="F25" s="6">
        <v>-254408</v>
      </c>
      <c r="G25" s="6"/>
      <c r="H25" s="6">
        <v>59832</v>
      </c>
      <c r="I25" s="16"/>
      <c r="J25" s="6">
        <v>1678</v>
      </c>
      <c r="K25" s="6"/>
      <c r="L25" s="6">
        <v>-25498</v>
      </c>
      <c r="M25" s="6"/>
      <c r="N25" s="6">
        <v>0</v>
      </c>
      <c r="O25" s="58"/>
      <c r="P25" s="6">
        <v>-508323</v>
      </c>
      <c r="Q25" s="16"/>
      <c r="R25" s="6">
        <v>313348</v>
      </c>
    </row>
    <row r="26" spans="1:22" x14ac:dyDescent="0.2">
      <c r="B26" s="55" t="str">
        <f>T_Mask[[#This Row],[Coluna1]]</f>
        <v/>
      </c>
      <c r="C26" s="22"/>
      <c r="D26" s="23"/>
      <c r="E26" s="22"/>
      <c r="F26" s="23"/>
      <c r="G26" s="22"/>
      <c r="H26" s="23"/>
      <c r="I26" s="22"/>
      <c r="J26" s="23"/>
      <c r="K26" s="22"/>
      <c r="L26" s="23"/>
      <c r="M26" s="22"/>
      <c r="N26" s="23"/>
      <c r="O26" s="22"/>
      <c r="P26" s="23"/>
      <c r="Q26" s="22"/>
      <c r="R26" s="23"/>
    </row>
    <row r="27" spans="1:22" x14ac:dyDescent="0.2">
      <c r="B27" s="55" t="str">
        <f>T_Mask[[#This Row],[Coluna1]]</f>
        <v/>
      </c>
      <c r="C27" s="18"/>
      <c r="D27" s="6"/>
      <c r="E27" s="18"/>
      <c r="F27" s="6"/>
      <c r="G27" s="32"/>
      <c r="H27" s="6"/>
      <c r="I27" s="9"/>
      <c r="J27" s="6"/>
      <c r="K27" s="32"/>
      <c r="L27" s="6"/>
      <c r="M27" s="32"/>
      <c r="N27" s="6"/>
      <c r="O27" s="32"/>
      <c r="P27" s="6"/>
      <c r="Q27" s="32"/>
      <c r="R27" s="6"/>
    </row>
    <row r="28" spans="1:22" x14ac:dyDescent="0.2">
      <c r="B28" s="53" t="str">
        <f>T_Mask[[#This Row],[Coluna1]]</f>
        <v>Variação nos ativos e passivos operacionais</v>
      </c>
      <c r="C28" s="18"/>
      <c r="D28" s="23">
        <v>87778.55859000003</v>
      </c>
      <c r="E28" s="18"/>
      <c r="F28" s="23">
        <v>-963842</v>
      </c>
      <c r="G28" s="32"/>
      <c r="H28" s="23">
        <v>-325597</v>
      </c>
      <c r="I28" s="9"/>
      <c r="J28" s="23">
        <v>-312291</v>
      </c>
      <c r="K28" s="32"/>
      <c r="L28" s="23">
        <v>-160505</v>
      </c>
      <c r="M28" s="32"/>
      <c r="N28" s="23">
        <v>-24013</v>
      </c>
      <c r="O28" s="32"/>
      <c r="P28" s="23">
        <v>-4877.4414099999703</v>
      </c>
      <c r="Q28" s="32"/>
      <c r="R28" s="23">
        <v>-1693592</v>
      </c>
      <c r="U28" s="48"/>
      <c r="V28" s="48"/>
    </row>
    <row r="29" spans="1:22" x14ac:dyDescent="0.25">
      <c r="B29" t="str">
        <f>T_Mask[[#This Row],[Coluna1]]</f>
        <v/>
      </c>
      <c r="C29" s="1"/>
      <c r="D29" s="6"/>
      <c r="E29" s="1"/>
      <c r="F29" s="6"/>
      <c r="G29" s="6"/>
      <c r="H29" s="6"/>
      <c r="I29" s="6"/>
      <c r="J29" s="6"/>
      <c r="K29" s="6"/>
      <c r="L29" s="6"/>
      <c r="M29" s="6"/>
      <c r="N29" s="6"/>
      <c r="O29" s="7"/>
      <c r="P29" s="6"/>
      <c r="Q29" s="6"/>
      <c r="R29" s="6"/>
    </row>
    <row r="30" spans="1:22" x14ac:dyDescent="0.25">
      <c r="B30" t="str">
        <f>T_Mask[[#This Row],[Coluna1]]</f>
        <v/>
      </c>
      <c r="C30" s="1"/>
      <c r="D30" s="6"/>
      <c r="E30" s="1"/>
      <c r="F30" s="6"/>
      <c r="G30" s="6"/>
      <c r="H30" s="6"/>
      <c r="I30" s="6"/>
      <c r="J30" s="6"/>
      <c r="K30" s="6"/>
      <c r="L30" s="6"/>
      <c r="M30" s="6"/>
      <c r="N30" s="6"/>
      <c r="O30" s="7"/>
      <c r="P30" s="6"/>
      <c r="Q30" s="6"/>
      <c r="R30" s="6"/>
    </row>
    <row r="31" spans="1:22" x14ac:dyDescent="0.2">
      <c r="B31" s="56" t="str">
        <f>T_Mask[[#This Row],[Coluna1]]</f>
        <v>Caixa proveniente das (usados nas) atividades operacionais</v>
      </c>
      <c r="C31" s="1"/>
      <c r="D31" s="6"/>
      <c r="E31" s="1"/>
      <c r="F31" s="6"/>
      <c r="G31" s="6"/>
      <c r="H31" s="6"/>
      <c r="I31" s="6"/>
      <c r="J31" s="6"/>
      <c r="K31" s="6"/>
      <c r="L31" s="6"/>
      <c r="M31" s="6"/>
      <c r="N31" s="6"/>
      <c r="O31" s="7"/>
      <c r="P31" s="6"/>
      <c r="Q31" s="6"/>
      <c r="R31" s="6"/>
    </row>
    <row r="32" spans="1:22" x14ac:dyDescent="0.25">
      <c r="B32" t="str">
        <f>T_Mask[[#This Row],[Coluna1]]</f>
        <v/>
      </c>
      <c r="C32" s="1"/>
      <c r="D32" s="6"/>
      <c r="E32" s="1"/>
      <c r="F32" s="6"/>
      <c r="G32" s="6"/>
      <c r="H32" s="6"/>
      <c r="I32" s="6"/>
      <c r="J32" s="6"/>
      <c r="K32" s="6"/>
      <c r="L32" s="6"/>
      <c r="M32" s="6"/>
      <c r="N32" s="6"/>
      <c r="O32" s="7"/>
      <c r="P32" s="6"/>
      <c r="Q32" s="6"/>
      <c r="R32" s="6"/>
    </row>
    <row r="33" spans="2:22" x14ac:dyDescent="0.2">
      <c r="B33" s="55" t="str">
        <f>T_Mask[[#This Row],[Coluna1]]</f>
        <v>Pagamento de encargos financeiros</v>
      </c>
      <c r="C33" s="18"/>
      <c r="D33" s="6">
        <v>-292140.41930000001</v>
      </c>
      <c r="E33" s="18"/>
      <c r="F33" s="6">
        <v>-550448</v>
      </c>
      <c r="G33" s="10"/>
      <c r="H33" s="6">
        <v>-26679</v>
      </c>
      <c r="I33" s="9"/>
      <c r="J33" s="6">
        <v>-128415</v>
      </c>
      <c r="K33" s="10"/>
      <c r="L33" s="6">
        <v>-61676</v>
      </c>
      <c r="M33" s="10"/>
      <c r="N33" s="6">
        <v>0</v>
      </c>
      <c r="O33" s="33"/>
      <c r="P33" s="6">
        <v>-57538.41929999995</v>
      </c>
      <c r="Q33" s="10"/>
      <c r="R33" s="6">
        <v>-1001820</v>
      </c>
    </row>
    <row r="34" spans="2:22" x14ac:dyDescent="0.2">
      <c r="B34" s="55" t="str">
        <f>T_Mask[[#This Row],[Coluna1]]</f>
        <v>Recebimento da receita anual permitida - RAP</v>
      </c>
      <c r="C34" s="34"/>
      <c r="D34" s="6">
        <v>0</v>
      </c>
      <c r="E34" s="34"/>
      <c r="F34" s="6">
        <v>1511378</v>
      </c>
      <c r="G34" s="6"/>
      <c r="H34" s="6">
        <v>1288689</v>
      </c>
      <c r="I34" s="9"/>
      <c r="J34" s="6">
        <v>740831</v>
      </c>
      <c r="K34" s="6"/>
      <c r="L34" s="6">
        <v>436569</v>
      </c>
      <c r="M34" s="6"/>
      <c r="N34" s="6">
        <v>0</v>
      </c>
      <c r="O34" s="7"/>
      <c r="P34" s="6">
        <v>48497</v>
      </c>
      <c r="Q34" s="9"/>
      <c r="R34" s="6">
        <v>3928970</v>
      </c>
    </row>
    <row r="35" spans="2:22" x14ac:dyDescent="0.2">
      <c r="B35" s="55" t="str">
        <f>T_Mask[[#This Row],[Coluna1]]</f>
        <v>Pagamento de encargos financeiros</v>
      </c>
      <c r="C35" s="36"/>
      <c r="D35" s="6">
        <v>0</v>
      </c>
      <c r="E35" s="36"/>
      <c r="F35" s="6">
        <v>0</v>
      </c>
      <c r="G35" s="6"/>
      <c r="H35" s="6">
        <v>0</v>
      </c>
      <c r="I35" s="9"/>
      <c r="J35" s="6">
        <v>0</v>
      </c>
      <c r="K35" s="6"/>
      <c r="L35" s="6">
        <v>0</v>
      </c>
      <c r="M35" s="6"/>
      <c r="N35" s="6">
        <v>0</v>
      </c>
      <c r="O35" s="7"/>
      <c r="P35" s="6">
        <v>0</v>
      </c>
      <c r="Q35" s="9"/>
      <c r="R35" s="6">
        <v>0</v>
      </c>
    </row>
    <row r="36" spans="2:22" x14ac:dyDescent="0.2">
      <c r="B36" s="55" t="str">
        <f>T_Mask[[#This Row],[Coluna1]]</f>
        <v>Pagamento de encargos financeiros - CDE/ Revitalização de bacias</v>
      </c>
      <c r="C36" s="11"/>
      <c r="D36" s="6">
        <v>0</v>
      </c>
      <c r="E36" s="11"/>
      <c r="F36" s="6">
        <v>-8736</v>
      </c>
      <c r="G36" s="6"/>
      <c r="H36" s="6">
        <v>-13296</v>
      </c>
      <c r="I36" s="9"/>
      <c r="J36" s="6">
        <v>-11206</v>
      </c>
      <c r="K36" s="6"/>
      <c r="L36" s="6">
        <v>0</v>
      </c>
      <c r="M36" s="6"/>
      <c r="N36" s="6">
        <v>0</v>
      </c>
      <c r="O36" s="7"/>
      <c r="P36" s="6">
        <v>-33238</v>
      </c>
      <c r="Q36" s="9"/>
      <c r="R36" s="6">
        <v>0</v>
      </c>
    </row>
    <row r="37" spans="2:22" x14ac:dyDescent="0.2">
      <c r="B37" s="55" t="str">
        <f>T_Mask[[#This Row],[Coluna1]]</f>
        <v>Recebimento de remuneração de investimentos em partipações societárias</v>
      </c>
      <c r="C37" s="11"/>
      <c r="D37" s="6">
        <v>8889.7882999999983</v>
      </c>
      <c r="E37" s="11"/>
      <c r="F37" s="6">
        <v>0</v>
      </c>
      <c r="G37" s="6"/>
      <c r="H37" s="6">
        <v>0</v>
      </c>
      <c r="I37" s="9"/>
      <c r="J37" s="6">
        <v>0</v>
      </c>
      <c r="K37" s="6"/>
      <c r="L37" s="6">
        <v>0</v>
      </c>
      <c r="M37" s="6"/>
      <c r="N37" s="6">
        <v>0</v>
      </c>
      <c r="O37" s="7"/>
      <c r="P37" s="6">
        <v>-0.21170000000165601</v>
      </c>
      <c r="Q37" s="9"/>
      <c r="R37" s="6">
        <v>8890</v>
      </c>
    </row>
    <row r="38" spans="2:22" x14ac:dyDescent="0.2">
      <c r="B38" s="55" t="str">
        <f>T_Mask[[#This Row],[Coluna1]]</f>
        <v>Pagamento de litígios</v>
      </c>
      <c r="C38" s="34"/>
      <c r="D38" s="6">
        <v>-452590.58533006243</v>
      </c>
      <c r="E38" s="34"/>
      <c r="F38" s="6">
        <v>0</v>
      </c>
      <c r="G38" s="8"/>
      <c r="H38" s="6">
        <v>0</v>
      </c>
      <c r="I38" s="19"/>
      <c r="J38" s="6">
        <v>-15775</v>
      </c>
      <c r="K38" s="8"/>
      <c r="L38" s="6">
        <v>-35221</v>
      </c>
      <c r="M38" s="8"/>
      <c r="N38" s="6">
        <v>0</v>
      </c>
      <c r="O38" s="20"/>
      <c r="P38" s="6">
        <v>0.41466993757057935</v>
      </c>
      <c r="Q38" s="19"/>
      <c r="R38" s="6">
        <v>-503587</v>
      </c>
    </row>
    <row r="39" spans="2:22" x14ac:dyDescent="0.2">
      <c r="B39" s="55" t="str">
        <f>T_Mask[[#This Row],[Coluna1]]</f>
        <v>Cauções e depósitos vinculados</v>
      </c>
      <c r="C39" s="11"/>
      <c r="D39" s="6">
        <v>-110248.81620999996</v>
      </c>
      <c r="E39" s="11"/>
      <c r="F39" s="6">
        <v>-249653</v>
      </c>
      <c r="G39" s="6"/>
      <c r="H39" s="6">
        <v>5900</v>
      </c>
      <c r="I39" s="9"/>
      <c r="J39" s="6">
        <v>13816</v>
      </c>
      <c r="K39" s="6"/>
      <c r="L39" s="6">
        <v>-4520</v>
      </c>
      <c r="M39" s="6"/>
      <c r="N39" s="6">
        <v>0</v>
      </c>
      <c r="O39" s="7"/>
      <c r="P39" s="6">
        <v>0.1837900000391528</v>
      </c>
      <c r="Q39" s="9"/>
      <c r="R39" s="6">
        <v>-344706</v>
      </c>
    </row>
    <row r="40" spans="2:22" x14ac:dyDescent="0.2">
      <c r="B40" s="55" t="str">
        <f>T_Mask[[#This Row],[Coluna1]]</f>
        <v>Pagamento de imposto de renda e contribuição social</v>
      </c>
      <c r="C40" s="11"/>
      <c r="D40" s="6">
        <v>-140273.58046</v>
      </c>
      <c r="E40" s="11"/>
      <c r="F40" s="6">
        <v>-256164</v>
      </c>
      <c r="G40" s="8"/>
      <c r="H40" s="6">
        <v>-66684</v>
      </c>
      <c r="I40" s="8"/>
      <c r="J40" s="6">
        <v>-61980</v>
      </c>
      <c r="K40" s="8"/>
      <c r="L40" s="6">
        <v>-30424</v>
      </c>
      <c r="M40" s="8"/>
      <c r="N40" s="6">
        <v>0</v>
      </c>
      <c r="O40" s="20"/>
      <c r="P40" s="6">
        <v>46360.419540000032</v>
      </c>
      <c r="Q40" s="8"/>
      <c r="R40" s="6">
        <v>-601886</v>
      </c>
    </row>
    <row r="41" spans="2:22" x14ac:dyDescent="0.2">
      <c r="B41" s="55" t="str">
        <f>T_Mask[[#This Row],[Coluna1]]</f>
        <v>Pagamento de refinanciamento de impostos e contribuições - principal</v>
      </c>
      <c r="C41" s="12"/>
      <c r="D41" s="6">
        <v>0</v>
      </c>
      <c r="E41" s="12"/>
      <c r="F41" s="6">
        <v>-7917</v>
      </c>
      <c r="G41" s="6"/>
      <c r="H41" s="6">
        <v>0</v>
      </c>
      <c r="I41" s="8"/>
      <c r="J41" s="58">
        <v>-38443</v>
      </c>
      <c r="K41" s="6"/>
      <c r="L41" s="58">
        <v>0</v>
      </c>
      <c r="M41" s="6"/>
      <c r="N41" s="58">
        <v>0</v>
      </c>
      <c r="O41" s="7"/>
      <c r="P41" s="6">
        <v>-46360</v>
      </c>
      <c r="Q41" s="8"/>
      <c r="R41" s="6">
        <v>0</v>
      </c>
    </row>
    <row r="42" spans="2:22" x14ac:dyDescent="0.2">
      <c r="B42" s="55" t="str">
        <f>T_Mask[[#This Row],[Coluna1]]</f>
        <v>Pagamento de previdência complementar</v>
      </c>
      <c r="C42" s="11"/>
      <c r="D42" s="6">
        <v>-3976.3496700000001</v>
      </c>
      <c r="E42" s="11"/>
      <c r="F42" s="6">
        <v>-18157</v>
      </c>
      <c r="G42" s="6"/>
      <c r="H42" s="6">
        <v>-116181</v>
      </c>
      <c r="I42" s="6"/>
      <c r="J42" s="6">
        <v>-6291</v>
      </c>
      <c r="K42" s="6"/>
      <c r="L42" s="6">
        <v>-45092</v>
      </c>
      <c r="M42" s="6"/>
      <c r="N42" s="6">
        <v>0</v>
      </c>
      <c r="O42" s="7"/>
      <c r="P42" s="6">
        <v>-0.34966999999596737</v>
      </c>
      <c r="Q42" s="6"/>
      <c r="R42" s="6">
        <v>-189697</v>
      </c>
    </row>
    <row r="43" spans="2:22" x14ac:dyDescent="0.25">
      <c r="B43" t="str">
        <f>T_Mask[[#This Row],[Coluna1]]</f>
        <v/>
      </c>
      <c r="C43" s="37"/>
      <c r="D43" s="8"/>
      <c r="E43" s="37"/>
      <c r="F43" s="8"/>
      <c r="G43" s="8"/>
      <c r="H43" s="8"/>
      <c r="I43" s="38"/>
      <c r="J43" s="8"/>
      <c r="K43" s="8"/>
      <c r="L43" s="8"/>
      <c r="M43" s="8"/>
      <c r="N43" s="8"/>
      <c r="O43" s="20"/>
      <c r="P43" s="8"/>
      <c r="Q43" s="8"/>
      <c r="R43" s="8"/>
    </row>
    <row r="44" spans="2:22" x14ac:dyDescent="0.2">
      <c r="B44" s="59" t="str">
        <f>T_Mask[[#This Row],[Coluna1]]</f>
        <v>Caixa líquido proveniente das atividades operacionais das operações continuadas</v>
      </c>
      <c r="C44" s="1"/>
      <c r="D44" s="60">
        <v>-1066222.3087300621</v>
      </c>
      <c r="E44" s="11"/>
      <c r="F44" s="60">
        <v>94190</v>
      </c>
      <c r="G44" s="6"/>
      <c r="H44" s="60">
        <v>766718</v>
      </c>
      <c r="I44" s="9"/>
      <c r="J44" s="60">
        <v>1143964</v>
      </c>
      <c r="K44" s="6"/>
      <c r="L44" s="60">
        <v>-29306</v>
      </c>
      <c r="M44" s="6"/>
      <c r="N44" s="60">
        <v>-22001</v>
      </c>
      <c r="O44" s="7"/>
      <c r="P44" s="60">
        <v>-158722.30873006221</v>
      </c>
      <c r="Q44" s="9"/>
      <c r="R44" s="60">
        <v>1046065</v>
      </c>
      <c r="U44" s="48"/>
      <c r="V44" s="48"/>
    </row>
    <row r="45" spans="2:22" x14ac:dyDescent="0.2">
      <c r="B45" s="57" t="str">
        <f>T_Mask[[#This Row],[Coluna1]]</f>
        <v>Caixa líquido (usado nas) atividades operacionais das operações descontinuadas</v>
      </c>
      <c r="C45" s="37"/>
      <c r="D45" s="8">
        <v>0</v>
      </c>
      <c r="E45" s="37"/>
      <c r="F45" s="8"/>
      <c r="G45" s="8"/>
      <c r="H45" s="8"/>
      <c r="I45" s="38"/>
      <c r="J45" s="8"/>
      <c r="K45" s="8"/>
      <c r="L45" s="8"/>
      <c r="M45" s="8"/>
      <c r="N45" s="8"/>
      <c r="O45" s="20"/>
      <c r="P45" s="8">
        <v>0</v>
      </c>
      <c r="Q45" s="8"/>
      <c r="R45" s="8">
        <v>0</v>
      </c>
    </row>
    <row r="46" spans="2:22" x14ac:dyDescent="0.2">
      <c r="B46" s="61" t="str">
        <f>T_Mask[[#This Row],[Coluna1]]</f>
        <v>Caixa líquido proveniente das atividades operacionais</v>
      </c>
      <c r="C46" s="18"/>
      <c r="D46" s="35">
        <v>-1066222.3087300621</v>
      </c>
      <c r="E46" s="18"/>
      <c r="F46" s="35">
        <v>94190</v>
      </c>
      <c r="G46" s="2"/>
      <c r="H46" s="35">
        <v>766718</v>
      </c>
      <c r="I46" s="4"/>
      <c r="J46" s="35">
        <v>1143964</v>
      </c>
      <c r="K46" s="2"/>
      <c r="L46" s="35">
        <v>-29306</v>
      </c>
      <c r="M46" s="2"/>
      <c r="N46" s="35">
        <v>-22001</v>
      </c>
      <c r="O46" s="21"/>
      <c r="P46" s="35">
        <v>-158722.30873006221</v>
      </c>
      <c r="Q46" s="2"/>
      <c r="R46" s="35">
        <v>1046065</v>
      </c>
      <c r="U46" s="48"/>
      <c r="V46" s="48"/>
    </row>
    <row r="47" spans="2:22" x14ac:dyDescent="0.25">
      <c r="B47" t="str">
        <f>T_Mask[[#This Row],[Coluna1]]</f>
        <v/>
      </c>
      <c r="C47" s="11"/>
      <c r="D47" s="9"/>
      <c r="E47" s="11"/>
      <c r="F47" s="9"/>
      <c r="G47" s="8"/>
      <c r="H47" s="9"/>
      <c r="I47" s="19"/>
      <c r="J47" s="9"/>
      <c r="K47" s="8"/>
      <c r="L47" s="9"/>
      <c r="M47" s="8"/>
      <c r="N47" s="9"/>
      <c r="O47" s="20"/>
      <c r="P47" s="9"/>
      <c r="Q47" s="19"/>
      <c r="R47" s="9"/>
    </row>
    <row r="48" spans="2:22" x14ac:dyDescent="0.25">
      <c r="B48" s="52" t="str">
        <f>T_Mask[[#This Row],[Coluna1]]</f>
        <v>ATIVIDADES DE FINANCIAMENTO</v>
      </c>
      <c r="C48" s="11"/>
      <c r="D48" s="9"/>
      <c r="E48" s="11"/>
      <c r="F48" s="9"/>
      <c r="G48" s="6"/>
      <c r="H48" s="9"/>
      <c r="I48" s="9"/>
      <c r="J48" s="9"/>
      <c r="K48" s="6"/>
      <c r="L48" s="9"/>
      <c r="M48" s="6"/>
      <c r="N48" s="9"/>
      <c r="O48" s="7"/>
      <c r="P48" s="9"/>
      <c r="Q48" s="9"/>
      <c r="R48" s="9"/>
    </row>
    <row r="49" spans="2:22" x14ac:dyDescent="0.25">
      <c r="B49" t="str">
        <f>T_Mask[[#This Row],[Coluna1]]</f>
        <v/>
      </c>
      <c r="C49" s="12"/>
      <c r="D49" s="6"/>
      <c r="E49" s="12"/>
      <c r="F49" s="6"/>
      <c r="G49" s="8"/>
      <c r="H49" s="6"/>
      <c r="I49" s="8"/>
      <c r="J49" s="6"/>
      <c r="K49" s="8"/>
      <c r="L49" s="6"/>
      <c r="M49" s="8"/>
      <c r="N49" s="6"/>
      <c r="O49" s="20"/>
      <c r="P49" s="6"/>
      <c r="Q49" s="8"/>
      <c r="R49" s="6"/>
    </row>
    <row r="50" spans="2:22" x14ac:dyDescent="0.2">
      <c r="B50" s="55" t="str">
        <f>T_Mask[[#This Row],[Coluna1]]</f>
        <v>Recebimento pela emissão de ações</v>
      </c>
      <c r="C50" s="12"/>
      <c r="D50" s="6">
        <v>0</v>
      </c>
      <c r="E50" s="12"/>
      <c r="F50" s="58">
        <v>0</v>
      </c>
      <c r="G50" s="6"/>
      <c r="H50" s="6">
        <v>0</v>
      </c>
      <c r="I50" s="8"/>
      <c r="J50" s="58">
        <v>0</v>
      </c>
      <c r="K50" s="6"/>
      <c r="L50" s="58">
        <v>0</v>
      </c>
      <c r="M50" s="6"/>
      <c r="N50" s="58">
        <v>0</v>
      </c>
      <c r="O50" s="7"/>
      <c r="P50" s="6">
        <v>0</v>
      </c>
      <c r="Q50" s="8"/>
      <c r="R50" s="58">
        <v>0</v>
      </c>
    </row>
    <row r="51" spans="2:22" outlineLevel="1" x14ac:dyDescent="0.2">
      <c r="B51" s="55" t="str">
        <f>T_Mask[[#This Row],[Coluna1]]</f>
        <v>Empréstimos e financiamentos obtidos e debêntures obtidas</v>
      </c>
      <c r="C51" s="11"/>
      <c r="D51" s="6">
        <v>0</v>
      </c>
      <c r="E51" s="11"/>
      <c r="F51" s="6">
        <v>14604</v>
      </c>
      <c r="G51" s="6"/>
      <c r="H51" s="6">
        <v>0</v>
      </c>
      <c r="I51" s="9"/>
      <c r="J51" s="6">
        <v>0</v>
      </c>
      <c r="K51" s="6"/>
      <c r="L51" s="6">
        <v>0</v>
      </c>
      <c r="M51" s="6"/>
      <c r="N51" s="6">
        <v>0</v>
      </c>
      <c r="O51" s="7"/>
      <c r="P51" s="6">
        <v>0</v>
      </c>
      <c r="Q51" s="9"/>
      <c r="R51" s="6">
        <v>14604</v>
      </c>
    </row>
    <row r="52" spans="2:22" outlineLevel="1" x14ac:dyDescent="0.2">
      <c r="B52" s="55" t="str">
        <f>T_Mask[[#This Row],[Coluna1]]</f>
        <v>Pagamento de empréstimos e financiamentos e debêntures - principal</v>
      </c>
      <c r="C52" s="12"/>
      <c r="D52" s="6">
        <v>-664100.55345999997</v>
      </c>
      <c r="E52" s="12"/>
      <c r="F52" s="6">
        <v>-827943</v>
      </c>
      <c r="G52" s="6"/>
      <c r="H52" s="6">
        <v>-49483</v>
      </c>
      <c r="I52" s="13"/>
      <c r="J52" s="6">
        <v>-289412</v>
      </c>
      <c r="K52" s="6"/>
      <c r="L52" s="6">
        <v>-107571</v>
      </c>
      <c r="M52" s="6"/>
      <c r="N52" s="6">
        <v>0</v>
      </c>
      <c r="O52" s="7"/>
      <c r="P52" s="6">
        <v>-143546.55346000008</v>
      </c>
      <c r="Q52" s="13"/>
      <c r="R52" s="6">
        <v>-1794963</v>
      </c>
    </row>
    <row r="53" spans="2:22" outlineLevel="1" x14ac:dyDescent="0.2">
      <c r="B53" s="55" t="str">
        <f>T_Mask[[#This Row],[Coluna1]]</f>
        <v>Pagamento de remuneração aos acionistas</v>
      </c>
      <c r="C53" s="12"/>
      <c r="D53" s="6">
        <v>-3070.0929999999998</v>
      </c>
      <c r="E53" s="12"/>
      <c r="F53" s="6">
        <v>0</v>
      </c>
      <c r="G53" s="6"/>
      <c r="H53" s="6">
        <v>0</v>
      </c>
      <c r="I53" s="13"/>
      <c r="J53" s="6">
        <v>0</v>
      </c>
      <c r="K53" s="6"/>
      <c r="L53" s="6">
        <v>0</v>
      </c>
      <c r="M53" s="6"/>
      <c r="N53" s="6">
        <v>0</v>
      </c>
      <c r="O53" s="7"/>
      <c r="P53" s="6">
        <v>-9.2999999999847205E-2</v>
      </c>
      <c r="Q53" s="13"/>
      <c r="R53" s="6">
        <v>-3070</v>
      </c>
    </row>
    <row r="54" spans="2:22" outlineLevel="1" x14ac:dyDescent="0.2">
      <c r="B54" s="55" t="str">
        <f>T_Mask[[#This Row],[Coluna1]]</f>
        <v>Pagamento aos acionistas dissidentes - incorporação de ações</v>
      </c>
      <c r="C54" s="12"/>
      <c r="D54" s="6">
        <v>-211.58655999999999</v>
      </c>
      <c r="E54" s="12"/>
      <c r="F54" s="6">
        <v>-128014</v>
      </c>
      <c r="G54" s="6"/>
      <c r="H54" s="6">
        <v>-96395</v>
      </c>
      <c r="I54" s="13"/>
      <c r="J54" s="6">
        <v>0</v>
      </c>
      <c r="K54" s="6"/>
      <c r="L54" s="6">
        <v>-119</v>
      </c>
      <c r="M54" s="6"/>
      <c r="N54" s="6">
        <v>0</v>
      </c>
      <c r="O54" s="7"/>
      <c r="P54" s="6">
        <v>1317.4134400000039</v>
      </c>
      <c r="Q54" s="13"/>
      <c r="R54" s="6">
        <v>-226057</v>
      </c>
    </row>
    <row r="55" spans="2:22" outlineLevel="1" x14ac:dyDescent="0.2">
      <c r="B55" s="55" t="str">
        <f>T_Mask[[#This Row],[Coluna1]]</f>
        <v>Recompra de ações</v>
      </c>
      <c r="C55" s="12"/>
      <c r="D55" s="6">
        <v>-147682.59146999998</v>
      </c>
      <c r="E55" s="12"/>
      <c r="F55" s="6">
        <v>0</v>
      </c>
      <c r="G55" s="6"/>
      <c r="H55" s="6">
        <v>0</v>
      </c>
      <c r="I55" s="13"/>
      <c r="J55" s="6">
        <v>0</v>
      </c>
      <c r="K55" s="6"/>
      <c r="L55" s="6">
        <v>0</v>
      </c>
      <c r="M55" s="6"/>
      <c r="N55" s="6">
        <v>0</v>
      </c>
      <c r="O55" s="7"/>
      <c r="P55" s="6">
        <v>0.40853000001516193</v>
      </c>
      <c r="Q55" s="13"/>
      <c r="R55" s="6">
        <v>-147683</v>
      </c>
    </row>
    <row r="56" spans="2:22" outlineLevel="1" x14ac:dyDescent="0.2">
      <c r="B56" s="55" t="str">
        <f>T_Mask[[#This Row],[Coluna1]]</f>
        <v>Pagamento de obrigações com CDE e revitalização de bacias - principal</v>
      </c>
      <c r="C56" s="12"/>
      <c r="D56" s="6">
        <v>0</v>
      </c>
      <c r="E56" s="12"/>
      <c r="F56" s="6">
        <v>-223458</v>
      </c>
      <c r="G56" s="6"/>
      <c r="H56" s="6">
        <v>-340045</v>
      </c>
      <c r="I56" s="13"/>
      <c r="J56" s="6">
        <v>-286610</v>
      </c>
      <c r="K56" s="6"/>
      <c r="L56" s="6">
        <v>0</v>
      </c>
      <c r="M56" s="6"/>
      <c r="N56" s="6">
        <v>0</v>
      </c>
      <c r="O56" s="7"/>
      <c r="P56" s="6">
        <v>0</v>
      </c>
      <c r="Q56" s="13"/>
      <c r="R56" s="6">
        <v>-850113</v>
      </c>
    </row>
    <row r="57" spans="2:22" outlineLevel="1" x14ac:dyDescent="0.2">
      <c r="B57" s="55" t="str">
        <f>T_Mask[[#This Row],[Coluna1]]</f>
        <v>Pagamento de arrendamentos - principal</v>
      </c>
      <c r="C57" s="12"/>
      <c r="D57" s="6">
        <v>0</v>
      </c>
      <c r="E57" s="12"/>
      <c r="F57" s="58">
        <v>-7699</v>
      </c>
      <c r="G57" s="6"/>
      <c r="H57" s="6">
        <v>0</v>
      </c>
      <c r="I57" s="13"/>
      <c r="J57" s="58">
        <v>-181978</v>
      </c>
      <c r="K57" s="6"/>
      <c r="L57" s="58">
        <v>-1257</v>
      </c>
      <c r="M57" s="6"/>
      <c r="N57" s="58">
        <v>0</v>
      </c>
      <c r="O57" s="7"/>
      <c r="P57" s="58">
        <v>0</v>
      </c>
      <c r="Q57" s="13"/>
      <c r="R57" s="6">
        <v>-190934</v>
      </c>
    </row>
    <row r="58" spans="2:22" outlineLevel="1" x14ac:dyDescent="0.2">
      <c r="B58" s="55" t="str">
        <f>T_Mask[[#This Row],[Coluna1]]</f>
        <v>Outros</v>
      </c>
      <c r="C58" s="12"/>
      <c r="D58" s="6">
        <v>0</v>
      </c>
      <c r="E58" s="12"/>
      <c r="F58" s="6">
        <v>0</v>
      </c>
      <c r="G58" s="6"/>
      <c r="H58" s="6">
        <v>0</v>
      </c>
      <c r="I58" s="13"/>
      <c r="J58" s="6">
        <v>-97223</v>
      </c>
      <c r="K58" s="6"/>
      <c r="L58" s="6">
        <v>0</v>
      </c>
      <c r="M58" s="6"/>
      <c r="N58" s="6">
        <v>0</v>
      </c>
      <c r="O58" s="7"/>
      <c r="P58" s="6">
        <v>-97223</v>
      </c>
      <c r="Q58" s="13"/>
      <c r="R58" s="6">
        <v>0</v>
      </c>
    </row>
    <row r="59" spans="2:22" outlineLevel="1" x14ac:dyDescent="0.2">
      <c r="B59" s="55" t="str">
        <f>T_Mask[[#This Row],[Coluna1]]</f>
        <v/>
      </c>
      <c r="C59" s="12"/>
      <c r="D59" s="13"/>
      <c r="E59" s="12"/>
      <c r="F59" s="13"/>
      <c r="G59" s="6"/>
      <c r="H59" s="13"/>
      <c r="I59" s="13"/>
      <c r="J59" s="13"/>
      <c r="K59" s="6"/>
      <c r="L59" s="13"/>
      <c r="M59" s="6"/>
      <c r="N59" s="13"/>
      <c r="O59" s="7"/>
      <c r="P59" s="13"/>
      <c r="Q59" s="13"/>
      <c r="R59" s="13"/>
    </row>
    <row r="60" spans="2:22" outlineLevel="1" x14ac:dyDescent="0.2">
      <c r="B60" s="59" t="str">
        <f>T_Mask[[#This Row],[Coluna1]]</f>
        <v>Caixa líquido proveniente das (usado nas) atividades de financiamento das operações continuadas</v>
      </c>
      <c r="C60" s="12"/>
      <c r="D60" s="60">
        <v>-815064.82448999991</v>
      </c>
      <c r="E60" s="12"/>
      <c r="F60" s="60">
        <v>-1172510</v>
      </c>
      <c r="G60" s="6"/>
      <c r="H60" s="60">
        <v>-485923</v>
      </c>
      <c r="I60" s="13"/>
      <c r="J60" s="60">
        <v>-855223</v>
      </c>
      <c r="K60" s="6"/>
      <c r="L60" s="60">
        <v>-108947</v>
      </c>
      <c r="M60" s="6"/>
      <c r="N60" s="60">
        <v>0</v>
      </c>
      <c r="O60" s="7"/>
      <c r="P60" s="60">
        <v>-239451.82449000006</v>
      </c>
      <c r="Q60" s="13"/>
      <c r="R60" s="60">
        <v>-3198216</v>
      </c>
    </row>
    <row r="61" spans="2:22" outlineLevel="1" x14ac:dyDescent="0.2">
      <c r="B61" s="62" t="str">
        <f>T_Mask[[#This Row],[Coluna1]]</f>
        <v>Caixa líquido (usado nas) atividades de financiamento das operações descontinuadas</v>
      </c>
      <c r="C61" s="12"/>
      <c r="D61" s="9">
        <v>0</v>
      </c>
      <c r="E61" s="12"/>
      <c r="F61" s="9"/>
      <c r="G61" s="6"/>
      <c r="H61" s="9"/>
      <c r="I61" s="9"/>
      <c r="J61" s="9"/>
      <c r="K61" s="6"/>
      <c r="L61" s="9"/>
      <c r="M61" s="6"/>
      <c r="N61" s="9"/>
      <c r="O61" s="7"/>
      <c r="P61" s="9">
        <v>0</v>
      </c>
      <c r="Q61" s="13"/>
      <c r="R61" s="9">
        <v>0</v>
      </c>
      <c r="U61" s="48"/>
      <c r="V61" s="48"/>
    </row>
    <row r="62" spans="2:22" outlineLevel="1" x14ac:dyDescent="0.2">
      <c r="B62" s="61" t="str">
        <f>T_Mask[[#This Row],[Coluna1]]</f>
        <v>Caixa líquido proveniente das (usado nas) atividades de financiamento</v>
      </c>
      <c r="C62" s="12"/>
      <c r="D62" s="35">
        <v>-815064.82448999991</v>
      </c>
      <c r="E62" s="12"/>
      <c r="F62" s="35">
        <v>-1172510</v>
      </c>
      <c r="G62" s="6"/>
      <c r="H62" s="35">
        <v>-485923</v>
      </c>
      <c r="I62" s="13"/>
      <c r="J62" s="35">
        <v>-855223</v>
      </c>
      <c r="K62" s="6"/>
      <c r="L62" s="35">
        <v>-108947</v>
      </c>
      <c r="M62" s="6"/>
      <c r="N62" s="35">
        <v>0</v>
      </c>
      <c r="O62" s="7"/>
      <c r="P62" s="35">
        <v>-239451.82449000006</v>
      </c>
      <c r="Q62" s="13"/>
      <c r="R62" s="35">
        <v>-3198216</v>
      </c>
    </row>
    <row r="63" spans="2:22" x14ac:dyDescent="0.25">
      <c r="B63" t="str">
        <f>T_Mask[[#This Row],[Coluna1]]</f>
        <v/>
      </c>
      <c r="C63" s="12"/>
      <c r="D63" s="13"/>
      <c r="E63" s="12"/>
      <c r="F63" s="13"/>
      <c r="G63" s="6"/>
      <c r="H63" s="13"/>
      <c r="I63" s="13"/>
      <c r="J63" s="13"/>
      <c r="K63" s="6"/>
      <c r="L63" s="13"/>
      <c r="M63" s="6"/>
      <c r="N63" s="13"/>
      <c r="O63" s="7"/>
      <c r="P63" s="13"/>
      <c r="Q63" s="13"/>
      <c r="R63" s="13"/>
      <c r="U63" s="48"/>
      <c r="V63" s="48"/>
    </row>
    <row r="64" spans="2:22" x14ac:dyDescent="0.25">
      <c r="B64" s="52" t="str">
        <f>T_Mask[[#This Row],[Coluna1]]</f>
        <v>ATIVIDADES DE INVESTIMENTO</v>
      </c>
      <c r="C64" s="12"/>
      <c r="D64" s="13"/>
      <c r="E64" s="12"/>
      <c r="F64" s="13"/>
      <c r="G64" s="6"/>
      <c r="H64" s="13"/>
      <c r="I64" s="13"/>
      <c r="J64" s="13"/>
      <c r="K64" s="6"/>
      <c r="L64" s="13"/>
      <c r="M64" s="6"/>
      <c r="N64" s="13"/>
      <c r="O64" s="7"/>
      <c r="P64" s="13"/>
      <c r="Q64" s="13"/>
      <c r="R64" s="13"/>
    </row>
    <row r="65" spans="2:18" x14ac:dyDescent="0.2">
      <c r="B65" s="55" t="str">
        <f>T_Mask[[#This Row],[Coluna1]]</f>
        <v/>
      </c>
      <c r="C65" s="12"/>
      <c r="D65" s="13"/>
      <c r="E65" s="12"/>
      <c r="F65" s="13"/>
      <c r="G65" s="6"/>
      <c r="H65" s="13"/>
      <c r="I65" s="13"/>
      <c r="J65" s="13"/>
      <c r="K65" s="6"/>
      <c r="L65" s="13"/>
      <c r="M65" s="6"/>
      <c r="N65" s="13"/>
      <c r="O65" s="7"/>
      <c r="P65" s="13"/>
      <c r="Q65" s="13"/>
      <c r="R65" s="13"/>
    </row>
    <row r="66" spans="2:18" x14ac:dyDescent="0.2">
      <c r="B66" s="55" t="str">
        <f>T_Mask[[#This Row],[Coluna1]]</f>
        <v>Recebimento de encargos financeiros</v>
      </c>
      <c r="C66" s="12"/>
      <c r="D66" s="6">
        <v>193776.77186000001</v>
      </c>
      <c r="E66" s="12"/>
      <c r="F66" s="6">
        <v>0</v>
      </c>
      <c r="G66" s="6"/>
      <c r="H66" s="6">
        <v>0</v>
      </c>
      <c r="I66" s="13"/>
      <c r="J66" s="6">
        <v>0</v>
      </c>
      <c r="K66" s="6"/>
      <c r="L66" s="6">
        <v>0</v>
      </c>
      <c r="M66" s="6"/>
      <c r="N66" s="6">
        <v>0</v>
      </c>
      <c r="O66" s="7"/>
      <c r="P66" s="6">
        <v>137996.77186000001</v>
      </c>
      <c r="Q66" s="13"/>
      <c r="R66" s="6">
        <v>55780</v>
      </c>
    </row>
    <row r="67" spans="2:18" outlineLevel="1" x14ac:dyDescent="0.2">
      <c r="B67" s="55" t="str">
        <f>T_Mask[[#This Row],[Coluna1]]</f>
        <v>Aquisição de Debêntures</v>
      </c>
      <c r="C67" s="12"/>
      <c r="D67" s="6"/>
      <c r="E67" s="12"/>
      <c r="F67" s="6"/>
      <c r="G67" s="6"/>
      <c r="H67" s="6"/>
      <c r="I67" s="13"/>
      <c r="J67" s="6"/>
      <c r="K67" s="6"/>
      <c r="L67" s="6"/>
      <c r="M67" s="6"/>
      <c r="N67" s="6"/>
      <c r="O67" s="7"/>
      <c r="P67" s="6"/>
      <c r="Q67" s="13"/>
      <c r="R67" s="6"/>
    </row>
    <row r="68" spans="2:18" outlineLevel="1" x14ac:dyDescent="0.2">
      <c r="B68" s="55" t="str">
        <f>T_Mask[[#This Row],[Coluna1]]</f>
        <v>Concessão de adiantamento para futuro aumento de capital</v>
      </c>
      <c r="C68" s="12"/>
      <c r="D68" s="6">
        <v>0</v>
      </c>
      <c r="E68" s="12"/>
      <c r="F68" s="58">
        <v>0</v>
      </c>
      <c r="G68" s="6"/>
      <c r="H68" s="58">
        <v>0</v>
      </c>
      <c r="I68" s="13"/>
      <c r="J68" s="58">
        <v>0</v>
      </c>
      <c r="K68" s="6"/>
      <c r="L68" s="58">
        <v>0</v>
      </c>
      <c r="M68" s="6"/>
      <c r="N68" s="58">
        <v>0</v>
      </c>
      <c r="O68" s="7"/>
      <c r="P68" s="6">
        <v>0</v>
      </c>
      <c r="Q68" s="13"/>
      <c r="R68" s="58">
        <v>0</v>
      </c>
    </row>
    <row r="69" spans="2:18" outlineLevel="1" x14ac:dyDescent="0.2">
      <c r="B69" s="55" t="str">
        <f>T_Mask[[#This Row],[Coluna1]]</f>
        <v>Recebimento de empréstimos e financiamentos</v>
      </c>
      <c r="C69" s="12"/>
      <c r="D69" s="6">
        <v>376306.72756000009</v>
      </c>
      <c r="E69" s="12"/>
      <c r="F69" s="6">
        <v>0</v>
      </c>
      <c r="G69" s="6"/>
      <c r="H69" s="6">
        <v>0</v>
      </c>
      <c r="I69" s="13"/>
      <c r="J69" s="6">
        <v>0</v>
      </c>
      <c r="K69" s="6"/>
      <c r="L69" s="6">
        <v>0</v>
      </c>
      <c r="M69" s="6"/>
      <c r="N69" s="6">
        <v>0</v>
      </c>
      <c r="O69" s="7"/>
      <c r="P69" s="6">
        <v>192953.72756000009</v>
      </c>
      <c r="Q69" s="13"/>
      <c r="R69" s="6">
        <v>183353</v>
      </c>
    </row>
    <row r="70" spans="2:18" outlineLevel="1" x14ac:dyDescent="0.2">
      <c r="B70" s="55" t="str">
        <f>T_Mask[[#This Row],[Coluna1]]</f>
        <v>Aquisição de ativo imobilizado</v>
      </c>
      <c r="C70" s="12"/>
      <c r="D70" s="6">
        <v>-2856.2804000000001</v>
      </c>
      <c r="E70" s="12"/>
      <c r="F70" s="6">
        <v>-83415</v>
      </c>
      <c r="G70" s="6"/>
      <c r="H70" s="6">
        <v>-197762</v>
      </c>
      <c r="I70" s="13"/>
      <c r="J70" s="6">
        <v>-94146</v>
      </c>
      <c r="K70" s="6"/>
      <c r="L70" s="6">
        <v>-310293</v>
      </c>
      <c r="M70" s="6"/>
      <c r="N70" s="6">
        <v>2</v>
      </c>
      <c r="O70" s="7"/>
      <c r="P70" s="6">
        <v>-0.28040000004693866</v>
      </c>
      <c r="Q70" s="13"/>
      <c r="R70" s="6">
        <v>-688470</v>
      </c>
    </row>
    <row r="71" spans="2:18" outlineLevel="1" x14ac:dyDescent="0.2">
      <c r="B71" s="55" t="str">
        <f>T_Mask[[#This Row],[Coluna1]]</f>
        <v>Aquisição de ativo intangível</v>
      </c>
      <c r="C71" s="12"/>
      <c r="D71" s="6">
        <v>-8977</v>
      </c>
      <c r="E71" s="12"/>
      <c r="F71" s="6">
        <v>-682</v>
      </c>
      <c r="G71" s="6"/>
      <c r="H71" s="6">
        <v>-6459</v>
      </c>
      <c r="I71" s="13"/>
      <c r="J71" s="6">
        <v>-5191</v>
      </c>
      <c r="K71" s="6"/>
      <c r="L71" s="6">
        <v>-65</v>
      </c>
      <c r="M71" s="6"/>
      <c r="N71" s="6">
        <v>0</v>
      </c>
      <c r="O71" s="7"/>
      <c r="P71" s="6">
        <v>0</v>
      </c>
      <c r="Q71" s="13"/>
      <c r="R71" s="6">
        <v>-21374</v>
      </c>
    </row>
    <row r="72" spans="2:18" outlineLevel="1" x14ac:dyDescent="0.2">
      <c r="B72" s="55" t="str">
        <f>T_Mask[[#This Row],[Coluna1]]</f>
        <v>Aplicações financeiras líquidas (TVM)</v>
      </c>
      <c r="C72" s="12"/>
      <c r="D72" s="6">
        <v>1957082</v>
      </c>
      <c r="E72" s="12"/>
      <c r="F72" s="6">
        <v>1325103</v>
      </c>
      <c r="G72" s="6"/>
      <c r="H72" s="6">
        <v>41474</v>
      </c>
      <c r="I72" s="13"/>
      <c r="J72" s="6">
        <v>112683</v>
      </c>
      <c r="K72" s="6"/>
      <c r="L72" s="6">
        <v>487852</v>
      </c>
      <c r="M72" s="6"/>
      <c r="N72" s="6">
        <v>21855</v>
      </c>
      <c r="O72" s="7"/>
      <c r="P72" s="6">
        <v>-1485</v>
      </c>
      <c r="Q72" s="13"/>
      <c r="R72" s="6">
        <v>3947534</v>
      </c>
    </row>
    <row r="73" spans="2:18" outlineLevel="1" x14ac:dyDescent="0.2">
      <c r="B73" s="55" t="str">
        <f>T_Mask[[#This Row],[Coluna1]]</f>
        <v>Recebimento de encargos (TVM)</v>
      </c>
      <c r="C73" s="12"/>
      <c r="D73" s="6"/>
      <c r="E73" s="12"/>
      <c r="F73" s="6"/>
      <c r="G73" s="6"/>
      <c r="H73" s="6"/>
      <c r="I73" s="13"/>
      <c r="J73" s="6"/>
      <c r="K73" s="6"/>
      <c r="L73" s="6"/>
      <c r="M73" s="6"/>
      <c r="N73" s="6"/>
      <c r="O73" s="7"/>
      <c r="P73" s="6"/>
      <c r="Q73" s="13"/>
      <c r="R73" s="6"/>
    </row>
    <row r="74" spans="2:18" outlineLevel="1" x14ac:dyDescent="0.2">
      <c r="B74" s="55" t="str">
        <f>T_Mask[[#This Row],[Coluna1]]</f>
        <v>Infraestrutura da transmissão - ativo contratual</v>
      </c>
      <c r="C74" s="12"/>
      <c r="D74" s="6">
        <v>0</v>
      </c>
      <c r="E74" s="12"/>
      <c r="F74" s="6">
        <v>-35821</v>
      </c>
      <c r="G74" s="6"/>
      <c r="H74" s="6">
        <v>-268594</v>
      </c>
      <c r="I74" s="13"/>
      <c r="J74" s="6">
        <v>-38991</v>
      </c>
      <c r="K74" s="6"/>
      <c r="L74" s="6">
        <v>-54793</v>
      </c>
      <c r="M74" s="6"/>
      <c r="N74" s="6">
        <v>0</v>
      </c>
      <c r="O74" s="7"/>
      <c r="P74" s="6">
        <v>0</v>
      </c>
      <c r="Q74" s="13"/>
      <c r="R74" s="6">
        <v>-398199</v>
      </c>
    </row>
    <row r="75" spans="2:18" outlineLevel="1" x14ac:dyDescent="0.2">
      <c r="B75" s="55" t="str">
        <f>T_Mask[[#This Row],[Coluna1]]</f>
        <v>Aquisição/aporte de capital em participações societárias</v>
      </c>
      <c r="C75" s="12"/>
      <c r="D75" s="6">
        <v>-2108</v>
      </c>
      <c r="E75" s="12"/>
      <c r="F75" s="6">
        <v>-289</v>
      </c>
      <c r="G75" s="6"/>
      <c r="H75" s="6">
        <v>0</v>
      </c>
      <c r="I75" s="13"/>
      <c r="J75" s="6">
        <v>-7495</v>
      </c>
      <c r="K75" s="6"/>
      <c r="L75" s="6">
        <v>0</v>
      </c>
      <c r="M75" s="6"/>
      <c r="N75" s="6">
        <v>0</v>
      </c>
      <c r="O75" s="7"/>
      <c r="P75" s="6">
        <v>61867</v>
      </c>
      <c r="Q75" s="13"/>
      <c r="R75" s="6">
        <v>-71759</v>
      </c>
    </row>
    <row r="76" spans="2:18" outlineLevel="1" x14ac:dyDescent="0.2">
      <c r="B76" s="55" t="str">
        <f>T_Mask[[#This Row],[Coluna1]]</f>
        <v>Alienação de investimentos em participações societárias</v>
      </c>
      <c r="C76" s="12"/>
      <c r="D76" s="6">
        <v>0</v>
      </c>
      <c r="E76" s="12"/>
      <c r="F76" s="6">
        <v>0</v>
      </c>
      <c r="G76" s="6"/>
      <c r="H76" s="6">
        <v>0</v>
      </c>
      <c r="I76" s="13"/>
      <c r="J76" s="6">
        <v>0</v>
      </c>
      <c r="K76" s="6"/>
      <c r="L76" s="6">
        <v>6841</v>
      </c>
      <c r="M76" s="6"/>
      <c r="N76" s="6">
        <v>0</v>
      </c>
      <c r="O76" s="7"/>
      <c r="P76" s="6">
        <v>6841</v>
      </c>
      <c r="Q76" s="13"/>
      <c r="R76" s="6">
        <v>0</v>
      </c>
    </row>
    <row r="77" spans="2:18" outlineLevel="1" x14ac:dyDescent="0.2">
      <c r="B77" s="55" t="str">
        <f>T_Mask[[#This Row],[Coluna1]]</f>
        <v>Caixa restrito</v>
      </c>
      <c r="C77" s="12"/>
      <c r="D77" s="6">
        <v>0</v>
      </c>
      <c r="E77" s="12"/>
      <c r="F77" s="6">
        <v>0</v>
      </c>
      <c r="G77" s="6"/>
      <c r="H77" s="6">
        <v>0</v>
      </c>
      <c r="I77" s="13"/>
      <c r="J77" s="6">
        <v>0</v>
      </c>
      <c r="K77" s="6"/>
      <c r="L77" s="6">
        <v>0</v>
      </c>
      <c r="M77" s="6"/>
      <c r="N77" s="6">
        <v>0</v>
      </c>
      <c r="O77" s="7"/>
      <c r="P77" s="6">
        <v>59630</v>
      </c>
      <c r="Q77" s="13"/>
      <c r="R77" s="6">
        <v>-59630</v>
      </c>
    </row>
    <row r="78" spans="2:18" outlineLevel="1" x14ac:dyDescent="0.2">
      <c r="B78" s="55" t="str">
        <f>T_Mask[[#This Row],[Coluna1]]</f>
        <v>Caixa líquido na incorporação de controlada</v>
      </c>
      <c r="C78" s="12"/>
      <c r="D78" s="6"/>
      <c r="E78" s="12"/>
      <c r="F78" s="6"/>
      <c r="G78" s="6"/>
      <c r="H78" s="6"/>
      <c r="I78" s="13"/>
      <c r="J78" s="6"/>
      <c r="K78" s="6"/>
      <c r="L78" s="6"/>
      <c r="M78" s="6"/>
      <c r="N78" s="6"/>
      <c r="O78" s="7"/>
      <c r="P78" s="6"/>
      <c r="Q78" s="13"/>
      <c r="R78" s="6"/>
    </row>
    <row r="79" spans="2:18" outlineLevel="1" x14ac:dyDescent="0.2">
      <c r="B79" s="55" t="str">
        <f>T_Mask[[#This Row],[Coluna1]]</f>
        <v>Outros</v>
      </c>
      <c r="C79" s="12"/>
      <c r="D79" s="6">
        <v>0</v>
      </c>
      <c r="E79" s="12"/>
      <c r="F79" s="6">
        <v>24030</v>
      </c>
      <c r="G79" s="6"/>
      <c r="H79" s="6">
        <v>0</v>
      </c>
      <c r="I79" s="13"/>
      <c r="J79" s="6">
        <v>0</v>
      </c>
      <c r="K79" s="6"/>
      <c r="L79" s="6">
        <v>0</v>
      </c>
      <c r="M79" s="6"/>
      <c r="N79" s="6">
        <v>0</v>
      </c>
      <c r="O79" s="7"/>
      <c r="P79" s="6">
        <v>-59630</v>
      </c>
      <c r="Q79" s="13"/>
      <c r="R79" s="6">
        <v>83660</v>
      </c>
    </row>
    <row r="80" spans="2:18" outlineLevel="1" x14ac:dyDescent="0.2">
      <c r="B80" s="55" t="str">
        <f>T_Mask[[#This Row],[Coluna1]]</f>
        <v/>
      </c>
      <c r="C80" s="12"/>
      <c r="D80" s="13"/>
      <c r="E80" s="12"/>
      <c r="F80" s="13"/>
      <c r="G80" s="6"/>
      <c r="H80" s="13"/>
      <c r="I80" s="13"/>
      <c r="J80" s="13"/>
      <c r="K80" s="6"/>
      <c r="L80" s="13"/>
      <c r="M80" s="6"/>
      <c r="N80" s="13"/>
      <c r="O80" s="7"/>
      <c r="P80" s="13"/>
      <c r="Q80" s="13"/>
      <c r="R80" s="13"/>
    </row>
    <row r="81" spans="2:18" x14ac:dyDescent="0.2">
      <c r="B81" s="59" t="str">
        <f>T_Mask[[#This Row],[Coluna1]]</f>
        <v>Caixa líquido proveniente das (usado nas) atividades de investimento das operações continuadas</v>
      </c>
      <c r="C81" s="12"/>
      <c r="D81" s="60">
        <v>2513224.2190200002</v>
      </c>
      <c r="E81" s="12"/>
      <c r="F81" s="60">
        <v>1228926</v>
      </c>
      <c r="G81" s="6"/>
      <c r="H81" s="60">
        <v>-431341</v>
      </c>
      <c r="I81" s="13"/>
      <c r="J81" s="60">
        <v>-33140</v>
      </c>
      <c r="K81" s="6"/>
      <c r="L81" s="60">
        <v>129542</v>
      </c>
      <c r="M81" s="6"/>
      <c r="N81" s="60">
        <v>21857</v>
      </c>
      <c r="O81" s="7"/>
      <c r="P81" s="60">
        <v>398173.21902000008</v>
      </c>
      <c r="Q81" s="13"/>
      <c r="R81" s="60">
        <v>3030895</v>
      </c>
    </row>
    <row r="82" spans="2:18" x14ac:dyDescent="0.2">
      <c r="B82" s="62" t="str">
        <f>T_Mask[[#This Row],[Coluna1]]</f>
        <v>Caixa líquido proveniente das atividades de investimento das operações descontinuadas</v>
      </c>
      <c r="C82" s="12"/>
      <c r="D82" s="9">
        <v>0</v>
      </c>
      <c r="E82" s="12"/>
      <c r="F82" s="9"/>
      <c r="G82" s="6"/>
      <c r="H82" s="9"/>
      <c r="I82" s="9"/>
      <c r="J82" s="9"/>
      <c r="K82" s="6"/>
      <c r="L82" s="9"/>
      <c r="M82" s="6"/>
      <c r="N82" s="9"/>
      <c r="O82" s="7"/>
      <c r="P82" s="9">
        <v>0</v>
      </c>
      <c r="Q82" s="9"/>
      <c r="R82" s="9">
        <v>0</v>
      </c>
    </row>
    <row r="83" spans="2:18" x14ac:dyDescent="0.2">
      <c r="B83" s="61" t="str">
        <f>T_Mask[[#This Row],[Coluna1]]</f>
        <v>Caixa líquido proveniente das (usado nas) atividades de investimento</v>
      </c>
      <c r="C83" s="12"/>
      <c r="D83" s="35">
        <v>2513224.2190200002</v>
      </c>
      <c r="E83" s="12"/>
      <c r="F83" s="35">
        <v>1228926</v>
      </c>
      <c r="G83" s="6"/>
      <c r="H83" s="35">
        <v>-431341</v>
      </c>
      <c r="I83" s="13"/>
      <c r="J83" s="35">
        <v>-33140</v>
      </c>
      <c r="K83" s="6"/>
      <c r="L83" s="35">
        <v>129542</v>
      </c>
      <c r="M83" s="6"/>
      <c r="N83" s="35">
        <v>21857</v>
      </c>
      <c r="O83" s="7"/>
      <c r="P83" s="35">
        <v>398173.21902000008</v>
      </c>
      <c r="Q83" s="13"/>
      <c r="R83" s="35">
        <v>3030895</v>
      </c>
    </row>
    <row r="84" spans="2:18" x14ac:dyDescent="0.2">
      <c r="B84" s="55" t="str">
        <f>T_Mask[[#This Row],[Coluna1]]</f>
        <v/>
      </c>
      <c r="C84" s="12"/>
      <c r="D84" s="13"/>
      <c r="E84" s="12"/>
      <c r="F84" s="13"/>
      <c r="G84" s="6"/>
      <c r="H84" s="13"/>
      <c r="I84" s="13"/>
      <c r="J84" s="13"/>
      <c r="K84" s="6"/>
      <c r="L84" s="13"/>
      <c r="M84" s="6"/>
      <c r="N84" s="13"/>
      <c r="O84" s="7"/>
      <c r="P84" s="13"/>
      <c r="Q84" s="13"/>
      <c r="R84" s="13"/>
    </row>
    <row r="85" spans="2:18" ht="15.75" thickBot="1" x14ac:dyDescent="0.25">
      <c r="B85" s="56" t="str">
        <f>T_Mask[[#This Row],[Coluna1]]</f>
        <v>Acréscimo (redução) no caixa e equivalentes de caixa</v>
      </c>
      <c r="C85" s="12"/>
      <c r="D85" s="63">
        <v>631937.08579993807</v>
      </c>
      <c r="E85" s="12"/>
      <c r="F85" s="63">
        <v>150606</v>
      </c>
      <c r="G85" s="6"/>
      <c r="H85" s="63">
        <v>-150546</v>
      </c>
      <c r="I85" s="13"/>
      <c r="J85" s="63">
        <v>255601</v>
      </c>
      <c r="K85" s="6"/>
      <c r="L85" s="63">
        <v>-8711</v>
      </c>
      <c r="M85" s="6"/>
      <c r="N85" s="63">
        <v>-144</v>
      </c>
      <c r="O85" s="7"/>
      <c r="P85" s="63">
        <v>-0.91420006193220615</v>
      </c>
      <c r="Q85" s="13"/>
      <c r="R85" s="63">
        <v>878744</v>
      </c>
    </row>
    <row r="86" spans="2:18" ht="15.75" thickTop="1" x14ac:dyDescent="0.2">
      <c r="B86" s="55" t="str">
        <f>T_Mask[[#This Row],[Coluna1]]</f>
        <v/>
      </c>
      <c r="C86" s="12"/>
      <c r="D86" s="13"/>
      <c r="E86" s="12"/>
      <c r="F86" s="13"/>
      <c r="G86" s="6"/>
      <c r="H86" s="13"/>
      <c r="I86" s="13"/>
      <c r="J86" s="13"/>
      <c r="K86" s="6"/>
      <c r="L86" s="13"/>
      <c r="M86" s="6"/>
      <c r="N86" s="13"/>
      <c r="O86" s="7"/>
      <c r="P86" s="13"/>
      <c r="Q86" s="13"/>
      <c r="R86" s="13"/>
    </row>
    <row r="87" spans="2:18" x14ac:dyDescent="0.2">
      <c r="B87" s="55" t="str">
        <f>T_Mask[[#This Row],[Coluna1]]</f>
        <v>Caixa e equivalentes de caixa no início do período</v>
      </c>
      <c r="C87" s="12"/>
      <c r="D87" s="9">
        <v>4927871</v>
      </c>
      <c r="E87" s="12"/>
      <c r="F87" s="6">
        <v>4764303</v>
      </c>
      <c r="G87" s="6"/>
      <c r="H87" s="6">
        <v>874173</v>
      </c>
      <c r="I87" s="13"/>
      <c r="J87" s="9">
        <v>162518</v>
      </c>
      <c r="K87" s="6"/>
      <c r="L87" s="9">
        <v>9994</v>
      </c>
      <c r="M87" s="6"/>
      <c r="N87" s="9">
        <v>267</v>
      </c>
      <c r="O87" s="7"/>
      <c r="P87" s="9">
        <v>0</v>
      </c>
      <c r="Q87" s="13"/>
      <c r="R87" s="9">
        <v>10739126</v>
      </c>
    </row>
    <row r="88" spans="2:18" x14ac:dyDescent="0.2">
      <c r="B88" s="55" t="str">
        <f>T_Mask[[#This Row],[Coluna1]]</f>
        <v>Caixa e equivalentes de caixa no fim do período</v>
      </c>
      <c r="C88" s="12"/>
      <c r="D88" s="9">
        <v>5559808</v>
      </c>
      <c r="E88" s="12"/>
      <c r="F88" s="6">
        <v>4914909</v>
      </c>
      <c r="G88" s="6"/>
      <c r="H88" s="6">
        <v>723627</v>
      </c>
      <c r="I88" s="13"/>
      <c r="J88" s="9">
        <v>418119</v>
      </c>
      <c r="K88" s="6"/>
      <c r="L88" s="9">
        <v>1283</v>
      </c>
      <c r="M88" s="6"/>
      <c r="N88" s="9">
        <v>124</v>
      </c>
      <c r="O88" s="7"/>
      <c r="P88" s="9">
        <v>0</v>
      </c>
      <c r="Q88" s="13"/>
      <c r="R88" s="9">
        <v>11617870</v>
      </c>
    </row>
    <row r="89" spans="2:18" x14ac:dyDescent="0.2">
      <c r="B89" s="55" t="str">
        <f>T_Mask[[#This Row],[Coluna1]]</f>
        <v>(Redução) no caixa e equivalentes de caixa das operações descontinuadas</v>
      </c>
      <c r="C89" s="12"/>
      <c r="D89" s="9">
        <v>0</v>
      </c>
      <c r="E89" s="12"/>
      <c r="F89" s="9">
        <v>0</v>
      </c>
      <c r="G89" s="6"/>
      <c r="H89" s="9">
        <v>0</v>
      </c>
      <c r="I89" s="13"/>
      <c r="J89" s="9">
        <v>0</v>
      </c>
      <c r="K89" s="6"/>
      <c r="L89" s="9">
        <v>0</v>
      </c>
      <c r="M89" s="6"/>
      <c r="N89" s="9">
        <v>0</v>
      </c>
      <c r="O89" s="7"/>
      <c r="P89" s="9">
        <v>0</v>
      </c>
      <c r="Q89" s="13"/>
      <c r="R89" s="9">
        <v>0</v>
      </c>
    </row>
    <row r="90" spans="2:18" x14ac:dyDescent="0.2">
      <c r="B90" s="71"/>
      <c r="C90" s="68"/>
      <c r="D90" s="69"/>
      <c r="E90" s="68"/>
      <c r="F90" s="69"/>
      <c r="G90" s="60"/>
      <c r="H90" s="69"/>
      <c r="I90" s="69"/>
      <c r="J90" s="69"/>
      <c r="K90" s="60"/>
      <c r="L90" s="69"/>
      <c r="M90" s="60"/>
      <c r="N90" s="69"/>
      <c r="O90" s="70"/>
      <c r="P90" s="69"/>
      <c r="Q90" s="69"/>
      <c r="R90" s="69"/>
    </row>
    <row r="91" spans="2:18" x14ac:dyDescent="0.25">
      <c r="D91" s="48"/>
      <c r="F91" s="48"/>
      <c r="H91" s="48"/>
      <c r="J91" s="48"/>
      <c r="L91" s="48"/>
      <c r="N91" s="48"/>
      <c r="P91" s="48"/>
      <c r="R91" s="48"/>
    </row>
    <row r="92" spans="2:18" x14ac:dyDescent="0.25">
      <c r="D92" s="48"/>
      <c r="F92" s="48"/>
      <c r="G92" s="48"/>
      <c r="H92" s="48"/>
      <c r="I92" s="48"/>
      <c r="J92" s="48"/>
      <c r="L92" s="48"/>
      <c r="N92" s="48"/>
      <c r="R92" s="48"/>
    </row>
    <row r="95" spans="2:18" x14ac:dyDescent="0.25">
      <c r="D95" s="67"/>
      <c r="F95" s="67"/>
      <c r="H95" s="67"/>
      <c r="J95" s="67"/>
      <c r="L95" s="67"/>
      <c r="N95" s="67"/>
      <c r="P95" s="67"/>
      <c r="R95" s="67"/>
    </row>
    <row r="96" spans="2:18" x14ac:dyDescent="0.25">
      <c r="D96" s="48"/>
      <c r="F96" s="48"/>
      <c r="H96" s="48"/>
      <c r="J96" s="48"/>
      <c r="L96" s="48"/>
      <c r="N96" s="48"/>
      <c r="P96" s="48"/>
      <c r="R96" s="48"/>
    </row>
  </sheetData>
  <conditionalFormatting sqref="D91:D92">
    <cfRule type="colorScale" priority="35">
      <colorScale>
        <cfvo type="min"/>
        <cfvo type="max"/>
        <color rgb="FFF8696B"/>
        <color rgb="FFFCFCFF"/>
      </colorScale>
    </cfRule>
    <cfRule type="cellIs" dxfId="15" priority="34" operator="notEqual">
      <formula>0</formula>
    </cfRule>
  </conditionalFormatting>
  <conditionalFormatting sqref="D96">
    <cfRule type="colorScale" priority="16">
      <colorScale>
        <cfvo type="min"/>
        <cfvo type="max"/>
        <color rgb="FFF8696B"/>
        <color rgb="FFFCFCFF"/>
      </colorScale>
    </cfRule>
    <cfRule type="cellIs" dxfId="14" priority="15" operator="notEqual">
      <formula>0</formula>
    </cfRule>
  </conditionalFormatting>
  <conditionalFormatting sqref="F91">
    <cfRule type="colorScale" priority="28">
      <colorScale>
        <cfvo type="min"/>
        <cfvo type="max"/>
        <color rgb="FFF8696B"/>
        <color rgb="FFFCFCFF"/>
      </colorScale>
    </cfRule>
    <cfRule type="cellIs" dxfId="13" priority="27" operator="notEqual">
      <formula>0</formula>
    </cfRule>
  </conditionalFormatting>
  <conditionalFormatting sqref="F96">
    <cfRule type="cellIs" dxfId="12" priority="8" operator="notEqual">
      <formula>0</formula>
    </cfRule>
    <cfRule type="colorScale" priority="9">
      <colorScale>
        <cfvo type="min"/>
        <cfvo type="max"/>
        <color rgb="FFF8696B"/>
        <color rgb="FFFCFCFF"/>
      </colorScale>
    </cfRule>
  </conditionalFormatting>
  <conditionalFormatting sqref="F92:J92 L92">
    <cfRule type="colorScale" priority="20">
      <colorScale>
        <cfvo type="min"/>
        <cfvo type="max"/>
        <color rgb="FFF8696B"/>
        <color rgb="FFFCFCFF"/>
      </colorScale>
    </cfRule>
  </conditionalFormatting>
  <conditionalFormatting sqref="H91">
    <cfRule type="colorScale" priority="18">
      <colorScale>
        <cfvo type="min"/>
        <cfvo type="max"/>
        <color rgb="FFF8696B"/>
        <color rgb="FFFCFCFF"/>
      </colorScale>
    </cfRule>
    <cfRule type="cellIs" dxfId="11" priority="17" operator="notEqual">
      <formula>0</formula>
    </cfRule>
  </conditionalFormatting>
  <conditionalFormatting sqref="H96">
    <cfRule type="colorScale" priority="2">
      <colorScale>
        <cfvo type="min"/>
        <cfvo type="max"/>
        <color rgb="FFF8696B"/>
        <color rgb="FFFCFCFF"/>
      </colorScale>
    </cfRule>
    <cfRule type="cellIs" dxfId="10" priority="1" operator="notEqual">
      <formula>0</formula>
    </cfRule>
  </conditionalFormatting>
  <conditionalFormatting sqref="J91">
    <cfRule type="cellIs" dxfId="9" priority="32" operator="notEqual">
      <formula>0</formula>
    </cfRule>
    <cfRule type="colorScale" priority="33">
      <colorScale>
        <cfvo type="min"/>
        <cfvo type="max"/>
        <color rgb="FFF8696B"/>
        <color rgb="FFFCFCFF"/>
      </colorScale>
    </cfRule>
  </conditionalFormatting>
  <conditionalFormatting sqref="J96">
    <cfRule type="colorScale" priority="14">
      <colorScale>
        <cfvo type="min"/>
        <cfvo type="max"/>
        <color rgb="FFF8696B"/>
        <color rgb="FFFCFCFF"/>
      </colorScale>
    </cfRule>
    <cfRule type="cellIs" dxfId="8" priority="13" operator="notEqual">
      <formula>0</formula>
    </cfRule>
  </conditionalFormatting>
  <conditionalFormatting sqref="L91">
    <cfRule type="colorScale" priority="31">
      <colorScale>
        <cfvo type="min"/>
        <cfvo type="max"/>
        <color rgb="FFF8696B"/>
        <color rgb="FFFCFCFF"/>
      </colorScale>
    </cfRule>
  </conditionalFormatting>
  <conditionalFormatting sqref="L91:L92 F92:J92">
    <cfRule type="cellIs" dxfId="7" priority="19" operator="notEqual">
      <formula>0</formula>
    </cfRule>
  </conditionalFormatting>
  <conditionalFormatting sqref="L96">
    <cfRule type="cellIs" dxfId="6" priority="3" operator="notEqual">
      <formula>0</formula>
    </cfRule>
    <cfRule type="colorScale" priority="12">
      <colorScale>
        <cfvo type="min"/>
        <cfvo type="max"/>
        <color rgb="FFF8696B"/>
        <color rgb="FFFCFCFF"/>
      </colorScale>
    </cfRule>
  </conditionalFormatting>
  <conditionalFormatting sqref="N91">
    <cfRule type="colorScale" priority="30">
      <colorScale>
        <cfvo type="min"/>
        <cfvo type="max"/>
        <color rgb="FFF8696B"/>
        <color rgb="FFFCFCFF"/>
      </colorScale>
    </cfRule>
  </conditionalFormatting>
  <conditionalFormatting sqref="N91:N92">
    <cfRule type="cellIs" dxfId="5" priority="21" operator="notEqual">
      <formula>0</formula>
    </cfRule>
  </conditionalFormatting>
  <conditionalFormatting sqref="N92">
    <cfRule type="colorScale" priority="22">
      <colorScale>
        <cfvo type="min"/>
        <cfvo type="max"/>
        <color rgb="FFF8696B"/>
        <color rgb="FFFCFCFF"/>
      </colorScale>
    </cfRule>
  </conditionalFormatting>
  <conditionalFormatting sqref="N96">
    <cfRule type="cellIs" dxfId="4" priority="4" operator="notEqual">
      <formula>0</formula>
    </cfRule>
    <cfRule type="colorScale" priority="11">
      <colorScale>
        <cfvo type="min"/>
        <cfvo type="max"/>
        <color rgb="FFF8696B"/>
        <color rgb="FFFCFCFF"/>
      </colorScale>
    </cfRule>
  </conditionalFormatting>
  <conditionalFormatting sqref="P91">
    <cfRule type="cellIs" dxfId="3" priority="25" operator="notEqual">
      <formula>0</formula>
    </cfRule>
    <cfRule type="colorScale" priority="26">
      <colorScale>
        <cfvo type="min"/>
        <cfvo type="max"/>
        <color rgb="FFF8696B"/>
        <color rgb="FFFCFCFF"/>
      </colorScale>
    </cfRule>
  </conditionalFormatting>
  <conditionalFormatting sqref="P96">
    <cfRule type="cellIs" dxfId="2" priority="6" operator="notEqual">
      <formula>0</formula>
    </cfRule>
    <cfRule type="colorScale" priority="7">
      <colorScale>
        <cfvo type="min"/>
        <cfvo type="max"/>
        <color rgb="FFF8696B"/>
        <color rgb="FFFCFCFF"/>
      </colorScale>
    </cfRule>
  </conditionalFormatting>
  <conditionalFormatting sqref="R91">
    <cfRule type="colorScale" priority="29">
      <colorScale>
        <cfvo type="min"/>
        <cfvo type="max"/>
        <color rgb="FFF8696B"/>
        <color rgb="FFFCFCFF"/>
      </colorScale>
    </cfRule>
  </conditionalFormatting>
  <conditionalFormatting sqref="R91:R92">
    <cfRule type="cellIs" dxfId="1" priority="23" operator="notEqual">
      <formula>0</formula>
    </cfRule>
  </conditionalFormatting>
  <conditionalFormatting sqref="R92">
    <cfRule type="colorScale" priority="24">
      <colorScale>
        <cfvo type="min"/>
        <cfvo type="max"/>
        <color rgb="FFF8696B"/>
        <color rgb="FFFCFCFF"/>
      </colorScale>
    </cfRule>
  </conditionalFormatting>
  <conditionalFormatting sqref="R96">
    <cfRule type="cellIs" dxfId="0" priority="5" operator="notEqual">
      <formula>0</formula>
    </cfRule>
    <cfRule type="colorScale" priority="10">
      <colorScale>
        <cfvo type="min"/>
        <cfvo type="max"/>
        <color rgb="FFF8696B"/>
        <color rgb="FFFCFCFF"/>
      </colorScale>
    </cfRule>
  </conditionalFormatting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&amp;C_x000D_&amp;1#&amp;"Calibri"&amp;10&amp;K000000 Classificação: Setorial</oddFoot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6775A-EA9E-4340-B358-4C7FCB616AC5}">
  <sheetPr>
    <tabColor rgb="FFDAEEF3"/>
  </sheetPr>
  <dimension ref="B2:D2"/>
  <sheetViews>
    <sheetView showGridLines="0" tabSelected="1" workbookViewId="0">
      <selection activeCell="D2" sqref="D2"/>
    </sheetView>
  </sheetViews>
  <sheetFormatPr defaultRowHeight="15" x14ac:dyDescent="0.25"/>
  <sheetData>
    <row r="2" spans="2:4" x14ac:dyDescent="0.25">
      <c r="B2" s="93" t="s">
        <v>152</v>
      </c>
      <c r="C2" s="93"/>
      <c r="D2" s="93" t="s">
        <v>82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44BE1FC-9FCB-4F43-AFF2-D47EFD5AC830}">
          <x14:formula1>
            <xm:f>Mask!$B$7:$C$7</xm:f>
          </x14:formula1>
          <xm:sqref>D2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0133E-BDE4-4E54-9A3D-80F013E3990B}">
  <sheetPr>
    <tabColor rgb="FFDAEEF3"/>
  </sheetPr>
  <dimension ref="A1:AL129"/>
  <sheetViews>
    <sheetView zoomScale="85" zoomScaleNormal="85" workbookViewId="0">
      <selection activeCell="C5" sqref="C5"/>
    </sheetView>
  </sheetViews>
  <sheetFormatPr defaultColWidth="0" defaultRowHeight="0" customHeight="1" zeroHeight="1" outlineLevelRow="1" x14ac:dyDescent="0.25"/>
  <cols>
    <col min="1" max="1" width="24.140625" style="90" customWidth="1"/>
    <col min="2" max="2" width="99.5703125" style="90" bestFit="1" customWidth="1"/>
    <col min="3" max="3" width="84.28515625" style="90" bestFit="1" customWidth="1"/>
    <col min="4" max="4" width="104.42578125" style="41" bestFit="1" customWidth="1"/>
    <col min="5" max="5" width="1.7109375" style="41" customWidth="1"/>
    <col min="6" max="6" width="17.7109375" style="41" customWidth="1"/>
    <col min="7" max="7" width="1.7109375" style="41" customWidth="1"/>
    <col min="8" max="8" width="17.7109375" style="41" customWidth="1"/>
    <col min="9" max="9" width="1.7109375" style="41" customWidth="1"/>
    <col min="10" max="10" width="17.7109375" style="41" customWidth="1"/>
    <col min="11" max="11" width="1.7109375" style="41" customWidth="1"/>
    <col min="12" max="12" width="17.7109375" style="41" customWidth="1"/>
    <col min="13" max="13" width="2.140625" style="41" customWidth="1"/>
    <col min="14" max="14" width="17.7109375" style="41" customWidth="1"/>
    <col min="15" max="15" width="1.7109375" style="41" customWidth="1"/>
    <col min="16" max="16" width="17.7109375" style="41" customWidth="1"/>
    <col min="17" max="17" width="1.7109375" style="41" customWidth="1"/>
    <col min="18" max="18" width="17.7109375" style="41" customWidth="1"/>
    <col min="19" max="19" width="2.7109375" style="41" customWidth="1"/>
    <col min="20" max="38" width="0" style="41" hidden="1" customWidth="1"/>
    <col min="39" max="16384" width="9.28515625" style="41" hidden="1"/>
  </cols>
  <sheetData>
    <row r="1" spans="1:18" ht="15" x14ac:dyDescent="0.25">
      <c r="N1" s="42"/>
    </row>
    <row r="2" spans="1:18" ht="15" x14ac:dyDescent="0.25"/>
    <row r="3" spans="1:18" ht="15" x14ac:dyDescent="0.25"/>
    <row r="4" spans="1:18" ht="15" x14ac:dyDescent="0.25">
      <c r="D4" s="43" t="s">
        <v>2</v>
      </c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</row>
    <row r="5" spans="1:18" ht="15" x14ac:dyDescent="0.25">
      <c r="A5" s="91"/>
      <c r="B5" s="91"/>
      <c r="C5" s="91"/>
      <c r="D5" s="44" t="s">
        <v>77</v>
      </c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</row>
    <row r="6" spans="1:18" ht="15" x14ac:dyDescent="0.25">
      <c r="A6" s="91"/>
      <c r="B6" s="91"/>
      <c r="C6" s="91"/>
      <c r="D6" s="46" t="s">
        <v>3</v>
      </c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</row>
    <row r="7" spans="1:18" s="42" customFormat="1" ht="47.25" x14ac:dyDescent="0.25">
      <c r="A7" s="91"/>
      <c r="B7" s="92" t="s">
        <v>82</v>
      </c>
      <c r="C7" s="92" t="s">
        <v>83</v>
      </c>
      <c r="E7" s="87"/>
      <c r="F7" s="88" t="s">
        <v>79</v>
      </c>
      <c r="G7" s="87"/>
      <c r="H7" s="88" t="s">
        <v>5</v>
      </c>
      <c r="I7" s="87"/>
      <c r="J7" s="88" t="s">
        <v>6</v>
      </c>
      <c r="K7" s="89"/>
      <c r="L7" s="88" t="s">
        <v>7</v>
      </c>
      <c r="M7" s="89"/>
      <c r="N7" s="88" t="s">
        <v>8</v>
      </c>
      <c r="O7" s="15"/>
      <c r="P7" s="88" t="s">
        <v>9</v>
      </c>
      <c r="Q7" s="15"/>
      <c r="R7" s="88" t="s">
        <v>11</v>
      </c>
    </row>
    <row r="8" spans="1:18" ht="15" x14ac:dyDescent="0.25">
      <c r="A8" s="91" t="s">
        <v>84</v>
      </c>
      <c r="B8" s="91" t="s">
        <v>85</v>
      </c>
      <c r="C8" s="91" t="s">
        <v>86</v>
      </c>
      <c r="D8" s="47"/>
      <c r="E8" s="64"/>
      <c r="F8" s="64"/>
      <c r="G8" s="64"/>
      <c r="H8" s="64">
        <v>0</v>
      </c>
      <c r="I8" s="64"/>
      <c r="J8" s="64">
        <v>0</v>
      </c>
      <c r="K8" s="64"/>
      <c r="L8" s="64">
        <v>0</v>
      </c>
      <c r="M8" s="64"/>
      <c r="N8" s="64">
        <v>0</v>
      </c>
      <c r="O8" s="64"/>
      <c r="P8" s="64"/>
      <c r="Q8" s="64"/>
      <c r="R8" s="64">
        <v>0</v>
      </c>
    </row>
    <row r="9" spans="1:18" ht="15" x14ac:dyDescent="0.25">
      <c r="A9" s="91"/>
      <c r="B9" s="91" t="s">
        <v>14</v>
      </c>
      <c r="C9" s="91" t="s">
        <v>87</v>
      </c>
      <c r="D9" s="52" t="str">
        <f>IF(IF(CAPA!$D$2="PT",Mask!B9,IF(CAPA!$D$2="EN",Mask!C9))=0,"",IF(CAPA!$D$2="PT",Mask!B9,IF(CAPA!$D$2="EN",Mask!C9)))</f>
        <v>ATIVIDADES OPERACIONAIS</v>
      </c>
      <c r="E9" s="22"/>
      <c r="F9" s="23"/>
      <c r="G9" s="22"/>
      <c r="H9" s="23"/>
      <c r="I9" s="22"/>
      <c r="J9" s="23"/>
      <c r="K9" s="22"/>
      <c r="L9" s="23"/>
      <c r="M9" s="22"/>
      <c r="N9" s="23"/>
      <c r="O9" s="22"/>
      <c r="P9" s="23"/>
      <c r="Q9" s="22"/>
      <c r="R9" s="23"/>
    </row>
    <row r="10" spans="1:18" ht="15" x14ac:dyDescent="0.2">
      <c r="A10" s="91"/>
      <c r="B10" s="91"/>
      <c r="C10" s="91"/>
      <c r="D10" s="51" t="str">
        <f>IF(IF(CAPA!$D$2="PT",Mask!B10,IF(CAPA!$D$2="EN",Mask!C10))=0,"",IF(CAPA!$D$2="PT",Mask!B10,IF(CAPA!$D$2="EN",Mask!C10)))</f>
        <v/>
      </c>
      <c r="E10" s="3"/>
      <c r="F10" s="2"/>
      <c r="G10" s="2"/>
      <c r="H10" s="2"/>
      <c r="I10" s="2"/>
      <c r="J10" s="2"/>
      <c r="K10" s="2"/>
      <c r="L10" s="2"/>
      <c r="M10" s="2"/>
      <c r="N10" s="2"/>
      <c r="O10" s="5"/>
      <c r="P10" s="2"/>
      <c r="Q10" s="2"/>
      <c r="R10" s="2"/>
    </row>
    <row r="11" spans="1:18" s="49" customFormat="1" ht="15" x14ac:dyDescent="0.2">
      <c r="A11" s="91"/>
      <c r="B11" s="91" t="s">
        <v>69</v>
      </c>
      <c r="C11" s="91" t="s">
        <v>88</v>
      </c>
      <c r="D11" s="51" t="str">
        <f>IF(IF(CAPA!$D$2="PT",Mask!B11,IF(CAPA!$D$2="EN",Mask!C11))=0,"",IF(CAPA!$D$2="PT",Mask!B11,IF(CAPA!$D$2="EN",Mask!C11)))</f>
        <v>Resultado do período antes do imposto de renda e da contribuição social</v>
      </c>
      <c r="E11" s="24"/>
      <c r="F11" s="25"/>
      <c r="G11" s="24"/>
      <c r="H11" s="25"/>
      <c r="I11" s="24"/>
      <c r="J11" s="25"/>
      <c r="K11" s="24"/>
      <c r="L11" s="25"/>
      <c r="M11" s="24"/>
      <c r="N11" s="25"/>
      <c r="O11" s="24"/>
      <c r="P11" s="25"/>
      <c r="Q11" s="24"/>
      <c r="R11" s="25"/>
    </row>
    <row r="12" spans="1:18" ht="15" x14ac:dyDescent="0.2">
      <c r="A12" s="91"/>
      <c r="B12" s="91"/>
      <c r="C12" s="91"/>
      <c r="D12" s="51" t="str">
        <f>IF(IF(CAPA!$D$2="PT",Mask!B12,IF(CAPA!$D$2="EN",Mask!C12))=0,"",IF(CAPA!$D$2="PT",Mask!B12,IF(CAPA!$D$2="EN",Mask!C12)))</f>
        <v/>
      </c>
      <c r="E12" s="26"/>
      <c r="F12" s="27"/>
      <c r="G12" s="28"/>
      <c r="H12" s="27"/>
      <c r="I12" s="29"/>
      <c r="J12" s="27"/>
      <c r="K12" s="29"/>
      <c r="L12" s="27"/>
      <c r="M12" s="29"/>
      <c r="N12" s="27"/>
      <c r="O12" s="30"/>
      <c r="P12" s="25"/>
      <c r="Q12" s="28"/>
      <c r="R12" s="27"/>
    </row>
    <row r="13" spans="1:18" ht="15" x14ac:dyDescent="0.2">
      <c r="A13" s="91"/>
      <c r="B13" s="91" t="s">
        <v>15</v>
      </c>
      <c r="C13" s="91" t="s">
        <v>89</v>
      </c>
      <c r="D13" s="53" t="str">
        <f>IF(IF(CAPA!$D$2="PT",Mask!B13,IF(CAPA!$D$2="EN",Mask!C13))=0,"",IF(CAPA!$D$2="PT",Mask!B13,IF(CAPA!$D$2="EN",Mask!C13)))</f>
        <v>Ajustes para reconciliar o lucro com o caixa gerado pelas operações:</v>
      </c>
      <c r="E13" s="1"/>
      <c r="F13" s="23">
        <f>SUM(F14:F25)</f>
        <v>0</v>
      </c>
      <c r="G13" s="6"/>
      <c r="H13" s="23">
        <f>SUM(H14:H25)</f>
        <v>0</v>
      </c>
      <c r="I13" s="6"/>
      <c r="J13" s="23">
        <f>SUM(J14:J25)</f>
        <v>0</v>
      </c>
      <c r="K13" s="6"/>
      <c r="L13" s="23">
        <f>SUM(L14:L25)</f>
        <v>0</v>
      </c>
      <c r="M13" s="6"/>
      <c r="N13" s="23">
        <f>SUM(N14:N25)</f>
        <v>0</v>
      </c>
      <c r="O13" s="23"/>
      <c r="P13" s="23">
        <f>SUM(P14:P25)</f>
        <v>0</v>
      </c>
      <c r="Q13" s="6"/>
      <c r="R13" s="23">
        <f>SUM(R14:R25)</f>
        <v>0</v>
      </c>
    </row>
    <row r="14" spans="1:18" ht="15" outlineLevel="1" x14ac:dyDescent="0.2">
      <c r="B14" s="90" t="s">
        <v>16</v>
      </c>
      <c r="C14" s="90" t="s">
        <v>90</v>
      </c>
      <c r="D14" s="54" t="str">
        <f>IF(IF(CAPA!$D$2="PT",Mask!B14,IF(CAPA!$D$2="EN",Mask!C14))=0,"",IF(CAPA!$D$2="PT",Mask!B14,IF(CAPA!$D$2="EN",Mask!C14)))</f>
        <v>Depreciação e amortização</v>
      </c>
      <c r="E14" s="1"/>
      <c r="F14" s="6"/>
      <c r="G14" s="6"/>
      <c r="H14" s="6"/>
      <c r="I14" s="6"/>
      <c r="J14" s="6"/>
      <c r="K14" s="6"/>
      <c r="L14" s="25"/>
      <c r="M14" s="6"/>
      <c r="N14" s="6"/>
      <c r="O14" s="7"/>
      <c r="P14" s="6"/>
      <c r="Q14" s="6"/>
      <c r="R14" s="6"/>
    </row>
    <row r="15" spans="1:18" ht="15" outlineLevel="1" x14ac:dyDescent="0.2">
      <c r="B15" s="90" t="s">
        <v>17</v>
      </c>
      <c r="C15" s="90" t="s">
        <v>91</v>
      </c>
      <c r="D15" s="54" t="str">
        <f>IF(IF(CAPA!$D$2="PT",Mask!B15,IF(CAPA!$D$2="EN",Mask!C15))=0,"",IF(CAPA!$D$2="PT",Mask!B15,IF(CAPA!$D$2="EN",Mask!C15)))</f>
        <v>Variações cambiais e monetárias líquidas</v>
      </c>
      <c r="E15" s="1"/>
      <c r="F15" s="6"/>
      <c r="G15" s="6"/>
      <c r="H15" s="6"/>
      <c r="I15" s="6"/>
      <c r="J15" s="6"/>
      <c r="K15" s="6"/>
      <c r="L15" s="6"/>
      <c r="M15" s="6"/>
      <c r="N15" s="6"/>
      <c r="O15" s="7"/>
      <c r="P15" s="6"/>
      <c r="Q15" s="6"/>
      <c r="R15" s="6"/>
    </row>
    <row r="16" spans="1:18" ht="15" outlineLevel="1" x14ac:dyDescent="0.2">
      <c r="B16" s="90" t="s">
        <v>18</v>
      </c>
      <c r="C16" s="90" t="s">
        <v>92</v>
      </c>
      <c r="D16" s="54" t="str">
        <f>IF(IF(CAPA!$D$2="PT",Mask!B16,IF(CAPA!$D$2="EN",Mask!C16))=0,"",IF(CAPA!$D$2="PT",Mask!B16,IF(CAPA!$D$2="EN",Mask!C16)))</f>
        <v>Encargos financeiros</v>
      </c>
      <c r="E16" s="1"/>
      <c r="F16" s="6"/>
      <c r="G16" s="6"/>
      <c r="H16" s="6"/>
      <c r="I16" s="6"/>
      <c r="J16" s="6"/>
      <c r="K16" s="6"/>
      <c r="L16" s="6"/>
      <c r="M16" s="6"/>
      <c r="N16" s="6"/>
      <c r="O16" s="7"/>
      <c r="P16" s="6"/>
      <c r="Q16" s="6"/>
      <c r="R16" s="6"/>
    </row>
    <row r="17" spans="1:18" ht="15" outlineLevel="1" x14ac:dyDescent="0.2">
      <c r="B17" s="90" t="s">
        <v>19</v>
      </c>
      <c r="C17" s="90" t="s">
        <v>93</v>
      </c>
      <c r="D17" s="54" t="str">
        <f>IF(IF(CAPA!$D$2="PT",Mask!B17,IF(CAPA!$D$2="EN",Mask!C17))=0,"",IF(CAPA!$D$2="PT",Mask!B17,IF(CAPA!$D$2="EN",Mask!C17)))</f>
        <v>Resultado da equivalência patrimonial</v>
      </c>
      <c r="E17" s="1"/>
      <c r="F17" s="6"/>
      <c r="G17" s="6"/>
      <c r="H17" s="6"/>
      <c r="I17" s="6"/>
      <c r="J17" s="6"/>
      <c r="K17" s="6"/>
      <c r="L17" s="6"/>
      <c r="M17" s="6"/>
      <c r="N17" s="6"/>
      <c r="O17" s="7"/>
      <c r="P17" s="6"/>
      <c r="Q17" s="6"/>
      <c r="R17" s="6"/>
    </row>
    <row r="18" spans="1:18" ht="15" outlineLevel="1" x14ac:dyDescent="0.2">
      <c r="B18" s="90" t="s">
        <v>1</v>
      </c>
      <c r="C18" s="90" t="s">
        <v>94</v>
      </c>
      <c r="D18" s="54" t="str">
        <f>IF(IF(CAPA!$D$2="PT",Mask!B18,IF(CAPA!$D$2="EN",Mask!C18))=0,"",IF(CAPA!$D$2="PT",Mask!B18,IF(CAPA!$D$2="EN",Mask!C18)))</f>
        <v>Outras receitas e despesas</v>
      </c>
      <c r="E18" s="1"/>
      <c r="F18" s="6"/>
      <c r="G18" s="6"/>
      <c r="H18" s="6"/>
      <c r="I18" s="6"/>
      <c r="J18" s="6"/>
      <c r="K18" s="6"/>
      <c r="L18" s="6"/>
      <c r="M18" s="6"/>
      <c r="N18" s="6"/>
      <c r="O18" s="7"/>
      <c r="P18" s="6"/>
      <c r="Q18" s="6"/>
      <c r="R18" s="6"/>
    </row>
    <row r="19" spans="1:18" ht="15" outlineLevel="1" x14ac:dyDescent="0.2">
      <c r="B19" s="90" t="s">
        <v>20</v>
      </c>
      <c r="C19" s="90" t="s">
        <v>95</v>
      </c>
      <c r="D19" s="54" t="str">
        <f>IF(IF(CAPA!$D$2="PT",Mask!B19,IF(CAPA!$D$2="EN",Mask!C19))=0,"",IF(CAPA!$D$2="PT",Mask!B19,IF(CAPA!$D$2="EN",Mask!C19)))</f>
        <v>Receitas da transmissão</v>
      </c>
      <c r="E19" s="1"/>
      <c r="F19" s="6"/>
      <c r="G19" s="6"/>
      <c r="H19" s="6"/>
      <c r="I19" s="6"/>
      <c r="J19" s="6"/>
      <c r="K19" s="6"/>
      <c r="L19" s="6"/>
      <c r="M19" s="6"/>
      <c r="N19" s="6"/>
      <c r="O19" s="7"/>
      <c r="P19" s="6"/>
      <c r="Q19" s="6"/>
      <c r="R19" s="6"/>
    </row>
    <row r="20" spans="1:18" ht="15" outlineLevel="1" x14ac:dyDescent="0.2">
      <c r="B20" s="90" t="s">
        <v>21</v>
      </c>
      <c r="C20" s="90" t="s">
        <v>96</v>
      </c>
      <c r="D20" s="54" t="str">
        <f>IF(IF(CAPA!$D$2="PT",Mask!B20,IF(CAPA!$D$2="EN",Mask!C20))=0,"",IF(CAPA!$D$2="PT",Mask!B20,IF(CAPA!$D$2="EN",Mask!C20)))</f>
        <v>Custo de construção - transmissão</v>
      </c>
      <c r="E20" s="24"/>
      <c r="F20" s="6"/>
      <c r="G20" s="24"/>
      <c r="H20" s="6"/>
      <c r="I20" s="24"/>
      <c r="J20" s="6"/>
      <c r="K20" s="24"/>
      <c r="L20" s="6"/>
      <c r="M20" s="24"/>
      <c r="N20" s="6"/>
      <c r="O20" s="24"/>
      <c r="P20" s="6"/>
      <c r="Q20" s="24"/>
      <c r="R20" s="6"/>
    </row>
    <row r="21" spans="1:18" ht="15" outlineLevel="1" x14ac:dyDescent="0.2">
      <c r="B21" s="90" t="s">
        <v>0</v>
      </c>
      <c r="C21" s="90" t="s">
        <v>97</v>
      </c>
      <c r="D21" s="54" t="str">
        <f>IF(IF(CAPA!$D$2="PT",Mask!B21,IF(CAPA!$D$2="EN",Mask!C21))=0,"",IF(CAPA!$D$2="PT",Mask!B21,IF(CAPA!$D$2="EN",Mask!C21)))</f>
        <v>Remensurações regulatórias - Contratos de transmissão</v>
      </c>
      <c r="E21" s="12"/>
      <c r="F21" s="6"/>
      <c r="G21" s="12"/>
      <c r="H21" s="6"/>
      <c r="I21" s="12"/>
      <c r="J21" s="6"/>
      <c r="K21" s="12"/>
      <c r="L21" s="6"/>
      <c r="M21" s="12"/>
      <c r="N21" s="6"/>
      <c r="O21" s="12"/>
      <c r="P21" s="6"/>
      <c r="Q21" s="12"/>
      <c r="R21" s="6"/>
    </row>
    <row r="22" spans="1:18" ht="15" outlineLevel="1" x14ac:dyDescent="0.2">
      <c r="B22" s="90" t="s">
        <v>22</v>
      </c>
      <c r="C22" s="90" t="s">
        <v>98</v>
      </c>
      <c r="D22" s="54" t="str">
        <f>IF(IF(CAPA!$D$2="PT",Mask!B22,IF(CAPA!$D$2="EN",Mask!C22))=0,"",IF(CAPA!$D$2="PT",Mask!B22,IF(CAPA!$D$2="EN",Mask!C22)))</f>
        <v>Provisões (reversões) operacionais</v>
      </c>
      <c r="E22" s="1"/>
      <c r="F22" s="6"/>
      <c r="G22" s="6"/>
      <c r="H22" s="6"/>
      <c r="I22" s="6"/>
      <c r="J22" s="6"/>
      <c r="K22" s="6"/>
      <c r="L22" s="6"/>
      <c r="M22" s="6"/>
      <c r="N22" s="6"/>
      <c r="O22" s="7"/>
      <c r="P22" s="6"/>
      <c r="Q22" s="6"/>
      <c r="R22" s="6"/>
    </row>
    <row r="23" spans="1:18" ht="15" outlineLevel="1" x14ac:dyDescent="0.2">
      <c r="B23" s="90" t="s">
        <v>62</v>
      </c>
      <c r="C23" s="90" t="s">
        <v>99</v>
      </c>
      <c r="D23" s="54" t="str">
        <f>IF(IF(CAPA!$D$2="PT",Mask!B23,IF(CAPA!$D$2="EN",Mask!C23))=0,"",IF(CAPA!$D$2="PT",Mask!B23,IF(CAPA!$D$2="EN",Mask!C23)))</f>
        <v>Baixas de imobilizado e intangível</v>
      </c>
      <c r="E23" s="1"/>
      <c r="F23" s="6"/>
      <c r="G23" s="6"/>
      <c r="H23" s="6"/>
      <c r="I23" s="6"/>
      <c r="J23" s="6"/>
      <c r="K23" s="6"/>
      <c r="L23" s="6"/>
      <c r="M23" s="6"/>
      <c r="N23" s="6"/>
      <c r="O23" s="7"/>
      <c r="P23" s="6"/>
      <c r="Q23" s="31"/>
      <c r="R23" s="6"/>
    </row>
    <row r="24" spans="1:18" ht="15" outlineLevel="1" x14ac:dyDescent="0.2">
      <c r="B24" s="90" t="s">
        <v>57</v>
      </c>
      <c r="C24" s="90" t="s">
        <v>100</v>
      </c>
      <c r="D24" s="54" t="str">
        <f>IF(IF(CAPA!$D$2="PT",Mask!B24,IF(CAPA!$D$2="EN",Mask!C24))=0,"",IF(CAPA!$D$2="PT",Mask!B24,IF(CAPA!$D$2="EN",Mask!C24)))</f>
        <v>Resultado da dívida protegida (hedge) e derivativos</v>
      </c>
      <c r="E24" s="12"/>
      <c r="F24" s="58"/>
      <c r="G24" s="6"/>
      <c r="H24" s="58"/>
      <c r="I24" s="6"/>
      <c r="J24" s="58"/>
      <c r="K24" s="6"/>
      <c r="L24" s="58"/>
      <c r="M24" s="6"/>
      <c r="N24" s="58"/>
      <c r="O24" s="7"/>
      <c r="P24" s="58"/>
      <c r="Q24" s="31"/>
      <c r="R24" s="6"/>
    </row>
    <row r="25" spans="1:18" s="49" customFormat="1" ht="15" outlineLevel="1" x14ac:dyDescent="0.2">
      <c r="A25" s="91"/>
      <c r="B25" s="91" t="s">
        <v>23</v>
      </c>
      <c r="C25" s="91" t="s">
        <v>101</v>
      </c>
      <c r="D25" s="54" t="str">
        <f>IF(IF(CAPA!$D$2="PT",Mask!B25,IF(CAPA!$D$2="EN",Mask!C25))=0,"",IF(CAPA!$D$2="PT",Mask!B25,IF(CAPA!$D$2="EN",Mask!C25)))</f>
        <v>Outras</v>
      </c>
      <c r="E25" s="12"/>
      <c r="F25" s="6"/>
      <c r="G25" s="6"/>
      <c r="H25" s="6"/>
      <c r="I25" s="16"/>
      <c r="J25" s="6"/>
      <c r="K25" s="6"/>
      <c r="L25" s="6"/>
      <c r="M25" s="6"/>
      <c r="N25" s="6"/>
      <c r="O25" s="58"/>
      <c r="P25" s="6"/>
      <c r="Q25" s="16"/>
      <c r="R25" s="6"/>
    </row>
    <row r="26" spans="1:18" ht="15" x14ac:dyDescent="0.2">
      <c r="D26" s="55" t="str">
        <f>IF(IF(CAPA!$D$2="PT",Mask!B26,IF(CAPA!$D$2="EN",Mask!C26))=0,"",IF(CAPA!$D$2="PT",Mask!B26,IF(CAPA!$D$2="EN",Mask!C26)))</f>
        <v/>
      </c>
      <c r="E26" s="22"/>
      <c r="F26" s="23"/>
      <c r="G26" s="22"/>
      <c r="H26" s="23"/>
      <c r="I26" s="22"/>
      <c r="J26" s="23"/>
      <c r="K26" s="22"/>
      <c r="L26" s="23"/>
      <c r="M26" s="22"/>
      <c r="N26" s="23"/>
      <c r="O26" s="22"/>
      <c r="P26" s="23"/>
      <c r="Q26" s="22"/>
      <c r="R26" s="23"/>
    </row>
    <row r="27" spans="1:18" ht="15" x14ac:dyDescent="0.2">
      <c r="D27" s="55" t="str">
        <f>IF(IF(CAPA!$D$2="PT",Mask!B27,IF(CAPA!$D$2="EN",Mask!C27))=0,"",IF(CAPA!$D$2="PT",Mask!B27,IF(CAPA!$D$2="EN",Mask!C27)))</f>
        <v/>
      </c>
      <c r="E27" s="18"/>
      <c r="F27" s="6"/>
      <c r="G27" s="32"/>
      <c r="H27" s="6"/>
      <c r="I27" s="9"/>
      <c r="J27" s="6"/>
      <c r="K27" s="32"/>
      <c r="L27" s="6"/>
      <c r="M27" s="32"/>
      <c r="N27" s="6"/>
      <c r="O27" s="32"/>
      <c r="P27" s="6"/>
      <c r="Q27" s="32"/>
      <c r="R27" s="6"/>
    </row>
    <row r="28" spans="1:18" ht="15" x14ac:dyDescent="0.2">
      <c r="B28" s="90" t="s">
        <v>56</v>
      </c>
      <c r="C28" s="90" t="s">
        <v>102</v>
      </c>
      <c r="D28" s="53" t="str">
        <f>IF(IF(CAPA!$D$2="PT",Mask!B28,IF(CAPA!$D$2="EN",Mask!C28))=0,"",IF(CAPA!$D$2="PT",Mask!B28,IF(CAPA!$D$2="EN",Mask!C28)))</f>
        <v>Variação nos ativos e passivos operacionais</v>
      </c>
      <c r="E28" s="18"/>
      <c r="F28" s="23"/>
      <c r="G28" s="32"/>
      <c r="H28" s="23"/>
      <c r="I28" s="9"/>
      <c r="J28" s="23"/>
      <c r="K28" s="32"/>
      <c r="L28" s="23"/>
      <c r="M28" s="32"/>
      <c r="N28" s="23"/>
      <c r="O28" s="32"/>
      <c r="P28" s="23"/>
      <c r="Q28" s="32"/>
      <c r="R28" s="23"/>
    </row>
    <row r="29" spans="1:18" ht="15" x14ac:dyDescent="0.25">
      <c r="D29" t="str">
        <f>IF(IF(CAPA!$D$2="PT",Mask!B29,IF(CAPA!$D$2="EN",Mask!C29))=0,"",IF(CAPA!$D$2="PT",Mask!B29,IF(CAPA!$D$2="EN",Mask!C29)))</f>
        <v/>
      </c>
      <c r="E29" s="1"/>
      <c r="F29" s="6"/>
      <c r="G29" s="6"/>
      <c r="H29" s="6"/>
      <c r="I29" s="6"/>
      <c r="J29" s="6"/>
      <c r="K29" s="6"/>
      <c r="L29" s="6"/>
      <c r="M29" s="6"/>
      <c r="N29" s="6"/>
      <c r="O29" s="7"/>
      <c r="P29" s="6"/>
      <c r="Q29" s="6"/>
      <c r="R29" s="6"/>
    </row>
    <row r="30" spans="1:18" ht="15" x14ac:dyDescent="0.25">
      <c r="D30" t="str">
        <f>IF(IF(CAPA!$D$2="PT",Mask!B30,IF(CAPA!$D$2="EN",Mask!C30))=0,"",IF(CAPA!$D$2="PT",Mask!B30,IF(CAPA!$D$2="EN",Mask!C30)))</f>
        <v/>
      </c>
      <c r="E30" s="1"/>
      <c r="F30" s="6"/>
      <c r="G30" s="6"/>
      <c r="H30" s="6"/>
      <c r="I30" s="6"/>
      <c r="J30" s="6"/>
      <c r="K30" s="6"/>
      <c r="L30" s="6"/>
      <c r="M30" s="6"/>
      <c r="N30" s="6"/>
      <c r="O30" s="7"/>
      <c r="P30" s="6"/>
      <c r="Q30" s="6"/>
      <c r="R30" s="6"/>
    </row>
    <row r="31" spans="1:18" ht="15" x14ac:dyDescent="0.2">
      <c r="B31" s="90" t="s">
        <v>145</v>
      </c>
      <c r="C31" s="90" t="s">
        <v>103</v>
      </c>
      <c r="D31" s="56" t="str">
        <f>IF(IF(CAPA!$D$2="PT",Mask!B31,IF(CAPA!$D$2="EN",Mask!C31))=0,"",IF(CAPA!$D$2="PT",Mask!B31,IF(CAPA!$D$2="EN",Mask!C31)))</f>
        <v>Caixa proveniente das (usados nas) atividades operacionais</v>
      </c>
      <c r="E31" s="1"/>
      <c r="F31" s="6"/>
      <c r="G31" s="6"/>
      <c r="H31" s="6"/>
      <c r="I31" s="6"/>
      <c r="J31" s="6"/>
      <c r="K31" s="6"/>
      <c r="L31" s="6"/>
      <c r="M31" s="6"/>
      <c r="N31" s="6"/>
      <c r="O31" s="7"/>
      <c r="P31" s="6"/>
      <c r="Q31" s="6"/>
      <c r="R31" s="6"/>
    </row>
    <row r="32" spans="1:18" ht="15" x14ac:dyDescent="0.25">
      <c r="D32" t="str">
        <f>IF(IF(CAPA!$D$2="PT",Mask!B32,IF(CAPA!$D$2="EN",Mask!C32))=0,"",IF(CAPA!$D$2="PT",Mask!B32,IF(CAPA!$D$2="EN",Mask!C32)))</f>
        <v/>
      </c>
      <c r="E32" s="1"/>
      <c r="F32" s="6"/>
      <c r="G32" s="6"/>
      <c r="H32" s="6"/>
      <c r="I32" s="6"/>
      <c r="J32" s="6"/>
      <c r="K32" s="6"/>
      <c r="L32" s="6"/>
      <c r="M32" s="6"/>
      <c r="N32" s="6"/>
      <c r="O32" s="7"/>
      <c r="P32" s="6"/>
      <c r="Q32" s="6"/>
      <c r="R32" s="6"/>
    </row>
    <row r="33" spans="2:18" ht="15" outlineLevel="1" x14ac:dyDescent="0.2">
      <c r="B33" s="90" t="s">
        <v>25</v>
      </c>
      <c r="C33" s="90" t="s">
        <v>104</v>
      </c>
      <c r="D33" s="55" t="str">
        <f>IF(IF(CAPA!$D$2="PT",Mask!B33,IF(CAPA!$D$2="EN",Mask!C33))=0,"",IF(CAPA!$D$2="PT",Mask!B33,IF(CAPA!$D$2="EN",Mask!C33)))</f>
        <v>Pagamento de encargos financeiros</v>
      </c>
      <c r="E33" s="18"/>
      <c r="F33" s="6"/>
      <c r="G33" s="10"/>
      <c r="H33" s="6"/>
      <c r="I33" s="9"/>
      <c r="J33" s="6"/>
      <c r="K33" s="10"/>
      <c r="L33" s="6"/>
      <c r="M33" s="10"/>
      <c r="N33" s="6"/>
      <c r="O33" s="33"/>
      <c r="P33" s="6"/>
      <c r="Q33" s="10"/>
      <c r="R33" s="6"/>
    </row>
    <row r="34" spans="2:18" ht="15" outlineLevel="1" x14ac:dyDescent="0.2">
      <c r="B34" s="90" t="s">
        <v>26</v>
      </c>
      <c r="C34" s="90" t="s">
        <v>105</v>
      </c>
      <c r="D34" s="55" t="str">
        <f>IF(IF(CAPA!$D$2="PT",Mask!B34,IF(CAPA!$D$2="EN",Mask!C34))=0,"",IF(CAPA!$D$2="PT",Mask!B34,IF(CAPA!$D$2="EN",Mask!C34)))</f>
        <v>Recebimento da receita anual permitida - RAP</v>
      </c>
      <c r="E34" s="34"/>
      <c r="F34" s="6"/>
      <c r="G34" s="6"/>
      <c r="H34" s="6"/>
      <c r="I34" s="9"/>
      <c r="J34" s="6"/>
      <c r="K34" s="6"/>
      <c r="L34" s="6"/>
      <c r="M34" s="6"/>
      <c r="N34" s="6"/>
      <c r="O34" s="7"/>
      <c r="P34" s="6"/>
      <c r="Q34" s="9"/>
      <c r="R34" s="6"/>
    </row>
    <row r="35" spans="2:18" ht="15" outlineLevel="1" x14ac:dyDescent="0.2">
      <c r="B35" s="90" t="s">
        <v>25</v>
      </c>
      <c r="C35" s="90" t="s">
        <v>104</v>
      </c>
      <c r="D35" s="55" t="str">
        <f>IF(IF(CAPA!$D$2="PT",Mask!B35,IF(CAPA!$D$2="EN",Mask!C35))=0,"",IF(CAPA!$D$2="PT",Mask!B35,IF(CAPA!$D$2="EN",Mask!C35)))</f>
        <v>Pagamento de encargos financeiros</v>
      </c>
      <c r="E35" s="34"/>
      <c r="F35" s="6"/>
      <c r="G35" s="6"/>
      <c r="H35" s="6"/>
      <c r="I35" s="9"/>
      <c r="J35" s="6"/>
      <c r="K35" s="6"/>
      <c r="L35" s="6"/>
      <c r="M35" s="6"/>
      <c r="N35" s="6"/>
      <c r="O35" s="7"/>
      <c r="P35" s="6"/>
      <c r="Q35" s="9"/>
      <c r="R35" s="6"/>
    </row>
    <row r="36" spans="2:18" ht="15" outlineLevel="1" x14ac:dyDescent="0.2">
      <c r="B36" s="90" t="s">
        <v>59</v>
      </c>
      <c r="C36" s="90" t="s">
        <v>106</v>
      </c>
      <c r="D36" s="55" t="str">
        <f>IF(IF(CAPA!$D$2="PT",Mask!B36,IF(CAPA!$D$2="EN",Mask!C36))=0,"",IF(CAPA!$D$2="PT",Mask!B36,IF(CAPA!$D$2="EN",Mask!C36)))</f>
        <v>Pagamento de encargos financeiros - CDE/ Revitalização de bacias</v>
      </c>
      <c r="E36" s="12"/>
      <c r="F36" s="6"/>
      <c r="G36" s="6"/>
      <c r="H36" s="6"/>
      <c r="I36" s="9"/>
      <c r="J36" s="58"/>
      <c r="K36" s="6"/>
      <c r="L36" s="6"/>
      <c r="M36" s="6"/>
      <c r="N36" s="58"/>
      <c r="O36" s="7"/>
      <c r="P36" s="58"/>
      <c r="Q36" s="9"/>
      <c r="R36" s="6"/>
    </row>
    <row r="37" spans="2:18" ht="15" outlineLevel="1" x14ac:dyDescent="0.2">
      <c r="B37" s="90" t="s">
        <v>29</v>
      </c>
      <c r="C37" s="90" t="s">
        <v>107</v>
      </c>
      <c r="D37" s="55" t="str">
        <f>IF(IF(CAPA!$D$2="PT",Mask!B37,IF(CAPA!$D$2="EN",Mask!C37))=0,"",IF(CAPA!$D$2="PT",Mask!B37,IF(CAPA!$D$2="EN",Mask!C37)))</f>
        <v>Recebimento de remuneração de investimentos em partipações societárias</v>
      </c>
      <c r="E37" s="11"/>
      <c r="F37" s="6"/>
      <c r="G37" s="6"/>
      <c r="H37" s="6"/>
      <c r="I37" s="9"/>
      <c r="J37" s="6"/>
      <c r="K37" s="6"/>
      <c r="L37" s="6"/>
      <c r="M37" s="6"/>
      <c r="N37" s="6"/>
      <c r="O37" s="7"/>
      <c r="P37" s="6"/>
      <c r="Q37" s="9"/>
      <c r="R37" s="6"/>
    </row>
    <row r="38" spans="2:18" ht="15" outlineLevel="1" x14ac:dyDescent="0.2">
      <c r="B38" s="90" t="s">
        <v>30</v>
      </c>
      <c r="C38" s="90" t="s">
        <v>108</v>
      </c>
      <c r="D38" s="55" t="str">
        <f>IF(IF(CAPA!$D$2="PT",Mask!B38,IF(CAPA!$D$2="EN",Mask!C38))=0,"",IF(CAPA!$D$2="PT",Mask!B38,IF(CAPA!$D$2="EN",Mask!C38)))</f>
        <v>Pagamento de litígios</v>
      </c>
      <c r="E38" s="34"/>
      <c r="F38" s="6"/>
      <c r="G38" s="8"/>
      <c r="H38" s="6"/>
      <c r="I38" s="19"/>
      <c r="J38" s="6"/>
      <c r="K38" s="8"/>
      <c r="L38" s="6"/>
      <c r="M38" s="8"/>
      <c r="N38" s="6"/>
      <c r="O38" s="20"/>
      <c r="P38" s="6"/>
      <c r="Q38" s="19"/>
      <c r="R38" s="6"/>
    </row>
    <row r="39" spans="2:18" ht="15" outlineLevel="1" x14ac:dyDescent="0.2">
      <c r="B39" s="90" t="s">
        <v>12</v>
      </c>
      <c r="C39" s="90" t="s">
        <v>109</v>
      </c>
      <c r="D39" s="55" t="str">
        <f>IF(IF(CAPA!$D$2="PT",Mask!B39,IF(CAPA!$D$2="EN",Mask!C39))=0,"",IF(CAPA!$D$2="PT",Mask!B39,IF(CAPA!$D$2="EN",Mask!C39)))</f>
        <v>Cauções e depósitos vinculados</v>
      </c>
      <c r="E39" s="11"/>
      <c r="F39" s="6"/>
      <c r="G39" s="6"/>
      <c r="H39" s="6"/>
      <c r="I39" s="9"/>
      <c r="J39" s="6"/>
      <c r="K39" s="6"/>
      <c r="L39" s="6"/>
      <c r="M39" s="6"/>
      <c r="N39" s="6"/>
      <c r="O39" s="7"/>
      <c r="P39" s="6"/>
      <c r="Q39" s="9"/>
      <c r="R39" s="6"/>
    </row>
    <row r="40" spans="2:18" ht="15" outlineLevel="1" x14ac:dyDescent="0.2">
      <c r="B40" s="90" t="s">
        <v>31</v>
      </c>
      <c r="C40" s="90" t="s">
        <v>110</v>
      </c>
      <c r="D40" s="55" t="str">
        <f>IF(IF(CAPA!$D$2="PT",Mask!B40,IF(CAPA!$D$2="EN",Mask!C40))=0,"",IF(CAPA!$D$2="PT",Mask!B40,IF(CAPA!$D$2="EN",Mask!C40)))</f>
        <v>Pagamento de imposto de renda e contribuição social</v>
      </c>
      <c r="E40" s="11"/>
      <c r="F40" s="6"/>
      <c r="G40" s="8"/>
      <c r="H40" s="6"/>
      <c r="I40" s="8"/>
      <c r="J40" s="6"/>
      <c r="K40" s="8"/>
      <c r="L40" s="6"/>
      <c r="M40" s="8"/>
      <c r="N40" s="6"/>
      <c r="O40" s="20"/>
      <c r="P40" s="6"/>
      <c r="Q40" s="8"/>
      <c r="R40" s="6"/>
    </row>
    <row r="41" spans="2:18" ht="15" outlineLevel="1" x14ac:dyDescent="0.2">
      <c r="B41" s="90" t="s">
        <v>28</v>
      </c>
      <c r="C41" s="90" t="s">
        <v>111</v>
      </c>
      <c r="D41" s="55" t="str">
        <f>IF(IF(CAPA!$D$2="PT",Mask!B41,IF(CAPA!$D$2="EN",Mask!C41))=0,"",IF(CAPA!$D$2="PT",Mask!B41,IF(CAPA!$D$2="EN",Mask!C41)))</f>
        <v>Pagamento de refinanciamento de impostos e contribuições - principal</v>
      </c>
      <c r="E41" s="12"/>
      <c r="F41" s="6"/>
      <c r="G41" s="6"/>
      <c r="H41" s="6"/>
      <c r="I41" s="8"/>
      <c r="J41" s="58"/>
      <c r="K41" s="6"/>
      <c r="L41" s="6"/>
      <c r="M41" s="6"/>
      <c r="N41" s="58"/>
      <c r="O41" s="7"/>
      <c r="P41" s="58"/>
      <c r="Q41" s="8"/>
      <c r="R41" s="6"/>
    </row>
    <row r="42" spans="2:18" ht="15" outlineLevel="1" x14ac:dyDescent="0.2">
      <c r="B42" s="90" t="s">
        <v>32</v>
      </c>
      <c r="C42" s="90" t="s">
        <v>112</v>
      </c>
      <c r="D42" s="55" t="str">
        <f>IF(IF(CAPA!$D$2="PT",Mask!B42,IF(CAPA!$D$2="EN",Mask!C42))=0,"",IF(CAPA!$D$2="PT",Mask!B42,IF(CAPA!$D$2="EN",Mask!C42)))</f>
        <v>Pagamento de previdência complementar</v>
      </c>
      <c r="E42" s="11"/>
      <c r="F42" s="6"/>
      <c r="G42" s="6"/>
      <c r="H42" s="6"/>
      <c r="I42" s="6"/>
      <c r="J42" s="6"/>
      <c r="K42" s="6"/>
      <c r="L42" s="6"/>
      <c r="M42" s="6"/>
      <c r="N42" s="6"/>
      <c r="O42" s="7"/>
      <c r="P42" s="6"/>
      <c r="Q42" s="6"/>
      <c r="R42" s="6"/>
    </row>
    <row r="43" spans="2:18" ht="15" outlineLevel="1" x14ac:dyDescent="0.25">
      <c r="D43" t="str">
        <f>IF(IF(CAPA!$D$2="PT",Mask!B43,IF(CAPA!$D$2="EN",Mask!C43))=0,"",IF(CAPA!$D$2="PT",Mask!B43,IF(CAPA!$D$2="EN",Mask!C43)))</f>
        <v/>
      </c>
      <c r="E43" s="37"/>
      <c r="F43" s="8"/>
      <c r="G43" s="8"/>
      <c r="H43" s="8"/>
      <c r="I43" s="38"/>
      <c r="J43" s="8"/>
      <c r="K43" s="8"/>
      <c r="L43" s="8"/>
      <c r="M43" s="8"/>
      <c r="N43" s="8"/>
      <c r="O43" s="20"/>
      <c r="P43" s="8"/>
      <c r="Q43" s="8"/>
      <c r="R43" s="8"/>
    </row>
    <row r="44" spans="2:18" ht="15" outlineLevel="1" x14ac:dyDescent="0.2">
      <c r="B44" s="90" t="s">
        <v>64</v>
      </c>
      <c r="C44" s="90" t="s">
        <v>113</v>
      </c>
      <c r="D44" s="59" t="str">
        <f>IF(IF(CAPA!$D$2="PT",Mask!B44,IF(CAPA!$D$2="EN",Mask!C44))=0,"",IF(CAPA!$D$2="PT",Mask!B44,IF(CAPA!$D$2="EN",Mask!C44)))</f>
        <v>Caixa líquido proveniente das atividades operacionais das operações continuadas</v>
      </c>
      <c r="E44" s="11"/>
      <c r="F44" s="60">
        <f>+F11+F13+F28+SUM(F33:F42)</f>
        <v>0</v>
      </c>
      <c r="G44" s="6"/>
      <c r="H44" s="60">
        <f>+H11+H13+H28+SUM(H33:H42)</f>
        <v>0</v>
      </c>
      <c r="I44" s="9"/>
      <c r="J44" s="60">
        <f>+J11+J13+J28+SUM(J33:J42)</f>
        <v>0</v>
      </c>
      <c r="K44" s="6"/>
      <c r="L44" s="60">
        <f>+L11+L13+L28+SUM(L33:L42)</f>
        <v>0</v>
      </c>
      <c r="M44" s="6"/>
      <c r="N44" s="60">
        <f>+N11+N13+N28+SUM(N33:N42)</f>
        <v>0</v>
      </c>
      <c r="O44" s="7"/>
      <c r="P44" s="60">
        <f>+P11+P13+P28+SUM(P33:P42)</f>
        <v>0</v>
      </c>
      <c r="Q44" s="9"/>
      <c r="R44" s="60">
        <f>+R11+R13+R28+SUM(R33:R42)</f>
        <v>0</v>
      </c>
    </row>
    <row r="45" spans="2:18" ht="15" outlineLevel="1" x14ac:dyDescent="0.2">
      <c r="B45" s="90" t="s">
        <v>63</v>
      </c>
      <c r="C45" s="90" t="s">
        <v>114</v>
      </c>
      <c r="D45" s="57" t="str">
        <f>IF(IF(CAPA!$D$2="PT",Mask!B45,IF(CAPA!$D$2="EN",Mask!C45))=0,"",IF(CAPA!$D$2="PT",Mask!B45,IF(CAPA!$D$2="EN",Mask!C45)))</f>
        <v>Caixa líquido (usado nas) atividades operacionais das operações descontinuadas</v>
      </c>
      <c r="E45" s="37"/>
      <c r="F45" s="8">
        <v>0</v>
      </c>
      <c r="G45" s="8"/>
      <c r="H45" s="8">
        <v>0</v>
      </c>
      <c r="I45" s="38"/>
      <c r="J45" s="8">
        <v>0</v>
      </c>
      <c r="K45" s="8"/>
      <c r="L45" s="8">
        <v>0</v>
      </c>
      <c r="M45" s="8"/>
      <c r="N45" s="8">
        <v>0</v>
      </c>
      <c r="O45" s="20"/>
      <c r="P45" s="8">
        <v>0</v>
      </c>
      <c r="Q45" s="8"/>
      <c r="R45" s="8">
        <v>0</v>
      </c>
    </row>
    <row r="46" spans="2:18" ht="15" x14ac:dyDescent="0.2">
      <c r="B46" s="90" t="s">
        <v>33</v>
      </c>
      <c r="C46" s="90" t="s">
        <v>115</v>
      </c>
      <c r="D46" s="61" t="str">
        <f>IF(IF(CAPA!$D$2="PT",Mask!B46,IF(CAPA!$D$2="EN",Mask!C46))=0,"",IF(CAPA!$D$2="PT",Mask!B46,IF(CAPA!$D$2="EN",Mask!C46)))</f>
        <v>Caixa líquido proveniente das atividades operacionais</v>
      </c>
      <c r="E46" s="18"/>
      <c r="F46" s="35">
        <f>+F44+F45</f>
        <v>0</v>
      </c>
      <c r="G46" s="2"/>
      <c r="H46" s="35">
        <f>+H44+H45</f>
        <v>0</v>
      </c>
      <c r="I46" s="4"/>
      <c r="J46" s="35">
        <f>+J44+J45</f>
        <v>0</v>
      </c>
      <c r="K46" s="2"/>
      <c r="L46" s="35">
        <f>+L44+L45</f>
        <v>0</v>
      </c>
      <c r="M46" s="2"/>
      <c r="N46" s="35">
        <f>+N44+N45</f>
        <v>0</v>
      </c>
      <c r="O46" s="21"/>
      <c r="P46" s="35">
        <f>+P44+P45</f>
        <v>0</v>
      </c>
      <c r="Q46" s="2"/>
      <c r="R46" s="35">
        <f>+R44+R45</f>
        <v>0</v>
      </c>
    </row>
    <row r="47" spans="2:18" ht="15" x14ac:dyDescent="0.25">
      <c r="D47" t="str">
        <f>IF(IF(CAPA!$D$2="PT",Mask!B47,IF(CAPA!$D$2="EN",Mask!C47))=0,"",IF(CAPA!$D$2="PT",Mask!B47,IF(CAPA!$D$2="EN",Mask!C47)))</f>
        <v/>
      </c>
      <c r="E47" s="11"/>
      <c r="F47" s="9"/>
      <c r="G47" s="8"/>
      <c r="H47" s="9"/>
      <c r="I47" s="19"/>
      <c r="J47" s="9"/>
      <c r="K47" s="8"/>
      <c r="L47" s="9"/>
      <c r="M47" s="8"/>
      <c r="N47" s="9"/>
      <c r="O47" s="20"/>
      <c r="P47" s="9"/>
      <c r="Q47" s="19"/>
      <c r="R47" s="9"/>
    </row>
    <row r="48" spans="2:18" ht="15" x14ac:dyDescent="0.25">
      <c r="B48" s="90" t="s">
        <v>34</v>
      </c>
      <c r="C48" s="90" t="s">
        <v>116</v>
      </c>
      <c r="D48" s="52" t="str">
        <f>IF(IF(CAPA!$D$2="PT",Mask!B48,IF(CAPA!$D$2="EN",Mask!C48))=0,"",IF(CAPA!$D$2="PT",Mask!B48,IF(CAPA!$D$2="EN",Mask!C48)))</f>
        <v>ATIVIDADES DE FINANCIAMENTO</v>
      </c>
      <c r="E48" s="11"/>
      <c r="F48" s="9"/>
      <c r="G48" s="6"/>
      <c r="H48" s="9"/>
      <c r="I48" s="9"/>
      <c r="J48" s="9"/>
      <c r="K48" s="6"/>
      <c r="L48" s="9"/>
      <c r="M48" s="6"/>
      <c r="N48" s="9"/>
      <c r="O48" s="7"/>
      <c r="P48" s="9">
        <v>0</v>
      </c>
      <c r="Q48" s="9"/>
      <c r="R48" s="9">
        <v>0</v>
      </c>
    </row>
    <row r="49" spans="2:18" ht="15" x14ac:dyDescent="0.25">
      <c r="D49" t="str">
        <f>IF(IF(CAPA!$D$2="PT",Mask!B49,IF(CAPA!$D$2="EN",Mask!C49))=0,"",IF(CAPA!$D$2="PT",Mask!B49,IF(CAPA!$D$2="EN",Mask!C49)))</f>
        <v/>
      </c>
      <c r="E49" s="12"/>
      <c r="F49" s="6"/>
      <c r="G49" s="8"/>
      <c r="H49" s="6"/>
      <c r="I49" s="8"/>
      <c r="J49" s="6"/>
      <c r="K49" s="8"/>
      <c r="L49" s="6"/>
      <c r="M49" s="8"/>
      <c r="N49" s="6"/>
      <c r="O49" s="20"/>
      <c r="P49" s="6"/>
      <c r="Q49" s="8"/>
      <c r="R49" s="6"/>
    </row>
    <row r="50" spans="2:18" ht="15" outlineLevel="1" x14ac:dyDescent="0.2">
      <c r="B50" s="90" t="s">
        <v>35</v>
      </c>
      <c r="C50" s="90" t="s">
        <v>117</v>
      </c>
      <c r="D50" s="55" t="str">
        <f>IF(IF(CAPA!$D$2="PT",Mask!B50,IF(CAPA!$D$2="EN",Mask!C50))=0,"",IF(CAPA!$D$2="PT",Mask!B50,IF(CAPA!$D$2="EN",Mask!C50)))</f>
        <v>Recebimento pela emissão de ações</v>
      </c>
      <c r="E50" s="12"/>
      <c r="F50" s="6"/>
      <c r="G50" s="8"/>
      <c r="H50" s="6"/>
      <c r="I50" s="8"/>
      <c r="J50" s="6"/>
      <c r="K50" s="8"/>
      <c r="L50" s="6"/>
      <c r="M50" s="8"/>
      <c r="N50" s="6"/>
      <c r="O50" s="20"/>
      <c r="P50" s="6"/>
      <c r="Q50" s="8"/>
      <c r="R50" s="66"/>
    </row>
    <row r="51" spans="2:18" ht="15" outlineLevel="1" x14ac:dyDescent="0.2">
      <c r="B51" s="90" t="s">
        <v>60</v>
      </c>
      <c r="C51" s="90" t="s">
        <v>118</v>
      </c>
      <c r="D51" s="55" t="str">
        <f>IF(IF(CAPA!$D$2="PT",Mask!B51,IF(CAPA!$D$2="EN",Mask!C51))=0,"",IF(CAPA!$D$2="PT",Mask!B51,IF(CAPA!$D$2="EN",Mask!C51)))</f>
        <v>Empréstimos e financiamentos obtidos e debêntures obtidas</v>
      </c>
      <c r="E51" s="18"/>
      <c r="F51" s="6"/>
      <c r="G51" s="6"/>
      <c r="H51" s="6"/>
      <c r="I51" s="13"/>
      <c r="J51" s="6"/>
      <c r="K51" s="6"/>
      <c r="L51" s="6"/>
      <c r="M51" s="6"/>
      <c r="N51" s="6"/>
      <c r="O51" s="7"/>
      <c r="P51" s="6"/>
      <c r="Q51" s="13"/>
      <c r="R51" s="6"/>
    </row>
    <row r="52" spans="2:18" ht="15" outlineLevel="1" x14ac:dyDescent="0.2">
      <c r="B52" s="90" t="s">
        <v>65</v>
      </c>
      <c r="C52" s="90" t="s">
        <v>119</v>
      </c>
      <c r="D52" s="55" t="str">
        <f>IF(IF(CAPA!$D$2="PT",Mask!B52,IF(CAPA!$D$2="EN",Mask!C52))=0,"",IF(CAPA!$D$2="PT",Mask!B52,IF(CAPA!$D$2="EN",Mask!C52)))</f>
        <v>Pagamento de empréstimos e financiamentos e debêntures - principal</v>
      </c>
      <c r="E52" s="11"/>
      <c r="F52" s="6"/>
      <c r="G52" s="6"/>
      <c r="H52" s="6"/>
      <c r="I52" s="9"/>
      <c r="J52" s="6"/>
      <c r="K52" s="6"/>
      <c r="L52" s="6"/>
      <c r="M52" s="6"/>
      <c r="N52" s="6"/>
      <c r="O52" s="7"/>
      <c r="P52" s="6"/>
      <c r="Q52" s="9"/>
      <c r="R52" s="6"/>
    </row>
    <row r="53" spans="2:18" ht="15" outlineLevel="1" x14ac:dyDescent="0.2">
      <c r="B53" s="90" t="s">
        <v>36</v>
      </c>
      <c r="C53" s="90" t="s">
        <v>120</v>
      </c>
      <c r="D53" s="55" t="str">
        <f>IF(IF(CAPA!$D$2="PT",Mask!B53,IF(CAPA!$D$2="EN",Mask!C53))=0,"",IF(CAPA!$D$2="PT",Mask!B53,IF(CAPA!$D$2="EN",Mask!C53)))</f>
        <v>Pagamento de remuneração aos acionistas</v>
      </c>
      <c r="E53" s="18"/>
      <c r="F53" s="6"/>
      <c r="G53" s="6"/>
      <c r="H53" s="6"/>
      <c r="I53" s="13"/>
      <c r="J53" s="6"/>
      <c r="K53" s="6"/>
      <c r="L53" s="6"/>
      <c r="M53" s="6"/>
      <c r="N53" s="6"/>
      <c r="O53" s="7"/>
      <c r="P53" s="6"/>
      <c r="Q53" s="13"/>
      <c r="R53" s="6"/>
    </row>
    <row r="54" spans="2:18" ht="15" outlineLevel="1" x14ac:dyDescent="0.2">
      <c r="B54" s="90" t="s">
        <v>37</v>
      </c>
      <c r="C54" s="90" t="s">
        <v>121</v>
      </c>
      <c r="D54" s="55" t="str">
        <f>IF(IF(CAPA!$D$2="PT",Mask!B54,IF(CAPA!$D$2="EN",Mask!C54))=0,"",IF(CAPA!$D$2="PT",Mask!B54,IF(CAPA!$D$2="EN",Mask!C54)))</f>
        <v>Pagamento aos acionistas dissidentes - incorporação de ações</v>
      </c>
      <c r="E54" s="12"/>
      <c r="F54" s="6"/>
      <c r="G54" s="6"/>
      <c r="H54" s="6"/>
      <c r="I54" s="13"/>
      <c r="J54" s="6"/>
      <c r="K54" s="6"/>
      <c r="L54" s="6"/>
      <c r="M54" s="6"/>
      <c r="N54" s="6"/>
      <c r="O54" s="7"/>
      <c r="P54" s="6"/>
      <c r="Q54" s="13"/>
      <c r="R54" s="6"/>
    </row>
    <row r="55" spans="2:18" ht="15" outlineLevel="1" x14ac:dyDescent="0.2">
      <c r="B55" s="90" t="s">
        <v>54</v>
      </c>
      <c r="C55" s="90" t="s">
        <v>122</v>
      </c>
      <c r="D55" s="55" t="str">
        <f>IF(IF(CAPA!$D$2="PT",Mask!B55,IF(CAPA!$D$2="EN",Mask!C55))=0,"",IF(CAPA!$D$2="PT",Mask!B55,IF(CAPA!$D$2="EN",Mask!C55)))</f>
        <v>Recompra de ações</v>
      </c>
      <c r="E55" s="12"/>
      <c r="F55" s="6"/>
      <c r="G55" s="6"/>
      <c r="H55" s="6"/>
      <c r="I55" s="13"/>
      <c r="J55" s="6"/>
      <c r="K55" s="6"/>
      <c r="L55" s="6"/>
      <c r="M55" s="6"/>
      <c r="N55" s="6"/>
      <c r="O55" s="7"/>
      <c r="P55" s="6"/>
      <c r="Q55" s="13"/>
      <c r="R55" s="6"/>
    </row>
    <row r="56" spans="2:18" ht="15" outlineLevel="1" x14ac:dyDescent="0.2">
      <c r="B56" s="90" t="s">
        <v>58</v>
      </c>
      <c r="C56" s="90" t="s">
        <v>123</v>
      </c>
      <c r="D56" s="55" t="str">
        <f>IF(IF(CAPA!$D$2="PT",Mask!B56,IF(CAPA!$D$2="EN",Mask!C56))=0,"",IF(CAPA!$D$2="PT",Mask!B56,IF(CAPA!$D$2="EN",Mask!C56)))</f>
        <v>Pagamento de obrigações com CDE e revitalização de bacias - principal</v>
      </c>
      <c r="E56" s="12"/>
      <c r="F56" s="6"/>
      <c r="G56" s="6"/>
      <c r="H56" s="6"/>
      <c r="I56" s="13"/>
      <c r="J56" s="6"/>
      <c r="K56" s="6"/>
      <c r="L56" s="6"/>
      <c r="M56" s="6"/>
      <c r="N56" s="6"/>
      <c r="O56" s="7"/>
      <c r="P56" s="6"/>
      <c r="Q56" s="13"/>
      <c r="R56" s="6"/>
    </row>
    <row r="57" spans="2:18" ht="15" outlineLevel="1" x14ac:dyDescent="0.2">
      <c r="B57" s="90" t="s">
        <v>38</v>
      </c>
      <c r="C57" s="90" t="s">
        <v>124</v>
      </c>
      <c r="D57" s="55" t="str">
        <f>IF(IF(CAPA!$D$2="PT",Mask!B57,IF(CAPA!$D$2="EN",Mask!C57))=0,"",IF(CAPA!$D$2="PT",Mask!B57,IF(CAPA!$D$2="EN",Mask!C57)))</f>
        <v>Pagamento de arrendamentos - principal</v>
      </c>
      <c r="E57" s="12"/>
      <c r="F57" s="6"/>
      <c r="G57" s="6"/>
      <c r="H57" s="6"/>
      <c r="I57" s="13"/>
      <c r="J57" s="6"/>
      <c r="K57" s="6"/>
      <c r="L57" s="6"/>
      <c r="M57" s="6"/>
      <c r="N57" s="6"/>
      <c r="O57" s="7"/>
      <c r="P57" s="6"/>
      <c r="Q57" s="13"/>
      <c r="R57" s="6"/>
    </row>
    <row r="58" spans="2:18" ht="15" outlineLevel="1" x14ac:dyDescent="0.2">
      <c r="B58" s="90" t="s">
        <v>13</v>
      </c>
      <c r="C58" s="90" t="s">
        <v>101</v>
      </c>
      <c r="D58" s="55" t="str">
        <f>IF(IF(CAPA!$D$2="PT",Mask!B58,IF(CAPA!$D$2="EN",Mask!C58))=0,"",IF(CAPA!$D$2="PT",Mask!B58,IF(CAPA!$D$2="EN",Mask!C58)))</f>
        <v>Outros</v>
      </c>
      <c r="E58" s="12"/>
      <c r="F58" s="6"/>
      <c r="G58" s="6"/>
      <c r="H58" s="6"/>
      <c r="I58" s="13"/>
      <c r="J58" s="6"/>
      <c r="K58" s="6"/>
      <c r="L58" s="6"/>
      <c r="M58" s="6"/>
      <c r="N58" s="6"/>
      <c r="O58" s="7"/>
      <c r="P58" s="6"/>
      <c r="Q58" s="13"/>
      <c r="R58" s="6"/>
    </row>
    <row r="59" spans="2:18" ht="15" outlineLevel="1" x14ac:dyDescent="0.2">
      <c r="D59" s="55" t="str">
        <f>IF(IF(CAPA!$D$2="PT",Mask!B59,IF(CAPA!$D$2="EN",Mask!C59))=0,"",IF(CAPA!$D$2="PT",Mask!B59,IF(CAPA!$D$2="EN",Mask!C59)))</f>
        <v/>
      </c>
      <c r="E59" s="12"/>
      <c r="F59" s="13"/>
      <c r="G59" s="6"/>
      <c r="H59" s="13"/>
      <c r="I59" s="13"/>
      <c r="J59" s="13"/>
      <c r="K59" s="6"/>
      <c r="L59" s="13"/>
      <c r="M59" s="6"/>
      <c r="N59" s="13"/>
      <c r="O59" s="7"/>
      <c r="P59" s="13"/>
      <c r="Q59" s="13"/>
      <c r="R59" s="13"/>
    </row>
    <row r="60" spans="2:18" ht="15" outlineLevel="1" x14ac:dyDescent="0.2">
      <c r="B60" s="90" t="s">
        <v>39</v>
      </c>
      <c r="C60" s="90" t="s">
        <v>125</v>
      </c>
      <c r="D60" s="59" t="str">
        <f>IF(IF(CAPA!$D$2="PT",Mask!B60,IF(CAPA!$D$2="EN",Mask!C60))=0,"",IF(CAPA!$D$2="PT",Mask!B60,IF(CAPA!$D$2="EN",Mask!C60)))</f>
        <v>Caixa líquido proveniente das (usado nas) atividades de financiamento das operações continuadas</v>
      </c>
      <c r="E60" s="12"/>
      <c r="F60" s="60">
        <f>SUM(F50:F58)</f>
        <v>0</v>
      </c>
      <c r="G60" s="12"/>
      <c r="H60" s="60">
        <f>SUM(H50:H58)</f>
        <v>0</v>
      </c>
      <c r="I60" s="12"/>
      <c r="J60" s="60">
        <f>SUM(J50:J58)</f>
        <v>0</v>
      </c>
      <c r="K60" s="12"/>
      <c r="L60" s="60">
        <f>SUM(L50:L58)</f>
        <v>0</v>
      </c>
      <c r="M60" s="12"/>
      <c r="N60" s="60">
        <f>SUM(N50:N58)</f>
        <v>0</v>
      </c>
      <c r="O60" s="12"/>
      <c r="P60" s="60">
        <f>SUM(P50:P58)</f>
        <v>0</v>
      </c>
      <c r="Q60" s="12"/>
      <c r="R60" s="60">
        <f>SUM(R50:R58)</f>
        <v>0</v>
      </c>
    </row>
    <row r="61" spans="2:18" ht="15" outlineLevel="1" x14ac:dyDescent="0.2">
      <c r="B61" s="90" t="s">
        <v>55</v>
      </c>
      <c r="C61" s="90" t="s">
        <v>126</v>
      </c>
      <c r="D61" s="62" t="str">
        <f>IF(IF(CAPA!$D$2="PT",Mask!B61,IF(CAPA!$D$2="EN",Mask!C61))=0,"",IF(CAPA!$D$2="PT",Mask!B61,IF(CAPA!$D$2="EN",Mask!C61)))</f>
        <v>Caixa líquido (usado nas) atividades de financiamento das operações descontinuadas</v>
      </c>
      <c r="E61" s="12"/>
      <c r="F61" s="13">
        <v>0</v>
      </c>
      <c r="G61" s="6"/>
      <c r="H61" s="13">
        <v>0</v>
      </c>
      <c r="I61" s="13"/>
      <c r="J61" s="13">
        <v>0</v>
      </c>
      <c r="K61" s="6"/>
      <c r="L61" s="13">
        <v>0</v>
      </c>
      <c r="M61" s="6"/>
      <c r="N61" s="13">
        <v>0</v>
      </c>
      <c r="O61" s="7"/>
      <c r="P61" s="13">
        <v>0</v>
      </c>
      <c r="Q61" s="13"/>
      <c r="R61" s="13">
        <v>0</v>
      </c>
    </row>
    <row r="62" spans="2:18" ht="15" x14ac:dyDescent="0.2">
      <c r="B62" s="90" t="s">
        <v>40</v>
      </c>
      <c r="C62" s="90" t="s">
        <v>127</v>
      </c>
      <c r="D62" s="61" t="str">
        <f>IF(IF(CAPA!$D$2="PT",Mask!B62,IF(CAPA!$D$2="EN",Mask!C62))=0,"",IF(CAPA!$D$2="PT",Mask!B62,IF(CAPA!$D$2="EN",Mask!C62)))</f>
        <v>Caixa líquido proveniente das (usado nas) atividades de financiamento</v>
      </c>
      <c r="E62" s="18"/>
      <c r="F62" s="35">
        <f>+F60+F61</f>
        <v>0</v>
      </c>
      <c r="G62" s="2"/>
      <c r="H62" s="35">
        <f>+H60+H61</f>
        <v>0</v>
      </c>
      <c r="I62" s="4"/>
      <c r="J62" s="35">
        <f>+J60+J61</f>
        <v>0</v>
      </c>
      <c r="K62" s="2"/>
      <c r="L62" s="35">
        <f>+L60+L61</f>
        <v>0</v>
      </c>
      <c r="M62" s="2"/>
      <c r="N62" s="35">
        <f>+N60+N61</f>
        <v>0</v>
      </c>
      <c r="O62" s="21"/>
      <c r="P62" s="35">
        <f>+P60+P61</f>
        <v>0</v>
      </c>
      <c r="Q62" s="2"/>
      <c r="R62" s="35">
        <f>+R60+R61</f>
        <v>0</v>
      </c>
    </row>
    <row r="63" spans="2:18" ht="15" x14ac:dyDescent="0.25">
      <c r="D63" t="str">
        <f>IF(IF(CAPA!$D$2="PT",Mask!B63,IF(CAPA!$D$2="EN",Mask!C63))=0,"",IF(CAPA!$D$2="PT",Mask!B63,IF(CAPA!$D$2="EN",Mask!C63)))</f>
        <v/>
      </c>
      <c r="E63" s="12"/>
      <c r="F63" s="13"/>
      <c r="G63" s="6"/>
      <c r="H63" s="13"/>
      <c r="I63" s="13"/>
      <c r="J63" s="13"/>
      <c r="K63" s="6"/>
      <c r="L63" s="13"/>
      <c r="M63" s="6"/>
      <c r="N63" s="13"/>
      <c r="O63" s="7"/>
      <c r="P63" s="13"/>
      <c r="Q63" s="13"/>
      <c r="R63" s="13"/>
    </row>
    <row r="64" spans="2:18" ht="15" x14ac:dyDescent="0.25">
      <c r="B64" s="90" t="s">
        <v>41</v>
      </c>
      <c r="C64" s="90" t="s">
        <v>128</v>
      </c>
      <c r="D64" s="52" t="str">
        <f>IF(IF(CAPA!$D$2="PT",Mask!B64,IF(CAPA!$D$2="EN",Mask!C64))=0,"",IF(CAPA!$D$2="PT",Mask!B64,IF(CAPA!$D$2="EN",Mask!C64)))</f>
        <v>ATIVIDADES DE INVESTIMENTO</v>
      </c>
      <c r="E64" s="12"/>
      <c r="F64" s="13"/>
      <c r="G64" s="6"/>
      <c r="H64" s="13"/>
      <c r="I64" s="13"/>
      <c r="J64" s="13"/>
      <c r="K64" s="6"/>
      <c r="L64" s="13"/>
      <c r="M64" s="6"/>
      <c r="N64" s="13"/>
      <c r="O64" s="7"/>
      <c r="P64" s="13">
        <v>0</v>
      </c>
      <c r="Q64" s="13"/>
      <c r="R64" s="13">
        <v>0</v>
      </c>
    </row>
    <row r="65" spans="2:18" ht="15" x14ac:dyDescent="0.2">
      <c r="D65" s="55" t="str">
        <f>IF(IF(CAPA!$D$2="PT",Mask!B65,IF(CAPA!$D$2="EN",Mask!C65))=0,"",IF(CAPA!$D$2="PT",Mask!B65,IF(CAPA!$D$2="EN",Mask!C65)))</f>
        <v/>
      </c>
      <c r="E65" s="12"/>
      <c r="F65" s="13"/>
      <c r="G65" s="6"/>
      <c r="H65" s="13"/>
      <c r="I65" s="13"/>
      <c r="J65" s="13"/>
      <c r="K65" s="6"/>
      <c r="L65" s="13"/>
      <c r="M65" s="6"/>
      <c r="N65" s="13"/>
      <c r="O65" s="7"/>
      <c r="P65" s="13"/>
      <c r="Q65" s="13"/>
      <c r="R65" s="13"/>
    </row>
    <row r="66" spans="2:18" ht="15" outlineLevel="1" x14ac:dyDescent="0.2">
      <c r="B66" s="90" t="s">
        <v>27</v>
      </c>
      <c r="C66" s="90" t="s">
        <v>129</v>
      </c>
      <c r="D66" s="55" t="str">
        <f>IF(IF(CAPA!$D$2="PT",Mask!B66,IF(CAPA!$D$2="EN",Mask!C66))=0,"",IF(CAPA!$D$2="PT",Mask!B66,IF(CAPA!$D$2="EN",Mask!C66)))</f>
        <v>Recebimento de encargos financeiros</v>
      </c>
      <c r="E66" s="12"/>
      <c r="F66" s="6"/>
      <c r="G66" s="6"/>
      <c r="H66" s="6"/>
      <c r="I66" s="13"/>
      <c r="J66" s="6"/>
      <c r="K66" s="6"/>
      <c r="L66" s="6"/>
      <c r="M66" s="6"/>
      <c r="N66" s="6"/>
      <c r="O66" s="7"/>
      <c r="P66" s="6"/>
      <c r="Q66" s="13"/>
      <c r="R66" s="6"/>
    </row>
    <row r="67" spans="2:18" ht="15" outlineLevel="1" x14ac:dyDescent="0.2">
      <c r="B67" s="90" t="s">
        <v>154</v>
      </c>
      <c r="C67" s="90" t="s">
        <v>153</v>
      </c>
      <c r="D67" s="55" t="str">
        <f>IF(IF(CAPA!$D$2="PT",Mask!B67,IF(CAPA!$D$2="EN",Mask!C67))=0,"",IF(CAPA!$D$2="PT",Mask!B67,IF(CAPA!$D$2="EN",Mask!C67)))</f>
        <v>Aquisição de Debêntures</v>
      </c>
      <c r="E67" s="12"/>
      <c r="F67" s="6"/>
      <c r="G67" s="6"/>
      <c r="H67" s="6"/>
      <c r="I67" s="13"/>
      <c r="J67" s="6"/>
      <c r="K67" s="6"/>
      <c r="L67" s="6"/>
      <c r="M67" s="6"/>
      <c r="N67" s="6"/>
      <c r="O67" s="7"/>
      <c r="P67" s="6"/>
      <c r="Q67" s="13"/>
      <c r="R67" s="6"/>
    </row>
    <row r="68" spans="2:18" ht="15" outlineLevel="1" x14ac:dyDescent="0.2">
      <c r="B68" s="90" t="s">
        <v>42</v>
      </c>
      <c r="C68" s="90" t="s">
        <v>130</v>
      </c>
      <c r="D68" s="55" t="str">
        <f>IF(IF(CAPA!$D$2="PT",Mask!B68,IF(CAPA!$D$2="EN",Mask!C68))=0,"",IF(CAPA!$D$2="PT",Mask!B68,IF(CAPA!$D$2="EN",Mask!C68)))</f>
        <v>Concessão de adiantamento para futuro aumento de capital</v>
      </c>
      <c r="E68" s="12"/>
      <c r="F68" s="6"/>
      <c r="G68" s="6"/>
      <c r="H68" s="6"/>
      <c r="I68" s="13"/>
      <c r="J68" s="6"/>
      <c r="K68" s="6"/>
      <c r="L68" s="6"/>
      <c r="M68" s="6"/>
      <c r="N68" s="6"/>
      <c r="O68" s="7"/>
      <c r="P68" s="6"/>
      <c r="Q68" s="13"/>
      <c r="R68" s="6"/>
    </row>
    <row r="69" spans="2:18" ht="15" outlineLevel="1" x14ac:dyDescent="0.2">
      <c r="B69" s="90" t="s">
        <v>43</v>
      </c>
      <c r="C69" s="90" t="s">
        <v>131</v>
      </c>
      <c r="D69" s="55" t="str">
        <f>IF(IF(CAPA!$D$2="PT",Mask!B69,IF(CAPA!$D$2="EN",Mask!C69))=0,"",IF(CAPA!$D$2="PT",Mask!B69,IF(CAPA!$D$2="EN",Mask!C69)))</f>
        <v>Recebimento de empréstimos e financiamentos</v>
      </c>
      <c r="E69" s="12"/>
      <c r="F69" s="6"/>
      <c r="G69" s="6"/>
      <c r="H69" s="6"/>
      <c r="I69" s="13"/>
      <c r="J69" s="6"/>
      <c r="K69" s="6"/>
      <c r="L69" s="6"/>
      <c r="M69" s="6"/>
      <c r="N69" s="6"/>
      <c r="O69" s="7"/>
      <c r="P69" s="6"/>
      <c r="Q69" s="13"/>
      <c r="R69" s="6"/>
    </row>
    <row r="70" spans="2:18" ht="15" outlineLevel="1" x14ac:dyDescent="0.2">
      <c r="B70" s="90" t="s">
        <v>44</v>
      </c>
      <c r="C70" s="90" t="s">
        <v>132</v>
      </c>
      <c r="D70" s="55" t="str">
        <f>IF(IF(CAPA!$D$2="PT",Mask!B70,IF(CAPA!$D$2="EN",Mask!C70))=0,"",IF(CAPA!$D$2="PT",Mask!B70,IF(CAPA!$D$2="EN",Mask!C70)))</f>
        <v>Aquisição de ativo imobilizado</v>
      </c>
      <c r="E70" s="12"/>
      <c r="F70" s="6"/>
      <c r="G70" s="6"/>
      <c r="H70" s="6"/>
      <c r="I70" s="13"/>
      <c r="J70" s="6"/>
      <c r="K70" s="6"/>
      <c r="L70" s="6"/>
      <c r="M70" s="6"/>
      <c r="N70" s="6"/>
      <c r="O70" s="7"/>
      <c r="P70" s="6"/>
      <c r="Q70" s="13"/>
      <c r="R70" s="6"/>
    </row>
    <row r="71" spans="2:18" ht="15" outlineLevel="1" x14ac:dyDescent="0.2">
      <c r="B71" s="90" t="s">
        <v>45</v>
      </c>
      <c r="C71" s="90" t="s">
        <v>133</v>
      </c>
      <c r="D71" s="55" t="str">
        <f>IF(IF(CAPA!$D$2="PT",Mask!B71,IF(CAPA!$D$2="EN",Mask!C71))=0,"",IF(CAPA!$D$2="PT",Mask!B71,IF(CAPA!$D$2="EN",Mask!C71)))</f>
        <v>Aquisição de ativo intangível</v>
      </c>
      <c r="E71" s="12"/>
      <c r="F71" s="6"/>
      <c r="G71" s="6"/>
      <c r="H71" s="6"/>
      <c r="I71" s="13"/>
      <c r="J71" s="6"/>
      <c r="K71" s="6"/>
      <c r="L71" s="6"/>
      <c r="M71" s="6"/>
      <c r="N71" s="6"/>
      <c r="O71" s="7"/>
      <c r="P71" s="6"/>
      <c r="Q71" s="13"/>
      <c r="R71" s="6"/>
    </row>
    <row r="72" spans="2:18" ht="15" outlineLevel="1" x14ac:dyDescent="0.2">
      <c r="B72" s="90" t="s">
        <v>66</v>
      </c>
      <c r="C72" s="90" t="s">
        <v>134</v>
      </c>
      <c r="D72" s="55" t="str">
        <f>IF(IF(CAPA!$D$2="PT",Mask!B72,IF(CAPA!$D$2="EN",Mask!C72))=0,"",IF(CAPA!$D$2="PT",Mask!B72,IF(CAPA!$D$2="EN",Mask!C72)))</f>
        <v>Aplicações financeiras líquidas (TVM)</v>
      </c>
      <c r="E72" s="12"/>
      <c r="F72" s="6"/>
      <c r="G72" s="6"/>
      <c r="H72" s="6"/>
      <c r="I72" s="13"/>
      <c r="J72" s="6"/>
      <c r="K72" s="6"/>
      <c r="L72" s="6"/>
      <c r="M72" s="6"/>
      <c r="N72" s="6"/>
      <c r="O72" s="7"/>
      <c r="P72" s="6"/>
      <c r="Q72" s="13"/>
      <c r="R72" s="6"/>
    </row>
    <row r="73" spans="2:18" ht="15" outlineLevel="1" x14ac:dyDescent="0.2">
      <c r="B73" s="90" t="s">
        <v>75</v>
      </c>
      <c r="C73" s="90" t="s">
        <v>135</v>
      </c>
      <c r="D73" s="55" t="str">
        <f>IF(IF(CAPA!$D$2="PT",Mask!B73,IF(CAPA!$D$2="EN",Mask!C73))=0,"",IF(CAPA!$D$2="PT",Mask!B73,IF(CAPA!$D$2="EN",Mask!C73)))</f>
        <v>Recebimento de encargos (TVM)</v>
      </c>
      <c r="E73" s="12"/>
      <c r="F73" s="6"/>
      <c r="G73" s="6"/>
      <c r="H73" s="6"/>
      <c r="I73" s="13"/>
      <c r="J73" s="6"/>
      <c r="K73" s="6"/>
      <c r="L73" s="6"/>
      <c r="M73" s="6"/>
      <c r="N73" s="6"/>
      <c r="O73" s="7"/>
      <c r="P73" s="6"/>
      <c r="Q73" s="13"/>
      <c r="R73" s="6"/>
    </row>
    <row r="74" spans="2:18" ht="15" outlineLevel="1" x14ac:dyDescent="0.2">
      <c r="B74" s="90" t="s">
        <v>46</v>
      </c>
      <c r="C74" s="90" t="s">
        <v>136</v>
      </c>
      <c r="D74" s="55" t="str">
        <f>IF(IF(CAPA!$D$2="PT",Mask!B74,IF(CAPA!$D$2="EN",Mask!C74))=0,"",IF(CAPA!$D$2="PT",Mask!B74,IF(CAPA!$D$2="EN",Mask!C74)))</f>
        <v>Infraestrutura da transmissão - ativo contratual</v>
      </c>
      <c r="E74" s="12"/>
      <c r="F74" s="6"/>
      <c r="G74" s="6"/>
      <c r="H74" s="6"/>
      <c r="I74" s="13"/>
      <c r="J74" s="6"/>
      <c r="K74" s="6"/>
      <c r="L74" s="6"/>
      <c r="M74" s="6"/>
      <c r="N74" s="6"/>
      <c r="O74" s="7"/>
      <c r="P74" s="6"/>
      <c r="Q74" s="13"/>
      <c r="R74" s="6"/>
    </row>
    <row r="75" spans="2:18" ht="15" outlineLevel="1" x14ac:dyDescent="0.2">
      <c r="B75" s="90" t="s">
        <v>47</v>
      </c>
      <c r="C75" s="90" t="s">
        <v>137</v>
      </c>
      <c r="D75" s="55" t="str">
        <f>IF(IF(CAPA!$D$2="PT",Mask!B75,IF(CAPA!$D$2="EN",Mask!C75))=0,"",IF(CAPA!$D$2="PT",Mask!B75,IF(CAPA!$D$2="EN",Mask!C75)))</f>
        <v>Aquisição/aporte de capital em participações societárias</v>
      </c>
      <c r="E75" s="12"/>
      <c r="F75" s="6"/>
      <c r="G75" s="6"/>
      <c r="H75" s="6"/>
      <c r="I75" s="13"/>
      <c r="J75" s="6"/>
      <c r="K75" s="6"/>
      <c r="L75" s="6"/>
      <c r="M75" s="6"/>
      <c r="N75" s="6"/>
      <c r="O75" s="7"/>
      <c r="P75" s="6"/>
      <c r="Q75" s="13"/>
      <c r="R75" s="6"/>
    </row>
    <row r="76" spans="2:18" ht="15" outlineLevel="1" x14ac:dyDescent="0.2">
      <c r="B76" s="90" t="s">
        <v>48</v>
      </c>
      <c r="C76" s="90" t="s">
        <v>138</v>
      </c>
      <c r="D76" s="55" t="str">
        <f>IF(IF(CAPA!$D$2="PT",Mask!B76,IF(CAPA!$D$2="EN",Mask!C76))=0,"",IF(CAPA!$D$2="PT",Mask!B76,IF(CAPA!$D$2="EN",Mask!C76)))</f>
        <v>Alienação de investimentos em participações societárias</v>
      </c>
      <c r="E76" s="12"/>
      <c r="F76" s="6"/>
      <c r="G76" s="6"/>
      <c r="H76" s="6"/>
      <c r="I76" s="13"/>
      <c r="J76" s="6"/>
      <c r="K76" s="6"/>
      <c r="L76" s="6"/>
      <c r="M76" s="6"/>
      <c r="N76" s="6"/>
      <c r="O76" s="7"/>
      <c r="P76" s="6"/>
      <c r="Q76" s="13"/>
      <c r="R76" s="6"/>
    </row>
    <row r="77" spans="2:18" ht="15" outlineLevel="1" x14ac:dyDescent="0.2">
      <c r="B77" s="90" t="s">
        <v>70</v>
      </c>
      <c r="C77" s="90" t="s">
        <v>139</v>
      </c>
      <c r="D77" s="55" t="str">
        <f>IF(IF(CAPA!$D$2="PT",Mask!B77,IF(CAPA!$D$2="EN",Mask!C77))=0,"",IF(CAPA!$D$2="PT",Mask!B77,IF(CAPA!$D$2="EN",Mask!C77)))</f>
        <v>Caixa restrito</v>
      </c>
      <c r="E77" s="12"/>
      <c r="F77" s="6"/>
      <c r="G77" s="6"/>
      <c r="H77" s="6"/>
      <c r="I77" s="13"/>
      <c r="J77" s="58"/>
      <c r="K77" s="6"/>
      <c r="L77" s="6"/>
      <c r="M77" s="6"/>
      <c r="N77" s="58"/>
      <c r="O77" s="7"/>
      <c r="P77" s="58"/>
      <c r="Q77" s="13"/>
      <c r="R77" s="6"/>
    </row>
    <row r="78" spans="2:18" ht="15" outlineLevel="1" x14ac:dyDescent="0.2">
      <c r="B78" s="90" t="s">
        <v>78</v>
      </c>
      <c r="C78" s="90" t="s">
        <v>140</v>
      </c>
      <c r="D78" s="55" t="str">
        <f>IF(IF(CAPA!$D$2="PT",Mask!B78,IF(CAPA!$D$2="EN",Mask!C78))=0,"",IF(CAPA!$D$2="PT",Mask!B78,IF(CAPA!$D$2="EN",Mask!C78)))</f>
        <v>Caixa líquido na incorporação de controlada</v>
      </c>
      <c r="E78" s="12"/>
      <c r="F78" s="6"/>
      <c r="G78" s="6"/>
      <c r="H78" s="6"/>
      <c r="I78" s="13"/>
      <c r="J78" s="58"/>
      <c r="K78" s="6"/>
      <c r="L78" s="6"/>
      <c r="M78" s="6"/>
      <c r="N78" s="58"/>
      <c r="O78" s="7"/>
      <c r="P78" s="58"/>
      <c r="Q78" s="13"/>
      <c r="R78" s="6"/>
    </row>
    <row r="79" spans="2:18" ht="15" outlineLevel="1" x14ac:dyDescent="0.2">
      <c r="B79" s="90" t="s">
        <v>13</v>
      </c>
      <c r="C79" s="90" t="s">
        <v>101</v>
      </c>
      <c r="D79" s="55" t="str">
        <f>IF(IF(CAPA!$D$2="PT",Mask!B79,IF(CAPA!$D$2="EN",Mask!C79))=0,"",IF(CAPA!$D$2="PT",Mask!B79,IF(CAPA!$D$2="EN",Mask!C79)))</f>
        <v>Outros</v>
      </c>
      <c r="E79" s="12"/>
      <c r="F79" s="6"/>
      <c r="G79" s="6"/>
      <c r="H79" s="6"/>
      <c r="I79" s="13"/>
      <c r="J79" s="6"/>
      <c r="K79" s="6"/>
      <c r="L79" s="6"/>
      <c r="M79" s="6"/>
      <c r="N79" s="6"/>
      <c r="O79" s="7"/>
      <c r="P79" s="6"/>
      <c r="Q79" s="13"/>
      <c r="R79" s="6"/>
    </row>
    <row r="80" spans="2:18" ht="15" outlineLevel="1" x14ac:dyDescent="0.2">
      <c r="D80" s="55" t="str">
        <f>IF(IF(CAPA!$D$2="PT",Mask!B80,IF(CAPA!$D$2="EN",Mask!C80))=0,"",IF(CAPA!$D$2="PT",Mask!B80,IF(CAPA!$D$2="EN",Mask!C80)))</f>
        <v/>
      </c>
      <c r="E80" s="12"/>
      <c r="F80" s="13"/>
      <c r="G80" s="6"/>
      <c r="H80" s="13"/>
      <c r="I80" s="13"/>
      <c r="J80" s="13"/>
      <c r="K80" s="6"/>
      <c r="L80" s="13"/>
      <c r="M80" s="6"/>
      <c r="N80" s="13"/>
      <c r="O80" s="7"/>
      <c r="P80" s="13"/>
      <c r="Q80" s="13"/>
      <c r="R80" s="13"/>
    </row>
    <row r="81" spans="2:18" ht="15" outlineLevel="1" x14ac:dyDescent="0.2">
      <c r="B81" s="90" t="s">
        <v>49</v>
      </c>
      <c r="C81" s="90" t="s">
        <v>141</v>
      </c>
      <c r="D81" s="59" t="str">
        <f>IF(IF(CAPA!$D$2="PT",Mask!B81,IF(CAPA!$D$2="EN",Mask!C81))=0,"",IF(CAPA!$D$2="PT",Mask!B81,IF(CAPA!$D$2="EN",Mask!C81)))</f>
        <v>Caixa líquido proveniente das (usado nas) atividades de investimento das operações continuadas</v>
      </c>
      <c r="E81" s="12"/>
      <c r="F81" s="60">
        <f>SUM(F66:F79)</f>
        <v>0</v>
      </c>
      <c r="G81" s="12"/>
      <c r="H81" s="60">
        <f>SUM(H66:H79)</f>
        <v>0</v>
      </c>
      <c r="I81" s="12"/>
      <c r="J81" s="60">
        <f>SUM(J66:J79)</f>
        <v>0</v>
      </c>
      <c r="K81" s="12"/>
      <c r="L81" s="60">
        <f>SUM(L66:L79)</f>
        <v>0</v>
      </c>
      <c r="M81" s="12"/>
      <c r="N81" s="60">
        <f>SUM(N66:N79)</f>
        <v>0</v>
      </c>
      <c r="O81" s="12"/>
      <c r="P81" s="60">
        <f>SUM(P66:P79)</f>
        <v>0</v>
      </c>
      <c r="Q81" s="12"/>
      <c r="R81" s="60">
        <f>SUM(R66:R79)</f>
        <v>0</v>
      </c>
    </row>
    <row r="82" spans="2:18" ht="15" outlineLevel="1" x14ac:dyDescent="0.2">
      <c r="B82" s="90" t="s">
        <v>67</v>
      </c>
      <c r="C82" s="90" t="s">
        <v>142</v>
      </c>
      <c r="D82" s="62" t="str">
        <f>IF(IF(CAPA!$D$2="PT",Mask!B82,IF(CAPA!$D$2="EN",Mask!C82))=0,"",IF(CAPA!$D$2="PT",Mask!B82,IF(CAPA!$D$2="EN",Mask!C82)))</f>
        <v>Caixa líquido proveniente das atividades de investimento das operações descontinuadas</v>
      </c>
      <c r="E82" s="12"/>
      <c r="F82" s="13">
        <v>0</v>
      </c>
      <c r="G82" s="6"/>
      <c r="H82" s="13">
        <v>0</v>
      </c>
      <c r="I82" s="13"/>
      <c r="J82" s="13">
        <v>0</v>
      </c>
      <c r="K82" s="6"/>
      <c r="L82" s="13">
        <v>0</v>
      </c>
      <c r="M82" s="6"/>
      <c r="N82" s="13">
        <v>0</v>
      </c>
      <c r="O82" s="7"/>
      <c r="P82" s="13">
        <v>0</v>
      </c>
      <c r="Q82" s="13"/>
      <c r="R82" s="13">
        <v>0</v>
      </c>
    </row>
    <row r="83" spans="2:18" ht="15" x14ac:dyDescent="0.2">
      <c r="B83" s="90" t="s">
        <v>50</v>
      </c>
      <c r="C83" s="90" t="s">
        <v>143</v>
      </c>
      <c r="D83" s="61" t="str">
        <f>IF(IF(CAPA!$D$2="PT",Mask!B83,IF(CAPA!$D$2="EN",Mask!C83))=0,"",IF(CAPA!$D$2="PT",Mask!B83,IF(CAPA!$D$2="EN",Mask!C83)))</f>
        <v>Caixa líquido proveniente das (usado nas) atividades de investimento</v>
      </c>
      <c r="E83" s="18"/>
      <c r="F83" s="35">
        <f>+F81+F82</f>
        <v>0</v>
      </c>
      <c r="G83" s="2"/>
      <c r="H83" s="35">
        <f>+H81+H82</f>
        <v>0</v>
      </c>
      <c r="I83" s="4"/>
      <c r="J83" s="35">
        <f>+J81+J82</f>
        <v>0</v>
      </c>
      <c r="K83" s="2"/>
      <c r="L83" s="35">
        <f>+L81+L82</f>
        <v>0</v>
      </c>
      <c r="M83" s="2"/>
      <c r="N83" s="35">
        <f>+N81+N82</f>
        <v>0</v>
      </c>
      <c r="O83" s="21"/>
      <c r="P83" s="35">
        <f>+P81+P82</f>
        <v>0</v>
      </c>
      <c r="Q83" s="2"/>
      <c r="R83" s="35">
        <f>+R81+R82</f>
        <v>0</v>
      </c>
    </row>
    <row r="84" spans="2:18" ht="15" x14ac:dyDescent="0.2">
      <c r="D84" s="55" t="str">
        <f>IF(IF(CAPA!$D$2="PT",Mask!B84,IF(CAPA!$D$2="EN",Mask!C84))=0,"",IF(CAPA!$D$2="PT",Mask!B84,IF(CAPA!$D$2="EN",Mask!C84)))</f>
        <v/>
      </c>
      <c r="E84" s="12"/>
      <c r="F84" s="13"/>
      <c r="G84" s="6"/>
      <c r="H84" s="13"/>
      <c r="I84" s="13"/>
      <c r="J84" s="13"/>
      <c r="K84" s="6"/>
      <c r="L84" s="13"/>
      <c r="M84" s="6"/>
      <c r="N84" s="13"/>
      <c r="O84" s="7"/>
      <c r="P84" s="13"/>
      <c r="Q84" s="13"/>
      <c r="R84" s="13"/>
    </row>
    <row r="85" spans="2:18" ht="15.75" thickBot="1" x14ac:dyDescent="0.25">
      <c r="B85" s="90" t="s">
        <v>51</v>
      </c>
      <c r="C85" s="90" t="s">
        <v>144</v>
      </c>
      <c r="D85" s="65" t="str">
        <f>IF(IF(CAPA!$D$2="PT",Mask!B85,IF(CAPA!$D$2="EN",Mask!C85))=0,"",IF(CAPA!$D$2="PT",Mask!B85,IF(CAPA!$D$2="EN",Mask!C85)))</f>
        <v>Acréscimo (redução) no caixa e equivalentes de caixa</v>
      </c>
      <c r="E85" s="12"/>
      <c r="F85" s="63">
        <f>+F46+F62+F83</f>
        <v>0</v>
      </c>
      <c r="G85" s="12"/>
      <c r="H85" s="63">
        <f>+H46+H62+H83</f>
        <v>0</v>
      </c>
      <c r="I85" s="12"/>
      <c r="J85" s="63">
        <f>+J46+J62+J83</f>
        <v>0</v>
      </c>
      <c r="K85" s="12"/>
      <c r="L85" s="63">
        <f>+L46+L62+L83</f>
        <v>0</v>
      </c>
      <c r="M85" s="12"/>
      <c r="N85" s="63">
        <f>+N46+N62+N83</f>
        <v>0</v>
      </c>
      <c r="O85" s="12"/>
      <c r="P85" s="63">
        <f>+P46+P62+P83</f>
        <v>0</v>
      </c>
      <c r="Q85" s="12"/>
      <c r="R85" s="63">
        <f>+R46+R62+R83</f>
        <v>0</v>
      </c>
    </row>
    <row r="86" spans="2:18" ht="15.75" thickTop="1" x14ac:dyDescent="0.2">
      <c r="D86" s="55" t="str">
        <f>IF(IF(CAPA!$D$2="PT",Mask!B86,IF(CAPA!$D$2="EN",Mask!C86))=0,"",IF(CAPA!$D$2="PT",Mask!B86,IF(CAPA!$D$2="EN",Mask!C86)))</f>
        <v/>
      </c>
      <c r="E86" s="12"/>
      <c r="F86" s="13"/>
      <c r="G86" s="6"/>
      <c r="H86" s="13"/>
      <c r="I86" s="13"/>
      <c r="J86" s="13"/>
      <c r="K86" s="6"/>
      <c r="L86" s="13"/>
      <c r="M86" s="6"/>
      <c r="N86" s="13"/>
      <c r="O86" s="7"/>
      <c r="P86" s="13"/>
      <c r="Q86" s="13"/>
      <c r="R86" s="13"/>
    </row>
    <row r="87" spans="2:18" ht="15" x14ac:dyDescent="0.2">
      <c r="B87" s="90" t="s">
        <v>146</v>
      </c>
      <c r="C87" s="90" t="s">
        <v>149</v>
      </c>
      <c r="D87" s="55" t="str">
        <f>IF(IF(CAPA!$D$2="PT",Mask!B87,IF(CAPA!$D$2="EN",Mask!C87))=0,"",IF(CAPA!$D$2="PT",Mask!B87,IF(CAPA!$D$2="EN",Mask!C87)))</f>
        <v>Caixa e equivalentes de caixa no início do período</v>
      </c>
      <c r="E87" s="12"/>
      <c r="F87" s="6">
        <v>0</v>
      </c>
      <c r="G87" s="6"/>
      <c r="H87" s="6">
        <v>0</v>
      </c>
      <c r="I87" s="13"/>
      <c r="J87" s="9">
        <v>0</v>
      </c>
      <c r="K87" s="6"/>
      <c r="L87" s="6">
        <v>0</v>
      </c>
      <c r="M87" s="6"/>
      <c r="N87" s="9">
        <v>0</v>
      </c>
      <c r="O87" s="7"/>
      <c r="P87" s="9">
        <v>0</v>
      </c>
      <c r="Q87" s="13"/>
      <c r="R87" s="9">
        <v>0</v>
      </c>
    </row>
    <row r="88" spans="2:18" ht="15" x14ac:dyDescent="0.2">
      <c r="B88" s="90" t="s">
        <v>147</v>
      </c>
      <c r="C88" s="90" t="s">
        <v>150</v>
      </c>
      <c r="D88" s="55" t="str">
        <f>IF(IF(CAPA!$D$2="PT",Mask!B88,IF(CAPA!$D$2="EN",Mask!C88))=0,"",IF(CAPA!$D$2="PT",Mask!B88,IF(CAPA!$D$2="EN",Mask!C88)))</f>
        <v>Caixa e equivalentes de caixa no fim do período</v>
      </c>
      <c r="E88" s="12"/>
      <c r="F88" s="6"/>
      <c r="G88" s="6"/>
      <c r="H88" s="6"/>
      <c r="I88" s="13"/>
      <c r="J88" s="9"/>
      <c r="K88" s="6"/>
      <c r="L88" s="6"/>
      <c r="M88" s="6"/>
      <c r="N88" s="9"/>
      <c r="O88" s="7"/>
      <c r="P88" s="9"/>
      <c r="Q88" s="13"/>
      <c r="R88" s="9"/>
    </row>
    <row r="89" spans="2:18" ht="15" x14ac:dyDescent="0.2">
      <c r="B89" s="90" t="s">
        <v>148</v>
      </c>
      <c r="C89" s="90" t="s">
        <v>151</v>
      </c>
      <c r="D89" s="55" t="str">
        <f>IF(IF(CAPA!$D$2="PT",Mask!B89,IF(CAPA!$D$2="EN",Mask!C89))=0,"",IF(CAPA!$D$2="PT",Mask!B89,IF(CAPA!$D$2="EN",Mask!C89)))</f>
        <v>(Redução) no caixa e equivalentes de caixa das operações descontinuadas</v>
      </c>
      <c r="E89" s="12"/>
      <c r="F89" s="6"/>
      <c r="G89" s="6"/>
      <c r="H89" s="6">
        <v>0</v>
      </c>
      <c r="I89" s="13"/>
      <c r="J89" s="9">
        <v>0</v>
      </c>
      <c r="K89" s="6"/>
      <c r="L89" s="6">
        <v>0</v>
      </c>
      <c r="M89" s="6"/>
      <c r="N89" s="9">
        <v>0</v>
      </c>
      <c r="O89" s="7"/>
      <c r="P89" s="9">
        <v>0</v>
      </c>
      <c r="Q89" s="13"/>
      <c r="R89" s="9">
        <v>0</v>
      </c>
    </row>
    <row r="90" spans="2:18" ht="15" x14ac:dyDescent="0.25">
      <c r="D90" s="39"/>
      <c r="E90" s="68"/>
      <c r="F90" s="69"/>
      <c r="G90" s="60"/>
      <c r="H90" s="69"/>
      <c r="I90" s="69"/>
      <c r="J90" s="69"/>
      <c r="K90" s="60"/>
      <c r="L90" s="69"/>
      <c r="M90" s="60"/>
      <c r="N90" s="69"/>
      <c r="O90" s="70"/>
      <c r="P90" s="69"/>
      <c r="Q90" s="69"/>
      <c r="R90" s="69"/>
    </row>
    <row r="91" spans="2:18" ht="15" x14ac:dyDescent="0.25">
      <c r="D91" s="74"/>
      <c r="E91" s="75"/>
      <c r="F91" s="73">
        <f>+F88-F87-F85</f>
        <v>0</v>
      </c>
      <c r="G91" s="76"/>
      <c r="H91" s="73">
        <f>+H88-H87-H85</f>
        <v>0</v>
      </c>
      <c r="I91" s="14"/>
      <c r="J91" s="73">
        <f>+J88-J87-J85</f>
        <v>0</v>
      </c>
      <c r="K91" s="76"/>
      <c r="L91" s="73">
        <f>+L88-L87-L85</f>
        <v>0</v>
      </c>
      <c r="M91" s="76"/>
      <c r="N91" s="73">
        <f>+N88-N87-N85</f>
        <v>0</v>
      </c>
      <c r="O91" s="38"/>
      <c r="P91" s="73"/>
      <c r="Q91" s="14"/>
      <c r="R91" s="73">
        <f>+R88-R87-R85</f>
        <v>0</v>
      </c>
    </row>
    <row r="92" spans="2:18" ht="15" x14ac:dyDescent="0.25">
      <c r="F92" s="48"/>
      <c r="H92" s="48"/>
      <c r="J92" s="48"/>
      <c r="L92" s="48"/>
      <c r="N92" s="48"/>
      <c r="R92" s="48"/>
    </row>
    <row r="93" spans="2:18" ht="14.45" customHeight="1" x14ac:dyDescent="0.25">
      <c r="D93" s="41" t="s">
        <v>80</v>
      </c>
    </row>
    <row r="94" spans="2:18" ht="14.45" customHeight="1" x14ac:dyDescent="0.25"/>
    <row r="95" spans="2:18" ht="14.45" customHeight="1" x14ac:dyDescent="0.25"/>
    <row r="96" spans="2:18" ht="15" x14ac:dyDescent="0.25">
      <c r="F96" s="48"/>
      <c r="H96" s="48"/>
      <c r="J96" s="48"/>
      <c r="L96" s="48"/>
      <c r="N96" s="48"/>
      <c r="P96" s="48"/>
      <c r="R96" s="48"/>
    </row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4.45" customHeight="1" x14ac:dyDescent="0.25"/>
    <row r="113" ht="14.45" customHeight="1" x14ac:dyDescent="0.25"/>
    <row r="114" ht="14.45" customHeight="1" x14ac:dyDescent="0.25"/>
    <row r="115" ht="14.45" customHeight="1" x14ac:dyDescent="0.25"/>
    <row r="116" ht="14.45" customHeight="1" x14ac:dyDescent="0.25"/>
    <row r="117" ht="14.45" customHeight="1" x14ac:dyDescent="0.25"/>
    <row r="118" ht="14.45" customHeight="1" x14ac:dyDescent="0.25"/>
    <row r="119" ht="14.45" customHeight="1" x14ac:dyDescent="0.25"/>
    <row r="120" ht="14.45" customHeight="1" x14ac:dyDescent="0.25"/>
    <row r="121" ht="14.45" customHeight="1" x14ac:dyDescent="0.25"/>
    <row r="122" ht="14.45" customHeight="1" x14ac:dyDescent="0.25"/>
    <row r="123" ht="14.45" customHeight="1" x14ac:dyDescent="0.25"/>
    <row r="124" ht="14.45" customHeight="1" x14ac:dyDescent="0.25"/>
    <row r="125" ht="14.45" customHeight="1" x14ac:dyDescent="0.25"/>
    <row r="126" ht="14.45" customHeight="1" x14ac:dyDescent="0.25"/>
    <row r="127" ht="14.45" customHeight="1" x14ac:dyDescent="0.25"/>
    <row r="128" ht="14.45" customHeight="1" x14ac:dyDescent="0.25"/>
    <row r="129" ht="15" x14ac:dyDescent="0.25"/>
  </sheetData>
  <conditionalFormatting sqref="F91">
    <cfRule type="cellIs" dxfId="94" priority="3" operator="notEqual">
      <formula>0</formula>
    </cfRule>
    <cfRule type="colorScale" priority="4">
      <colorScale>
        <cfvo type="min"/>
        <cfvo type="max"/>
        <color rgb="FFF8696B"/>
        <color rgb="FFFCFCFF"/>
      </colorScale>
    </cfRule>
  </conditionalFormatting>
  <conditionalFormatting sqref="F92">
    <cfRule type="cellIs" dxfId="93" priority="34" operator="notEqual">
      <formula>0</formula>
    </cfRule>
    <cfRule type="colorScale" priority="35">
      <colorScale>
        <cfvo type="min"/>
        <cfvo type="max"/>
        <color rgb="FFF8696B"/>
        <color rgb="FFFCFCFF"/>
      </colorScale>
    </cfRule>
  </conditionalFormatting>
  <conditionalFormatting sqref="F96">
    <cfRule type="colorScale" priority="21">
      <colorScale>
        <cfvo type="min"/>
        <cfvo type="max"/>
        <color rgb="FFF8696B"/>
        <color rgb="FFFCFCFF"/>
      </colorScale>
    </cfRule>
    <cfRule type="cellIs" dxfId="92" priority="20" operator="notEqual">
      <formula>0</formula>
    </cfRule>
  </conditionalFormatting>
  <conditionalFormatting sqref="H91">
    <cfRule type="cellIs" dxfId="91" priority="5" operator="notEqual">
      <formula>0</formula>
    </cfRule>
    <cfRule type="colorScale" priority="6">
      <colorScale>
        <cfvo type="min"/>
        <cfvo type="max"/>
        <color rgb="FFF8696B"/>
        <color rgb="FFFCFCFF"/>
      </colorScale>
    </cfRule>
  </conditionalFormatting>
  <conditionalFormatting sqref="H92">
    <cfRule type="cellIs" dxfId="90" priority="28" operator="notEqual">
      <formula>0</formula>
    </cfRule>
    <cfRule type="colorScale" priority="29">
      <colorScale>
        <cfvo type="min"/>
        <cfvo type="max"/>
        <color rgb="FFF8696B"/>
        <color rgb="FFFCFCFF"/>
      </colorScale>
    </cfRule>
  </conditionalFormatting>
  <conditionalFormatting sqref="H96">
    <cfRule type="cellIs" dxfId="89" priority="13" operator="notEqual">
      <formula>0</formula>
    </cfRule>
    <cfRule type="colorScale" priority="14">
      <colorScale>
        <cfvo type="min"/>
        <cfvo type="max"/>
        <color rgb="FFF8696B"/>
        <color rgb="FFFCFCFF"/>
      </colorScale>
    </cfRule>
  </conditionalFormatting>
  <conditionalFormatting sqref="J91">
    <cfRule type="cellIs" dxfId="88" priority="7" operator="notEqual">
      <formula>0</formula>
    </cfRule>
    <cfRule type="colorScale" priority="8">
      <colorScale>
        <cfvo type="min"/>
        <cfvo type="max"/>
        <color rgb="FFF8696B"/>
        <color rgb="FFFCFCFF"/>
      </colorScale>
    </cfRule>
  </conditionalFormatting>
  <conditionalFormatting sqref="J92">
    <cfRule type="cellIs" dxfId="87" priority="32" operator="notEqual">
      <formula>0</formula>
    </cfRule>
    <cfRule type="colorScale" priority="33">
      <colorScale>
        <cfvo type="min"/>
        <cfvo type="max"/>
        <color rgb="FFF8696B"/>
        <color rgb="FFFCFCFF"/>
      </colorScale>
    </cfRule>
  </conditionalFormatting>
  <conditionalFormatting sqref="J96">
    <cfRule type="colorScale" priority="25">
      <colorScale>
        <cfvo type="min"/>
        <cfvo type="max"/>
        <color rgb="FFF8696B"/>
        <color rgb="FFFCFCFF"/>
      </colorScale>
    </cfRule>
    <cfRule type="cellIs" dxfId="86" priority="24" operator="notEqual">
      <formula>0</formula>
    </cfRule>
  </conditionalFormatting>
  <conditionalFormatting sqref="L91">
    <cfRule type="cellIs" dxfId="85" priority="9" operator="notEqual">
      <formula>0</formula>
    </cfRule>
    <cfRule type="colorScale" priority="10">
      <colorScale>
        <cfvo type="min"/>
        <cfvo type="max"/>
        <color rgb="FFF8696B"/>
        <color rgb="FFFCFCFF"/>
      </colorScale>
    </cfRule>
  </conditionalFormatting>
  <conditionalFormatting sqref="L92">
    <cfRule type="colorScale" priority="27">
      <colorScale>
        <cfvo type="min"/>
        <cfvo type="max"/>
        <color rgb="FFF8696B"/>
        <color rgb="FFFCFCFF"/>
      </colorScale>
    </cfRule>
    <cfRule type="cellIs" dxfId="84" priority="26" operator="notEqual">
      <formula>0</formula>
    </cfRule>
  </conditionalFormatting>
  <conditionalFormatting sqref="L96">
    <cfRule type="cellIs" dxfId="83" priority="15" operator="notEqual">
      <formula>0</formula>
    </cfRule>
    <cfRule type="colorScale" priority="23">
      <colorScale>
        <cfvo type="min"/>
        <cfvo type="max"/>
        <color rgb="FFF8696B"/>
        <color rgb="FFFCFCFF"/>
      </colorScale>
    </cfRule>
  </conditionalFormatting>
  <conditionalFormatting sqref="N91">
    <cfRule type="cellIs" dxfId="82" priority="36" operator="notEqual">
      <formula>0</formula>
    </cfRule>
    <cfRule type="colorScale" priority="37">
      <colorScale>
        <cfvo type="min"/>
        <cfvo type="max"/>
        <color rgb="FFF8696B"/>
        <color rgb="FFFCFCFF"/>
      </colorScale>
    </cfRule>
  </conditionalFormatting>
  <conditionalFormatting sqref="N92">
    <cfRule type="cellIs" dxfId="81" priority="38" operator="notEqual">
      <formula>0</formula>
    </cfRule>
    <cfRule type="colorScale" priority="39">
      <colorScale>
        <cfvo type="min"/>
        <cfvo type="max"/>
        <color rgb="FFF8696B"/>
        <color rgb="FFFCFCFF"/>
      </colorScale>
    </cfRule>
  </conditionalFormatting>
  <conditionalFormatting sqref="N96">
    <cfRule type="colorScale" priority="40">
      <colorScale>
        <cfvo type="min"/>
        <cfvo type="max"/>
        <color rgb="FFF8696B"/>
        <color rgb="FFFCFCFF"/>
      </colorScale>
    </cfRule>
    <cfRule type="cellIs" dxfId="80" priority="16" operator="notEqual">
      <formula>0</formula>
    </cfRule>
  </conditionalFormatting>
  <conditionalFormatting sqref="P91">
    <cfRule type="colorScale" priority="2">
      <colorScale>
        <cfvo type="min"/>
        <cfvo type="max"/>
        <color rgb="FFF8696B"/>
        <color rgb="FFFCFCFF"/>
      </colorScale>
    </cfRule>
    <cfRule type="cellIs" dxfId="79" priority="1" operator="notEqual">
      <formula>0</formula>
    </cfRule>
  </conditionalFormatting>
  <conditionalFormatting sqref="P96">
    <cfRule type="colorScale" priority="19">
      <colorScale>
        <cfvo type="min"/>
        <cfvo type="max"/>
        <color rgb="FFF8696B"/>
        <color rgb="FFFCFCFF"/>
      </colorScale>
    </cfRule>
    <cfRule type="cellIs" dxfId="78" priority="18" operator="notEqual">
      <formula>0</formula>
    </cfRule>
  </conditionalFormatting>
  <conditionalFormatting sqref="R91">
    <cfRule type="colorScale" priority="12">
      <colorScale>
        <cfvo type="min"/>
        <cfvo type="max"/>
        <color rgb="FFF8696B"/>
        <color rgb="FFFCFCFF"/>
      </colorScale>
    </cfRule>
    <cfRule type="cellIs" dxfId="77" priority="11" operator="notEqual">
      <formula>0</formula>
    </cfRule>
  </conditionalFormatting>
  <conditionalFormatting sqref="R92">
    <cfRule type="colorScale" priority="31">
      <colorScale>
        <cfvo type="min"/>
        <cfvo type="max"/>
        <color rgb="FFF8696B"/>
        <color rgb="FFFCFCFF"/>
      </colorScale>
    </cfRule>
    <cfRule type="cellIs" dxfId="76" priority="30" operator="notEqual">
      <formula>0</formula>
    </cfRule>
  </conditionalFormatting>
  <conditionalFormatting sqref="R96">
    <cfRule type="cellIs" dxfId="75" priority="17" operator="notEqual">
      <formula>0</formula>
    </cfRule>
    <cfRule type="colorScale" priority="22">
      <colorScale>
        <cfvo type="min"/>
        <cfvo type="max"/>
        <color rgb="FFF8696B"/>
        <color rgb="FFFCFCFF"/>
      </colorScale>
    </cfRule>
  </conditionalFormatting>
  <pageMargins left="0.511811024" right="0.511811024" top="0.78740157499999996" bottom="0.78740157499999996" header="0.31496062000000002" footer="0.31496062000000002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95BD1-3A45-47C5-B375-468EA517892D}">
  <sheetPr>
    <tabColor rgb="FFDAEEF3"/>
  </sheetPr>
  <dimension ref="A1:AJ127"/>
  <sheetViews>
    <sheetView zoomScale="85" zoomScaleNormal="85" workbookViewId="0">
      <selection activeCell="B22" sqref="B22"/>
    </sheetView>
  </sheetViews>
  <sheetFormatPr defaultColWidth="0" defaultRowHeight="15" zeroHeight="1" outlineLevelRow="1" x14ac:dyDescent="0.25"/>
  <cols>
    <col min="1" max="1" width="1.7109375" style="41" customWidth="1"/>
    <col min="2" max="2" width="104.42578125" style="41" bestFit="1" customWidth="1"/>
    <col min="3" max="3" width="1.7109375" style="41" customWidth="1"/>
    <col min="4" max="4" width="17.7109375" style="41" customWidth="1"/>
    <col min="5" max="5" width="1.7109375" style="41" customWidth="1"/>
    <col min="6" max="6" width="17.7109375" style="41" customWidth="1"/>
    <col min="7" max="7" width="1.7109375" style="41" customWidth="1"/>
    <col min="8" max="8" width="17.7109375" style="41" customWidth="1"/>
    <col min="9" max="9" width="1.7109375" style="41" customWidth="1"/>
    <col min="10" max="10" width="17.7109375" style="41" customWidth="1"/>
    <col min="11" max="11" width="2.140625" style="41" customWidth="1"/>
    <col min="12" max="12" width="17.7109375" style="41" customWidth="1"/>
    <col min="13" max="13" width="1.7109375" style="41" customWidth="1"/>
    <col min="14" max="14" width="17.7109375" style="41" customWidth="1"/>
    <col min="15" max="15" width="1.7109375" style="41" customWidth="1"/>
    <col min="16" max="16" width="17.7109375" style="41" customWidth="1"/>
    <col min="17" max="17" width="2.7109375" style="41" customWidth="1"/>
    <col min="18" max="36" width="0" style="41" hidden="1" customWidth="1"/>
    <col min="37" max="16384" width="9.28515625" style="41" hidden="1"/>
  </cols>
  <sheetData>
    <row r="1" spans="1:16" x14ac:dyDescent="0.25">
      <c r="L1" s="42"/>
    </row>
    <row r="2" spans="1:16" x14ac:dyDescent="0.25"/>
    <row r="3" spans="1:16" x14ac:dyDescent="0.25"/>
    <row r="4" spans="1:16" x14ac:dyDescent="0.25">
      <c r="B4" s="43" t="s">
        <v>2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5">
      <c r="B5" s="44" t="s">
        <v>77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</row>
    <row r="6" spans="1:16" x14ac:dyDescent="0.25">
      <c r="B6" s="46" t="s">
        <v>3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s="42" customFormat="1" ht="47.25" x14ac:dyDescent="0.25">
      <c r="C7" s="87"/>
      <c r="D7" s="88" t="s">
        <v>79</v>
      </c>
      <c r="E7" s="87"/>
      <c r="F7" s="88" t="s">
        <v>5</v>
      </c>
      <c r="G7" s="87"/>
      <c r="H7" s="88" t="s">
        <v>6</v>
      </c>
      <c r="I7" s="89"/>
      <c r="J7" s="88" t="s">
        <v>7</v>
      </c>
      <c r="K7" s="89"/>
      <c r="L7" s="88" t="s">
        <v>8</v>
      </c>
      <c r="M7" s="15"/>
      <c r="N7" s="88" t="s">
        <v>9</v>
      </c>
      <c r="O7" s="15"/>
      <c r="P7" s="88" t="s">
        <v>11</v>
      </c>
    </row>
    <row r="8" spans="1:16" x14ac:dyDescent="0.25">
      <c r="B8" s="47"/>
      <c r="C8" s="64"/>
      <c r="D8" s="64"/>
      <c r="E8" s="64"/>
      <c r="F8" s="64">
        <v>0</v>
      </c>
      <c r="G8" s="64"/>
      <c r="H8" s="64">
        <v>0</v>
      </c>
      <c r="I8" s="64"/>
      <c r="J8" s="64">
        <v>0</v>
      </c>
      <c r="K8" s="64"/>
      <c r="L8" s="64">
        <v>0</v>
      </c>
      <c r="M8" s="64"/>
      <c r="N8" s="64"/>
      <c r="O8" s="64"/>
      <c r="P8" s="64">
        <v>0</v>
      </c>
    </row>
    <row r="9" spans="1:16" x14ac:dyDescent="0.25">
      <c r="B9" s="52" t="str">
        <f>T_Mask[[#This Row],[Coluna1]]</f>
        <v>ATIVIDADES OPERACIONAIS</v>
      </c>
      <c r="C9" s="22"/>
      <c r="D9" s="23"/>
      <c r="E9" s="22"/>
      <c r="F9" s="23"/>
      <c r="G9" s="22"/>
      <c r="H9" s="23"/>
      <c r="I9" s="22"/>
      <c r="J9" s="23"/>
      <c r="K9" s="22"/>
      <c r="L9" s="23"/>
      <c r="M9" s="22"/>
      <c r="N9" s="23"/>
      <c r="O9" s="22"/>
      <c r="P9" s="23"/>
    </row>
    <row r="10" spans="1:16" x14ac:dyDescent="0.2">
      <c r="B10" s="51" t="str">
        <f>T_Mask[[#This Row],[Coluna1]]</f>
        <v/>
      </c>
      <c r="C10" s="3"/>
      <c r="D10" s="2"/>
      <c r="E10" s="2"/>
      <c r="F10" s="2"/>
      <c r="G10" s="2"/>
      <c r="H10" s="2"/>
      <c r="I10" s="2"/>
      <c r="J10" s="2"/>
      <c r="K10" s="2"/>
      <c r="L10" s="2"/>
      <c r="M10" s="5"/>
      <c r="N10" s="2"/>
      <c r="O10" s="2"/>
      <c r="P10" s="2"/>
    </row>
    <row r="11" spans="1:16" s="49" customFormat="1" x14ac:dyDescent="0.2">
      <c r="A11" s="41"/>
      <c r="B11" s="51" t="str">
        <f>T_Mask[[#This Row],[Coluna1]]</f>
        <v>Resultado do período antes do imposto de renda e da contribuição social</v>
      </c>
      <c r="C11" s="24"/>
      <c r="D11" s="25">
        <v>8016387</v>
      </c>
      <c r="E11" s="24"/>
      <c r="F11" s="25">
        <v>3248965</v>
      </c>
      <c r="G11" s="24"/>
      <c r="H11" s="25">
        <v>2205193</v>
      </c>
      <c r="I11" s="24"/>
      <c r="J11" s="25">
        <v>634363</v>
      </c>
      <c r="K11" s="24"/>
      <c r="L11" s="25">
        <v>8488</v>
      </c>
      <c r="M11" s="24"/>
      <c r="N11" s="25">
        <v>5732256</v>
      </c>
      <c r="O11" s="24"/>
      <c r="P11" s="25">
        <v>8381140</v>
      </c>
    </row>
    <row r="12" spans="1:16" x14ac:dyDescent="0.2">
      <c r="B12" s="51" t="str">
        <f>T_Mask[[#This Row],[Coluna1]]</f>
        <v/>
      </c>
      <c r="C12" s="26"/>
      <c r="D12" s="27"/>
      <c r="E12" s="28"/>
      <c r="F12" s="27"/>
      <c r="G12" s="29"/>
      <c r="H12" s="27"/>
      <c r="I12" s="29"/>
      <c r="J12" s="27"/>
      <c r="K12" s="29"/>
      <c r="L12" s="27"/>
      <c r="M12" s="30"/>
      <c r="N12" s="25"/>
      <c r="O12" s="28"/>
      <c r="P12" s="27"/>
    </row>
    <row r="13" spans="1:16" x14ac:dyDescent="0.2">
      <c r="B13" s="53" t="str">
        <f>T_Mask[[#This Row],[Coluna1]]</f>
        <v>Ajustes para reconciliar o lucro com o caixa gerado pelas operações:</v>
      </c>
      <c r="C13" s="1"/>
      <c r="D13" s="23">
        <f>SUM(D14:D25)</f>
        <v>-8214742</v>
      </c>
      <c r="E13" s="6"/>
      <c r="F13" s="23">
        <f>SUM(F14:F25)</f>
        <v>-3534278</v>
      </c>
      <c r="G13" s="6"/>
      <c r="H13" s="23">
        <f>SUM(H14:H25)</f>
        <v>-127474</v>
      </c>
      <c r="I13" s="6"/>
      <c r="J13" s="23">
        <f>SUM(J14:J25)</f>
        <v>-762561</v>
      </c>
      <c r="K13" s="6"/>
      <c r="L13" s="23">
        <f>SUM(L14:L25)</f>
        <v>-10730</v>
      </c>
      <c r="M13" s="23"/>
      <c r="N13" s="23">
        <f>SUM(N14:N25)</f>
        <v>-5710871</v>
      </c>
      <c r="O13" s="6"/>
      <c r="P13" s="23">
        <f>SUM(P14:P25)</f>
        <v>-6938914</v>
      </c>
    </row>
    <row r="14" spans="1:16" outlineLevel="1" x14ac:dyDescent="0.2">
      <c r="B14" s="54" t="str">
        <f>T_Mask[[#This Row],[Coluna1]]</f>
        <v>Depreciação e amortização</v>
      </c>
      <c r="C14" s="1"/>
      <c r="D14" s="6">
        <v>378434</v>
      </c>
      <c r="E14" s="6"/>
      <c r="F14" s="6">
        <v>162010</v>
      </c>
      <c r="G14" s="6"/>
      <c r="H14" s="6">
        <v>392471</v>
      </c>
      <c r="I14" s="6"/>
      <c r="J14" s="25">
        <v>38823</v>
      </c>
      <c r="K14" s="6"/>
      <c r="L14" s="6">
        <v>2</v>
      </c>
      <c r="M14" s="7"/>
      <c r="N14" s="6">
        <v>-18278</v>
      </c>
      <c r="O14" s="6"/>
      <c r="P14" s="6">
        <v>990018</v>
      </c>
    </row>
    <row r="15" spans="1:16" outlineLevel="1" x14ac:dyDescent="0.2">
      <c r="B15" s="54" t="str">
        <f>T_Mask[[#This Row],[Coluna1]]</f>
        <v>Variações cambiais e monetárias líquidas</v>
      </c>
      <c r="C15" s="1"/>
      <c r="D15" s="6">
        <v>14172</v>
      </c>
      <c r="E15" s="6"/>
      <c r="F15" s="6">
        <v>47683</v>
      </c>
      <c r="G15" s="6"/>
      <c r="H15" s="6">
        <v>175116</v>
      </c>
      <c r="I15" s="6"/>
      <c r="J15" s="6">
        <v>5696</v>
      </c>
      <c r="K15" s="6"/>
      <c r="L15" s="6">
        <v>0</v>
      </c>
      <c r="M15" s="7"/>
      <c r="N15" s="6">
        <v>-10629</v>
      </c>
      <c r="O15" s="6"/>
      <c r="P15" s="6">
        <v>253296</v>
      </c>
    </row>
    <row r="16" spans="1:16" outlineLevel="1" x14ac:dyDescent="0.2">
      <c r="B16" s="54" t="str">
        <f>T_Mask[[#This Row],[Coluna1]]</f>
        <v>Encargos financeiros</v>
      </c>
      <c r="C16" s="1"/>
      <c r="D16" s="6">
        <v>752027</v>
      </c>
      <c r="E16" s="6"/>
      <c r="F16" s="6">
        <v>200136</v>
      </c>
      <c r="G16" s="6"/>
      <c r="H16" s="6">
        <v>531918</v>
      </c>
      <c r="I16" s="6"/>
      <c r="J16" s="6">
        <v>7682</v>
      </c>
      <c r="K16" s="6"/>
      <c r="L16" s="6">
        <v>-1813</v>
      </c>
      <c r="M16" s="7"/>
      <c r="N16" s="6">
        <v>226578</v>
      </c>
      <c r="O16" s="6"/>
      <c r="P16" s="6">
        <v>1263372</v>
      </c>
    </row>
    <row r="17" spans="1:16" outlineLevel="1" x14ac:dyDescent="0.2">
      <c r="B17" s="54" t="str">
        <f>T_Mask[[#This Row],[Coluna1]]</f>
        <v>Resultado da equivalência patrimonial</v>
      </c>
      <c r="C17" s="1"/>
      <c r="D17" s="6">
        <v>-6504283</v>
      </c>
      <c r="E17" s="6"/>
      <c r="F17" s="6">
        <v>-7920</v>
      </c>
      <c r="G17" s="6"/>
      <c r="H17" s="6">
        <v>18421</v>
      </c>
      <c r="I17" s="6"/>
      <c r="J17" s="6">
        <v>-4893</v>
      </c>
      <c r="K17" s="6"/>
      <c r="L17" s="6">
        <v>-8706</v>
      </c>
      <c r="M17" s="7"/>
      <c r="N17" s="6">
        <v>-5758878</v>
      </c>
      <c r="O17" s="6"/>
      <c r="P17" s="6">
        <v>-748503</v>
      </c>
    </row>
    <row r="18" spans="1:16" outlineLevel="1" x14ac:dyDescent="0.2">
      <c r="B18" s="54" t="str">
        <f>T_Mask[[#This Row],[Coluna1]]</f>
        <v>Outras receitas e despesas</v>
      </c>
      <c r="C18" s="1"/>
      <c r="D18" s="6">
        <v>-30368</v>
      </c>
      <c r="E18" s="6"/>
      <c r="F18" s="6">
        <v>0</v>
      </c>
      <c r="G18" s="6"/>
      <c r="H18" s="6">
        <v>0</v>
      </c>
      <c r="I18" s="6"/>
      <c r="J18" s="6">
        <v>0</v>
      </c>
      <c r="K18" s="6"/>
      <c r="L18" s="6">
        <v>0</v>
      </c>
      <c r="M18" s="7"/>
      <c r="N18" s="6">
        <v>-2150</v>
      </c>
      <c r="O18" s="6"/>
      <c r="P18" s="6">
        <v>-28218</v>
      </c>
    </row>
    <row r="19" spans="1:16" outlineLevel="1" x14ac:dyDescent="0.2">
      <c r="B19" s="54" t="str">
        <f>T_Mask[[#This Row],[Coluna1]]</f>
        <v>Receitas da transmissão</v>
      </c>
      <c r="C19" s="1"/>
      <c r="D19" s="6">
        <v>-1785735</v>
      </c>
      <c r="E19" s="6"/>
      <c r="F19" s="6">
        <v>-1342209</v>
      </c>
      <c r="G19" s="6"/>
      <c r="H19" s="6">
        <v>-1027434</v>
      </c>
      <c r="I19" s="6"/>
      <c r="J19" s="6">
        <v>-518503</v>
      </c>
      <c r="K19" s="6"/>
      <c r="L19" s="6">
        <v>0</v>
      </c>
      <c r="M19" s="7"/>
      <c r="N19" s="6">
        <v>-107465</v>
      </c>
      <c r="O19" s="6"/>
      <c r="P19" s="6">
        <v>-4566416</v>
      </c>
    </row>
    <row r="20" spans="1:16" outlineLevel="1" x14ac:dyDescent="0.2">
      <c r="B20" s="54" t="str">
        <f>T_Mask[[#This Row],[Coluna1]]</f>
        <v>Custo de construção - transmissão</v>
      </c>
      <c r="C20" s="24"/>
      <c r="D20" s="6">
        <v>434925</v>
      </c>
      <c r="E20" s="24"/>
      <c r="F20" s="6">
        <v>252348</v>
      </c>
      <c r="G20" s="24"/>
      <c r="H20" s="6">
        <v>283510</v>
      </c>
      <c r="I20" s="24"/>
      <c r="J20" s="6">
        <v>83873</v>
      </c>
      <c r="K20" s="24"/>
      <c r="L20" s="6">
        <v>0</v>
      </c>
      <c r="M20" s="24"/>
      <c r="N20" s="6">
        <v>0</v>
      </c>
      <c r="O20" s="24"/>
      <c r="P20" s="6">
        <v>1054656</v>
      </c>
    </row>
    <row r="21" spans="1:16" outlineLevel="1" x14ac:dyDescent="0.2">
      <c r="B21" s="54" t="str">
        <f>T_Mask[[#This Row],[Coluna1]]</f>
        <v>Remensurações regulatórias - Contratos de transmissão</v>
      </c>
      <c r="C21" s="12"/>
      <c r="D21" s="6">
        <v>-2229490</v>
      </c>
      <c r="E21" s="12"/>
      <c r="F21" s="6">
        <v>-2915747</v>
      </c>
      <c r="G21" s="12"/>
      <c r="H21" s="6">
        <v>-624664</v>
      </c>
      <c r="I21" s="12"/>
      <c r="J21" s="6">
        <v>-359870</v>
      </c>
      <c r="K21" s="12"/>
      <c r="L21" s="6">
        <v>0</v>
      </c>
      <c r="M21" s="12"/>
      <c r="N21" s="6">
        <v>0</v>
      </c>
      <c r="O21" s="12"/>
      <c r="P21" s="6">
        <v>-6129771</v>
      </c>
    </row>
    <row r="22" spans="1:16" outlineLevel="1" x14ac:dyDescent="0.2">
      <c r="B22" s="54" t="str">
        <f>T_Mask[[#This Row],[Coluna1]]</f>
        <v>Provisões (reversões) operacionais</v>
      </c>
      <c r="C22" s="1"/>
      <c r="D22" s="6">
        <v>-272306</v>
      </c>
      <c r="E22" s="6"/>
      <c r="F22" s="6">
        <v>25410</v>
      </c>
      <c r="G22" s="6"/>
      <c r="H22" s="6">
        <v>96167</v>
      </c>
      <c r="I22" s="6"/>
      <c r="J22" s="6">
        <v>-62820</v>
      </c>
      <c r="K22" s="6"/>
      <c r="L22" s="6">
        <v>0</v>
      </c>
      <c r="M22" s="7"/>
      <c r="N22" s="6">
        <v>15211</v>
      </c>
      <c r="O22" s="6"/>
      <c r="P22" s="6">
        <v>-228760</v>
      </c>
    </row>
    <row r="23" spans="1:16" outlineLevel="1" x14ac:dyDescent="0.2">
      <c r="B23" s="54" t="str">
        <f>T_Mask[[#This Row],[Coluna1]]</f>
        <v>Baixas de imobilizado e intangível</v>
      </c>
      <c r="C23" s="1"/>
      <c r="D23" s="6">
        <v>-135026</v>
      </c>
      <c r="E23" s="6"/>
      <c r="F23" s="6">
        <v>7100</v>
      </c>
      <c r="G23" s="6"/>
      <c r="H23" s="6">
        <v>4422</v>
      </c>
      <c r="I23" s="6"/>
      <c r="J23" s="6">
        <v>-1882</v>
      </c>
      <c r="K23" s="6"/>
      <c r="L23" s="6">
        <v>0</v>
      </c>
      <c r="M23" s="7"/>
      <c r="N23" s="6">
        <v>-17025</v>
      </c>
      <c r="O23" s="31"/>
      <c r="P23" s="6">
        <v>-108361</v>
      </c>
    </row>
    <row r="24" spans="1:16" outlineLevel="1" x14ac:dyDescent="0.2">
      <c r="B24" s="54" t="str">
        <f>T_Mask[[#This Row],[Coluna1]]</f>
        <v>Resultado da dívida protegida (hedge) e derivativos</v>
      </c>
      <c r="C24" s="12"/>
      <c r="D24" s="58">
        <v>573809</v>
      </c>
      <c r="E24" s="6"/>
      <c r="F24" s="58">
        <v>131116</v>
      </c>
      <c r="G24" s="6"/>
      <c r="H24" s="58">
        <v>37564</v>
      </c>
      <c r="I24" s="6"/>
      <c r="J24" s="58">
        <v>24232</v>
      </c>
      <c r="K24" s="6"/>
      <c r="L24" s="58">
        <v>0</v>
      </c>
      <c r="M24" s="7"/>
      <c r="N24" s="58">
        <v>0</v>
      </c>
      <c r="O24" s="31"/>
      <c r="P24" s="6">
        <v>766721</v>
      </c>
    </row>
    <row r="25" spans="1:16" s="49" customFormat="1" outlineLevel="1" x14ac:dyDescent="0.2">
      <c r="A25" s="41"/>
      <c r="B25" s="54" t="str">
        <f>T_Mask[[#This Row],[Coluna1]]</f>
        <v>Outras</v>
      </c>
      <c r="C25" s="12"/>
      <c r="D25" s="6">
        <v>589099</v>
      </c>
      <c r="E25" s="6"/>
      <c r="F25" s="6">
        <v>-94205</v>
      </c>
      <c r="G25" s="16"/>
      <c r="H25" s="6">
        <v>-14965</v>
      </c>
      <c r="I25" s="6"/>
      <c r="J25" s="6">
        <v>25101</v>
      </c>
      <c r="K25" s="6"/>
      <c r="L25" s="6">
        <v>-213</v>
      </c>
      <c r="M25" s="58"/>
      <c r="N25" s="6">
        <v>-38235</v>
      </c>
      <c r="O25" s="16"/>
      <c r="P25" s="6">
        <v>543052</v>
      </c>
    </row>
    <row r="26" spans="1:16" x14ac:dyDescent="0.2">
      <c r="B26" s="55" t="str">
        <f>T_Mask[[#This Row],[Coluna1]]</f>
        <v/>
      </c>
      <c r="C26" s="22"/>
      <c r="D26" s="23"/>
      <c r="E26" s="22"/>
      <c r="F26" s="23"/>
      <c r="G26" s="22"/>
      <c r="H26" s="23"/>
      <c r="I26" s="22"/>
      <c r="J26" s="23"/>
      <c r="K26" s="22"/>
      <c r="L26" s="23"/>
      <c r="M26" s="22"/>
      <c r="N26" s="23"/>
      <c r="O26" s="22"/>
      <c r="P26" s="23"/>
    </row>
    <row r="27" spans="1:16" x14ac:dyDescent="0.2">
      <c r="B27" s="55" t="str">
        <f>T_Mask[[#This Row],[Coluna1]]</f>
        <v/>
      </c>
      <c r="C27" s="18"/>
      <c r="D27" s="6"/>
      <c r="E27" s="32"/>
      <c r="F27" s="6"/>
      <c r="G27" s="9"/>
      <c r="H27" s="6"/>
      <c r="I27" s="32"/>
      <c r="J27" s="6"/>
      <c r="K27" s="32"/>
      <c r="L27" s="6"/>
      <c r="M27" s="32"/>
      <c r="N27" s="6"/>
      <c r="O27" s="32"/>
      <c r="P27" s="6"/>
    </row>
    <row r="28" spans="1:16" x14ac:dyDescent="0.2">
      <c r="B28" s="53" t="str">
        <f>T_Mask[[#This Row],[Coluna1]]</f>
        <v>Variação nos ativos e passivos operacionais</v>
      </c>
      <c r="C28" s="18"/>
      <c r="D28" s="23">
        <v>1026017</v>
      </c>
      <c r="E28" s="32"/>
      <c r="F28" s="23">
        <v>203763</v>
      </c>
      <c r="G28" s="9"/>
      <c r="H28" s="23">
        <v>-409219</v>
      </c>
      <c r="I28" s="32"/>
      <c r="J28" s="23">
        <v>146633</v>
      </c>
      <c r="K28" s="32"/>
      <c r="L28" s="23">
        <v>3218</v>
      </c>
      <c r="M28" s="32"/>
      <c r="N28" s="23">
        <v>115402</v>
      </c>
      <c r="O28" s="32"/>
      <c r="P28" s="23">
        <v>731994</v>
      </c>
    </row>
    <row r="29" spans="1:16" x14ac:dyDescent="0.25">
      <c r="B29" t="str">
        <f>T_Mask[[#This Row],[Coluna1]]</f>
        <v/>
      </c>
      <c r="C29" s="1"/>
      <c r="D29" s="6"/>
      <c r="E29" s="6"/>
      <c r="F29" s="6"/>
      <c r="G29" s="6"/>
      <c r="H29" s="6"/>
      <c r="I29" s="6"/>
      <c r="J29" s="6"/>
      <c r="K29" s="6"/>
      <c r="L29" s="6"/>
      <c r="M29" s="7"/>
      <c r="N29" s="6"/>
      <c r="O29" s="6"/>
      <c r="P29" s="6"/>
    </row>
    <row r="30" spans="1:16" x14ac:dyDescent="0.25">
      <c r="B30" t="str">
        <f>T_Mask[[#This Row],[Coluna1]]</f>
        <v/>
      </c>
      <c r="C30" s="1"/>
      <c r="D30" s="6"/>
      <c r="E30" s="6"/>
      <c r="F30" s="6"/>
      <c r="G30" s="6"/>
      <c r="H30" s="6"/>
      <c r="I30" s="6"/>
      <c r="J30" s="6"/>
      <c r="K30" s="6"/>
      <c r="L30" s="6"/>
      <c r="M30" s="7"/>
      <c r="N30" s="6"/>
      <c r="O30" s="6"/>
      <c r="P30" s="6"/>
    </row>
    <row r="31" spans="1:16" x14ac:dyDescent="0.2">
      <c r="B31" s="56" t="str">
        <f>T_Mask[[#This Row],[Coluna1]]</f>
        <v>Caixa proveniente das (usados nas) atividades operacionais</v>
      </c>
      <c r="C31" s="1"/>
      <c r="D31" s="6"/>
      <c r="E31" s="6"/>
      <c r="F31" s="6"/>
      <c r="G31" s="6"/>
      <c r="H31" s="6"/>
      <c r="I31" s="6"/>
      <c r="J31" s="6"/>
      <c r="K31" s="6"/>
      <c r="L31" s="6"/>
      <c r="M31" s="7"/>
      <c r="N31" s="6"/>
      <c r="O31" s="6"/>
      <c r="P31" s="6"/>
    </row>
    <row r="32" spans="1:16" x14ac:dyDescent="0.25">
      <c r="B32" t="str">
        <f>T_Mask[[#This Row],[Coluna1]]</f>
        <v/>
      </c>
      <c r="C32" s="1"/>
      <c r="D32" s="6"/>
      <c r="E32" s="6"/>
      <c r="F32" s="6"/>
      <c r="G32" s="6"/>
      <c r="H32" s="6"/>
      <c r="I32" s="6"/>
      <c r="J32" s="6"/>
      <c r="K32" s="6"/>
      <c r="L32" s="6"/>
      <c r="M32" s="7"/>
      <c r="N32" s="6"/>
      <c r="O32" s="6"/>
      <c r="P32" s="6"/>
    </row>
    <row r="33" spans="2:16" outlineLevel="1" x14ac:dyDescent="0.2">
      <c r="B33" s="55" t="str">
        <f>T_Mask[[#This Row],[Coluna1]]</f>
        <v>Pagamento de encargos financeiros</v>
      </c>
      <c r="C33" s="18"/>
      <c r="D33" s="6">
        <v>-1354482</v>
      </c>
      <c r="E33" s="10"/>
      <c r="F33" s="6">
        <v>-119050</v>
      </c>
      <c r="G33" s="9"/>
      <c r="H33" s="6">
        <v>-167872</v>
      </c>
      <c r="I33" s="10"/>
      <c r="J33" s="6">
        <v>-123477</v>
      </c>
      <c r="K33" s="10"/>
      <c r="L33" s="6">
        <v>0</v>
      </c>
      <c r="M33" s="33"/>
      <c r="N33" s="6">
        <v>-385443</v>
      </c>
      <c r="O33" s="10"/>
      <c r="P33" s="6">
        <v>-1379438</v>
      </c>
    </row>
    <row r="34" spans="2:16" outlineLevel="1" x14ac:dyDescent="0.2">
      <c r="B34" s="55" t="str">
        <f>T_Mask[[#This Row],[Coluna1]]</f>
        <v>Recebimento da receita anual permitida - RAP</v>
      </c>
      <c r="C34" s="34"/>
      <c r="D34" s="6">
        <v>1804600</v>
      </c>
      <c r="E34" s="6"/>
      <c r="F34" s="6">
        <v>1441797</v>
      </c>
      <c r="G34" s="9"/>
      <c r="H34" s="6">
        <v>845066</v>
      </c>
      <c r="I34" s="6"/>
      <c r="J34" s="6">
        <v>482477</v>
      </c>
      <c r="K34" s="6"/>
      <c r="L34" s="6">
        <v>0</v>
      </c>
      <c r="M34" s="7"/>
      <c r="N34" s="6">
        <v>270924</v>
      </c>
      <c r="O34" s="9"/>
      <c r="P34" s="6">
        <v>4466475</v>
      </c>
    </row>
    <row r="35" spans="2:16" outlineLevel="1" x14ac:dyDescent="0.2">
      <c r="B35" s="55" t="str">
        <f>T_Mask[[#This Row],[Coluna1]]</f>
        <v>Pagamento de encargos financeiros</v>
      </c>
      <c r="C35" s="34"/>
      <c r="D35" s="6">
        <v>0</v>
      </c>
      <c r="E35" s="6"/>
      <c r="F35" s="6">
        <v>0</v>
      </c>
      <c r="G35" s="9"/>
      <c r="H35" s="6">
        <v>0</v>
      </c>
      <c r="I35" s="6"/>
      <c r="J35" s="6">
        <v>0</v>
      </c>
      <c r="K35" s="6"/>
      <c r="L35" s="6">
        <v>0</v>
      </c>
      <c r="M35" s="7"/>
      <c r="N35" s="6">
        <v>0</v>
      </c>
      <c r="O35" s="9"/>
      <c r="P35" s="6">
        <v>0</v>
      </c>
    </row>
    <row r="36" spans="2:16" outlineLevel="1" x14ac:dyDescent="0.2">
      <c r="B36" s="55" t="str">
        <f>T_Mask[[#This Row],[Coluna1]]</f>
        <v>Pagamento de encargos financeiros - CDE/ Revitalização de bacias</v>
      </c>
      <c r="C36" s="12"/>
      <c r="D36" s="6">
        <v>0</v>
      </c>
      <c r="E36" s="6"/>
      <c r="F36" s="6">
        <v>0</v>
      </c>
      <c r="G36" s="9"/>
      <c r="H36" s="58">
        <v>0</v>
      </c>
      <c r="I36" s="6"/>
      <c r="J36" s="6">
        <v>0</v>
      </c>
      <c r="K36" s="6"/>
      <c r="L36" s="58">
        <v>0</v>
      </c>
      <c r="M36" s="7"/>
      <c r="N36" s="58">
        <v>0</v>
      </c>
      <c r="O36" s="9"/>
      <c r="P36" s="6">
        <v>0</v>
      </c>
    </row>
    <row r="37" spans="2:16" outlineLevel="1" x14ac:dyDescent="0.2">
      <c r="B37" s="55" t="str">
        <f>T_Mask[[#This Row],[Coluna1]]</f>
        <v>Recebimento de remuneração de investimentos em partipações societárias</v>
      </c>
      <c r="C37" s="11"/>
      <c r="D37" s="6">
        <v>203909</v>
      </c>
      <c r="E37" s="6"/>
      <c r="F37" s="6">
        <v>9280</v>
      </c>
      <c r="G37" s="9"/>
      <c r="H37" s="6">
        <v>24500</v>
      </c>
      <c r="I37" s="6"/>
      <c r="J37" s="6">
        <v>0</v>
      </c>
      <c r="K37" s="6"/>
      <c r="L37" s="6">
        <v>0</v>
      </c>
      <c r="M37" s="7"/>
      <c r="N37" s="6">
        <v>122688</v>
      </c>
      <c r="O37" s="9"/>
      <c r="P37" s="6">
        <v>115001</v>
      </c>
    </row>
    <row r="38" spans="2:16" outlineLevel="1" x14ac:dyDescent="0.2">
      <c r="B38" s="55" t="str">
        <f>T_Mask[[#This Row],[Coluna1]]</f>
        <v>Pagamento de litígios</v>
      </c>
      <c r="C38" s="34"/>
      <c r="D38" s="6">
        <v>-1106783</v>
      </c>
      <c r="E38" s="8"/>
      <c r="F38" s="6">
        <v>0</v>
      </c>
      <c r="G38" s="19"/>
      <c r="H38" s="6">
        <v>-51748</v>
      </c>
      <c r="I38" s="8"/>
      <c r="J38" s="6">
        <v>-82033</v>
      </c>
      <c r="K38" s="8"/>
      <c r="L38" s="6">
        <v>0</v>
      </c>
      <c r="M38" s="20"/>
      <c r="N38" s="6">
        <v>-99960</v>
      </c>
      <c r="O38" s="19"/>
      <c r="P38" s="6">
        <v>-1140604</v>
      </c>
    </row>
    <row r="39" spans="2:16" outlineLevel="1" x14ac:dyDescent="0.2">
      <c r="B39" s="55" t="str">
        <f>T_Mask[[#This Row],[Coluna1]]</f>
        <v>Cauções e depósitos vinculados</v>
      </c>
      <c r="C39" s="11"/>
      <c r="D39" s="6">
        <v>-102582</v>
      </c>
      <c r="E39" s="6"/>
      <c r="F39" s="6">
        <v>2452</v>
      </c>
      <c r="G39" s="9"/>
      <c r="H39" s="6">
        <v>12885</v>
      </c>
      <c r="I39" s="6"/>
      <c r="J39" s="6">
        <v>-30478</v>
      </c>
      <c r="K39" s="6"/>
      <c r="L39" s="6">
        <v>0</v>
      </c>
      <c r="M39" s="7"/>
      <c r="N39" s="6">
        <v>-339603</v>
      </c>
      <c r="O39" s="9"/>
      <c r="P39" s="6">
        <v>221880</v>
      </c>
    </row>
    <row r="40" spans="2:16" outlineLevel="1" x14ac:dyDescent="0.2">
      <c r="B40" s="55" t="str">
        <f>T_Mask[[#This Row],[Coluna1]]</f>
        <v>Pagamento de imposto de renda e contribuição social</v>
      </c>
      <c r="C40" s="11"/>
      <c r="D40" s="6">
        <v>-253622</v>
      </c>
      <c r="E40" s="8"/>
      <c r="F40" s="6">
        <v>0</v>
      </c>
      <c r="G40" s="8"/>
      <c r="H40" s="6">
        <v>-174032</v>
      </c>
      <c r="I40" s="8"/>
      <c r="J40" s="6">
        <v>0</v>
      </c>
      <c r="K40" s="8"/>
      <c r="L40" s="6">
        <v>0</v>
      </c>
      <c r="M40" s="20"/>
      <c r="N40" s="6">
        <v>0</v>
      </c>
      <c r="O40" s="8"/>
      <c r="P40" s="6">
        <v>-427654</v>
      </c>
    </row>
    <row r="41" spans="2:16" outlineLevel="1" x14ac:dyDescent="0.2">
      <c r="B41" s="55" t="str">
        <f>T_Mask[[#This Row],[Coluna1]]</f>
        <v>Pagamento de refinanciamento de impostos e contribuições - principal</v>
      </c>
      <c r="C41" s="12"/>
      <c r="D41" s="6">
        <v>0</v>
      </c>
      <c r="E41" s="6"/>
      <c r="F41" s="6">
        <v>0</v>
      </c>
      <c r="G41" s="8"/>
      <c r="H41" s="58">
        <v>-168030</v>
      </c>
      <c r="I41" s="6"/>
      <c r="J41" s="6">
        <v>0</v>
      </c>
      <c r="K41" s="6"/>
      <c r="L41" s="58">
        <v>0</v>
      </c>
      <c r="M41" s="7"/>
      <c r="N41" s="58">
        <v>0</v>
      </c>
      <c r="O41" s="8"/>
      <c r="P41" s="6">
        <v>-168030</v>
      </c>
    </row>
    <row r="42" spans="2:16" outlineLevel="1" x14ac:dyDescent="0.2">
      <c r="B42" s="55" t="str">
        <f>T_Mask[[#This Row],[Coluna1]]</f>
        <v>Pagamento de previdência complementar</v>
      </c>
      <c r="C42" s="11"/>
      <c r="D42" s="6">
        <v>-5827</v>
      </c>
      <c r="E42" s="6"/>
      <c r="F42" s="6">
        <v>-69026</v>
      </c>
      <c r="G42" s="6"/>
      <c r="H42" s="6">
        <v>-6071</v>
      </c>
      <c r="I42" s="6"/>
      <c r="J42" s="6">
        <v>-4595</v>
      </c>
      <c r="K42" s="6"/>
      <c r="L42" s="6">
        <v>0</v>
      </c>
      <c r="M42" s="7"/>
      <c r="N42" s="6">
        <v>0</v>
      </c>
      <c r="O42" s="6"/>
      <c r="P42" s="6">
        <v>-85519</v>
      </c>
    </row>
    <row r="43" spans="2:16" outlineLevel="1" x14ac:dyDescent="0.25">
      <c r="B43" t="str">
        <f>T_Mask[[#This Row],[Coluna1]]</f>
        <v/>
      </c>
      <c r="C43" s="37"/>
      <c r="D43" s="8"/>
      <c r="E43" s="8"/>
      <c r="F43" s="8"/>
      <c r="G43" s="38"/>
      <c r="H43" s="8"/>
      <c r="I43" s="8"/>
      <c r="J43" s="8"/>
      <c r="K43" s="8"/>
      <c r="L43" s="8"/>
      <c r="M43" s="20"/>
      <c r="N43" s="8"/>
      <c r="O43" s="8"/>
      <c r="P43" s="8"/>
    </row>
    <row r="44" spans="2:16" outlineLevel="1" x14ac:dyDescent="0.2">
      <c r="B44" s="59" t="str">
        <f>T_Mask[[#This Row],[Coluna1]]</f>
        <v>Caixa líquido proveniente das atividades operacionais das operações continuadas</v>
      </c>
      <c r="C44" s="11"/>
      <c r="D44" s="60">
        <f>+D11+D13+D28+SUM(D33:D42)</f>
        <v>12875</v>
      </c>
      <c r="E44" s="6"/>
      <c r="F44" s="60">
        <f>+F11+F13+F28+SUM(F33:F42)</f>
        <v>1183903</v>
      </c>
      <c r="G44" s="9"/>
      <c r="H44" s="60">
        <f>+H11+H13+H28+SUM(H33:H42)</f>
        <v>1983198</v>
      </c>
      <c r="I44" s="6"/>
      <c r="J44" s="60">
        <f>+J11+J13+J28+SUM(J33:J42)</f>
        <v>260329</v>
      </c>
      <c r="K44" s="6"/>
      <c r="L44" s="60">
        <f>+L11+L13+L28+SUM(L33:L42)</f>
        <v>976</v>
      </c>
      <c r="M44" s="7"/>
      <c r="N44" s="60">
        <f>+N11+N13+N28+SUM(N33:N42)</f>
        <v>-294607</v>
      </c>
      <c r="O44" s="9"/>
      <c r="P44" s="60">
        <f>+P11+P13+P28+SUM(P33:P42)</f>
        <v>3776331</v>
      </c>
    </row>
    <row r="45" spans="2:16" x14ac:dyDescent="0.2">
      <c r="B45" s="57" t="str">
        <f>T_Mask[[#This Row],[Coluna1]]</f>
        <v>Caixa líquido (usado nas) atividades operacionais das operações descontinuadas</v>
      </c>
      <c r="C45" s="37"/>
      <c r="D45" s="8">
        <v>0</v>
      </c>
      <c r="E45" s="8"/>
      <c r="F45" s="8">
        <v>0</v>
      </c>
      <c r="G45" s="38"/>
      <c r="H45" s="8">
        <v>0</v>
      </c>
      <c r="I45" s="8"/>
      <c r="J45" s="8">
        <v>0</v>
      </c>
      <c r="K45" s="8"/>
      <c r="L45" s="8">
        <v>0</v>
      </c>
      <c r="M45" s="20"/>
      <c r="N45" s="8">
        <v>0</v>
      </c>
      <c r="O45" s="8"/>
      <c r="P45" s="8">
        <v>0</v>
      </c>
    </row>
    <row r="46" spans="2:16" x14ac:dyDescent="0.2">
      <c r="B46" s="61" t="str">
        <f>T_Mask[[#This Row],[Coluna1]]</f>
        <v>Caixa líquido proveniente das atividades operacionais</v>
      </c>
      <c r="C46" s="18"/>
      <c r="D46" s="35">
        <f>+D44+D45</f>
        <v>12875</v>
      </c>
      <c r="E46" s="2"/>
      <c r="F46" s="35">
        <f>+F44+F45</f>
        <v>1183903</v>
      </c>
      <c r="G46" s="4"/>
      <c r="H46" s="35">
        <f>+H44+H45</f>
        <v>1983198</v>
      </c>
      <c r="I46" s="2"/>
      <c r="J46" s="35">
        <f>+J44+J45</f>
        <v>260329</v>
      </c>
      <c r="K46" s="2"/>
      <c r="L46" s="35">
        <f>+L44+L45</f>
        <v>976</v>
      </c>
      <c r="M46" s="21"/>
      <c r="N46" s="35">
        <f>+N44+N45</f>
        <v>-294607</v>
      </c>
      <c r="O46" s="2"/>
      <c r="P46" s="35">
        <f>+P44+P45</f>
        <v>3776331</v>
      </c>
    </row>
    <row r="47" spans="2:16" x14ac:dyDescent="0.25">
      <c r="B47" t="str">
        <f>T_Mask[[#This Row],[Coluna1]]</f>
        <v/>
      </c>
      <c r="C47" s="11"/>
      <c r="D47" s="9"/>
      <c r="E47" s="8"/>
      <c r="F47" s="9"/>
      <c r="G47" s="19"/>
      <c r="H47" s="9"/>
      <c r="I47" s="8"/>
      <c r="J47" s="9"/>
      <c r="K47" s="8"/>
      <c r="L47" s="9"/>
      <c r="M47" s="20"/>
      <c r="N47" s="9"/>
      <c r="O47" s="19"/>
      <c r="P47" s="9"/>
    </row>
    <row r="48" spans="2:16" x14ac:dyDescent="0.25">
      <c r="B48" s="52" t="str">
        <f>T_Mask[[#This Row],[Coluna1]]</f>
        <v>ATIVIDADES DE FINANCIAMENTO</v>
      </c>
      <c r="C48" s="11"/>
      <c r="D48" s="9"/>
      <c r="E48" s="6"/>
      <c r="F48" s="9"/>
      <c r="G48" s="9"/>
      <c r="H48" s="9"/>
      <c r="I48" s="6"/>
      <c r="J48" s="9"/>
      <c r="K48" s="6"/>
      <c r="L48" s="9"/>
      <c r="M48" s="7"/>
      <c r="N48" s="9">
        <v>0</v>
      </c>
      <c r="O48" s="9"/>
      <c r="P48" s="9">
        <v>0</v>
      </c>
    </row>
    <row r="49" spans="2:16" outlineLevel="1" x14ac:dyDescent="0.25">
      <c r="B49" t="str">
        <f>T_Mask[[#This Row],[Coluna1]]</f>
        <v/>
      </c>
      <c r="C49" s="12"/>
      <c r="D49" s="6"/>
      <c r="E49" s="8"/>
      <c r="F49" s="6"/>
      <c r="G49" s="8"/>
      <c r="H49" s="6"/>
      <c r="I49" s="8"/>
      <c r="J49" s="6"/>
      <c r="K49" s="8"/>
      <c r="L49" s="6"/>
      <c r="M49" s="20"/>
      <c r="N49" s="6"/>
      <c r="O49" s="8"/>
      <c r="P49" s="6"/>
    </row>
    <row r="50" spans="2:16" outlineLevel="1" x14ac:dyDescent="0.2">
      <c r="B50" s="55" t="str">
        <f>T_Mask[[#This Row],[Coluna1]]</f>
        <v>Recebimento pela emissão de ações</v>
      </c>
      <c r="C50" s="12"/>
      <c r="D50" s="6">
        <v>0</v>
      </c>
      <c r="E50" s="8"/>
      <c r="F50" s="6">
        <v>0</v>
      </c>
      <c r="G50" s="8"/>
      <c r="H50" s="6">
        <v>0</v>
      </c>
      <c r="I50" s="8"/>
      <c r="J50" s="6">
        <v>0</v>
      </c>
      <c r="K50" s="8"/>
      <c r="L50" s="6">
        <v>0</v>
      </c>
      <c r="M50" s="20"/>
      <c r="N50" s="6">
        <v>0</v>
      </c>
      <c r="O50" s="8"/>
      <c r="P50" s="66">
        <v>0</v>
      </c>
    </row>
    <row r="51" spans="2:16" outlineLevel="1" x14ac:dyDescent="0.2">
      <c r="B51" s="55" t="str">
        <f>T_Mask[[#This Row],[Coluna1]]</f>
        <v>Empréstimos e financiamentos obtidos e debêntures obtidas</v>
      </c>
      <c r="C51" s="18"/>
      <c r="D51" s="6">
        <v>4229025</v>
      </c>
      <c r="E51" s="6"/>
      <c r="F51" s="6">
        <v>0</v>
      </c>
      <c r="G51" s="13"/>
      <c r="H51" s="6">
        <v>0</v>
      </c>
      <c r="I51" s="6"/>
      <c r="J51" s="6">
        <v>0</v>
      </c>
      <c r="K51" s="6"/>
      <c r="L51" s="6">
        <v>0</v>
      </c>
      <c r="M51" s="7"/>
      <c r="N51" s="6">
        <v>0</v>
      </c>
      <c r="O51" s="13"/>
      <c r="P51" s="6">
        <v>4229025</v>
      </c>
    </row>
    <row r="52" spans="2:16" outlineLevel="1" x14ac:dyDescent="0.2">
      <c r="B52" s="55" t="str">
        <f>T_Mask[[#This Row],[Coluna1]]</f>
        <v>Pagamento de empréstimos e financiamentos e debêntures - principal</v>
      </c>
      <c r="C52" s="11"/>
      <c r="D52" s="6">
        <v>-5326711</v>
      </c>
      <c r="E52" s="6"/>
      <c r="F52" s="6">
        <v>-39052</v>
      </c>
      <c r="G52" s="9"/>
      <c r="H52" s="6">
        <v>-560814</v>
      </c>
      <c r="I52" s="6"/>
      <c r="J52" s="6">
        <v>-311920</v>
      </c>
      <c r="K52" s="6"/>
      <c r="L52" s="6">
        <v>0</v>
      </c>
      <c r="M52" s="7"/>
      <c r="N52" s="6">
        <v>-131108</v>
      </c>
      <c r="O52" s="9"/>
      <c r="P52" s="6">
        <v>-6107389</v>
      </c>
    </row>
    <row r="53" spans="2:16" outlineLevel="1" x14ac:dyDescent="0.2">
      <c r="B53" s="55" t="str">
        <f>T_Mask[[#This Row],[Coluna1]]</f>
        <v>Pagamento de remuneração aos acionistas</v>
      </c>
      <c r="C53" s="18"/>
      <c r="D53" s="6">
        <v>-37984</v>
      </c>
      <c r="E53" s="6"/>
      <c r="F53" s="6">
        <v>0</v>
      </c>
      <c r="G53" s="13"/>
      <c r="H53" s="6">
        <v>0</v>
      </c>
      <c r="I53" s="6"/>
      <c r="J53" s="6">
        <v>0</v>
      </c>
      <c r="K53" s="6"/>
      <c r="L53" s="6">
        <v>4549</v>
      </c>
      <c r="M53" s="7"/>
      <c r="N53" s="6">
        <v>-148924</v>
      </c>
      <c r="O53" s="13"/>
      <c r="P53" s="6">
        <v>115489</v>
      </c>
    </row>
    <row r="54" spans="2:16" outlineLevel="1" x14ac:dyDescent="0.2">
      <c r="B54" s="55" t="str">
        <f>T_Mask[[#This Row],[Coluna1]]</f>
        <v>Pagamento aos acionistas dissidentes - incorporação de ações</v>
      </c>
      <c r="C54" s="12"/>
      <c r="D54" s="6">
        <v>0</v>
      </c>
      <c r="E54" s="6"/>
      <c r="F54" s="6">
        <v>0</v>
      </c>
      <c r="G54" s="13"/>
      <c r="H54" s="6">
        <v>0</v>
      </c>
      <c r="I54" s="6"/>
      <c r="J54" s="6">
        <v>0</v>
      </c>
      <c r="K54" s="6"/>
      <c r="L54" s="6">
        <v>0</v>
      </c>
      <c r="M54" s="7"/>
      <c r="N54" s="6">
        <v>0</v>
      </c>
      <c r="O54" s="13"/>
      <c r="P54" s="6">
        <v>0</v>
      </c>
    </row>
    <row r="55" spans="2:16" outlineLevel="1" x14ac:dyDescent="0.2">
      <c r="B55" s="55" t="str">
        <f>T_Mask[[#This Row],[Coluna1]]</f>
        <v>Recompra de ações</v>
      </c>
      <c r="C55" s="12"/>
      <c r="D55" s="6">
        <v>-68399</v>
      </c>
      <c r="E55" s="6"/>
      <c r="F55" s="6">
        <v>0</v>
      </c>
      <c r="G55" s="13"/>
      <c r="H55" s="6">
        <v>0</v>
      </c>
      <c r="I55" s="6"/>
      <c r="J55" s="6">
        <v>0</v>
      </c>
      <c r="K55" s="6"/>
      <c r="L55" s="6">
        <v>0</v>
      </c>
      <c r="M55" s="7"/>
      <c r="N55" s="6">
        <v>0</v>
      </c>
      <c r="O55" s="13"/>
      <c r="P55" s="6">
        <v>-68399</v>
      </c>
    </row>
    <row r="56" spans="2:16" outlineLevel="1" x14ac:dyDescent="0.2">
      <c r="B56" s="55" t="str">
        <f>T_Mask[[#This Row],[Coluna1]]</f>
        <v>Pagamento de obrigações com CDE e revitalização de bacias - principal</v>
      </c>
      <c r="C56" s="12"/>
      <c r="D56" s="6">
        <v>1</v>
      </c>
      <c r="E56" s="6"/>
      <c r="F56" s="6">
        <v>1</v>
      </c>
      <c r="G56" s="13"/>
      <c r="H56" s="6">
        <v>0</v>
      </c>
      <c r="I56" s="6"/>
      <c r="J56" s="6">
        <v>0</v>
      </c>
      <c r="K56" s="6"/>
      <c r="L56" s="6">
        <v>0</v>
      </c>
      <c r="M56" s="7"/>
      <c r="N56" s="6">
        <v>0</v>
      </c>
      <c r="O56" s="13"/>
      <c r="P56" s="6">
        <v>2</v>
      </c>
    </row>
    <row r="57" spans="2:16" outlineLevel="1" x14ac:dyDescent="0.2">
      <c r="B57" s="55" t="str">
        <f>T_Mask[[#This Row],[Coluna1]]</f>
        <v>Pagamento de arrendamentos - principal</v>
      </c>
      <c r="C57" s="12"/>
      <c r="D57" s="6">
        <v>-13042</v>
      </c>
      <c r="E57" s="6"/>
      <c r="F57" s="6">
        <v>0</v>
      </c>
      <c r="G57" s="13"/>
      <c r="H57" s="6">
        <v>-2668</v>
      </c>
      <c r="I57" s="6"/>
      <c r="J57" s="6">
        <v>-1566</v>
      </c>
      <c r="K57" s="6"/>
      <c r="L57" s="6">
        <v>0</v>
      </c>
      <c r="M57" s="7"/>
      <c r="N57" s="6">
        <v>0</v>
      </c>
      <c r="O57" s="13"/>
      <c r="P57" s="6">
        <v>-17276</v>
      </c>
    </row>
    <row r="58" spans="2:16" outlineLevel="1" x14ac:dyDescent="0.2">
      <c r="B58" s="55" t="str">
        <f>T_Mask[[#This Row],[Coluna1]]</f>
        <v>Outros</v>
      </c>
      <c r="C58" s="12"/>
      <c r="D58" s="6">
        <v>195670</v>
      </c>
      <c r="E58" s="6"/>
      <c r="F58" s="6">
        <v>0</v>
      </c>
      <c r="G58" s="13"/>
      <c r="H58" s="6">
        <v>-114279</v>
      </c>
      <c r="I58" s="6"/>
      <c r="J58" s="6">
        <v>0</v>
      </c>
      <c r="K58" s="6"/>
      <c r="L58" s="6">
        <v>0</v>
      </c>
      <c r="M58" s="7"/>
      <c r="N58" s="6">
        <v>-150721</v>
      </c>
      <c r="O58" s="13"/>
      <c r="P58" s="6">
        <v>0</v>
      </c>
    </row>
    <row r="59" spans="2:16" outlineLevel="1" x14ac:dyDescent="0.2">
      <c r="B59" s="55" t="str">
        <f>T_Mask[[#This Row],[Coluna1]]</f>
        <v/>
      </c>
      <c r="C59" s="12"/>
      <c r="D59" s="13"/>
      <c r="E59" s="6"/>
      <c r="F59" s="13"/>
      <c r="G59" s="13"/>
      <c r="H59" s="13"/>
      <c r="I59" s="6"/>
      <c r="J59" s="13"/>
      <c r="K59" s="6"/>
      <c r="L59" s="13"/>
      <c r="M59" s="7"/>
      <c r="N59" s="13"/>
      <c r="O59" s="13"/>
      <c r="P59" s="13"/>
    </row>
    <row r="60" spans="2:16" outlineLevel="1" x14ac:dyDescent="0.2">
      <c r="B60" s="59" t="str">
        <f>T_Mask[[#This Row],[Coluna1]]</f>
        <v>Caixa líquido proveniente das (usado nas) atividades de financiamento das operações continuadas</v>
      </c>
      <c r="C60" s="12"/>
      <c r="D60" s="60">
        <f>SUM(D50:D58)</f>
        <v>-1021440</v>
      </c>
      <c r="E60" s="12"/>
      <c r="F60" s="60">
        <f>SUM(F50:F58)</f>
        <v>-39051</v>
      </c>
      <c r="G60" s="12"/>
      <c r="H60" s="60">
        <f>SUM(H50:H58)</f>
        <v>-677761</v>
      </c>
      <c r="I60" s="12"/>
      <c r="J60" s="60">
        <f>SUM(J50:J58)</f>
        <v>-313486</v>
      </c>
      <c r="K60" s="12"/>
      <c r="L60" s="60">
        <f>SUM(L50:L58)</f>
        <v>4549</v>
      </c>
      <c r="M60" s="12"/>
      <c r="N60" s="60">
        <f>SUM(N50:N58)</f>
        <v>-430753</v>
      </c>
      <c r="O60" s="12"/>
      <c r="P60" s="60">
        <f>SUM(P50:P58)</f>
        <v>-1848548</v>
      </c>
    </row>
    <row r="61" spans="2:16" x14ac:dyDescent="0.2">
      <c r="B61" s="62" t="str">
        <f>T_Mask[[#This Row],[Coluna1]]</f>
        <v>Caixa líquido (usado nas) atividades de financiamento das operações descontinuadas</v>
      </c>
      <c r="C61" s="12"/>
      <c r="D61" s="13">
        <v>0</v>
      </c>
      <c r="E61" s="6"/>
      <c r="F61" s="13">
        <v>0</v>
      </c>
      <c r="G61" s="13"/>
      <c r="H61" s="13">
        <v>0</v>
      </c>
      <c r="I61" s="6"/>
      <c r="J61" s="13">
        <v>0</v>
      </c>
      <c r="K61" s="6"/>
      <c r="L61" s="13">
        <v>0</v>
      </c>
      <c r="M61" s="7"/>
      <c r="N61" s="13">
        <v>0</v>
      </c>
      <c r="O61" s="13"/>
      <c r="P61" s="13">
        <v>0</v>
      </c>
    </row>
    <row r="62" spans="2:16" x14ac:dyDescent="0.2">
      <c r="B62" s="61" t="str">
        <f>T_Mask[[#This Row],[Coluna1]]</f>
        <v>Caixa líquido proveniente das (usado nas) atividades de financiamento</v>
      </c>
      <c r="C62" s="18"/>
      <c r="D62" s="35">
        <f>+D60+D61</f>
        <v>-1021440</v>
      </c>
      <c r="E62" s="2"/>
      <c r="F62" s="35">
        <f>+F60+F61</f>
        <v>-39051</v>
      </c>
      <c r="G62" s="4"/>
      <c r="H62" s="35">
        <f>+H60+H61</f>
        <v>-677761</v>
      </c>
      <c r="I62" s="2"/>
      <c r="J62" s="35">
        <f>+J60+J61</f>
        <v>-313486</v>
      </c>
      <c r="K62" s="2"/>
      <c r="L62" s="35">
        <f>+L60+L61</f>
        <v>4549</v>
      </c>
      <c r="M62" s="21"/>
      <c r="N62" s="35">
        <f>+N60+N61</f>
        <v>-430753</v>
      </c>
      <c r="O62" s="2"/>
      <c r="P62" s="35">
        <f>+P60+P61</f>
        <v>-1848548</v>
      </c>
    </row>
    <row r="63" spans="2:16" x14ac:dyDescent="0.25">
      <c r="B63" t="str">
        <f>T_Mask[[#This Row],[Coluna1]]</f>
        <v/>
      </c>
      <c r="C63" s="12"/>
      <c r="D63" s="13"/>
      <c r="E63" s="6"/>
      <c r="F63" s="13"/>
      <c r="G63" s="13"/>
      <c r="H63" s="13"/>
      <c r="I63" s="6"/>
      <c r="J63" s="13"/>
      <c r="K63" s="6"/>
      <c r="L63" s="13"/>
      <c r="M63" s="7"/>
      <c r="N63" s="13"/>
      <c r="O63" s="13"/>
      <c r="P63" s="13"/>
    </row>
    <row r="64" spans="2:16" x14ac:dyDescent="0.25">
      <c r="B64" s="52" t="str">
        <f>T_Mask[[#This Row],[Coluna1]]</f>
        <v>ATIVIDADES DE INVESTIMENTO</v>
      </c>
      <c r="C64" s="12"/>
      <c r="D64" s="13"/>
      <c r="E64" s="6"/>
      <c r="F64" s="13"/>
      <c r="G64" s="13"/>
      <c r="H64" s="13"/>
      <c r="I64" s="6"/>
      <c r="J64" s="13"/>
      <c r="K64" s="6"/>
      <c r="L64" s="13"/>
      <c r="M64" s="7"/>
      <c r="N64" s="13">
        <v>0</v>
      </c>
      <c r="O64" s="13"/>
      <c r="P64" s="13">
        <v>0</v>
      </c>
    </row>
    <row r="65" spans="2:16" outlineLevel="1" x14ac:dyDescent="0.2">
      <c r="B65" s="55" t="str">
        <f>T_Mask[[#This Row],[Coluna1]]</f>
        <v/>
      </c>
      <c r="C65" s="12"/>
      <c r="D65" s="13"/>
      <c r="E65" s="6"/>
      <c r="F65" s="13"/>
      <c r="G65" s="13"/>
      <c r="H65" s="13"/>
      <c r="I65" s="6"/>
      <c r="J65" s="13"/>
      <c r="K65" s="6"/>
      <c r="L65" s="13"/>
      <c r="M65" s="7"/>
      <c r="N65" s="13"/>
      <c r="O65" s="13"/>
      <c r="P65" s="13"/>
    </row>
    <row r="66" spans="2:16" outlineLevel="1" x14ac:dyDescent="0.2">
      <c r="B66" s="55" t="str">
        <f>T_Mask[[#This Row],[Coluna1]]</f>
        <v>Recebimento de encargos financeiros</v>
      </c>
      <c r="C66" s="12"/>
      <c r="D66" s="6">
        <v>255460</v>
      </c>
      <c r="E66" s="6"/>
      <c r="F66" s="6">
        <v>0</v>
      </c>
      <c r="G66" s="13"/>
      <c r="H66" s="6">
        <v>0</v>
      </c>
      <c r="I66" s="6"/>
      <c r="J66" s="6">
        <v>0</v>
      </c>
      <c r="K66" s="6"/>
      <c r="L66" s="6">
        <v>0</v>
      </c>
      <c r="M66" s="7"/>
      <c r="N66" s="6">
        <v>226661</v>
      </c>
      <c r="O66" s="13"/>
      <c r="P66" s="6">
        <v>28799</v>
      </c>
    </row>
    <row r="67" spans="2:16" outlineLevel="1" x14ac:dyDescent="0.2">
      <c r="B67" s="55" t="str">
        <f>T_Mask[[#This Row],[Coluna1]]</f>
        <v>Aquisição de Debêntures</v>
      </c>
      <c r="C67" s="12"/>
      <c r="D67" s="6">
        <v>0</v>
      </c>
      <c r="E67" s="6"/>
      <c r="F67" s="6">
        <v>0</v>
      </c>
      <c r="G67" s="13"/>
      <c r="H67" s="6">
        <v>0</v>
      </c>
      <c r="I67" s="6"/>
      <c r="J67" s="6">
        <v>0</v>
      </c>
      <c r="K67" s="6"/>
      <c r="L67" s="6">
        <v>0</v>
      </c>
      <c r="M67" s="7"/>
      <c r="N67" s="6">
        <v>0</v>
      </c>
      <c r="O67" s="13"/>
      <c r="P67" s="6">
        <v>0</v>
      </c>
    </row>
    <row r="68" spans="2:16" outlineLevel="1" x14ac:dyDescent="0.2">
      <c r="B68" s="55" t="str">
        <f>T_Mask[[#This Row],[Coluna1]]</f>
        <v>Concessão de adiantamento para futuro aumento de capital</v>
      </c>
      <c r="C68" s="12"/>
      <c r="D68" s="6">
        <v>0</v>
      </c>
      <c r="E68" s="6"/>
      <c r="F68" s="6">
        <v>0</v>
      </c>
      <c r="G68" s="13"/>
      <c r="H68" s="6">
        <v>0</v>
      </c>
      <c r="I68" s="6"/>
      <c r="J68" s="6">
        <v>0</v>
      </c>
      <c r="K68" s="6"/>
      <c r="L68" s="6">
        <v>0</v>
      </c>
      <c r="M68" s="7"/>
      <c r="N68" s="6">
        <v>0</v>
      </c>
      <c r="O68" s="13"/>
      <c r="P68" s="6">
        <v>0</v>
      </c>
    </row>
    <row r="69" spans="2:16" outlineLevel="1" x14ac:dyDescent="0.2">
      <c r="B69" s="55" t="str">
        <f>T_Mask[[#This Row],[Coluna1]]</f>
        <v>Recebimento de empréstimos e financiamentos</v>
      </c>
      <c r="C69" s="12"/>
      <c r="D69" s="6">
        <v>127201</v>
      </c>
      <c r="E69" s="6"/>
      <c r="F69" s="6">
        <v>0</v>
      </c>
      <c r="G69" s="13"/>
      <c r="H69" s="6">
        <v>0</v>
      </c>
      <c r="I69" s="6"/>
      <c r="J69" s="6">
        <v>0</v>
      </c>
      <c r="K69" s="6"/>
      <c r="L69" s="6">
        <v>0</v>
      </c>
      <c r="M69" s="7"/>
      <c r="N69" s="6">
        <v>124235</v>
      </c>
      <c r="O69" s="13"/>
      <c r="P69" s="6">
        <v>2966</v>
      </c>
    </row>
    <row r="70" spans="2:16" outlineLevel="1" x14ac:dyDescent="0.2">
      <c r="B70" s="55" t="str">
        <f>T_Mask[[#This Row],[Coluna1]]</f>
        <v>Aquisição de ativo imobilizado</v>
      </c>
      <c r="C70" s="12"/>
      <c r="D70" s="6">
        <v>-27695</v>
      </c>
      <c r="E70" s="6"/>
      <c r="F70" s="6">
        <v>-189970</v>
      </c>
      <c r="G70" s="13"/>
      <c r="H70" s="6">
        <v>29151</v>
      </c>
      <c r="I70" s="6"/>
      <c r="J70" s="6">
        <v>-301304</v>
      </c>
      <c r="K70" s="6"/>
      <c r="L70" s="6">
        <v>0</v>
      </c>
      <c r="M70" s="7"/>
      <c r="N70" s="6">
        <v>-133475</v>
      </c>
      <c r="O70" s="13"/>
      <c r="P70" s="6">
        <v>-356345</v>
      </c>
    </row>
    <row r="71" spans="2:16" outlineLevel="1" x14ac:dyDescent="0.2">
      <c r="B71" s="55" t="str">
        <f>T_Mask[[#This Row],[Coluna1]]</f>
        <v>Aquisição de ativo intangível</v>
      </c>
      <c r="C71" s="12"/>
      <c r="D71" s="6">
        <v>-17501</v>
      </c>
      <c r="E71" s="6"/>
      <c r="F71" s="6">
        <v>-17515</v>
      </c>
      <c r="G71" s="13"/>
      <c r="H71" s="6">
        <v>-27662</v>
      </c>
      <c r="I71" s="6"/>
      <c r="J71" s="6">
        <v>-2690</v>
      </c>
      <c r="K71" s="6"/>
      <c r="L71" s="6">
        <v>0</v>
      </c>
      <c r="M71" s="7"/>
      <c r="N71" s="6">
        <v>1253</v>
      </c>
      <c r="O71" s="13"/>
      <c r="P71" s="6">
        <v>-66621</v>
      </c>
    </row>
    <row r="72" spans="2:16" outlineLevel="1" x14ac:dyDescent="0.2">
      <c r="B72" s="55" t="str">
        <f>T_Mask[[#This Row],[Coluna1]]</f>
        <v>Aplicações financeiras líquidas (TVM)</v>
      </c>
      <c r="C72" s="12"/>
      <c r="D72" s="6">
        <v>1042965</v>
      </c>
      <c r="E72" s="6"/>
      <c r="F72" s="6">
        <v>543396</v>
      </c>
      <c r="G72" s="13"/>
      <c r="H72" s="6">
        <v>-336031</v>
      </c>
      <c r="I72" s="6"/>
      <c r="J72" s="6">
        <v>76141</v>
      </c>
      <c r="K72" s="6"/>
      <c r="L72" s="6">
        <v>-6923</v>
      </c>
      <c r="M72" s="7"/>
      <c r="N72" s="6">
        <v>0</v>
      </c>
      <c r="O72" s="13"/>
      <c r="P72" s="6">
        <v>1319548</v>
      </c>
    </row>
    <row r="73" spans="2:16" outlineLevel="1" x14ac:dyDescent="0.2">
      <c r="B73" s="55" t="str">
        <f>T_Mask[[#This Row],[Coluna1]]</f>
        <v>Recebimento de encargos (TVM)</v>
      </c>
      <c r="C73" s="12"/>
      <c r="D73" s="6">
        <v>76475</v>
      </c>
      <c r="E73" s="6"/>
      <c r="F73" s="6">
        <v>33841</v>
      </c>
      <c r="G73" s="13"/>
      <c r="H73" s="6">
        <v>2466</v>
      </c>
      <c r="I73" s="6"/>
      <c r="J73" s="6">
        <v>8319</v>
      </c>
      <c r="K73" s="6"/>
      <c r="L73" s="6">
        <v>0</v>
      </c>
      <c r="M73" s="7"/>
      <c r="N73" s="6">
        <v>0</v>
      </c>
      <c r="O73" s="13"/>
      <c r="P73" s="6">
        <v>121101</v>
      </c>
    </row>
    <row r="74" spans="2:16" outlineLevel="1" x14ac:dyDescent="0.2">
      <c r="B74" s="55" t="str">
        <f>T_Mask[[#This Row],[Coluna1]]</f>
        <v>Infraestrutura da transmissão - ativo contratual</v>
      </c>
      <c r="C74" s="12"/>
      <c r="D74" s="6">
        <v>-412668</v>
      </c>
      <c r="E74" s="6"/>
      <c r="F74" s="6">
        <v>-252348</v>
      </c>
      <c r="G74" s="13"/>
      <c r="H74" s="6">
        <v>-283510</v>
      </c>
      <c r="I74" s="6"/>
      <c r="J74" s="6">
        <v>-83873</v>
      </c>
      <c r="K74" s="6"/>
      <c r="L74" s="6">
        <v>0</v>
      </c>
      <c r="M74" s="7"/>
      <c r="N74" s="6">
        <v>0</v>
      </c>
      <c r="O74" s="13"/>
      <c r="P74" s="6">
        <v>-1032399</v>
      </c>
    </row>
    <row r="75" spans="2:16" outlineLevel="1" x14ac:dyDescent="0.2">
      <c r="B75" s="55" t="str">
        <f>T_Mask[[#This Row],[Coluna1]]</f>
        <v>Aquisição/aporte de capital em participações societárias</v>
      </c>
      <c r="C75" s="12"/>
      <c r="D75" s="6">
        <v>-167824</v>
      </c>
      <c r="E75" s="6"/>
      <c r="F75" s="6">
        <v>0</v>
      </c>
      <c r="G75" s="13"/>
      <c r="H75" s="6">
        <v>0</v>
      </c>
      <c r="I75" s="6"/>
      <c r="J75" s="6">
        <v>-1</v>
      </c>
      <c r="K75" s="6"/>
      <c r="L75" s="6">
        <v>0</v>
      </c>
      <c r="M75" s="7"/>
      <c r="N75" s="6">
        <v>-232112</v>
      </c>
      <c r="O75" s="13"/>
      <c r="P75" s="6">
        <v>-167825</v>
      </c>
    </row>
    <row r="76" spans="2:16" outlineLevel="1" x14ac:dyDescent="0.2">
      <c r="B76" s="55" t="str">
        <f>T_Mask[[#This Row],[Coluna1]]</f>
        <v>Alienação de investimentos em participações societárias</v>
      </c>
      <c r="C76" s="12"/>
      <c r="D76" s="6">
        <v>2449160</v>
      </c>
      <c r="E76" s="6"/>
      <c r="F76" s="6">
        <v>0</v>
      </c>
      <c r="G76" s="13"/>
      <c r="H76" s="6">
        <v>0</v>
      </c>
      <c r="I76" s="6"/>
      <c r="J76" s="6">
        <v>0</v>
      </c>
      <c r="K76" s="6"/>
      <c r="L76" s="6">
        <v>0</v>
      </c>
      <c r="M76" s="7"/>
      <c r="N76" s="6">
        <v>0</v>
      </c>
      <c r="O76" s="13"/>
      <c r="P76" s="6">
        <v>2449160</v>
      </c>
    </row>
    <row r="77" spans="2:16" outlineLevel="1" x14ac:dyDescent="0.2">
      <c r="B77" s="55" t="str">
        <f>T_Mask[[#This Row],[Coluna1]]</f>
        <v>Caixa restrito</v>
      </c>
      <c r="C77" s="12"/>
      <c r="D77" s="6">
        <v>-66102</v>
      </c>
      <c r="E77" s="6"/>
      <c r="F77" s="6">
        <v>-110910</v>
      </c>
      <c r="G77" s="13"/>
      <c r="H77" s="58">
        <v>0</v>
      </c>
      <c r="I77" s="6"/>
      <c r="J77" s="6">
        <v>0</v>
      </c>
      <c r="K77" s="6"/>
      <c r="L77" s="58">
        <v>0</v>
      </c>
      <c r="M77" s="7"/>
      <c r="N77" s="58">
        <v>315017</v>
      </c>
      <c r="O77" s="13"/>
      <c r="P77" s="6">
        <v>-492029</v>
      </c>
    </row>
    <row r="78" spans="2:16" outlineLevel="1" x14ac:dyDescent="0.2">
      <c r="B78" s="55" t="str">
        <f>T_Mask[[#This Row],[Coluna1]]</f>
        <v>Caixa líquido na incorporação de controlada</v>
      </c>
      <c r="C78" s="12"/>
      <c r="D78" s="6">
        <v>1018193</v>
      </c>
      <c r="E78" s="6"/>
      <c r="F78" s="6">
        <v>0</v>
      </c>
      <c r="G78" s="13"/>
      <c r="H78" s="58">
        <v>0</v>
      </c>
      <c r="I78" s="6"/>
      <c r="J78" s="6">
        <v>0</v>
      </c>
      <c r="K78" s="6"/>
      <c r="L78" s="58">
        <v>0</v>
      </c>
      <c r="M78" s="7"/>
      <c r="N78" s="58">
        <v>1018193</v>
      </c>
      <c r="O78" s="13"/>
      <c r="P78" s="6">
        <v>0</v>
      </c>
    </row>
    <row r="79" spans="2:16" outlineLevel="1" x14ac:dyDescent="0.2">
      <c r="B79" s="55" t="str">
        <f>T_Mask[[#This Row],[Coluna1]]</f>
        <v>Outros</v>
      </c>
      <c r="C79" s="12"/>
      <c r="D79" s="6">
        <v>-305</v>
      </c>
      <c r="E79" s="6"/>
      <c r="F79" s="6">
        <v>0</v>
      </c>
      <c r="G79" s="13"/>
      <c r="H79" s="6">
        <v>0</v>
      </c>
      <c r="I79" s="6"/>
      <c r="J79" s="6">
        <v>0</v>
      </c>
      <c r="K79" s="6"/>
      <c r="L79" s="6">
        <v>1003</v>
      </c>
      <c r="M79" s="7"/>
      <c r="N79" s="6">
        <v>0</v>
      </c>
      <c r="O79" s="13"/>
      <c r="P79" s="6">
        <v>700</v>
      </c>
    </row>
    <row r="80" spans="2:16" outlineLevel="1" x14ac:dyDescent="0.2">
      <c r="B80" s="55" t="str">
        <f>T_Mask[[#This Row],[Coluna1]]</f>
        <v/>
      </c>
      <c r="C80" s="12"/>
      <c r="D80" s="13"/>
      <c r="E80" s="6"/>
      <c r="F80" s="13"/>
      <c r="G80" s="13"/>
      <c r="H80" s="13"/>
      <c r="I80" s="6"/>
      <c r="J80" s="13"/>
      <c r="K80" s="6"/>
      <c r="L80" s="13"/>
      <c r="M80" s="7"/>
      <c r="N80" s="13"/>
      <c r="O80" s="13"/>
      <c r="P80" s="13"/>
    </row>
    <row r="81" spans="2:16" x14ac:dyDescent="0.2">
      <c r="B81" s="59" t="str">
        <f>T_Mask[[#This Row],[Coluna1]]</f>
        <v>Caixa líquido proveniente das (usado nas) atividades de investimento das operações continuadas</v>
      </c>
      <c r="C81" s="12"/>
      <c r="D81" s="60">
        <f>SUM(D66:D79)</f>
        <v>4277359</v>
      </c>
      <c r="E81" s="12"/>
      <c r="F81" s="60">
        <f>SUM(F66:F79)</f>
        <v>6494</v>
      </c>
      <c r="G81" s="12"/>
      <c r="H81" s="60">
        <f>SUM(H66:H79)</f>
        <v>-615586</v>
      </c>
      <c r="I81" s="12"/>
      <c r="J81" s="60">
        <f>SUM(J66:J79)</f>
        <v>-303408</v>
      </c>
      <c r="K81" s="12"/>
      <c r="L81" s="60">
        <f>SUM(L66:L79)</f>
        <v>-5920</v>
      </c>
      <c r="M81" s="12"/>
      <c r="N81" s="60">
        <f>SUM(N66:N79)</f>
        <v>1319772</v>
      </c>
      <c r="O81" s="12"/>
      <c r="P81" s="60">
        <f>SUM(P66:P79)</f>
        <v>1807055</v>
      </c>
    </row>
    <row r="82" spans="2:16" x14ac:dyDescent="0.2">
      <c r="B82" s="62" t="str">
        <f>T_Mask[[#This Row],[Coluna1]]</f>
        <v>Caixa líquido proveniente das atividades de investimento das operações descontinuadas</v>
      </c>
      <c r="C82" s="12"/>
      <c r="D82" s="13">
        <v>0</v>
      </c>
      <c r="E82" s="6"/>
      <c r="F82" s="13">
        <v>0</v>
      </c>
      <c r="G82" s="13"/>
      <c r="H82" s="13">
        <v>0</v>
      </c>
      <c r="I82" s="6"/>
      <c r="J82" s="13">
        <v>0</v>
      </c>
      <c r="K82" s="6"/>
      <c r="L82" s="13">
        <v>0</v>
      </c>
      <c r="M82" s="7"/>
      <c r="N82" s="13">
        <v>0</v>
      </c>
      <c r="O82" s="13"/>
      <c r="P82" s="13">
        <v>0</v>
      </c>
    </row>
    <row r="83" spans="2:16" x14ac:dyDescent="0.2">
      <c r="B83" s="61" t="str">
        <f>T_Mask[[#This Row],[Coluna1]]</f>
        <v>Caixa líquido proveniente das (usado nas) atividades de investimento</v>
      </c>
      <c r="C83" s="18"/>
      <c r="D83" s="35">
        <f>+D81+D82</f>
        <v>4277359</v>
      </c>
      <c r="E83" s="2"/>
      <c r="F83" s="35">
        <f>+F81+F82</f>
        <v>6494</v>
      </c>
      <c r="G83" s="4"/>
      <c r="H83" s="35">
        <f>+H81+H82</f>
        <v>-615586</v>
      </c>
      <c r="I83" s="2"/>
      <c r="J83" s="35">
        <f>+J81+J82</f>
        <v>-303408</v>
      </c>
      <c r="K83" s="2"/>
      <c r="L83" s="35">
        <f>+L81+L82</f>
        <v>-5920</v>
      </c>
      <c r="M83" s="21"/>
      <c r="N83" s="35">
        <f>+N81+N82</f>
        <v>1319772</v>
      </c>
      <c r="O83" s="2"/>
      <c r="P83" s="35">
        <f>+P81+P82</f>
        <v>1807055</v>
      </c>
    </row>
    <row r="84" spans="2:16" x14ac:dyDescent="0.2">
      <c r="B84" s="55" t="str">
        <f>T_Mask[[#This Row],[Coluna1]]</f>
        <v/>
      </c>
      <c r="C84" s="12"/>
      <c r="D84" s="13"/>
      <c r="E84" s="6"/>
      <c r="F84" s="13"/>
      <c r="G84" s="13"/>
      <c r="H84" s="13"/>
      <c r="I84" s="6"/>
      <c r="J84" s="13"/>
      <c r="K84" s="6"/>
      <c r="L84" s="13"/>
      <c r="M84" s="7"/>
      <c r="N84" s="13"/>
      <c r="O84" s="13"/>
      <c r="P84" s="13"/>
    </row>
    <row r="85" spans="2:16" ht="15.75" thickBot="1" x14ac:dyDescent="0.25">
      <c r="B85" s="65" t="str">
        <f>T_Mask[[#This Row],[Coluna1]]</f>
        <v>Acréscimo (redução) no caixa e equivalentes de caixa</v>
      </c>
      <c r="C85" s="12"/>
      <c r="D85" s="63">
        <f>+D46+D62+D83</f>
        <v>3268794</v>
      </c>
      <c r="E85" s="12"/>
      <c r="F85" s="63">
        <f>+F46+F62+F83</f>
        <v>1151346</v>
      </c>
      <c r="G85" s="12"/>
      <c r="H85" s="63">
        <f>+H46+H62+H83</f>
        <v>689851</v>
      </c>
      <c r="I85" s="12"/>
      <c r="J85" s="63">
        <f>+J46+J62+J83</f>
        <v>-356565</v>
      </c>
      <c r="K85" s="12"/>
      <c r="L85" s="63">
        <f>+L46+L62+L83</f>
        <v>-395</v>
      </c>
      <c r="M85" s="12"/>
      <c r="N85" s="63">
        <f>+N46+N62+N83</f>
        <v>594412</v>
      </c>
      <c r="O85" s="12"/>
      <c r="P85" s="63">
        <f>+P46+P62+P83</f>
        <v>3734838</v>
      </c>
    </row>
    <row r="86" spans="2:16" ht="15.75" thickTop="1" x14ac:dyDescent="0.2">
      <c r="B86" s="55" t="str">
        <f>T_Mask[[#This Row],[Coluna1]]</f>
        <v/>
      </c>
      <c r="C86" s="12"/>
      <c r="D86" s="13"/>
      <c r="E86" s="6"/>
      <c r="F86" s="13"/>
      <c r="G86" s="13"/>
      <c r="H86" s="13"/>
      <c r="I86" s="6"/>
      <c r="J86" s="13"/>
      <c r="K86" s="6"/>
      <c r="L86" s="13"/>
      <c r="M86" s="7"/>
      <c r="N86" s="13"/>
      <c r="O86" s="13"/>
      <c r="P86" s="13"/>
    </row>
    <row r="87" spans="2:16" x14ac:dyDescent="0.2">
      <c r="B87" s="55" t="str">
        <f>T_Mask[[#This Row],[Coluna1]]</f>
        <v>Caixa e equivalentes de caixa no início do período</v>
      </c>
      <c r="C87" s="12"/>
      <c r="D87" s="6">
        <v>0</v>
      </c>
      <c r="E87" s="6"/>
      <c r="F87" s="6">
        <v>0</v>
      </c>
      <c r="G87" s="13"/>
      <c r="H87" s="9">
        <v>0</v>
      </c>
      <c r="I87" s="6"/>
      <c r="J87" s="6">
        <v>0</v>
      </c>
      <c r="K87" s="6"/>
      <c r="L87" s="9">
        <v>0</v>
      </c>
      <c r="M87" s="7"/>
      <c r="N87" s="9">
        <v>0</v>
      </c>
      <c r="O87" s="13"/>
      <c r="P87" s="9">
        <v>0</v>
      </c>
    </row>
    <row r="88" spans="2:16" x14ac:dyDescent="0.2">
      <c r="B88" s="55" t="str">
        <f>T_Mask[[#This Row],[Coluna1]]</f>
        <v>Caixa e equivalentes de caixa no fim do período</v>
      </c>
      <c r="C88" s="12"/>
      <c r="D88" s="6">
        <v>3268794</v>
      </c>
      <c r="E88" s="6"/>
      <c r="F88" s="6">
        <v>1151346</v>
      </c>
      <c r="G88" s="13"/>
      <c r="H88" s="9">
        <v>689851</v>
      </c>
      <c r="I88" s="6"/>
      <c r="J88" s="6">
        <v>-356565</v>
      </c>
      <c r="K88" s="6"/>
      <c r="L88" s="9">
        <v>-395</v>
      </c>
      <c r="M88" s="7"/>
      <c r="N88" s="9">
        <v>1018193</v>
      </c>
      <c r="O88" s="13"/>
      <c r="P88" s="9">
        <v>3734838</v>
      </c>
    </row>
    <row r="89" spans="2:16" x14ac:dyDescent="0.2">
      <c r="B89" s="55" t="str">
        <f>T_Mask[[#This Row],[Coluna1]]</f>
        <v>(Redução) no caixa e equivalentes de caixa das operações descontinuadas</v>
      </c>
      <c r="C89" s="12"/>
      <c r="D89" s="6"/>
      <c r="E89" s="6"/>
      <c r="F89" s="6">
        <v>0</v>
      </c>
      <c r="G89" s="13"/>
      <c r="H89" s="9">
        <v>0</v>
      </c>
      <c r="I89" s="6"/>
      <c r="J89" s="6">
        <v>0</v>
      </c>
      <c r="K89" s="6"/>
      <c r="L89" s="9">
        <v>0</v>
      </c>
      <c r="M89" s="7"/>
      <c r="N89" s="9">
        <v>0</v>
      </c>
      <c r="O89" s="13"/>
      <c r="P89" s="9">
        <v>0</v>
      </c>
    </row>
    <row r="90" spans="2:16" x14ac:dyDescent="0.25">
      <c r="B90" s="39"/>
      <c r="C90" s="68"/>
      <c r="D90" s="69"/>
      <c r="E90" s="60"/>
      <c r="F90" s="69"/>
      <c r="G90" s="69"/>
      <c r="H90" s="69"/>
      <c r="I90" s="60"/>
      <c r="J90" s="69"/>
      <c r="K90" s="60"/>
      <c r="L90" s="69"/>
      <c r="M90" s="70"/>
      <c r="N90" s="69"/>
      <c r="O90" s="69"/>
      <c r="P90" s="69"/>
    </row>
    <row r="91" spans="2:16" ht="14.45" customHeight="1" x14ac:dyDescent="0.25">
      <c r="B91" s="74"/>
      <c r="C91" s="75"/>
      <c r="D91" s="73">
        <f>+D88-D87-D85</f>
        <v>0</v>
      </c>
      <c r="E91" s="76"/>
      <c r="F91" s="73">
        <f>+F88-F87-F85</f>
        <v>0</v>
      </c>
      <c r="G91" s="14"/>
      <c r="H91" s="73">
        <f>+H88-H87-H85</f>
        <v>0</v>
      </c>
      <c r="I91" s="76"/>
      <c r="J91" s="73">
        <f>+J88-J87-J85</f>
        <v>0</v>
      </c>
      <c r="K91" s="76"/>
      <c r="L91" s="73">
        <f>+L88-L87-L85</f>
        <v>0</v>
      </c>
      <c r="M91" s="38"/>
      <c r="N91" s="73"/>
      <c r="O91" s="14"/>
      <c r="P91" s="73">
        <f>+P88-P87-P85</f>
        <v>0</v>
      </c>
    </row>
    <row r="92" spans="2:16" ht="14.45" customHeight="1" x14ac:dyDescent="0.25">
      <c r="D92" s="48"/>
      <c r="F92" s="48"/>
      <c r="H92" s="48"/>
      <c r="J92" s="48"/>
      <c r="L92" s="48"/>
      <c r="P92" s="48"/>
    </row>
    <row r="93" spans="2:16" ht="14.45" customHeight="1" x14ac:dyDescent="0.25">
      <c r="B93" s="41" t="s">
        <v>80</v>
      </c>
    </row>
    <row r="94" spans="2:16" x14ac:dyDescent="0.25"/>
    <row r="95" spans="2:16" ht="14.45" customHeight="1" x14ac:dyDescent="0.25"/>
    <row r="96" spans="2:16" ht="14.45" customHeight="1" x14ac:dyDescent="0.25">
      <c r="D96" s="48"/>
      <c r="F96" s="48"/>
      <c r="H96" s="48"/>
      <c r="J96" s="48"/>
      <c r="L96" s="48"/>
      <c r="N96" s="48"/>
      <c r="P96" s="48"/>
    </row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4.45" customHeight="1" x14ac:dyDescent="0.25"/>
    <row r="113" ht="14.45" customHeight="1" x14ac:dyDescent="0.25"/>
    <row r="114" ht="14.45" customHeight="1" x14ac:dyDescent="0.25"/>
    <row r="115" ht="14.45" customHeight="1" x14ac:dyDescent="0.25"/>
    <row r="116" ht="14.45" customHeight="1" x14ac:dyDescent="0.25"/>
    <row r="117" ht="14.45" customHeight="1" x14ac:dyDescent="0.25"/>
    <row r="118" ht="14.45" customHeight="1" x14ac:dyDescent="0.25"/>
    <row r="119" ht="14.45" customHeight="1" x14ac:dyDescent="0.25"/>
    <row r="120" ht="14.45" customHeight="1" x14ac:dyDescent="0.25"/>
    <row r="121" ht="14.45" customHeight="1" x14ac:dyDescent="0.25"/>
    <row r="122" ht="14.45" customHeight="1" x14ac:dyDescent="0.25"/>
    <row r="123" ht="14.45" customHeight="1" x14ac:dyDescent="0.25"/>
    <row r="124" ht="14.45" customHeight="1" x14ac:dyDescent="0.25"/>
    <row r="125" ht="14.45" customHeight="1" x14ac:dyDescent="0.25"/>
    <row r="126" ht="14.45" customHeight="1" x14ac:dyDescent="0.25"/>
    <row r="127" x14ac:dyDescent="0.25"/>
  </sheetData>
  <conditionalFormatting sqref="D91">
    <cfRule type="cellIs" dxfId="74" priority="3" operator="notEqual">
      <formula>0</formula>
    </cfRule>
    <cfRule type="colorScale" priority="4">
      <colorScale>
        <cfvo type="min"/>
        <cfvo type="max"/>
        <color rgb="FFF8696B"/>
        <color rgb="FFFCFCFF"/>
      </colorScale>
    </cfRule>
  </conditionalFormatting>
  <conditionalFormatting sqref="D92">
    <cfRule type="cellIs" dxfId="73" priority="34" operator="notEqual">
      <formula>0</formula>
    </cfRule>
    <cfRule type="colorScale" priority="35">
      <colorScale>
        <cfvo type="min"/>
        <cfvo type="max"/>
        <color rgb="FFF8696B"/>
        <color rgb="FFFCFCFF"/>
      </colorScale>
    </cfRule>
  </conditionalFormatting>
  <conditionalFormatting sqref="D96">
    <cfRule type="colorScale" priority="21">
      <colorScale>
        <cfvo type="min"/>
        <cfvo type="max"/>
        <color rgb="FFF8696B"/>
        <color rgb="FFFCFCFF"/>
      </colorScale>
    </cfRule>
    <cfRule type="cellIs" dxfId="72" priority="20" operator="notEqual">
      <formula>0</formula>
    </cfRule>
  </conditionalFormatting>
  <conditionalFormatting sqref="F91">
    <cfRule type="cellIs" dxfId="71" priority="5" operator="notEqual">
      <formula>0</formula>
    </cfRule>
    <cfRule type="colorScale" priority="6">
      <colorScale>
        <cfvo type="min"/>
        <cfvo type="max"/>
        <color rgb="FFF8696B"/>
        <color rgb="FFFCFCFF"/>
      </colorScale>
    </cfRule>
  </conditionalFormatting>
  <conditionalFormatting sqref="F92">
    <cfRule type="cellIs" dxfId="70" priority="28" operator="notEqual">
      <formula>0</formula>
    </cfRule>
    <cfRule type="colorScale" priority="29">
      <colorScale>
        <cfvo type="min"/>
        <cfvo type="max"/>
        <color rgb="FFF8696B"/>
        <color rgb="FFFCFCFF"/>
      </colorScale>
    </cfRule>
  </conditionalFormatting>
  <conditionalFormatting sqref="F96">
    <cfRule type="cellIs" dxfId="69" priority="13" operator="notEqual">
      <formula>0</formula>
    </cfRule>
    <cfRule type="colorScale" priority="14">
      <colorScale>
        <cfvo type="min"/>
        <cfvo type="max"/>
        <color rgb="FFF8696B"/>
        <color rgb="FFFCFCFF"/>
      </colorScale>
    </cfRule>
  </conditionalFormatting>
  <conditionalFormatting sqref="H91">
    <cfRule type="cellIs" dxfId="68" priority="7" operator="notEqual">
      <formula>0</formula>
    </cfRule>
    <cfRule type="colorScale" priority="8">
      <colorScale>
        <cfvo type="min"/>
        <cfvo type="max"/>
        <color rgb="FFF8696B"/>
        <color rgb="FFFCFCFF"/>
      </colorScale>
    </cfRule>
  </conditionalFormatting>
  <conditionalFormatting sqref="H92">
    <cfRule type="cellIs" dxfId="67" priority="32" operator="notEqual">
      <formula>0</formula>
    </cfRule>
    <cfRule type="colorScale" priority="33">
      <colorScale>
        <cfvo type="min"/>
        <cfvo type="max"/>
        <color rgb="FFF8696B"/>
        <color rgb="FFFCFCFF"/>
      </colorScale>
    </cfRule>
  </conditionalFormatting>
  <conditionalFormatting sqref="H96">
    <cfRule type="colorScale" priority="25">
      <colorScale>
        <cfvo type="min"/>
        <cfvo type="max"/>
        <color rgb="FFF8696B"/>
        <color rgb="FFFCFCFF"/>
      </colorScale>
    </cfRule>
    <cfRule type="cellIs" dxfId="66" priority="24" operator="notEqual">
      <formula>0</formula>
    </cfRule>
  </conditionalFormatting>
  <conditionalFormatting sqref="J91">
    <cfRule type="cellIs" dxfId="65" priority="9" operator="notEqual">
      <formula>0</formula>
    </cfRule>
    <cfRule type="colorScale" priority="10">
      <colorScale>
        <cfvo type="min"/>
        <cfvo type="max"/>
        <color rgb="FFF8696B"/>
        <color rgb="FFFCFCFF"/>
      </colorScale>
    </cfRule>
  </conditionalFormatting>
  <conditionalFormatting sqref="J92">
    <cfRule type="colorScale" priority="27">
      <colorScale>
        <cfvo type="min"/>
        <cfvo type="max"/>
        <color rgb="FFF8696B"/>
        <color rgb="FFFCFCFF"/>
      </colorScale>
    </cfRule>
    <cfRule type="cellIs" dxfId="64" priority="26" operator="notEqual">
      <formula>0</formula>
    </cfRule>
  </conditionalFormatting>
  <conditionalFormatting sqref="J96">
    <cfRule type="cellIs" dxfId="63" priority="15" operator="notEqual">
      <formula>0</formula>
    </cfRule>
    <cfRule type="colorScale" priority="23">
      <colorScale>
        <cfvo type="min"/>
        <cfvo type="max"/>
        <color rgb="FFF8696B"/>
        <color rgb="FFFCFCFF"/>
      </colorScale>
    </cfRule>
  </conditionalFormatting>
  <conditionalFormatting sqref="L91">
    <cfRule type="cellIs" dxfId="62" priority="36" operator="notEqual">
      <formula>0</formula>
    </cfRule>
    <cfRule type="colorScale" priority="37">
      <colorScale>
        <cfvo type="min"/>
        <cfvo type="max"/>
        <color rgb="FFF8696B"/>
        <color rgb="FFFCFCFF"/>
      </colorScale>
    </cfRule>
  </conditionalFormatting>
  <conditionalFormatting sqref="L92">
    <cfRule type="cellIs" dxfId="61" priority="38" operator="notEqual">
      <formula>0</formula>
    </cfRule>
    <cfRule type="colorScale" priority="39">
      <colorScale>
        <cfvo type="min"/>
        <cfvo type="max"/>
        <color rgb="FFF8696B"/>
        <color rgb="FFFCFCFF"/>
      </colorScale>
    </cfRule>
  </conditionalFormatting>
  <conditionalFormatting sqref="L96">
    <cfRule type="colorScale" priority="40">
      <colorScale>
        <cfvo type="min"/>
        <cfvo type="max"/>
        <color rgb="FFF8696B"/>
        <color rgb="FFFCFCFF"/>
      </colorScale>
    </cfRule>
    <cfRule type="cellIs" dxfId="60" priority="16" operator="notEqual">
      <formula>0</formula>
    </cfRule>
  </conditionalFormatting>
  <conditionalFormatting sqref="N91">
    <cfRule type="colorScale" priority="2">
      <colorScale>
        <cfvo type="min"/>
        <cfvo type="max"/>
        <color rgb="FFF8696B"/>
        <color rgb="FFFCFCFF"/>
      </colorScale>
    </cfRule>
    <cfRule type="cellIs" dxfId="59" priority="1" operator="notEqual">
      <formula>0</formula>
    </cfRule>
  </conditionalFormatting>
  <conditionalFormatting sqref="N96">
    <cfRule type="colorScale" priority="19">
      <colorScale>
        <cfvo type="min"/>
        <cfvo type="max"/>
        <color rgb="FFF8696B"/>
        <color rgb="FFFCFCFF"/>
      </colorScale>
    </cfRule>
    <cfRule type="cellIs" dxfId="58" priority="18" operator="notEqual">
      <formula>0</formula>
    </cfRule>
  </conditionalFormatting>
  <conditionalFormatting sqref="P91">
    <cfRule type="colorScale" priority="12">
      <colorScale>
        <cfvo type="min"/>
        <cfvo type="max"/>
        <color rgb="FFF8696B"/>
        <color rgb="FFFCFCFF"/>
      </colorScale>
    </cfRule>
    <cfRule type="cellIs" dxfId="57" priority="11" operator="notEqual">
      <formula>0</formula>
    </cfRule>
  </conditionalFormatting>
  <conditionalFormatting sqref="P92">
    <cfRule type="colorScale" priority="31">
      <colorScale>
        <cfvo type="min"/>
        <cfvo type="max"/>
        <color rgb="FFF8696B"/>
        <color rgb="FFFCFCFF"/>
      </colorScale>
    </cfRule>
    <cfRule type="cellIs" dxfId="56" priority="30" operator="notEqual">
      <formula>0</formula>
    </cfRule>
  </conditionalFormatting>
  <conditionalFormatting sqref="P96">
    <cfRule type="cellIs" dxfId="55" priority="17" operator="notEqual">
      <formula>0</formula>
    </cfRule>
    <cfRule type="colorScale" priority="22">
      <colorScale>
        <cfvo type="min"/>
        <cfvo type="max"/>
        <color rgb="FFF8696B"/>
        <color rgb="FFFCFCFF"/>
      </colorScale>
    </cfRule>
  </conditionalFormatting>
  <pageMargins left="0.511811024" right="0.511811024" top="0.78740157499999996" bottom="0.78740157499999996" header="0.31496062000000002" footer="0.31496062000000002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425CE-C959-440E-BC0E-1E7481F55F97}">
  <sheetPr>
    <outlinePr summaryBelow="0"/>
  </sheetPr>
  <dimension ref="B1:R126"/>
  <sheetViews>
    <sheetView showGridLines="0" zoomScale="85" zoomScaleNormal="85" workbookViewId="0">
      <pane xSplit="2" ySplit="8" topLeftCell="C9" activePane="bottomRight" state="frozen"/>
      <selection activeCell="W53" sqref="W53"/>
      <selection pane="topRight" activeCell="W53" sqref="W53"/>
      <selection pane="bottomLeft" activeCell="W53" sqref="W53"/>
      <selection pane="bottomRight" activeCell="B9" sqref="B9"/>
    </sheetView>
  </sheetViews>
  <sheetFormatPr defaultColWidth="9.28515625" defaultRowHeight="0" customHeight="1" zeroHeight="1" outlineLevelRow="1" x14ac:dyDescent="0.25"/>
  <cols>
    <col min="1" max="1" width="1.7109375" style="41" customWidth="1"/>
    <col min="2" max="2" width="104.42578125" style="41" bestFit="1" customWidth="1"/>
    <col min="3" max="3" width="1.7109375" style="41" customWidth="1"/>
    <col min="4" max="4" width="17.7109375" style="41" customWidth="1"/>
    <col min="5" max="5" width="1.7109375" style="41" customWidth="1"/>
    <col min="6" max="6" width="17.7109375" style="41" customWidth="1"/>
    <col min="7" max="7" width="1.7109375" style="41" customWidth="1"/>
    <col min="8" max="8" width="17.7109375" style="41" customWidth="1"/>
    <col min="9" max="9" width="1.7109375" style="41" customWidth="1"/>
    <col min="10" max="10" width="17.7109375" style="41" customWidth="1"/>
    <col min="11" max="11" width="1.7109375" style="41" customWidth="1"/>
    <col min="12" max="12" width="17.7109375" style="41" customWidth="1"/>
    <col min="13" max="13" width="1.7109375" style="41" customWidth="1"/>
    <col min="14" max="14" width="17.7109375" style="41" customWidth="1"/>
    <col min="15" max="15" width="1.7109375" style="41" customWidth="1"/>
    <col min="16" max="16" width="17.7109375" style="41" customWidth="1"/>
    <col min="17" max="17" width="1.7109375" style="41" customWidth="1"/>
    <col min="18" max="18" width="17.7109375" style="41" customWidth="1"/>
    <col min="19" max="19" width="2.7109375" style="41" customWidth="1"/>
    <col min="20" max="16384" width="9.28515625" style="41"/>
  </cols>
  <sheetData>
    <row r="1" spans="2:18" ht="15" x14ac:dyDescent="0.25">
      <c r="N1" s="42"/>
    </row>
    <row r="2" spans="2:18" ht="15" x14ac:dyDescent="0.25">
      <c r="B2" s="41" t="s">
        <v>81</v>
      </c>
    </row>
    <row r="3" spans="2:18" ht="15" x14ac:dyDescent="0.25"/>
    <row r="4" spans="2:18" ht="15" x14ac:dyDescent="0.25">
      <c r="B4" s="43" t="s">
        <v>2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</row>
    <row r="5" spans="2:18" ht="15" x14ac:dyDescent="0.25">
      <c r="B5" s="44" t="s">
        <v>76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</row>
    <row r="6" spans="2:18" ht="15" x14ac:dyDescent="0.25">
      <c r="B6" s="46" t="s">
        <v>3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</row>
    <row r="7" spans="2:18" s="42" customFormat="1" ht="30" x14ac:dyDescent="0.25">
      <c r="D7" s="17" t="s">
        <v>10</v>
      </c>
      <c r="F7" s="17" t="s">
        <v>4</v>
      </c>
      <c r="H7" s="17" t="s">
        <v>5</v>
      </c>
      <c r="J7" s="17" t="s">
        <v>6</v>
      </c>
      <c r="K7" s="15"/>
      <c r="L7" s="17" t="s">
        <v>7</v>
      </c>
      <c r="M7" s="15"/>
      <c r="N7" s="17" t="s">
        <v>8</v>
      </c>
      <c r="O7" s="15"/>
      <c r="P7" s="17" t="s">
        <v>9</v>
      </c>
      <c r="Q7" s="15"/>
      <c r="R7" s="17" t="s">
        <v>11</v>
      </c>
    </row>
    <row r="8" spans="2:18" ht="15" x14ac:dyDescent="0.25">
      <c r="B8" s="47"/>
      <c r="C8" s="47"/>
      <c r="D8" s="50">
        <v>0</v>
      </c>
      <c r="E8" s="64"/>
      <c r="F8" s="64">
        <v>0</v>
      </c>
      <c r="G8" s="64"/>
      <c r="H8" s="64">
        <v>0</v>
      </c>
      <c r="I8" s="64"/>
      <c r="J8" s="64">
        <v>0</v>
      </c>
      <c r="K8" s="64"/>
      <c r="L8" s="64">
        <v>0</v>
      </c>
      <c r="M8" s="64"/>
      <c r="N8" s="64">
        <v>0</v>
      </c>
      <c r="O8" s="64"/>
      <c r="P8" s="64"/>
      <c r="Q8" s="64"/>
      <c r="R8" s="64">
        <v>0</v>
      </c>
    </row>
    <row r="9" spans="2:18" ht="15" x14ac:dyDescent="0.25">
      <c r="B9" s="52" t="str">
        <f>T_Mask[[#This Row],[Coluna1]]</f>
        <v>ATIVIDADES OPERACIONAIS</v>
      </c>
      <c r="C9" s="22"/>
      <c r="D9" s="23"/>
      <c r="E9" s="22"/>
      <c r="F9" s="23"/>
      <c r="G9" s="22"/>
      <c r="H9" s="23"/>
      <c r="I9" s="22"/>
      <c r="J9" s="23"/>
      <c r="K9" s="22"/>
      <c r="L9" s="23"/>
      <c r="M9" s="22"/>
      <c r="N9" s="23"/>
      <c r="O9" s="22"/>
      <c r="P9" s="23"/>
      <c r="Q9" s="22"/>
      <c r="R9" s="23"/>
    </row>
    <row r="10" spans="2:18" ht="15" x14ac:dyDescent="0.2">
      <c r="B10" s="51" t="str">
        <f>T_Mask[[#This Row],[Coluna1]]</f>
        <v/>
      </c>
      <c r="C10" s="3"/>
      <c r="D10" s="2"/>
      <c r="E10" s="3"/>
      <c r="F10" s="2"/>
      <c r="G10" s="2"/>
      <c r="H10" s="2"/>
      <c r="I10" s="2"/>
      <c r="J10" s="2"/>
      <c r="K10" s="2"/>
      <c r="L10" s="2"/>
      <c r="M10" s="2"/>
      <c r="N10" s="2"/>
      <c r="O10" s="5"/>
      <c r="P10" s="2"/>
      <c r="Q10" s="2"/>
      <c r="R10" s="2"/>
    </row>
    <row r="11" spans="2:18" s="49" customFormat="1" ht="15" x14ac:dyDescent="0.2">
      <c r="B11" s="51" t="str">
        <f>T_Mask[[#This Row],[Coluna1]]</f>
        <v>Resultado do período antes do imposto de renda e da contribuição social</v>
      </c>
      <c r="C11" s="24"/>
      <c r="D11" s="25">
        <v>666100</v>
      </c>
      <c r="E11" s="24"/>
      <c r="F11" s="25">
        <v>1275948</v>
      </c>
      <c r="G11" s="24"/>
      <c r="H11" s="25">
        <v>-122855</v>
      </c>
      <c r="I11" s="24"/>
      <c r="J11" s="25">
        <v>-318555</v>
      </c>
      <c r="K11" s="24"/>
      <c r="L11" s="25">
        <v>134685</v>
      </c>
      <c r="M11" s="24"/>
      <c r="N11" s="25">
        <v>5048</v>
      </c>
      <c r="O11" s="24"/>
      <c r="P11" s="25">
        <v>1100669</v>
      </c>
      <c r="Q11" s="24"/>
      <c r="R11" s="25">
        <v>539702</v>
      </c>
    </row>
    <row r="12" spans="2:18" ht="15" x14ac:dyDescent="0.2">
      <c r="B12" s="51" t="str">
        <f>T_Mask[[#This Row],[Coluna1]]</f>
        <v/>
      </c>
      <c r="C12" s="26"/>
      <c r="D12" s="27"/>
      <c r="E12" s="26"/>
      <c r="F12" s="27"/>
      <c r="G12" s="28"/>
      <c r="H12" s="27"/>
      <c r="I12" s="29"/>
      <c r="J12" s="27"/>
      <c r="K12" s="29"/>
      <c r="L12" s="27"/>
      <c r="M12" s="29"/>
      <c r="N12" s="27"/>
      <c r="O12" s="30"/>
      <c r="P12" s="27"/>
      <c r="Q12" s="28"/>
      <c r="R12" s="27"/>
    </row>
    <row r="13" spans="2:18" ht="15" x14ac:dyDescent="0.2">
      <c r="B13" s="53" t="str">
        <f>T_Mask[[#This Row],[Coluna1]]</f>
        <v>Ajustes para reconciliar o lucro com o caixa gerado pelas operações:</v>
      </c>
      <c r="C13" s="1"/>
      <c r="D13" s="23">
        <v>-920063</v>
      </c>
      <c r="E13" s="1"/>
      <c r="F13" s="23">
        <v>-688728</v>
      </c>
      <c r="G13" s="6"/>
      <c r="H13" s="23">
        <v>-134654</v>
      </c>
      <c r="I13" s="6"/>
      <c r="J13" s="23">
        <v>464369</v>
      </c>
      <c r="K13" s="6"/>
      <c r="L13" s="23">
        <v>-216437</v>
      </c>
      <c r="M13" s="6"/>
      <c r="N13" s="23">
        <v>-6622</v>
      </c>
      <c r="O13" s="7"/>
      <c r="P13" s="23">
        <v>-1124304</v>
      </c>
      <c r="Q13" s="6"/>
      <c r="R13" s="23">
        <v>-377831</v>
      </c>
    </row>
    <row r="14" spans="2:18" ht="15" outlineLevel="1" x14ac:dyDescent="0.2">
      <c r="B14" s="54" t="str">
        <f>T_Mask[[#This Row],[Coluna1]]</f>
        <v>Depreciação e amortização</v>
      </c>
      <c r="C14" s="1"/>
      <c r="D14" s="6">
        <v>3981</v>
      </c>
      <c r="E14" s="1"/>
      <c r="F14" s="6">
        <v>380516</v>
      </c>
      <c r="G14" s="6"/>
      <c r="H14" s="6">
        <v>155561</v>
      </c>
      <c r="I14" s="6"/>
      <c r="J14" s="6">
        <v>391997</v>
      </c>
      <c r="K14" s="6"/>
      <c r="L14" s="6">
        <v>36046</v>
      </c>
      <c r="M14" s="6"/>
      <c r="N14" s="6">
        <v>0</v>
      </c>
      <c r="O14" s="7"/>
      <c r="P14" s="6">
        <v>0</v>
      </c>
      <c r="Q14" s="6"/>
      <c r="R14" s="6">
        <v>968101</v>
      </c>
    </row>
    <row r="15" spans="2:18" ht="15" outlineLevel="1" x14ac:dyDescent="0.2">
      <c r="B15" s="54" t="str">
        <f>T_Mask[[#This Row],[Coluna1]]</f>
        <v>Variações cambiais e monetárias líquidas</v>
      </c>
      <c r="C15" s="1"/>
      <c r="D15" s="6">
        <v>156763</v>
      </c>
      <c r="E15" s="1"/>
      <c r="F15" s="6">
        <v>46977</v>
      </c>
      <c r="G15" s="6"/>
      <c r="H15" s="6">
        <v>178821</v>
      </c>
      <c r="I15" s="6"/>
      <c r="J15" s="6">
        <v>203563</v>
      </c>
      <c r="K15" s="6"/>
      <c r="L15" s="6">
        <v>33312</v>
      </c>
      <c r="M15" s="6"/>
      <c r="N15" s="6">
        <v>0</v>
      </c>
      <c r="O15" s="7"/>
      <c r="P15" s="6">
        <v>0</v>
      </c>
      <c r="Q15" s="6"/>
      <c r="R15" s="6">
        <v>619436</v>
      </c>
    </row>
    <row r="16" spans="2:18" ht="15" outlineLevel="1" x14ac:dyDescent="0.2">
      <c r="B16" s="54" t="str">
        <f>T_Mask[[#This Row],[Coluna1]]</f>
        <v>Encargos financeiros</v>
      </c>
      <c r="C16" s="1"/>
      <c r="D16" s="6">
        <v>320233</v>
      </c>
      <c r="E16" s="1"/>
      <c r="F16" s="6">
        <v>388294</v>
      </c>
      <c r="G16" s="6"/>
      <c r="H16" s="6">
        <v>315306</v>
      </c>
      <c r="I16" s="6"/>
      <c r="J16" s="6">
        <v>552086</v>
      </c>
      <c r="K16" s="6"/>
      <c r="L16" s="6">
        <v>82647</v>
      </c>
      <c r="M16" s="6"/>
      <c r="N16" s="6">
        <v>-1578</v>
      </c>
      <c r="O16" s="7"/>
      <c r="P16" s="6">
        <v>47456</v>
      </c>
      <c r="Q16" s="6"/>
      <c r="R16" s="6">
        <v>1609532</v>
      </c>
    </row>
    <row r="17" spans="2:18" ht="15" outlineLevel="1" x14ac:dyDescent="0.2">
      <c r="B17" s="54" t="str">
        <f>T_Mask[[#This Row],[Coluna1]]</f>
        <v>Resultado da equivalência patrimonial</v>
      </c>
      <c r="C17" s="1"/>
      <c r="D17" s="6">
        <v>-1649593</v>
      </c>
      <c r="E17" s="1"/>
      <c r="F17" s="6">
        <v>-113527</v>
      </c>
      <c r="G17" s="6"/>
      <c r="H17" s="6">
        <v>-28790</v>
      </c>
      <c r="I17" s="6"/>
      <c r="J17" s="6">
        <v>-4245</v>
      </c>
      <c r="K17" s="6"/>
      <c r="L17" s="6">
        <v>-7739</v>
      </c>
      <c r="M17" s="6"/>
      <c r="N17" s="6">
        <v>-4351</v>
      </c>
      <c r="O17" s="7"/>
      <c r="P17" s="6">
        <v>-1107999</v>
      </c>
      <c r="Q17" s="6"/>
      <c r="R17" s="6">
        <v>-700246</v>
      </c>
    </row>
    <row r="18" spans="2:18" ht="15" outlineLevel="1" x14ac:dyDescent="0.2">
      <c r="B18" s="54" t="str">
        <f>T_Mask[[#This Row],[Coluna1]]</f>
        <v>Outras receitas e despesas</v>
      </c>
      <c r="C18" s="1"/>
      <c r="D18" s="6">
        <v>-13391</v>
      </c>
      <c r="E18" s="1"/>
      <c r="F18" s="6">
        <v>2153</v>
      </c>
      <c r="G18" s="6"/>
      <c r="H18" s="6">
        <v>0</v>
      </c>
      <c r="I18" s="6"/>
      <c r="J18" s="6">
        <v>0</v>
      </c>
      <c r="K18" s="6"/>
      <c r="L18" s="6">
        <v>0</v>
      </c>
      <c r="M18" s="6"/>
      <c r="N18" s="6">
        <v>-1587</v>
      </c>
      <c r="O18" s="7"/>
      <c r="P18" s="6">
        <v>-4413</v>
      </c>
      <c r="Q18" s="6"/>
      <c r="R18" s="6">
        <v>-8412</v>
      </c>
    </row>
    <row r="19" spans="2:18" ht="15" outlineLevel="1" x14ac:dyDescent="0.2">
      <c r="B19" s="54" t="str">
        <f>T_Mask[[#This Row],[Coluna1]]</f>
        <v>Receitas da transmissão</v>
      </c>
      <c r="C19" s="1"/>
      <c r="D19" s="6">
        <v>0</v>
      </c>
      <c r="E19" s="1"/>
      <c r="F19" s="6">
        <v>-1726711</v>
      </c>
      <c r="G19" s="6"/>
      <c r="H19" s="6">
        <v>-1254970</v>
      </c>
      <c r="I19" s="6"/>
      <c r="J19" s="6">
        <v>-965812</v>
      </c>
      <c r="K19" s="6"/>
      <c r="L19" s="6">
        <v>-530728</v>
      </c>
      <c r="M19" s="6"/>
      <c r="N19" s="6">
        <v>0</v>
      </c>
      <c r="O19" s="7"/>
      <c r="P19" s="6">
        <v>-83268</v>
      </c>
      <c r="Q19" s="6"/>
      <c r="R19" s="6">
        <v>-4394953</v>
      </c>
    </row>
    <row r="20" spans="2:18" ht="15" outlineLevel="1" x14ac:dyDescent="0.2">
      <c r="B20" s="54" t="str">
        <f>T_Mask[[#This Row],[Coluna1]]</f>
        <v>Custo de construção - transmissão</v>
      </c>
      <c r="C20" s="24"/>
      <c r="D20" s="6">
        <v>0</v>
      </c>
      <c r="E20" s="24"/>
      <c r="F20" s="6">
        <v>323959</v>
      </c>
      <c r="G20" s="24"/>
      <c r="H20" s="6">
        <v>206061</v>
      </c>
      <c r="I20" s="24"/>
      <c r="J20" s="6">
        <v>171710</v>
      </c>
      <c r="K20" s="24"/>
      <c r="L20" s="6">
        <v>84772</v>
      </c>
      <c r="M20" s="24"/>
      <c r="N20" s="6">
        <v>0</v>
      </c>
      <c r="O20" s="24"/>
      <c r="P20" s="6">
        <v>0</v>
      </c>
      <c r="Q20" s="24"/>
      <c r="R20" s="6">
        <v>786502</v>
      </c>
    </row>
    <row r="21" spans="2:18" ht="15" outlineLevel="1" x14ac:dyDescent="0.2">
      <c r="B21" s="54" t="str">
        <f>T_Mask[[#This Row],[Coluna1]]</f>
        <v>Remensurações regulatórias - Contratos de transmissão</v>
      </c>
      <c r="C21" s="12"/>
      <c r="D21" s="6">
        <v>0</v>
      </c>
      <c r="E21" s="12"/>
      <c r="F21" s="6">
        <v>0</v>
      </c>
      <c r="G21" s="12"/>
      <c r="H21" s="6">
        <v>0</v>
      </c>
      <c r="I21" s="12"/>
      <c r="J21" s="6">
        <v>0</v>
      </c>
      <c r="K21" s="12"/>
      <c r="L21" s="6">
        <v>0</v>
      </c>
      <c r="M21" s="12"/>
      <c r="N21" s="6">
        <v>0</v>
      </c>
      <c r="O21" s="12"/>
      <c r="P21" s="6">
        <v>0</v>
      </c>
      <c r="Q21" s="12"/>
      <c r="R21" s="6">
        <v>0</v>
      </c>
    </row>
    <row r="22" spans="2:18" ht="15" outlineLevel="1" x14ac:dyDescent="0.2">
      <c r="B22" s="54" t="str">
        <f>T_Mask[[#This Row],[Coluna1]]</f>
        <v>Provisões (reversões) operacionais</v>
      </c>
      <c r="C22" s="1"/>
      <c r="D22" s="6">
        <v>-151397</v>
      </c>
      <c r="E22" s="1"/>
      <c r="F22" s="6">
        <v>-110170</v>
      </c>
      <c r="G22" s="6"/>
      <c r="H22" s="6">
        <v>155480</v>
      </c>
      <c r="I22" s="6"/>
      <c r="J22" s="6">
        <v>44468</v>
      </c>
      <c r="K22" s="6"/>
      <c r="L22" s="6">
        <v>68073</v>
      </c>
      <c r="M22" s="6"/>
      <c r="N22" s="6">
        <v>0</v>
      </c>
      <c r="O22" s="7"/>
      <c r="P22" s="6">
        <v>7330</v>
      </c>
      <c r="Q22" s="6"/>
      <c r="R22" s="6">
        <v>-876</v>
      </c>
    </row>
    <row r="23" spans="2:18" ht="15" outlineLevel="1" x14ac:dyDescent="0.2">
      <c r="B23" s="54" t="str">
        <f>T_Mask[[#This Row],[Coluna1]]</f>
        <v>Baixas de imobilizado e intangível</v>
      </c>
      <c r="C23" s="1"/>
      <c r="D23" s="6">
        <v>0</v>
      </c>
      <c r="E23" s="1"/>
      <c r="F23" s="6">
        <v>169386</v>
      </c>
      <c r="G23" s="6"/>
      <c r="H23" s="6">
        <v>0</v>
      </c>
      <c r="I23" s="6"/>
      <c r="J23" s="6">
        <v>-1856</v>
      </c>
      <c r="K23" s="6"/>
      <c r="L23" s="6">
        <v>1882</v>
      </c>
      <c r="M23" s="6"/>
      <c r="N23" s="6">
        <v>0</v>
      </c>
      <c r="O23" s="7"/>
      <c r="P23" s="6">
        <v>0</v>
      </c>
      <c r="Q23" s="31"/>
      <c r="R23" s="6">
        <v>169412</v>
      </c>
    </row>
    <row r="24" spans="2:18" ht="15" outlineLevel="1" x14ac:dyDescent="0.2">
      <c r="B24" s="54" t="str">
        <f>T_Mask[[#This Row],[Coluna1]]</f>
        <v>Resultado da dívida protegida (hedge) e derivativos</v>
      </c>
      <c r="C24" s="12"/>
      <c r="D24" s="6">
        <v>259360</v>
      </c>
      <c r="E24" s="12"/>
      <c r="F24" s="58">
        <v>0</v>
      </c>
      <c r="G24" s="6"/>
      <c r="H24" s="58">
        <v>88453</v>
      </c>
      <c r="I24" s="6"/>
      <c r="J24" s="58">
        <v>123961</v>
      </c>
      <c r="K24" s="6"/>
      <c r="L24" s="58">
        <v>24108</v>
      </c>
      <c r="M24" s="6"/>
      <c r="N24" s="58">
        <v>0</v>
      </c>
      <c r="O24" s="7"/>
      <c r="P24" s="58">
        <v>0</v>
      </c>
      <c r="Q24" s="31"/>
      <c r="R24" s="6">
        <v>495882</v>
      </c>
    </row>
    <row r="25" spans="2:18" s="49" customFormat="1" ht="15" outlineLevel="1" x14ac:dyDescent="0.2">
      <c r="B25" s="54" t="str">
        <f>T_Mask[[#This Row],[Coluna1]]</f>
        <v>Outras</v>
      </c>
      <c r="C25" s="22"/>
      <c r="D25" s="6">
        <v>153981</v>
      </c>
      <c r="E25" s="12"/>
      <c r="F25" s="6">
        <v>-49605</v>
      </c>
      <c r="G25" s="6"/>
      <c r="H25" s="6">
        <v>49424</v>
      </c>
      <c r="I25" s="16"/>
      <c r="J25" s="6">
        <v>-51503</v>
      </c>
      <c r="K25" s="6"/>
      <c r="L25" s="6">
        <v>-8810</v>
      </c>
      <c r="M25" s="6"/>
      <c r="N25" s="6">
        <v>894</v>
      </c>
      <c r="O25" s="58"/>
      <c r="P25" s="6">
        <v>16590</v>
      </c>
      <c r="Q25" s="16"/>
      <c r="R25" s="6">
        <v>77791</v>
      </c>
    </row>
    <row r="26" spans="2:18" ht="15" x14ac:dyDescent="0.2">
      <c r="B26" s="55" t="str">
        <f>T_Mask[[#This Row],[Coluna1]]</f>
        <v/>
      </c>
      <c r="C26" s="22"/>
      <c r="D26" s="23"/>
      <c r="E26" s="22"/>
      <c r="F26" s="23"/>
      <c r="G26" s="22"/>
      <c r="H26" s="23"/>
      <c r="I26" s="22"/>
      <c r="J26" s="23"/>
      <c r="K26" s="22"/>
      <c r="L26" s="23"/>
      <c r="M26" s="22"/>
      <c r="N26" s="23"/>
      <c r="O26" s="22"/>
      <c r="P26" s="23"/>
      <c r="Q26" s="22"/>
      <c r="R26" s="23"/>
    </row>
    <row r="27" spans="2:18" ht="15" x14ac:dyDescent="0.2">
      <c r="B27" s="55" t="str">
        <f>T_Mask[[#This Row],[Coluna1]]</f>
        <v/>
      </c>
      <c r="C27" s="18"/>
      <c r="D27" s="6"/>
      <c r="E27" s="18"/>
      <c r="F27" s="6"/>
      <c r="G27" s="32"/>
      <c r="H27" s="6"/>
      <c r="I27" s="9"/>
      <c r="J27" s="6"/>
      <c r="K27" s="32"/>
      <c r="L27" s="6"/>
      <c r="M27" s="32"/>
      <c r="N27" s="6"/>
      <c r="O27" s="32"/>
      <c r="P27" s="6"/>
      <c r="Q27" s="32"/>
      <c r="R27" s="6"/>
    </row>
    <row r="28" spans="2:18" ht="15" x14ac:dyDescent="0.2">
      <c r="B28" s="53" t="str">
        <f>T_Mask[[#This Row],[Coluna1]]</f>
        <v>Variação nos ativos e passivos operacionais</v>
      </c>
      <c r="C28" s="18"/>
      <c r="D28" s="23">
        <v>518260</v>
      </c>
      <c r="E28" s="18"/>
      <c r="F28" s="23">
        <v>268757</v>
      </c>
      <c r="G28" s="32"/>
      <c r="H28" s="23">
        <v>-361806</v>
      </c>
      <c r="I28" s="9"/>
      <c r="J28" s="23">
        <v>-336554</v>
      </c>
      <c r="K28" s="32"/>
      <c r="L28" s="23">
        <v>-164308</v>
      </c>
      <c r="M28" s="32"/>
      <c r="N28" s="23">
        <v>-234</v>
      </c>
      <c r="O28" s="32"/>
      <c r="P28" s="23">
        <v>-137845</v>
      </c>
      <c r="Q28" s="32"/>
      <c r="R28" s="23">
        <v>-156787</v>
      </c>
    </row>
    <row r="29" spans="2:18" ht="15" x14ac:dyDescent="0.25">
      <c r="B29" t="str">
        <f>T_Mask[[#This Row],[Coluna1]]</f>
        <v/>
      </c>
      <c r="C29" s="1"/>
      <c r="D29" s="6"/>
      <c r="E29" s="1"/>
      <c r="F29" s="6"/>
      <c r="G29" s="6"/>
      <c r="H29" s="6"/>
      <c r="I29" s="6"/>
      <c r="J29" s="6"/>
      <c r="K29" s="6"/>
      <c r="L29" s="6"/>
      <c r="M29" s="6"/>
      <c r="N29" s="6"/>
      <c r="O29" s="7"/>
      <c r="P29" s="6"/>
      <c r="Q29" s="6"/>
      <c r="R29" s="6"/>
    </row>
    <row r="30" spans="2:18" ht="15" x14ac:dyDescent="0.25">
      <c r="B30" t="str">
        <f>T_Mask[[#This Row],[Coluna1]]</f>
        <v/>
      </c>
      <c r="C30" s="1"/>
      <c r="D30" s="6"/>
      <c r="E30" s="1"/>
      <c r="F30" s="6"/>
      <c r="G30" s="6"/>
      <c r="H30" s="6"/>
      <c r="I30" s="6"/>
      <c r="J30" s="6"/>
      <c r="K30" s="6"/>
      <c r="L30" s="6"/>
      <c r="M30" s="6"/>
      <c r="N30" s="6"/>
      <c r="O30" s="7"/>
      <c r="P30" s="6"/>
      <c r="Q30" s="6"/>
      <c r="R30" s="6"/>
    </row>
    <row r="31" spans="2:18" ht="15" x14ac:dyDescent="0.2">
      <c r="B31" s="56" t="str">
        <f>T_Mask[[#This Row],[Coluna1]]</f>
        <v>Caixa proveniente das (usados nas) atividades operacionais</v>
      </c>
      <c r="C31" s="1"/>
      <c r="D31" s="6"/>
      <c r="E31" s="1"/>
      <c r="F31" s="6"/>
      <c r="G31" s="6"/>
      <c r="H31" s="6"/>
      <c r="I31" s="6"/>
      <c r="J31" s="6"/>
      <c r="K31" s="6"/>
      <c r="L31" s="6"/>
      <c r="M31" s="6"/>
      <c r="N31" s="6"/>
      <c r="O31" s="7"/>
      <c r="P31" s="6"/>
      <c r="Q31" s="6"/>
      <c r="R31" s="6"/>
    </row>
    <row r="32" spans="2:18" ht="15" x14ac:dyDescent="0.25">
      <c r="B32" t="str">
        <f>T_Mask[[#This Row],[Coluna1]]</f>
        <v/>
      </c>
      <c r="C32" s="1"/>
      <c r="D32" s="6"/>
      <c r="E32" s="1"/>
      <c r="F32" s="6"/>
      <c r="G32" s="6"/>
      <c r="H32" s="6"/>
      <c r="I32" s="6"/>
      <c r="J32" s="6"/>
      <c r="K32" s="6"/>
      <c r="L32" s="6"/>
      <c r="M32" s="6"/>
      <c r="N32" s="6"/>
      <c r="O32" s="7"/>
      <c r="P32" s="6"/>
      <c r="Q32" s="6"/>
      <c r="R32" s="6"/>
    </row>
    <row r="33" spans="2:18" ht="15" outlineLevel="1" x14ac:dyDescent="0.2">
      <c r="B33" s="55" t="str">
        <f>T_Mask[[#This Row],[Coluna1]]</f>
        <v>Pagamento de encargos financeiros</v>
      </c>
      <c r="C33" s="18"/>
      <c r="D33" s="6">
        <v>-1043078</v>
      </c>
      <c r="E33" s="18"/>
      <c r="F33" s="6">
        <v>-621487</v>
      </c>
      <c r="G33" s="10"/>
      <c r="H33" s="6">
        <v>-165668</v>
      </c>
      <c r="I33" s="9"/>
      <c r="J33" s="6">
        <v>-295443</v>
      </c>
      <c r="K33" s="10"/>
      <c r="L33" s="6">
        <v>-57707</v>
      </c>
      <c r="M33" s="10"/>
      <c r="N33" s="6">
        <v>0</v>
      </c>
      <c r="O33" s="33"/>
      <c r="P33" s="6">
        <v>-267445</v>
      </c>
      <c r="Q33" s="10"/>
      <c r="R33" s="6">
        <v>-1915938</v>
      </c>
    </row>
    <row r="34" spans="2:18" ht="15" outlineLevel="1" x14ac:dyDescent="0.2">
      <c r="B34" s="55" t="str">
        <f>T_Mask[[#This Row],[Coluna1]]</f>
        <v>Recebimento da receita anual permitida - RAP</v>
      </c>
      <c r="C34" s="34"/>
      <c r="D34" s="6">
        <v>0</v>
      </c>
      <c r="E34" s="34"/>
      <c r="F34" s="6">
        <v>2195235</v>
      </c>
      <c r="G34" s="6"/>
      <c r="H34" s="6">
        <v>1584819</v>
      </c>
      <c r="I34" s="9"/>
      <c r="J34" s="6">
        <v>1024711</v>
      </c>
      <c r="K34" s="6"/>
      <c r="L34" s="6">
        <v>539211</v>
      </c>
      <c r="M34" s="6"/>
      <c r="N34" s="6">
        <v>0</v>
      </c>
      <c r="O34" s="7"/>
      <c r="P34" s="6">
        <v>-80191</v>
      </c>
      <c r="Q34" s="9"/>
      <c r="R34" s="6">
        <v>5260708</v>
      </c>
    </row>
    <row r="35" spans="2:18" ht="15" outlineLevel="1" x14ac:dyDescent="0.2">
      <c r="B35" s="55" t="str">
        <f>T_Mask[[#This Row],[Coluna1]]</f>
        <v>Pagamento de encargos financeiros</v>
      </c>
      <c r="C35" s="34"/>
      <c r="D35" s="6">
        <v>0</v>
      </c>
      <c r="E35" s="36"/>
      <c r="F35" s="6">
        <v>0</v>
      </c>
      <c r="G35" s="6"/>
      <c r="H35" s="6">
        <v>0</v>
      </c>
      <c r="I35" s="9"/>
      <c r="J35" s="6">
        <v>0</v>
      </c>
      <c r="K35" s="6"/>
      <c r="L35" s="6">
        <v>1171</v>
      </c>
      <c r="M35" s="6"/>
      <c r="N35" s="6">
        <v>0</v>
      </c>
      <c r="O35" s="7"/>
      <c r="P35" s="6">
        <v>1171</v>
      </c>
      <c r="Q35" s="9"/>
      <c r="R35" s="6">
        <v>0</v>
      </c>
    </row>
    <row r="36" spans="2:18" ht="15" outlineLevel="1" x14ac:dyDescent="0.2">
      <c r="B36" s="55" t="str">
        <f>T_Mask[[#This Row],[Coluna1]]</f>
        <v>Pagamento de encargos financeiros - CDE/ Revitalização de bacias</v>
      </c>
      <c r="C36" s="36"/>
      <c r="D36" s="6">
        <v>0</v>
      </c>
      <c r="E36" s="12"/>
      <c r="F36" s="6">
        <v>-46384</v>
      </c>
      <c r="G36" s="6"/>
      <c r="H36" s="6">
        <v>-67765</v>
      </c>
      <c r="I36" s="9"/>
      <c r="J36" s="58">
        <v>-47700</v>
      </c>
      <c r="K36" s="6"/>
      <c r="L36" s="6">
        <v>0</v>
      </c>
      <c r="M36" s="6"/>
      <c r="N36" s="58">
        <v>0</v>
      </c>
      <c r="O36" s="7"/>
      <c r="P36" s="58">
        <v>77282</v>
      </c>
      <c r="Q36" s="9"/>
      <c r="R36" s="6">
        <v>-239131</v>
      </c>
    </row>
    <row r="37" spans="2:18" ht="15" outlineLevel="1" x14ac:dyDescent="0.2">
      <c r="B37" s="55" t="str">
        <f>T_Mask[[#This Row],[Coluna1]]</f>
        <v>Recebimento de remuneração de investimentos em partipações societárias</v>
      </c>
      <c r="C37" s="12"/>
      <c r="D37" s="6">
        <v>1959341.868</v>
      </c>
      <c r="E37" s="11"/>
      <c r="F37" s="6">
        <v>161109</v>
      </c>
      <c r="G37" s="6"/>
      <c r="H37" s="6">
        <v>23584</v>
      </c>
      <c r="I37" s="9"/>
      <c r="J37" s="6">
        <v>24193</v>
      </c>
      <c r="K37" s="6"/>
      <c r="L37" s="6">
        <v>0</v>
      </c>
      <c r="M37" s="6"/>
      <c r="N37" s="6">
        <v>8994</v>
      </c>
      <c r="O37" s="7"/>
      <c r="P37" s="6">
        <v>1377897.868</v>
      </c>
      <c r="Q37" s="9"/>
      <c r="R37" s="6">
        <v>799324</v>
      </c>
    </row>
    <row r="38" spans="2:18" ht="15" outlineLevel="1" x14ac:dyDescent="0.2">
      <c r="B38" s="55" t="str">
        <f>T_Mask[[#This Row],[Coluna1]]</f>
        <v>Pagamento de litígios</v>
      </c>
      <c r="C38" s="11"/>
      <c r="D38" s="6">
        <v>-986532.15645001084</v>
      </c>
      <c r="E38" s="34"/>
      <c r="F38" s="6">
        <v>-133898</v>
      </c>
      <c r="G38" s="8"/>
      <c r="H38" s="6">
        <v>0</v>
      </c>
      <c r="I38" s="19"/>
      <c r="J38" s="6">
        <v>-19836</v>
      </c>
      <c r="K38" s="8"/>
      <c r="L38" s="6">
        <v>-20317</v>
      </c>
      <c r="M38" s="8"/>
      <c r="N38" s="6">
        <v>0</v>
      </c>
      <c r="O38" s="20"/>
      <c r="P38" s="6">
        <v>-0.15645001086522825</v>
      </c>
      <c r="Q38" s="19"/>
      <c r="R38" s="6">
        <v>-1160583</v>
      </c>
    </row>
    <row r="39" spans="2:18" ht="15" outlineLevel="1" x14ac:dyDescent="0.2">
      <c r="B39" s="55" t="str">
        <f>T_Mask[[#This Row],[Coluna1]]</f>
        <v>Cauções e depósitos vinculados</v>
      </c>
      <c r="C39" s="34"/>
      <c r="D39" s="6">
        <v>104283.66519000003</v>
      </c>
      <c r="E39" s="11"/>
      <c r="F39" s="6">
        <v>-2088</v>
      </c>
      <c r="G39" s="6"/>
      <c r="H39" s="6">
        <v>-8857</v>
      </c>
      <c r="I39" s="9"/>
      <c r="J39" s="6">
        <v>-14731</v>
      </c>
      <c r="K39" s="6"/>
      <c r="L39" s="6">
        <v>6843</v>
      </c>
      <c r="M39" s="6"/>
      <c r="N39" s="6">
        <v>0</v>
      </c>
      <c r="O39" s="7"/>
      <c r="P39" s="6">
        <v>284234.66519000003</v>
      </c>
      <c r="Q39" s="9"/>
      <c r="R39" s="6">
        <v>-198784</v>
      </c>
    </row>
    <row r="40" spans="2:18" ht="15" outlineLevel="1" x14ac:dyDescent="0.2">
      <c r="B40" s="55" t="str">
        <f>T_Mask[[#This Row],[Coluna1]]</f>
        <v>Pagamento de imposto de renda e contribuição social</v>
      </c>
      <c r="C40" s="11"/>
      <c r="D40" s="6">
        <v>-5343.1458200000015</v>
      </c>
      <c r="E40" s="11"/>
      <c r="F40" s="6">
        <v>-460424</v>
      </c>
      <c r="G40" s="8"/>
      <c r="H40" s="6">
        <v>-8582</v>
      </c>
      <c r="I40" s="8"/>
      <c r="J40" s="6">
        <v>-88123</v>
      </c>
      <c r="K40" s="8"/>
      <c r="L40" s="6">
        <v>0</v>
      </c>
      <c r="M40" s="8"/>
      <c r="N40" s="6">
        <v>0</v>
      </c>
      <c r="O40" s="20"/>
      <c r="P40" s="6">
        <v>-52135.145819999976</v>
      </c>
      <c r="Q40" s="8"/>
      <c r="R40" s="6">
        <v>-510337</v>
      </c>
    </row>
    <row r="41" spans="2:18" ht="15" outlineLevel="1" x14ac:dyDescent="0.2">
      <c r="B41" s="55" t="str">
        <f>T_Mask[[#This Row],[Coluna1]]</f>
        <v>Pagamento de refinanciamento de impostos e contribuições - principal</v>
      </c>
      <c r="C41" s="11"/>
      <c r="D41" s="6">
        <v>0</v>
      </c>
      <c r="E41" s="12"/>
      <c r="F41" s="6">
        <v>-12148</v>
      </c>
      <c r="G41" s="6"/>
      <c r="H41" s="6">
        <v>0</v>
      </c>
      <c r="I41" s="8"/>
      <c r="J41" s="58">
        <v>-16943</v>
      </c>
      <c r="K41" s="6"/>
      <c r="L41" s="6">
        <v>0</v>
      </c>
      <c r="M41" s="6"/>
      <c r="N41" s="58">
        <v>0</v>
      </c>
      <c r="O41" s="7"/>
      <c r="P41" s="58">
        <v>52135</v>
      </c>
      <c r="Q41" s="8"/>
      <c r="R41" s="6">
        <v>-81226</v>
      </c>
    </row>
    <row r="42" spans="2:18" ht="15" outlineLevel="1" x14ac:dyDescent="0.2">
      <c r="B42" s="55" t="str">
        <f>T_Mask[[#This Row],[Coluna1]]</f>
        <v>Pagamento de previdência complementar</v>
      </c>
      <c r="C42" s="12"/>
      <c r="D42" s="6">
        <v>-5303.6270399999621</v>
      </c>
      <c r="E42" s="11"/>
      <c r="F42" s="6">
        <v>-6626</v>
      </c>
      <c r="G42" s="6"/>
      <c r="H42" s="6">
        <v>-79614</v>
      </c>
      <c r="I42" s="6"/>
      <c r="J42" s="6">
        <v>-6785</v>
      </c>
      <c r="K42" s="6"/>
      <c r="L42" s="6">
        <v>-4520</v>
      </c>
      <c r="M42" s="6"/>
      <c r="N42" s="6">
        <v>0</v>
      </c>
      <c r="O42" s="7"/>
      <c r="P42" s="6">
        <v>0.37296000003698282</v>
      </c>
      <c r="Q42" s="6"/>
      <c r="R42" s="6">
        <v>-102849</v>
      </c>
    </row>
    <row r="43" spans="2:18" ht="15" outlineLevel="1" x14ac:dyDescent="0.25">
      <c r="B43" t="str">
        <f>T_Mask[[#This Row],[Coluna1]]</f>
        <v/>
      </c>
      <c r="C43" s="11"/>
      <c r="D43" s="8"/>
      <c r="E43" s="37"/>
      <c r="F43" s="8"/>
      <c r="G43" s="8"/>
      <c r="H43" s="8"/>
      <c r="I43" s="38"/>
      <c r="J43" s="8"/>
      <c r="K43" s="8"/>
      <c r="L43" s="8"/>
      <c r="M43" s="8"/>
      <c r="N43" s="8"/>
      <c r="O43" s="20"/>
      <c r="P43" s="8"/>
      <c r="Q43" s="8"/>
      <c r="R43" s="8"/>
    </row>
    <row r="44" spans="2:18" ht="15" outlineLevel="1" x14ac:dyDescent="0.2">
      <c r="B44" s="59" t="str">
        <f>T_Mask[[#This Row],[Coluna1]]</f>
        <v>Caixa líquido proveniente das atividades operacionais das operações continuadas</v>
      </c>
      <c r="C44" s="37"/>
      <c r="D44" s="60">
        <v>287665.60387998912</v>
      </c>
      <c r="E44" s="11"/>
      <c r="F44" s="60">
        <v>1929266</v>
      </c>
      <c r="G44" s="6"/>
      <c r="H44" s="60">
        <v>658602</v>
      </c>
      <c r="I44" s="9"/>
      <c r="J44" s="60">
        <v>368603</v>
      </c>
      <c r="K44" s="6"/>
      <c r="L44" s="60">
        <v>218621</v>
      </c>
      <c r="M44" s="6"/>
      <c r="N44" s="60">
        <v>7186</v>
      </c>
      <c r="O44" s="7"/>
      <c r="P44" s="60">
        <v>1231469.6038799894</v>
      </c>
      <c r="Q44" s="9"/>
      <c r="R44" s="60">
        <v>1856268</v>
      </c>
    </row>
    <row r="45" spans="2:18" ht="15" outlineLevel="1" x14ac:dyDescent="0.2">
      <c r="B45" s="57" t="str">
        <f>T_Mask[[#This Row],[Coluna1]]</f>
        <v>Caixa líquido (usado nas) atividades operacionais das operações descontinuadas</v>
      </c>
      <c r="C45" s="1"/>
      <c r="D45" s="8">
        <v>0</v>
      </c>
      <c r="E45" s="37"/>
      <c r="F45" s="8">
        <v>0</v>
      </c>
      <c r="G45" s="8"/>
      <c r="H45" s="8">
        <v>0</v>
      </c>
      <c r="I45" s="38"/>
      <c r="J45" s="8">
        <v>0</v>
      </c>
      <c r="K45" s="8"/>
      <c r="L45" s="8">
        <v>0</v>
      </c>
      <c r="M45" s="8"/>
      <c r="N45" s="8">
        <v>0</v>
      </c>
      <c r="O45" s="20"/>
      <c r="P45" s="8">
        <v>0</v>
      </c>
      <c r="Q45" s="8"/>
      <c r="R45" s="8">
        <v>0</v>
      </c>
    </row>
    <row r="46" spans="2:18" ht="15" x14ac:dyDescent="0.2">
      <c r="B46" s="61" t="str">
        <f>T_Mask[[#This Row],[Coluna1]]</f>
        <v>Caixa líquido proveniente das atividades operacionais</v>
      </c>
      <c r="C46" s="37"/>
      <c r="D46" s="35">
        <v>287665.60387998912</v>
      </c>
      <c r="E46" s="18"/>
      <c r="F46" s="35">
        <v>1929266</v>
      </c>
      <c r="G46" s="2"/>
      <c r="H46" s="35">
        <v>658602</v>
      </c>
      <c r="I46" s="4"/>
      <c r="J46" s="35">
        <v>368603</v>
      </c>
      <c r="K46" s="2"/>
      <c r="L46" s="35">
        <v>218621</v>
      </c>
      <c r="M46" s="2"/>
      <c r="N46" s="35">
        <v>7186</v>
      </c>
      <c r="O46" s="21"/>
      <c r="P46" s="35">
        <v>1231469.6038799894</v>
      </c>
      <c r="Q46" s="2"/>
      <c r="R46" s="35">
        <v>1856268</v>
      </c>
    </row>
    <row r="47" spans="2:18" ht="15" x14ac:dyDescent="0.25">
      <c r="B47"/>
      <c r="C47" s="18"/>
      <c r="D47" s="6"/>
      <c r="E47" s="6"/>
      <c r="F47" s="6"/>
      <c r="G47" s="6"/>
      <c r="H47" s="6"/>
      <c r="I47" s="6"/>
      <c r="J47" s="6"/>
      <c r="K47" s="2"/>
      <c r="L47" s="35"/>
      <c r="M47" s="2"/>
      <c r="N47" s="35"/>
      <c r="O47" s="21"/>
      <c r="P47" s="35"/>
      <c r="Q47" s="2"/>
      <c r="R47" s="35"/>
    </row>
    <row r="48" spans="2:18" ht="15" x14ac:dyDescent="0.25">
      <c r="B48" s="52" t="str">
        <f>T_Mask[[#This Row],[Coluna1]]</f>
        <v>ATIVIDADES DE FINANCIAMENTO</v>
      </c>
      <c r="C48" s="11"/>
      <c r="D48" s="6">
        <v>0</v>
      </c>
      <c r="E48" s="6"/>
      <c r="F48" s="6">
        <v>0</v>
      </c>
      <c r="G48" s="6"/>
      <c r="H48" s="6">
        <v>0</v>
      </c>
      <c r="I48" s="6"/>
      <c r="J48" s="6">
        <v>0</v>
      </c>
      <c r="K48" s="8"/>
      <c r="L48" s="9">
        <v>0</v>
      </c>
      <c r="M48" s="8"/>
      <c r="N48" s="9">
        <v>0</v>
      </c>
      <c r="O48" s="20"/>
      <c r="P48" s="9">
        <v>0</v>
      </c>
      <c r="Q48" s="19"/>
      <c r="R48" s="9">
        <v>0</v>
      </c>
    </row>
    <row r="49" spans="2:18" ht="15" x14ac:dyDescent="0.25">
      <c r="B49" t="str">
        <f>T_Mask[[#This Row],[Coluna1]]</f>
        <v/>
      </c>
      <c r="C49" s="11"/>
      <c r="D49" s="9">
        <v>0</v>
      </c>
      <c r="E49" s="11"/>
      <c r="F49" s="9">
        <v>0</v>
      </c>
      <c r="G49" s="6"/>
      <c r="H49" s="9">
        <v>0</v>
      </c>
      <c r="I49" s="9"/>
      <c r="J49" s="9">
        <v>0</v>
      </c>
      <c r="K49" s="6"/>
      <c r="L49" s="9">
        <v>0</v>
      </c>
      <c r="M49" s="6"/>
      <c r="N49" s="9">
        <v>0</v>
      </c>
      <c r="O49" s="7"/>
      <c r="P49" s="9">
        <v>0</v>
      </c>
      <c r="Q49" s="9"/>
      <c r="R49" s="9">
        <v>0</v>
      </c>
    </row>
    <row r="50" spans="2:18" ht="15" outlineLevel="1" x14ac:dyDescent="0.2">
      <c r="B50" s="55" t="str">
        <f>T_Mask[[#This Row],[Coluna1]]</f>
        <v>Recebimento pela emissão de ações</v>
      </c>
      <c r="C50" s="12"/>
      <c r="D50" s="6">
        <v>0</v>
      </c>
      <c r="E50" s="12"/>
      <c r="F50" s="6">
        <v>0</v>
      </c>
      <c r="G50" s="8"/>
      <c r="H50" s="6">
        <v>0</v>
      </c>
      <c r="I50" s="8"/>
      <c r="J50" s="6">
        <v>0</v>
      </c>
      <c r="K50" s="8"/>
      <c r="L50" s="6">
        <v>0</v>
      </c>
      <c r="M50" s="8"/>
      <c r="N50" s="6">
        <v>0</v>
      </c>
      <c r="O50" s="20"/>
      <c r="P50" s="6">
        <v>0</v>
      </c>
      <c r="Q50" s="8"/>
      <c r="R50" s="6">
        <v>0</v>
      </c>
    </row>
    <row r="51" spans="2:18" ht="15" outlineLevel="1" x14ac:dyDescent="0.2">
      <c r="B51" s="55" t="str">
        <f>T_Mask[[#This Row],[Coluna1]]</f>
        <v>Empréstimos e financiamentos obtidos e debêntures obtidas</v>
      </c>
      <c r="C51" s="12"/>
      <c r="D51" s="6">
        <v>9008795</v>
      </c>
      <c r="E51" s="18"/>
      <c r="F51" s="6">
        <v>0</v>
      </c>
      <c r="G51" s="6"/>
      <c r="H51" s="6">
        <v>5902237</v>
      </c>
      <c r="I51" s="13"/>
      <c r="J51" s="6">
        <v>1001202</v>
      </c>
      <c r="K51" s="6"/>
      <c r="L51" s="6">
        <v>486308</v>
      </c>
      <c r="M51" s="6"/>
      <c r="N51" s="6">
        <v>0</v>
      </c>
      <c r="O51" s="7"/>
      <c r="P51" s="6">
        <v>0</v>
      </c>
      <c r="Q51" s="13"/>
      <c r="R51" s="6">
        <v>16398542</v>
      </c>
    </row>
    <row r="52" spans="2:18" ht="15" outlineLevel="1" x14ac:dyDescent="0.2">
      <c r="B52" s="55" t="str">
        <f>T_Mask[[#This Row],[Coluna1]]</f>
        <v>Pagamento de empréstimos e financiamentos e debêntures - principal</v>
      </c>
      <c r="C52" s="18"/>
      <c r="D52" s="6">
        <v>-3733211</v>
      </c>
      <c r="E52" s="11"/>
      <c r="F52" s="6">
        <v>-2066868</v>
      </c>
      <c r="G52" s="6"/>
      <c r="H52" s="6">
        <v>-30088</v>
      </c>
      <c r="I52" s="9"/>
      <c r="J52" s="6">
        <v>-183236</v>
      </c>
      <c r="K52" s="6"/>
      <c r="L52" s="6">
        <v>-107698</v>
      </c>
      <c r="M52" s="6"/>
      <c r="N52" s="6">
        <v>0</v>
      </c>
      <c r="O52" s="7"/>
      <c r="P52" s="6">
        <v>-527748</v>
      </c>
      <c r="Q52" s="9"/>
      <c r="R52" s="6">
        <v>-5593353</v>
      </c>
    </row>
    <row r="53" spans="2:18" ht="15" outlineLevel="1" x14ac:dyDescent="0.2">
      <c r="B53" s="55" t="str">
        <f>T_Mask[[#This Row],[Coluna1]]</f>
        <v>Pagamento de remuneração aos acionistas</v>
      </c>
      <c r="C53" s="11"/>
      <c r="D53" s="6">
        <v>-1286706.4550000001</v>
      </c>
      <c r="E53" s="18"/>
      <c r="F53" s="6">
        <v>-1496740</v>
      </c>
      <c r="G53" s="6"/>
      <c r="H53" s="6">
        <v>0</v>
      </c>
      <c r="I53" s="13"/>
      <c r="J53" s="6">
        <v>0</v>
      </c>
      <c r="K53" s="6"/>
      <c r="L53" s="6">
        <v>0</v>
      </c>
      <c r="M53" s="6"/>
      <c r="N53" s="6">
        <v>-4549</v>
      </c>
      <c r="O53" s="7"/>
      <c r="P53" s="6">
        <v>-1496740.4550000001</v>
      </c>
      <c r="Q53" s="13"/>
      <c r="R53" s="6">
        <v>-1291255</v>
      </c>
    </row>
    <row r="54" spans="2:18" ht="15" outlineLevel="1" x14ac:dyDescent="0.2">
      <c r="B54" s="55" t="str">
        <f>T_Mask[[#This Row],[Coluna1]]</f>
        <v>Pagamento aos acionistas dissidentes - incorporação de ações</v>
      </c>
      <c r="C54" s="18"/>
      <c r="D54" s="6">
        <v>0</v>
      </c>
      <c r="E54" s="12"/>
      <c r="F54" s="6">
        <v>0</v>
      </c>
      <c r="G54" s="6"/>
      <c r="H54" s="6">
        <v>0</v>
      </c>
      <c r="I54" s="13"/>
      <c r="J54" s="6">
        <v>0</v>
      </c>
      <c r="K54" s="6"/>
      <c r="L54" s="6">
        <v>0</v>
      </c>
      <c r="M54" s="6"/>
      <c r="N54" s="6">
        <v>0</v>
      </c>
      <c r="O54" s="7"/>
      <c r="P54" s="6">
        <v>0</v>
      </c>
      <c r="Q54" s="13"/>
      <c r="R54" s="6">
        <v>0</v>
      </c>
    </row>
    <row r="55" spans="2:18" ht="15" outlineLevel="1" x14ac:dyDescent="0.2">
      <c r="B55" s="55" t="str">
        <f>T_Mask[[#This Row],[Coluna1]]</f>
        <v>Recompra de ações</v>
      </c>
      <c r="C55" s="12"/>
      <c r="D55" s="6">
        <v>0</v>
      </c>
      <c r="E55" s="12"/>
      <c r="F55" s="6">
        <v>0</v>
      </c>
      <c r="G55" s="6"/>
      <c r="H55" s="6">
        <v>0</v>
      </c>
      <c r="I55" s="13"/>
      <c r="J55" s="6">
        <v>0</v>
      </c>
      <c r="K55" s="6"/>
      <c r="L55" s="6">
        <v>0</v>
      </c>
      <c r="M55" s="6"/>
      <c r="N55" s="6">
        <v>0</v>
      </c>
      <c r="O55" s="7"/>
      <c r="P55" s="6">
        <v>0</v>
      </c>
      <c r="Q55" s="13"/>
      <c r="R55" s="6">
        <v>0</v>
      </c>
    </row>
    <row r="56" spans="2:18" ht="15" outlineLevel="1" x14ac:dyDescent="0.2">
      <c r="B56" s="55" t="str">
        <f>T_Mask[[#This Row],[Coluna1]]</f>
        <v>Pagamento de obrigações com CDE e revitalização de bacias - principal</v>
      </c>
      <c r="C56" s="12"/>
      <c r="D56" s="6">
        <v>0</v>
      </c>
      <c r="E56" s="12"/>
      <c r="F56" s="6">
        <v>-324586</v>
      </c>
      <c r="G56" s="6"/>
      <c r="H56" s="6">
        <v>-471557</v>
      </c>
      <c r="I56" s="13"/>
      <c r="J56" s="6">
        <v>-331932</v>
      </c>
      <c r="K56" s="6"/>
      <c r="L56" s="6">
        <v>0</v>
      </c>
      <c r="M56" s="6"/>
      <c r="N56" s="6">
        <v>0</v>
      </c>
      <c r="O56" s="7"/>
      <c r="P56" s="6">
        <v>0</v>
      </c>
      <c r="Q56" s="13"/>
      <c r="R56" s="6">
        <v>-1128075</v>
      </c>
    </row>
    <row r="57" spans="2:18" ht="15" outlineLevel="1" x14ac:dyDescent="0.2">
      <c r="B57" s="55" t="str">
        <f>T_Mask[[#This Row],[Coluna1]]</f>
        <v>Pagamento de arrendamentos - principal</v>
      </c>
      <c r="C57" s="12"/>
      <c r="D57" s="6">
        <v>-3562.4460799999997</v>
      </c>
      <c r="E57" s="12"/>
      <c r="F57" s="6">
        <v>-7010</v>
      </c>
      <c r="G57" s="6"/>
      <c r="H57" s="6">
        <v>0</v>
      </c>
      <c r="I57" s="13"/>
      <c r="J57" s="6">
        <v>-2701</v>
      </c>
      <c r="K57" s="6"/>
      <c r="L57" s="6">
        <v>-1530</v>
      </c>
      <c r="M57" s="6"/>
      <c r="N57" s="6">
        <v>0</v>
      </c>
      <c r="O57" s="7"/>
      <c r="P57" s="6">
        <v>-0.44607999999971071</v>
      </c>
      <c r="Q57" s="13"/>
      <c r="R57" s="6">
        <v>-14803</v>
      </c>
    </row>
    <row r="58" spans="2:18" ht="15" outlineLevel="1" x14ac:dyDescent="0.2">
      <c r="B58" s="55" t="str">
        <f>T_Mask[[#This Row],[Coluna1]]</f>
        <v>Outros</v>
      </c>
      <c r="C58" s="12"/>
      <c r="D58" s="6">
        <v>0</v>
      </c>
      <c r="E58" s="12"/>
      <c r="F58" s="6">
        <v>0</v>
      </c>
      <c r="G58" s="6"/>
      <c r="H58" s="6">
        <v>72563</v>
      </c>
      <c r="I58" s="13"/>
      <c r="J58" s="6">
        <v>112614</v>
      </c>
      <c r="K58" s="6"/>
      <c r="L58" s="6">
        <v>0</v>
      </c>
      <c r="M58" s="6"/>
      <c r="N58" s="6">
        <v>0</v>
      </c>
      <c r="O58" s="7"/>
      <c r="P58" s="6">
        <v>185177</v>
      </c>
      <c r="Q58" s="13"/>
      <c r="R58" s="6">
        <v>0</v>
      </c>
    </row>
    <row r="59" spans="2:18" ht="15" outlineLevel="1" x14ac:dyDescent="0.2">
      <c r="B59" s="55" t="str">
        <f>T_Mask[[#This Row],[Coluna1]]</f>
        <v/>
      </c>
      <c r="C59" s="12"/>
      <c r="D59" s="13"/>
      <c r="E59" s="12"/>
      <c r="F59" s="13"/>
      <c r="G59" s="6"/>
      <c r="H59" s="13"/>
      <c r="I59" s="13"/>
      <c r="J59" s="13"/>
      <c r="K59" s="6"/>
      <c r="L59" s="13"/>
      <c r="M59" s="6"/>
      <c r="N59" s="13"/>
      <c r="O59" s="7"/>
      <c r="P59" s="13"/>
      <c r="Q59" s="13"/>
      <c r="R59" s="13"/>
    </row>
    <row r="60" spans="2:18" ht="15" outlineLevel="1" x14ac:dyDescent="0.2">
      <c r="B60" s="59" t="str">
        <f>T_Mask[[#This Row],[Coluna1]]</f>
        <v>Caixa líquido proveniente das (usado nas) atividades de financiamento das operações continuadas</v>
      </c>
      <c r="C60" s="12"/>
      <c r="D60" s="60">
        <v>3985315.0989199998</v>
      </c>
      <c r="E60" s="12"/>
      <c r="F60" s="60">
        <v>-3895204</v>
      </c>
      <c r="G60" s="12"/>
      <c r="H60" s="60">
        <v>5473155</v>
      </c>
      <c r="I60" s="12"/>
      <c r="J60" s="60">
        <v>595947</v>
      </c>
      <c r="K60" s="12"/>
      <c r="L60" s="60">
        <v>377080</v>
      </c>
      <c r="M60" s="12"/>
      <c r="N60" s="60">
        <v>-4549</v>
      </c>
      <c r="O60" s="12"/>
      <c r="P60" s="60">
        <v>-1839311.90108</v>
      </c>
      <c r="Q60" s="12"/>
      <c r="R60" s="60">
        <v>8371056</v>
      </c>
    </row>
    <row r="61" spans="2:18" ht="15" outlineLevel="1" x14ac:dyDescent="0.2">
      <c r="B61" s="62" t="str">
        <f>T_Mask[[#This Row],[Coluna1]]</f>
        <v>Caixa líquido (usado nas) atividades de financiamento das operações descontinuadas</v>
      </c>
      <c r="C61" s="12"/>
      <c r="D61" s="13">
        <v>0</v>
      </c>
      <c r="E61" s="12"/>
      <c r="F61" s="13">
        <v>0</v>
      </c>
      <c r="G61" s="6"/>
      <c r="H61" s="13">
        <v>0</v>
      </c>
      <c r="I61" s="13"/>
      <c r="J61" s="13">
        <v>0</v>
      </c>
      <c r="K61" s="6"/>
      <c r="L61" s="13">
        <v>0</v>
      </c>
      <c r="M61" s="6"/>
      <c r="N61" s="13">
        <v>0</v>
      </c>
      <c r="O61" s="7"/>
      <c r="P61" s="13">
        <v>0</v>
      </c>
      <c r="Q61" s="13"/>
      <c r="R61" s="13">
        <v>0</v>
      </c>
    </row>
    <row r="62" spans="2:18" ht="15" x14ac:dyDescent="0.2">
      <c r="B62" s="61" t="str">
        <f>T_Mask[[#This Row],[Coluna1]]</f>
        <v>Caixa líquido proveniente das (usado nas) atividades de financiamento</v>
      </c>
      <c r="C62" s="12"/>
      <c r="D62" s="35">
        <v>3985315.0989199998</v>
      </c>
      <c r="E62" s="18"/>
      <c r="F62" s="35">
        <v>-3895204</v>
      </c>
      <c r="G62" s="2"/>
      <c r="H62" s="35">
        <v>5473155</v>
      </c>
      <c r="I62" s="4"/>
      <c r="J62" s="35">
        <v>595947</v>
      </c>
      <c r="K62" s="2"/>
      <c r="L62" s="35">
        <v>377080</v>
      </c>
      <c r="M62" s="2"/>
      <c r="N62" s="35">
        <v>-4549</v>
      </c>
      <c r="O62" s="21"/>
      <c r="P62" s="35">
        <v>-1839311.90108</v>
      </c>
      <c r="Q62" s="2"/>
      <c r="R62" s="35">
        <v>8371056</v>
      </c>
    </row>
    <row r="63" spans="2:18" ht="15" x14ac:dyDescent="0.25">
      <c r="B63"/>
      <c r="C63" s="12"/>
      <c r="D63" s="35"/>
      <c r="E63" s="18"/>
      <c r="F63" s="35"/>
      <c r="G63" s="2"/>
      <c r="H63" s="35"/>
      <c r="I63" s="4"/>
      <c r="J63" s="35"/>
      <c r="K63" s="2"/>
      <c r="L63" s="35"/>
      <c r="M63" s="2"/>
      <c r="N63" s="35"/>
      <c r="O63" s="21"/>
      <c r="P63" s="35"/>
      <c r="Q63" s="2"/>
      <c r="R63" s="35"/>
    </row>
    <row r="64" spans="2:18" ht="15" x14ac:dyDescent="0.25">
      <c r="B64" s="52" t="str">
        <f>T_Mask[[#This Row],[Coluna1]]</f>
        <v>ATIVIDADES DE INVESTIMENTO</v>
      </c>
      <c r="C64" s="12"/>
      <c r="D64" s="13"/>
      <c r="E64" s="12"/>
      <c r="F64" s="13"/>
      <c r="G64" s="6"/>
      <c r="H64" s="13"/>
      <c r="I64" s="13"/>
      <c r="J64" s="13"/>
      <c r="K64" s="6"/>
      <c r="L64" s="13"/>
      <c r="M64" s="6"/>
      <c r="N64" s="13"/>
      <c r="O64" s="7"/>
      <c r="P64" s="13"/>
      <c r="Q64" s="13"/>
      <c r="R64" s="13"/>
    </row>
    <row r="65" spans="2:18" ht="15" x14ac:dyDescent="0.2">
      <c r="B65" s="55" t="str">
        <f>T_Mask[[#This Row],[Coluna1]]</f>
        <v/>
      </c>
      <c r="C65" s="12"/>
      <c r="D65" s="13"/>
      <c r="E65" s="12"/>
      <c r="F65" s="13"/>
      <c r="G65" s="6"/>
      <c r="H65" s="13"/>
      <c r="I65" s="13"/>
      <c r="J65" s="13"/>
      <c r="K65" s="6"/>
      <c r="L65" s="13"/>
      <c r="M65" s="6"/>
      <c r="N65" s="13"/>
      <c r="O65" s="7"/>
      <c r="P65" s="13"/>
      <c r="Q65" s="13"/>
      <c r="R65" s="13"/>
    </row>
    <row r="66" spans="2:18" ht="15" outlineLevel="1" x14ac:dyDescent="0.2">
      <c r="B66" s="55" t="str">
        <f>T_Mask[[#This Row],[Coluna1]]</f>
        <v>Recebimento de encargos financeiros</v>
      </c>
      <c r="C66" s="12"/>
      <c r="D66" s="6">
        <v>206364.00705999997</v>
      </c>
      <c r="E66" s="12"/>
      <c r="F66" s="6">
        <v>0</v>
      </c>
      <c r="G66" s="6"/>
      <c r="H66" s="6">
        <v>0</v>
      </c>
      <c r="I66" s="13"/>
      <c r="J66" s="6">
        <v>0</v>
      </c>
      <c r="K66" s="6"/>
      <c r="L66" s="6">
        <v>0</v>
      </c>
      <c r="M66" s="6"/>
      <c r="N66" s="6">
        <v>0</v>
      </c>
      <c r="O66" s="7"/>
      <c r="P66" s="6">
        <v>232739.00705999997</v>
      </c>
      <c r="Q66" s="13"/>
      <c r="R66" s="6">
        <v>-26375</v>
      </c>
    </row>
    <row r="67" spans="2:18" ht="15" outlineLevel="1" x14ac:dyDescent="0.2">
      <c r="B67" s="55" t="str">
        <f>T_Mask[[#This Row],[Coluna1]]</f>
        <v>Aquisição de Debêntures</v>
      </c>
      <c r="C67" s="12"/>
      <c r="D67" s="6">
        <v>0</v>
      </c>
      <c r="E67" s="12"/>
      <c r="F67" s="6">
        <v>0</v>
      </c>
      <c r="G67" s="6"/>
      <c r="H67" s="6">
        <f>Tabela534258[[#This Row],[Coluna7]]-Tabela53429[[#This Row],[Coluna7]]</f>
        <v>0</v>
      </c>
      <c r="I67" s="13"/>
      <c r="J67" s="6">
        <f>Tabela534258[[#This Row],[Coluna11]]-Tabela53429[[#This Row],[Coluna11]]</f>
        <v>0</v>
      </c>
      <c r="K67" s="6"/>
      <c r="L67" s="6">
        <f>Tabela534258[[#This Row],[Coluna23]]-Tabela53429[[#This Row],[Coluna23]]</f>
        <v>0</v>
      </c>
      <c r="M67" s="6"/>
      <c r="N67" s="6">
        <f>Tabela534258[[#This Row],[Coluna13]]-Tabela53429[[#This Row],[Coluna13]]</f>
        <v>0</v>
      </c>
      <c r="O67" s="7"/>
      <c r="P67" s="6">
        <v>0</v>
      </c>
      <c r="Q67" s="13"/>
      <c r="R67" s="6">
        <v>0</v>
      </c>
    </row>
    <row r="68" spans="2:18" ht="15" outlineLevel="1" x14ac:dyDescent="0.2">
      <c r="B68" s="55" t="str">
        <f>T_Mask[[#This Row],[Coluna1]]</f>
        <v>Concessão de adiantamento para futuro aumento de capital</v>
      </c>
      <c r="C68" s="12"/>
      <c r="D68" s="6">
        <v>-2938.0460000000003</v>
      </c>
      <c r="E68" s="12"/>
      <c r="F68" s="6">
        <v>0</v>
      </c>
      <c r="G68" s="6"/>
      <c r="H68" s="6">
        <v>0</v>
      </c>
      <c r="I68" s="13"/>
      <c r="J68" s="6">
        <v>0</v>
      </c>
      <c r="K68" s="6"/>
      <c r="L68" s="6">
        <v>0</v>
      </c>
      <c r="M68" s="6"/>
      <c r="N68" s="6">
        <v>0</v>
      </c>
      <c r="O68" s="7"/>
      <c r="P68" s="6">
        <v>-4.6000000000276486E-2</v>
      </c>
      <c r="Q68" s="13"/>
      <c r="R68" s="6">
        <v>-2938</v>
      </c>
    </row>
    <row r="69" spans="2:18" ht="15" outlineLevel="1" x14ac:dyDescent="0.2">
      <c r="B69" s="55" t="str">
        <f>T_Mask[[#This Row],[Coluna1]]</f>
        <v>Recebimento de empréstimos e financiamentos</v>
      </c>
      <c r="C69" s="12"/>
      <c r="D69" s="6">
        <v>241599.31183000002</v>
      </c>
      <c r="E69" s="12"/>
      <c r="F69" s="6">
        <v>0</v>
      </c>
      <c r="G69" s="6"/>
      <c r="H69" s="6">
        <v>0</v>
      </c>
      <c r="I69" s="13"/>
      <c r="J69" s="6">
        <v>0</v>
      </c>
      <c r="K69" s="6"/>
      <c r="L69" s="6">
        <v>0</v>
      </c>
      <c r="M69" s="6"/>
      <c r="N69" s="6">
        <v>0</v>
      </c>
      <c r="O69" s="7"/>
      <c r="P69" s="6">
        <v>540025.31183000002</v>
      </c>
      <c r="Q69" s="13"/>
      <c r="R69" s="6">
        <v>-298426</v>
      </c>
    </row>
    <row r="70" spans="2:18" ht="15" outlineLevel="1" x14ac:dyDescent="0.2">
      <c r="B70" s="55" t="str">
        <f>T_Mask[[#This Row],[Coluna1]]</f>
        <v>Aquisição de ativo imobilizado</v>
      </c>
      <c r="C70" s="12"/>
      <c r="D70" s="6">
        <v>-4278.6000000000004</v>
      </c>
      <c r="E70" s="12"/>
      <c r="F70" s="6">
        <v>-153681</v>
      </c>
      <c r="G70" s="6"/>
      <c r="H70" s="6">
        <v>-169102</v>
      </c>
      <c r="I70" s="13"/>
      <c r="J70" s="6">
        <v>-111873</v>
      </c>
      <c r="K70" s="6"/>
      <c r="L70" s="6">
        <v>-413383</v>
      </c>
      <c r="M70" s="6"/>
      <c r="N70" s="6">
        <v>-2</v>
      </c>
      <c r="O70" s="7"/>
      <c r="P70" s="6">
        <v>0.40000000002328306</v>
      </c>
      <c r="Q70" s="13"/>
      <c r="R70" s="6">
        <v>-852318</v>
      </c>
    </row>
    <row r="71" spans="2:18" ht="15" outlineLevel="1" x14ac:dyDescent="0.2">
      <c r="B71" s="55" t="str">
        <f>T_Mask[[#This Row],[Coluna1]]</f>
        <v>Aquisição de ativo intangível</v>
      </c>
      <c r="C71" s="12"/>
      <c r="D71" s="6">
        <v>-18895.645890000014</v>
      </c>
      <c r="E71" s="12"/>
      <c r="F71" s="6">
        <v>-773</v>
      </c>
      <c r="G71" s="6"/>
      <c r="H71" s="6">
        <v>-36410</v>
      </c>
      <c r="I71" s="13"/>
      <c r="J71" s="6">
        <v>-20394</v>
      </c>
      <c r="K71" s="6"/>
      <c r="L71" s="6">
        <v>-1146</v>
      </c>
      <c r="M71" s="6"/>
      <c r="N71" s="6">
        <v>0</v>
      </c>
      <c r="O71" s="7"/>
      <c r="P71" s="6">
        <v>0.35410999998566695</v>
      </c>
      <c r="Q71" s="13"/>
      <c r="R71" s="6">
        <v>-77619</v>
      </c>
    </row>
    <row r="72" spans="2:18" ht="15" outlineLevel="1" x14ac:dyDescent="0.2">
      <c r="B72" s="55" t="str">
        <f>T_Mask[[#This Row],[Coluna1]]</f>
        <v>Aplicações financeiras líquidas (TVM)</v>
      </c>
      <c r="C72" s="12"/>
      <c r="D72" s="6">
        <v>-1266366.55477</v>
      </c>
      <c r="E72" s="12"/>
      <c r="F72" s="6">
        <v>214763</v>
      </c>
      <c r="G72" s="6"/>
      <c r="H72" s="6">
        <v>-1745132</v>
      </c>
      <c r="I72" s="13"/>
      <c r="J72" s="6">
        <v>196172</v>
      </c>
      <c r="K72" s="6"/>
      <c r="L72" s="6">
        <v>197089</v>
      </c>
      <c r="M72" s="6"/>
      <c r="N72" s="6">
        <v>0</v>
      </c>
      <c r="O72" s="7"/>
      <c r="P72" s="6">
        <v>0.44522999995388091</v>
      </c>
      <c r="Q72" s="13"/>
      <c r="R72" s="6">
        <v>-2403475</v>
      </c>
    </row>
    <row r="73" spans="2:18" ht="15" outlineLevel="1" x14ac:dyDescent="0.2">
      <c r="B73" s="55" t="str">
        <f>T_Mask[[#This Row],[Coluna1]]</f>
        <v>Recebimento de encargos (TVM)</v>
      </c>
      <c r="C73" s="12"/>
      <c r="D73" s="6">
        <v>107222</v>
      </c>
      <c r="E73" s="12"/>
      <c r="F73" s="6">
        <v>95753</v>
      </c>
      <c r="G73" s="6"/>
      <c r="H73" s="6">
        <v>41222</v>
      </c>
      <c r="I73" s="13"/>
      <c r="J73" s="6">
        <v>13295</v>
      </c>
      <c r="K73" s="6"/>
      <c r="L73" s="6">
        <v>23928</v>
      </c>
      <c r="M73" s="6"/>
      <c r="N73" s="6">
        <v>0</v>
      </c>
      <c r="O73" s="7"/>
      <c r="P73" s="6">
        <v>0</v>
      </c>
      <c r="Q73" s="13"/>
      <c r="R73" s="6">
        <v>281420</v>
      </c>
    </row>
    <row r="74" spans="2:18" ht="15" outlineLevel="1" x14ac:dyDescent="0.2">
      <c r="B74" s="55" t="str">
        <f>T_Mask[[#This Row],[Coluna1]]</f>
        <v>Infraestrutura da transmissão - ativo contratual</v>
      </c>
      <c r="C74" s="12"/>
      <c r="D74" s="6">
        <v>0</v>
      </c>
      <c r="E74" s="12"/>
      <c r="F74" s="6">
        <v>-345467</v>
      </c>
      <c r="G74" s="6"/>
      <c r="H74" s="6">
        <v>-206061</v>
      </c>
      <c r="I74" s="13"/>
      <c r="J74" s="6">
        <v>-171710</v>
      </c>
      <c r="K74" s="6"/>
      <c r="L74" s="6">
        <v>-84772</v>
      </c>
      <c r="M74" s="6"/>
      <c r="N74" s="6">
        <v>0</v>
      </c>
      <c r="O74" s="7"/>
      <c r="P74" s="6">
        <v>0</v>
      </c>
      <c r="Q74" s="13"/>
      <c r="R74" s="6">
        <v>-808010</v>
      </c>
    </row>
    <row r="75" spans="2:18" ht="15" outlineLevel="1" x14ac:dyDescent="0.2">
      <c r="B75" s="55" t="str">
        <f>T_Mask[[#This Row],[Coluna1]]</f>
        <v>Aquisição/aporte de capital em participações societárias</v>
      </c>
      <c r="C75" s="12"/>
      <c r="D75" s="6">
        <v>-8820</v>
      </c>
      <c r="E75" s="12"/>
      <c r="F75" s="6">
        <v>-116056</v>
      </c>
      <c r="G75" s="6"/>
      <c r="H75" s="6">
        <v>0</v>
      </c>
      <c r="I75" s="13"/>
      <c r="J75" s="6">
        <v>0</v>
      </c>
      <c r="K75" s="6"/>
      <c r="L75" s="6">
        <v>-116055</v>
      </c>
      <c r="M75" s="6"/>
      <c r="N75" s="6">
        <v>0</v>
      </c>
      <c r="O75" s="7"/>
      <c r="P75" s="6">
        <v>0</v>
      </c>
      <c r="Q75" s="13"/>
      <c r="R75" s="6">
        <v>-8819</v>
      </c>
    </row>
    <row r="76" spans="2:18" ht="15" outlineLevel="1" x14ac:dyDescent="0.2">
      <c r="B76" s="55" t="str">
        <f>T_Mask[[#This Row],[Coluna1]]</f>
        <v>Alienação de investimentos em participações societárias</v>
      </c>
      <c r="C76" s="12"/>
      <c r="D76" s="6">
        <v>0</v>
      </c>
      <c r="E76" s="12"/>
      <c r="F76" s="6">
        <v>0</v>
      </c>
      <c r="G76" s="6"/>
      <c r="H76" s="6">
        <v>0</v>
      </c>
      <c r="I76" s="13"/>
      <c r="J76" s="6">
        <v>0</v>
      </c>
      <c r="K76" s="6"/>
      <c r="L76" s="6">
        <v>0</v>
      </c>
      <c r="M76" s="6"/>
      <c r="N76" s="6">
        <v>-1208</v>
      </c>
      <c r="O76" s="7"/>
      <c r="P76" s="6">
        <v>0</v>
      </c>
      <c r="Q76" s="13"/>
      <c r="R76" s="6">
        <v>-1208</v>
      </c>
    </row>
    <row r="77" spans="2:18" ht="15" outlineLevel="1" x14ac:dyDescent="0.2">
      <c r="B77" s="55" t="str">
        <f>T_Mask[[#This Row],[Coluna1]]</f>
        <v>Caixa restrito</v>
      </c>
      <c r="C77" s="12"/>
      <c r="D77" s="6">
        <v>0</v>
      </c>
      <c r="E77" s="12"/>
      <c r="F77" s="6">
        <v>-531138</v>
      </c>
      <c r="G77" s="6"/>
      <c r="H77" s="6">
        <v>0</v>
      </c>
      <c r="I77" s="13"/>
      <c r="J77" s="6">
        <v>0</v>
      </c>
      <c r="K77" s="6"/>
      <c r="L77" s="6">
        <v>0</v>
      </c>
      <c r="M77" s="6"/>
      <c r="N77" s="6">
        <v>0</v>
      </c>
      <c r="O77" s="7"/>
      <c r="P77" s="6">
        <v>-954146</v>
      </c>
      <c r="Q77" s="13"/>
      <c r="R77" s="6">
        <v>423008</v>
      </c>
    </row>
    <row r="78" spans="2:18" ht="15" outlineLevel="1" x14ac:dyDescent="0.2">
      <c r="B78" s="55" t="str">
        <f>T_Mask[[#This Row],[Coluna1]]</f>
        <v>Caixa líquido na incorporação de controlada</v>
      </c>
      <c r="C78" s="12"/>
      <c r="D78" s="6">
        <v>0</v>
      </c>
      <c r="E78" s="12"/>
      <c r="F78" s="6">
        <v>0</v>
      </c>
      <c r="G78" s="6"/>
      <c r="H78" s="6">
        <v>0</v>
      </c>
      <c r="I78" s="13"/>
      <c r="J78" s="58">
        <v>0</v>
      </c>
      <c r="K78" s="6"/>
      <c r="L78" s="6">
        <v>0</v>
      </c>
      <c r="M78" s="6"/>
      <c r="N78" s="58">
        <v>0</v>
      </c>
      <c r="O78" s="7"/>
      <c r="P78" s="58">
        <v>0</v>
      </c>
      <c r="Q78" s="13"/>
      <c r="R78" s="6">
        <v>0</v>
      </c>
    </row>
    <row r="79" spans="2:18" ht="15" outlineLevel="1" x14ac:dyDescent="0.2">
      <c r="B79" s="55" t="str">
        <f>T_Mask[[#This Row],[Coluna1]]</f>
        <v>Outros</v>
      </c>
      <c r="C79" s="12"/>
      <c r="D79" s="6">
        <v>0</v>
      </c>
      <c r="E79" s="12"/>
      <c r="F79" s="6">
        <v>639129</v>
      </c>
      <c r="G79" s="6"/>
      <c r="H79" s="6">
        <v>-400000</v>
      </c>
      <c r="I79" s="13"/>
      <c r="J79" s="6">
        <v>0</v>
      </c>
      <c r="K79" s="6"/>
      <c r="L79" s="6">
        <v>400000</v>
      </c>
      <c r="M79" s="6"/>
      <c r="N79" s="6">
        <v>-1003</v>
      </c>
      <c r="O79" s="7"/>
      <c r="P79" s="6">
        <v>639129</v>
      </c>
      <c r="Q79" s="13"/>
      <c r="R79" s="6">
        <v>-1005</v>
      </c>
    </row>
    <row r="80" spans="2:18" ht="15" outlineLevel="1" x14ac:dyDescent="0.2">
      <c r="B80" s="55" t="str">
        <f>T_Mask[[#This Row],[Coluna1]]</f>
        <v/>
      </c>
      <c r="C80" s="12"/>
      <c r="D80" s="13"/>
      <c r="E80" s="12"/>
      <c r="F80" s="13"/>
      <c r="G80" s="6"/>
      <c r="H80" s="13"/>
      <c r="I80" s="13"/>
      <c r="J80" s="13"/>
      <c r="K80" s="6"/>
      <c r="L80" s="13"/>
      <c r="M80" s="6"/>
      <c r="N80" s="13"/>
      <c r="O80" s="7"/>
      <c r="P80" s="13"/>
      <c r="Q80" s="13"/>
      <c r="R80" s="13"/>
    </row>
    <row r="81" spans="2:18" ht="15" x14ac:dyDescent="0.2">
      <c r="B81" s="59" t="str">
        <f>T_Mask[[#This Row],[Coluna1]]</f>
        <v>Caixa líquido proveniente das (usado nas) atividades de investimento das operações continuadas</v>
      </c>
      <c r="C81" s="12"/>
      <c r="D81" s="60">
        <v>-746113.52777000004</v>
      </c>
      <c r="E81" s="12"/>
      <c r="F81" s="60">
        <v>341569</v>
      </c>
      <c r="G81" s="12"/>
      <c r="H81" s="60">
        <v>-2130764</v>
      </c>
      <c r="I81" s="12"/>
      <c r="J81" s="60">
        <v>268048</v>
      </c>
      <c r="K81" s="12"/>
      <c r="L81" s="60">
        <v>169910</v>
      </c>
      <c r="M81" s="12"/>
      <c r="N81" s="60">
        <v>-2213</v>
      </c>
      <c r="O81" s="12"/>
      <c r="P81" s="60">
        <v>457748.47222999996</v>
      </c>
      <c r="Q81" s="12"/>
      <c r="R81" s="60">
        <v>-2325200</v>
      </c>
    </row>
    <row r="82" spans="2:18" ht="15" x14ac:dyDescent="0.2">
      <c r="B82" s="62" t="str">
        <f>T_Mask[[#This Row],[Coluna1]]</f>
        <v>Caixa líquido proveniente das atividades de investimento das operações descontinuadas</v>
      </c>
      <c r="C82" s="12"/>
      <c r="D82" s="13"/>
      <c r="E82" s="12"/>
      <c r="F82" s="13"/>
      <c r="G82" s="6"/>
      <c r="H82" s="13"/>
      <c r="I82" s="13"/>
      <c r="J82" s="13"/>
      <c r="K82" s="6"/>
      <c r="L82" s="13"/>
      <c r="M82" s="6"/>
      <c r="N82" s="13"/>
      <c r="O82" s="7"/>
      <c r="P82" s="13"/>
      <c r="Q82" s="13"/>
      <c r="R82" s="13"/>
    </row>
    <row r="83" spans="2:18" ht="15" x14ac:dyDescent="0.2">
      <c r="B83" s="61" t="str">
        <f>T_Mask[[#This Row],[Coluna1]]</f>
        <v>Caixa líquido proveniente das (usado nas) atividades de investimento</v>
      </c>
      <c r="C83" s="12"/>
      <c r="D83" s="35">
        <v>-746113.52777000004</v>
      </c>
      <c r="E83" s="18"/>
      <c r="F83" s="35">
        <v>341569</v>
      </c>
      <c r="G83" s="2"/>
      <c r="H83" s="35">
        <v>-2130764</v>
      </c>
      <c r="I83" s="4"/>
      <c r="J83" s="35">
        <v>268048</v>
      </c>
      <c r="K83" s="2"/>
      <c r="L83" s="35">
        <v>169910</v>
      </c>
      <c r="M83" s="2"/>
      <c r="N83" s="35">
        <v>-2213</v>
      </c>
      <c r="O83" s="21"/>
      <c r="P83" s="35">
        <v>457748.47222999996</v>
      </c>
      <c r="Q83" s="2"/>
      <c r="R83" s="35">
        <v>-2325200</v>
      </c>
    </row>
    <row r="84" spans="2:18" ht="15" x14ac:dyDescent="0.2">
      <c r="B84" s="55" t="str">
        <f>T_Mask[[#This Row],[Coluna1]]</f>
        <v/>
      </c>
      <c r="C84" s="12"/>
      <c r="D84" s="13"/>
      <c r="E84" s="12"/>
      <c r="F84" s="13"/>
      <c r="G84" s="6"/>
      <c r="H84" s="13"/>
      <c r="I84" s="13"/>
      <c r="J84" s="13"/>
      <c r="K84" s="6"/>
      <c r="L84" s="13"/>
      <c r="M84" s="6"/>
      <c r="N84" s="13"/>
      <c r="O84" s="7"/>
      <c r="P84" s="13"/>
      <c r="Q84" s="13"/>
      <c r="R84" s="13"/>
    </row>
    <row r="85" spans="2:18" ht="15.75" thickBot="1" x14ac:dyDescent="0.25">
      <c r="B85" s="65" t="str">
        <f>T_Mask[[#This Row],[Coluna1]]</f>
        <v>Acréscimo (redução) no caixa e equivalentes de caixa</v>
      </c>
      <c r="C85" s="12"/>
      <c r="D85" s="63">
        <v>3526867.1750299893</v>
      </c>
      <c r="E85" s="12"/>
      <c r="F85" s="63">
        <v>-1624369</v>
      </c>
      <c r="G85" s="12"/>
      <c r="H85" s="63">
        <v>4000993</v>
      </c>
      <c r="I85" s="12"/>
      <c r="J85" s="63">
        <v>1232598</v>
      </c>
      <c r="K85" s="12"/>
      <c r="L85" s="63">
        <v>765611</v>
      </c>
      <c r="M85" s="12"/>
      <c r="N85" s="63">
        <v>424</v>
      </c>
      <c r="O85" s="12"/>
      <c r="P85" s="63">
        <v>-150093.82497001067</v>
      </c>
      <c r="Q85" s="12"/>
      <c r="R85" s="63">
        <v>7902124</v>
      </c>
    </row>
    <row r="86" spans="2:18" ht="15.75" thickTop="1" x14ac:dyDescent="0.2">
      <c r="B86" s="55" t="str">
        <f>T_Mask[[#This Row],[Coluna1]]</f>
        <v/>
      </c>
      <c r="C86" s="12"/>
      <c r="D86" s="13"/>
      <c r="E86" s="12"/>
      <c r="F86" s="13"/>
      <c r="G86" s="6"/>
      <c r="H86" s="13"/>
      <c r="I86" s="13"/>
      <c r="J86" s="13"/>
      <c r="K86" s="6"/>
      <c r="L86" s="13"/>
      <c r="M86" s="6"/>
      <c r="N86" s="13"/>
      <c r="O86" s="7"/>
      <c r="P86" s="13"/>
      <c r="Q86" s="13"/>
      <c r="R86" s="13"/>
    </row>
    <row r="87" spans="2:18" ht="15" x14ac:dyDescent="0.2">
      <c r="B87" s="55" t="str">
        <f>T_Mask[[#This Row],[Coluna1]]</f>
        <v>Caixa e equivalentes de caixa no início do período</v>
      </c>
      <c r="C87" s="12"/>
      <c r="D87" s="9"/>
      <c r="E87" s="12"/>
      <c r="F87" s="6"/>
      <c r="G87" s="6"/>
      <c r="H87" s="6"/>
      <c r="I87" s="13"/>
      <c r="J87" s="9"/>
      <c r="K87" s="6"/>
      <c r="L87" s="6"/>
      <c r="M87" s="6"/>
      <c r="N87" s="9"/>
      <c r="O87" s="7"/>
      <c r="P87" s="9"/>
      <c r="Q87" s="13"/>
      <c r="R87" s="9"/>
    </row>
    <row r="88" spans="2:18" ht="15" x14ac:dyDescent="0.2">
      <c r="B88" s="55" t="str">
        <f>T_Mask[[#This Row],[Coluna1]]</f>
        <v>Caixa e equivalentes de caixa no fim do período</v>
      </c>
      <c r="C88" s="12"/>
      <c r="D88" s="9">
        <v>3526867</v>
      </c>
      <c r="E88" s="12"/>
      <c r="F88" s="6">
        <v>-2163408</v>
      </c>
      <c r="G88" s="6"/>
      <c r="H88" s="6">
        <v>3616274</v>
      </c>
      <c r="I88" s="13"/>
      <c r="J88" s="9">
        <v>870040</v>
      </c>
      <c r="K88" s="6"/>
      <c r="L88" s="6">
        <v>601362</v>
      </c>
      <c r="M88" s="6"/>
      <c r="N88" s="9">
        <v>424</v>
      </c>
      <c r="O88" s="7"/>
      <c r="P88" s="9">
        <v>0</v>
      </c>
      <c r="Q88" s="13"/>
      <c r="R88" s="9">
        <v>6451559</v>
      </c>
    </row>
    <row r="89" spans="2:18" ht="15" x14ac:dyDescent="0.2">
      <c r="B89" s="55" t="str">
        <f>T_Mask[[#This Row],[Coluna1]]</f>
        <v>(Redução) no caixa e equivalentes de caixa das operações descontinuadas</v>
      </c>
      <c r="C89" s="12"/>
      <c r="D89" s="9"/>
      <c r="E89" s="12"/>
      <c r="F89" s="6"/>
      <c r="G89" s="6"/>
      <c r="H89" s="6"/>
      <c r="I89" s="13"/>
      <c r="J89" s="9"/>
      <c r="K89" s="6"/>
      <c r="L89" s="6"/>
      <c r="M89" s="6"/>
      <c r="N89" s="9"/>
      <c r="O89" s="7"/>
      <c r="P89" s="9"/>
      <c r="Q89" s="13"/>
      <c r="R89" s="9"/>
    </row>
    <row r="90" spans="2:18" ht="15" x14ac:dyDescent="0.25">
      <c r="B90" s="39"/>
      <c r="C90" s="68"/>
      <c r="D90" s="69"/>
      <c r="E90" s="68"/>
      <c r="F90" s="69"/>
      <c r="G90" s="60"/>
      <c r="H90" s="69"/>
      <c r="I90" s="69"/>
      <c r="J90" s="69"/>
      <c r="K90" s="60"/>
      <c r="L90" s="69"/>
      <c r="M90" s="60"/>
      <c r="N90" s="69"/>
      <c r="O90" s="70"/>
      <c r="P90" s="69"/>
      <c r="Q90" s="69"/>
      <c r="R90" s="69"/>
    </row>
    <row r="91" spans="2:18" ht="14.45" customHeight="1" x14ac:dyDescent="0.25">
      <c r="B91" s="74"/>
    </row>
    <row r="92" spans="2:18" ht="14.45" customHeight="1" x14ac:dyDescent="0.25">
      <c r="D92" s="48"/>
      <c r="F92" s="48"/>
      <c r="H92" s="48"/>
      <c r="J92" s="48"/>
      <c r="L92" s="48"/>
      <c r="N92" s="48"/>
      <c r="R92" s="48"/>
    </row>
    <row r="93" spans="2:18" ht="14.45" customHeight="1" x14ac:dyDescent="0.25"/>
    <row r="94" spans="2:18" ht="15" x14ac:dyDescent="0.25"/>
    <row r="95" spans="2:18" ht="14.45" customHeight="1" x14ac:dyDescent="0.25"/>
    <row r="96" spans="2:18" ht="14.45" customHeight="1" x14ac:dyDescent="0.25">
      <c r="D96" s="48"/>
      <c r="F96" s="48"/>
      <c r="H96" s="48"/>
      <c r="J96" s="48"/>
      <c r="L96" s="48"/>
      <c r="N96" s="48"/>
      <c r="P96" s="48"/>
      <c r="R96" s="48"/>
    </row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4.45" customHeight="1" x14ac:dyDescent="0.25"/>
    <row r="113" ht="14.45" customHeight="1" x14ac:dyDescent="0.25"/>
    <row r="114" ht="14.45" customHeight="1" x14ac:dyDescent="0.25"/>
    <row r="115" ht="14.45" customHeight="1" x14ac:dyDescent="0.25"/>
    <row r="116" ht="14.45" customHeight="1" x14ac:dyDescent="0.25"/>
    <row r="117" ht="14.45" customHeight="1" x14ac:dyDescent="0.25"/>
    <row r="118" ht="14.45" customHeight="1" x14ac:dyDescent="0.25"/>
    <row r="119" ht="14.45" customHeight="1" x14ac:dyDescent="0.25"/>
    <row r="120" ht="14.45" customHeight="1" x14ac:dyDescent="0.25"/>
    <row r="121" ht="14.45" customHeight="1" x14ac:dyDescent="0.25"/>
    <row r="122" ht="14.45" customHeight="1" x14ac:dyDescent="0.25"/>
    <row r="123" ht="14.45" customHeight="1" x14ac:dyDescent="0.25"/>
    <row r="124" ht="14.45" customHeight="1" x14ac:dyDescent="0.25"/>
    <row r="125" ht="14.45" customHeight="1" x14ac:dyDescent="0.25"/>
    <row r="126" ht="14.45" customHeight="1" x14ac:dyDescent="0.25"/>
  </sheetData>
  <conditionalFormatting sqref="D92">
    <cfRule type="cellIs" dxfId="54" priority="119" operator="notEqual">
      <formula>0</formula>
    </cfRule>
    <cfRule type="colorScale" priority="120">
      <colorScale>
        <cfvo type="min"/>
        <cfvo type="max"/>
        <color rgb="FFF8696B"/>
        <color rgb="FFFCFCFF"/>
      </colorScale>
    </cfRule>
  </conditionalFormatting>
  <conditionalFormatting sqref="D96">
    <cfRule type="cellIs" dxfId="53" priority="105" operator="notEqual">
      <formula>0</formula>
    </cfRule>
    <cfRule type="colorScale" priority="106">
      <colorScale>
        <cfvo type="min"/>
        <cfvo type="max"/>
        <color rgb="FFF8696B"/>
        <color rgb="FFFCFCFF"/>
      </colorScale>
    </cfRule>
  </conditionalFormatting>
  <conditionalFormatting sqref="F92">
    <cfRule type="cellIs" dxfId="52" priority="117" operator="notEqual">
      <formula>0</formula>
    </cfRule>
    <cfRule type="colorScale" priority="118">
      <colorScale>
        <cfvo type="min"/>
        <cfvo type="max"/>
        <color rgb="FFF8696B"/>
        <color rgb="FFFCFCFF"/>
      </colorScale>
    </cfRule>
  </conditionalFormatting>
  <conditionalFormatting sqref="F96">
    <cfRule type="cellIs" dxfId="51" priority="98" operator="notEqual">
      <formula>0</formula>
    </cfRule>
    <cfRule type="colorScale" priority="99">
      <colorScale>
        <cfvo type="min"/>
        <cfvo type="max"/>
        <color rgb="FFF8696B"/>
        <color rgb="FFFCFCFF"/>
      </colorScale>
    </cfRule>
  </conditionalFormatting>
  <conditionalFormatting sqref="H92">
    <cfRule type="cellIs" dxfId="50" priority="109" operator="notEqual">
      <formula>0</formula>
    </cfRule>
    <cfRule type="colorScale" priority="110">
      <colorScale>
        <cfvo type="min"/>
        <cfvo type="max"/>
        <color rgb="FFF8696B"/>
        <color rgb="FFFCFCFF"/>
      </colorScale>
    </cfRule>
  </conditionalFormatting>
  <conditionalFormatting sqref="H96">
    <cfRule type="cellIs" dxfId="49" priority="91" operator="notEqual">
      <formula>0</formula>
    </cfRule>
    <cfRule type="colorScale" priority="92">
      <colorScale>
        <cfvo type="min"/>
        <cfvo type="max"/>
        <color rgb="FFF8696B"/>
        <color rgb="FFFCFCFF"/>
      </colorScale>
    </cfRule>
  </conditionalFormatting>
  <conditionalFormatting sqref="J92">
    <cfRule type="cellIs" dxfId="48" priority="115" operator="notEqual">
      <formula>0</formula>
    </cfRule>
    <cfRule type="colorScale" priority="116">
      <colorScale>
        <cfvo type="min"/>
        <cfvo type="max"/>
        <color rgb="FFF8696B"/>
        <color rgb="FFFCFCFF"/>
      </colorScale>
    </cfRule>
  </conditionalFormatting>
  <conditionalFormatting sqref="J96">
    <cfRule type="cellIs" dxfId="47" priority="103" operator="notEqual">
      <formula>0</formula>
    </cfRule>
    <cfRule type="colorScale" priority="104">
      <colorScale>
        <cfvo type="min"/>
        <cfvo type="max"/>
        <color rgb="FFF8696B"/>
        <color rgb="FFFCFCFF"/>
      </colorScale>
    </cfRule>
  </conditionalFormatting>
  <conditionalFormatting sqref="L92">
    <cfRule type="cellIs" dxfId="46" priority="107" operator="notEqual">
      <formula>0</formula>
    </cfRule>
    <cfRule type="colorScale" priority="108">
      <colorScale>
        <cfvo type="min"/>
        <cfvo type="max"/>
        <color rgb="FFF8696B"/>
        <color rgb="FFFCFCFF"/>
      </colorScale>
    </cfRule>
  </conditionalFormatting>
  <conditionalFormatting sqref="L96">
    <cfRule type="cellIs" dxfId="45" priority="93" operator="notEqual">
      <formula>0</formula>
    </cfRule>
    <cfRule type="colorScale" priority="102">
      <colorScale>
        <cfvo type="min"/>
        <cfvo type="max"/>
        <color rgb="FFF8696B"/>
        <color rgb="FFFCFCFF"/>
      </colorScale>
    </cfRule>
  </conditionalFormatting>
  <conditionalFormatting sqref="N92">
    <cfRule type="cellIs" dxfId="44" priority="113" operator="notEqual">
      <formula>0</formula>
    </cfRule>
    <cfRule type="colorScale" priority="114">
      <colorScale>
        <cfvo type="min"/>
        <cfvo type="max"/>
        <color rgb="FFF8696B"/>
        <color rgb="FFFCFCFF"/>
      </colorScale>
    </cfRule>
  </conditionalFormatting>
  <conditionalFormatting sqref="N96">
    <cfRule type="cellIs" dxfId="43" priority="94" operator="notEqual">
      <formula>0</formula>
    </cfRule>
    <cfRule type="colorScale" priority="101">
      <colorScale>
        <cfvo type="min"/>
        <cfvo type="max"/>
        <color rgb="FFF8696B"/>
        <color rgb="FFFCFCFF"/>
      </colorScale>
    </cfRule>
  </conditionalFormatting>
  <conditionalFormatting sqref="P96">
    <cfRule type="cellIs" dxfId="42" priority="96" operator="notEqual">
      <formula>0</formula>
    </cfRule>
    <cfRule type="colorScale" priority="97">
      <colorScale>
        <cfvo type="min"/>
        <cfvo type="max"/>
        <color rgb="FFF8696B"/>
        <color rgb="FFFCFCFF"/>
      </colorScale>
    </cfRule>
  </conditionalFormatting>
  <conditionalFormatting sqref="R92">
    <cfRule type="cellIs" dxfId="41" priority="111" operator="notEqual">
      <formula>0</formula>
    </cfRule>
    <cfRule type="colorScale" priority="112">
      <colorScale>
        <cfvo type="min"/>
        <cfvo type="max"/>
        <color rgb="FFF8696B"/>
        <color rgb="FFFCFCFF"/>
      </colorScale>
    </cfRule>
  </conditionalFormatting>
  <conditionalFormatting sqref="R96">
    <cfRule type="cellIs" dxfId="40" priority="95" operator="notEqual">
      <formula>0</formula>
    </cfRule>
    <cfRule type="colorScale" priority="100">
      <colorScale>
        <cfvo type="min"/>
        <cfvo type="max"/>
        <color rgb="FFF8696B"/>
        <color rgb="FFFCFCFF"/>
      </colorScale>
    </cfRule>
  </conditionalFormatting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&amp;C_x000D_&amp;1#&amp;"Calibri"&amp;10&amp;K000000 Classificação: Setorial</oddFooter>
  </headerFooter>
  <ignoredErrors>
    <ignoredError sqref="D11:R11 D13:R25 D28:R28 D81:R81 D83:R83 D85:R85 D88:R88 D33:R46 D48:R62 D68:R79 D66:R66" calculatedColumn="1"/>
  </ignoredErrors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DB30C-CF5E-4FBA-9926-BCE2E4ED6EFF}">
  <sheetPr>
    <tabColor theme="8" tint="0.79998168889431442"/>
    <outlinePr summaryBelow="0"/>
  </sheetPr>
  <dimension ref="A1:S96"/>
  <sheetViews>
    <sheetView showGridLines="0" zoomScale="85" zoomScaleNormal="85" workbookViewId="0">
      <pane xSplit="2" ySplit="8" topLeftCell="C9" activePane="bottomRight" state="frozen"/>
      <selection activeCell="W53" sqref="W53"/>
      <selection pane="topRight" activeCell="W53" sqref="W53"/>
      <selection pane="bottomLeft" activeCell="W53" sqref="W53"/>
      <selection pane="bottomRight" activeCell="B12" sqref="B12"/>
    </sheetView>
  </sheetViews>
  <sheetFormatPr defaultColWidth="0" defaultRowHeight="15" outlineLevelRow="1" x14ac:dyDescent="0.25"/>
  <cols>
    <col min="1" max="1" width="1.7109375" style="14" customWidth="1"/>
    <col min="2" max="2" width="104.42578125" style="14" bestFit="1" customWidth="1"/>
    <col min="3" max="3" width="1.7109375" style="14" customWidth="1"/>
    <col min="4" max="4" width="17.7109375" style="14" customWidth="1"/>
    <col min="5" max="5" width="1.7109375" style="14" customWidth="1"/>
    <col min="6" max="6" width="17.7109375" style="14" customWidth="1"/>
    <col min="7" max="7" width="1.7109375" style="14" customWidth="1"/>
    <col min="8" max="8" width="17.7109375" style="14" customWidth="1"/>
    <col min="9" max="9" width="1.7109375" style="14" customWidth="1"/>
    <col min="10" max="10" width="17.7109375" style="14" customWidth="1"/>
    <col min="11" max="11" width="1.7109375" style="14" customWidth="1"/>
    <col min="12" max="12" width="17.7109375" style="14" customWidth="1"/>
    <col min="13" max="13" width="1.7109375" style="14" customWidth="1"/>
    <col min="14" max="14" width="17.7109375" style="14" customWidth="1"/>
    <col min="15" max="15" width="1.7109375" style="14" customWidth="1"/>
    <col min="16" max="16" width="17.7109375" style="14" customWidth="1"/>
    <col min="17" max="17" width="1.7109375" style="14" customWidth="1"/>
    <col min="18" max="18" width="17.7109375" style="14" customWidth="1"/>
    <col min="19" max="19" width="2.7109375" style="14" customWidth="1"/>
    <col min="20" max="16384" width="9.28515625" style="14" hidden="1"/>
  </cols>
  <sheetData>
    <row r="1" spans="1:18" s="41" customFormat="1" x14ac:dyDescent="0.25">
      <c r="N1" s="42"/>
    </row>
    <row r="2" spans="1:18" s="41" customFormat="1" x14ac:dyDescent="0.25"/>
    <row r="3" spans="1:18" s="41" customFormat="1" x14ac:dyDescent="0.25"/>
    <row r="4" spans="1:18" s="41" customFormat="1" x14ac:dyDescent="0.25">
      <c r="B4" s="43" t="s">
        <v>2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</row>
    <row r="5" spans="1:18" s="41" customFormat="1" x14ac:dyDescent="0.25">
      <c r="B5" s="44" t="s">
        <v>72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</row>
    <row r="6" spans="1:18" s="41" customFormat="1" x14ac:dyDescent="0.25">
      <c r="B6" s="46" t="s">
        <v>3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</row>
    <row r="7" spans="1:18" s="42" customFormat="1" ht="30" x14ac:dyDescent="0.25">
      <c r="D7" s="17" t="s">
        <v>10</v>
      </c>
      <c r="F7" s="17" t="s">
        <v>4</v>
      </c>
      <c r="H7" s="17" t="s">
        <v>5</v>
      </c>
      <c r="J7" s="17" t="s">
        <v>6</v>
      </c>
      <c r="K7" s="15"/>
      <c r="L7" s="17" t="s">
        <v>7</v>
      </c>
      <c r="M7" s="15"/>
      <c r="N7" s="17" t="s">
        <v>8</v>
      </c>
      <c r="O7" s="15"/>
      <c r="P7" s="17" t="s">
        <v>9</v>
      </c>
      <c r="Q7" s="15"/>
      <c r="R7" s="17" t="s">
        <v>11</v>
      </c>
    </row>
    <row r="8" spans="1:18" s="41" customFormat="1" x14ac:dyDescent="0.25">
      <c r="B8" s="47"/>
      <c r="C8" s="47"/>
      <c r="D8" s="50">
        <v>0</v>
      </c>
      <c r="E8" s="64"/>
      <c r="F8" s="64">
        <v>0</v>
      </c>
      <c r="G8" s="64"/>
      <c r="H8" s="64">
        <v>0</v>
      </c>
      <c r="I8" s="64"/>
      <c r="J8" s="64">
        <v>0</v>
      </c>
      <c r="K8" s="64"/>
      <c r="L8" s="64">
        <v>0</v>
      </c>
      <c r="M8" s="64"/>
      <c r="N8" s="64">
        <v>0</v>
      </c>
      <c r="O8" s="64"/>
      <c r="P8" s="64"/>
      <c r="Q8" s="64"/>
      <c r="R8" s="64">
        <v>0</v>
      </c>
    </row>
    <row r="9" spans="1:18" s="41" customFormat="1" x14ac:dyDescent="0.25">
      <c r="B9" s="52" t="str">
        <f>T_Mask[[#This Row],[Coluna1]]</f>
        <v>ATIVIDADES OPERACIONAIS</v>
      </c>
      <c r="C9" s="22"/>
      <c r="D9" s="23"/>
      <c r="E9" s="22"/>
      <c r="F9" s="23"/>
      <c r="G9" s="22"/>
      <c r="H9" s="23"/>
      <c r="I9" s="22"/>
      <c r="J9" s="23"/>
      <c r="K9" s="22"/>
      <c r="L9" s="23"/>
      <c r="M9" s="22"/>
      <c r="N9" s="23"/>
      <c r="O9" s="22"/>
      <c r="P9" s="23"/>
      <c r="Q9" s="22"/>
      <c r="R9" s="23"/>
    </row>
    <row r="10" spans="1:18" s="41" customFormat="1" x14ac:dyDescent="0.2">
      <c r="B10" s="51" t="str">
        <f>T_Mask[[#This Row],[Coluna1]]</f>
        <v/>
      </c>
      <c r="C10" s="3"/>
      <c r="D10" s="2"/>
      <c r="E10" s="3"/>
      <c r="F10" s="2"/>
      <c r="G10" s="2"/>
      <c r="H10" s="2"/>
      <c r="I10" s="2"/>
      <c r="J10" s="2"/>
      <c r="K10" s="2"/>
      <c r="L10" s="2"/>
      <c r="M10" s="2"/>
      <c r="N10" s="2"/>
      <c r="O10" s="5"/>
      <c r="P10" s="2"/>
      <c r="Q10" s="2"/>
      <c r="R10" s="2"/>
    </row>
    <row r="11" spans="1:18" s="49" customFormat="1" x14ac:dyDescent="0.2">
      <c r="A11" s="41"/>
      <c r="B11" s="51" t="str">
        <f>T_Mask[[#This Row],[Coluna1]]</f>
        <v>Resultado do período antes do imposto de renda e da contribuição social</v>
      </c>
      <c r="C11" s="24"/>
      <c r="D11" s="25">
        <v>328051</v>
      </c>
      <c r="E11" s="24"/>
      <c r="F11" s="25">
        <v>939709</v>
      </c>
      <c r="G11" s="24"/>
      <c r="H11" s="25">
        <v>343665</v>
      </c>
      <c r="I11" s="24"/>
      <c r="J11" s="25">
        <v>-329872</v>
      </c>
      <c r="K11" s="24"/>
      <c r="L11" s="25">
        <v>150360</v>
      </c>
      <c r="M11" s="24"/>
      <c r="N11" s="25">
        <v>6120</v>
      </c>
      <c r="O11" s="24"/>
      <c r="P11" s="25">
        <v>802404</v>
      </c>
      <c r="Q11" s="24"/>
      <c r="R11" s="25">
        <v>635629</v>
      </c>
    </row>
    <row r="12" spans="1:18" s="41" customFormat="1" x14ac:dyDescent="0.2">
      <c r="B12" s="51" t="str">
        <f>T_Mask[[#This Row],[Coluna1]]</f>
        <v/>
      </c>
      <c r="C12" s="26"/>
      <c r="D12" s="27"/>
      <c r="E12" s="26"/>
      <c r="F12" s="27"/>
      <c r="G12" s="28"/>
      <c r="H12" s="27"/>
      <c r="I12" s="29"/>
      <c r="J12" s="27"/>
      <c r="K12" s="29"/>
      <c r="L12" s="27"/>
      <c r="M12" s="29"/>
      <c r="N12" s="27"/>
      <c r="O12" s="30"/>
      <c r="P12" s="27"/>
      <c r="Q12" s="28"/>
      <c r="R12" s="27"/>
    </row>
    <row r="13" spans="1:18" s="41" customFormat="1" x14ac:dyDescent="0.2">
      <c r="B13" s="53" t="str">
        <f>T_Mask[[#This Row],[Coluna1]]</f>
        <v>Ajustes para reconciliar o lucro com o caixa gerado pelas operações:</v>
      </c>
      <c r="C13" s="1"/>
      <c r="D13" s="23">
        <v>-610176</v>
      </c>
      <c r="E13" s="1"/>
      <c r="F13" s="23">
        <v>-388539</v>
      </c>
      <c r="G13" s="6"/>
      <c r="H13" s="23">
        <v>-552750</v>
      </c>
      <c r="I13" s="6"/>
      <c r="J13" s="23">
        <v>576987</v>
      </c>
      <c r="K13" s="6"/>
      <c r="L13" s="23">
        <v>-252062</v>
      </c>
      <c r="M13" s="6"/>
      <c r="N13" s="23">
        <v>-7525</v>
      </c>
      <c r="O13" s="7"/>
      <c r="P13" s="23">
        <v>-952491</v>
      </c>
      <c r="Q13" s="6"/>
      <c r="R13" s="23">
        <v>-281574</v>
      </c>
    </row>
    <row r="14" spans="1:18" s="41" customFormat="1" outlineLevel="1" x14ac:dyDescent="0.2">
      <c r="B14" s="54" t="str">
        <f>T_Mask[[#This Row],[Coluna1]]</f>
        <v>Depreciação e amortização</v>
      </c>
      <c r="C14" s="1"/>
      <c r="D14" s="6">
        <v>4377</v>
      </c>
      <c r="E14" s="1"/>
      <c r="F14" s="6">
        <v>408899</v>
      </c>
      <c r="G14" s="6"/>
      <c r="H14" s="6">
        <v>152453</v>
      </c>
      <c r="I14" s="6"/>
      <c r="J14" s="6">
        <v>394670</v>
      </c>
      <c r="K14" s="6"/>
      <c r="L14" s="6">
        <v>36312</v>
      </c>
      <c r="M14" s="6"/>
      <c r="N14" s="6">
        <v>0</v>
      </c>
      <c r="O14" s="7"/>
      <c r="P14" s="6">
        <v>0</v>
      </c>
      <c r="Q14" s="6"/>
      <c r="R14" s="6">
        <v>996711</v>
      </c>
    </row>
    <row r="15" spans="1:18" s="41" customFormat="1" outlineLevel="1" x14ac:dyDescent="0.2">
      <c r="B15" s="54" t="str">
        <f>T_Mask[[#This Row],[Coluna1]]</f>
        <v>Variações cambiais e monetárias líquidas</v>
      </c>
      <c r="C15" s="1"/>
      <c r="D15" s="6">
        <v>329212</v>
      </c>
      <c r="E15" s="1"/>
      <c r="F15" s="6">
        <v>172862</v>
      </c>
      <c r="G15" s="6"/>
      <c r="H15" s="6">
        <v>225551</v>
      </c>
      <c r="I15" s="6"/>
      <c r="J15" s="6">
        <v>177429</v>
      </c>
      <c r="K15" s="6"/>
      <c r="L15" s="6">
        <v>24313</v>
      </c>
      <c r="M15" s="6"/>
      <c r="N15" s="6">
        <v>0</v>
      </c>
      <c r="O15" s="7"/>
      <c r="P15" s="6">
        <v>0</v>
      </c>
      <c r="Q15" s="6"/>
      <c r="R15" s="6">
        <v>929367</v>
      </c>
    </row>
    <row r="16" spans="1:18" s="41" customFormat="1" outlineLevel="1" x14ac:dyDescent="0.2">
      <c r="B16" s="54" t="str">
        <f>T_Mask[[#This Row],[Coluna1]]</f>
        <v>Encargos financeiros</v>
      </c>
      <c r="C16" s="1"/>
      <c r="D16" s="6">
        <v>295093</v>
      </c>
      <c r="E16" s="1"/>
      <c r="F16" s="6">
        <v>445684</v>
      </c>
      <c r="G16" s="6"/>
      <c r="H16" s="6">
        <v>324992</v>
      </c>
      <c r="I16" s="6"/>
      <c r="J16" s="6">
        <v>606745</v>
      </c>
      <c r="K16" s="6"/>
      <c r="L16" s="6">
        <v>62495</v>
      </c>
      <c r="M16" s="6"/>
      <c r="N16" s="6">
        <v>-1626</v>
      </c>
      <c r="O16" s="7"/>
      <c r="P16" s="6">
        <v>19673</v>
      </c>
      <c r="Q16" s="6"/>
      <c r="R16" s="6">
        <v>1713710</v>
      </c>
    </row>
    <row r="17" spans="1:18" s="41" customFormat="1" outlineLevel="1" x14ac:dyDescent="0.2">
      <c r="B17" s="54" t="str">
        <f>T_Mask[[#This Row],[Coluna1]]</f>
        <v>Resultado da equivalência patrimonial</v>
      </c>
      <c r="C17" s="1"/>
      <c r="D17" s="6">
        <v>-1235115</v>
      </c>
      <c r="E17" s="1"/>
      <c r="F17" s="6">
        <v>-162368</v>
      </c>
      <c r="G17" s="6"/>
      <c r="H17" s="6">
        <v>-43430</v>
      </c>
      <c r="I17" s="6"/>
      <c r="J17" s="6">
        <v>87976</v>
      </c>
      <c r="K17" s="6"/>
      <c r="L17" s="6">
        <v>-13094</v>
      </c>
      <c r="M17" s="6"/>
      <c r="N17" s="6">
        <v>-5005</v>
      </c>
      <c r="O17" s="7"/>
      <c r="P17" s="6">
        <v>-795074</v>
      </c>
      <c r="Q17" s="6"/>
      <c r="R17" s="6">
        <v>-575962</v>
      </c>
    </row>
    <row r="18" spans="1:18" s="41" customFormat="1" outlineLevel="1" x14ac:dyDescent="0.2">
      <c r="B18" s="54" t="str">
        <f>T_Mask[[#This Row],[Coluna1]]</f>
        <v>Outras receitas e despesas</v>
      </c>
      <c r="C18" s="1"/>
      <c r="D18" s="6">
        <v>-354</v>
      </c>
      <c r="E18" s="1"/>
      <c r="F18" s="6">
        <v>0</v>
      </c>
      <c r="G18" s="6"/>
      <c r="H18" s="6">
        <v>0</v>
      </c>
      <c r="I18" s="6"/>
      <c r="J18" s="6">
        <v>0</v>
      </c>
      <c r="K18" s="6"/>
      <c r="L18" s="6">
        <v>0</v>
      </c>
      <c r="M18" s="6"/>
      <c r="N18" s="6">
        <v>0</v>
      </c>
      <c r="O18" s="7"/>
      <c r="P18" s="6">
        <v>4413</v>
      </c>
      <c r="Q18" s="6"/>
      <c r="R18" s="6">
        <v>-4767</v>
      </c>
    </row>
    <row r="19" spans="1:18" s="41" customFormat="1" outlineLevel="1" x14ac:dyDescent="0.2">
      <c r="B19" s="54" t="str">
        <f>T_Mask[[#This Row],[Coluna1]]</f>
        <v>Receitas da transmissão</v>
      </c>
      <c r="C19" s="1"/>
      <c r="D19" s="6">
        <v>0</v>
      </c>
      <c r="E19" s="1"/>
      <c r="F19" s="6">
        <v>-1662604</v>
      </c>
      <c r="G19" s="6"/>
      <c r="H19" s="6">
        <v>-1357510</v>
      </c>
      <c r="I19" s="6"/>
      <c r="J19" s="6">
        <v>-1059073</v>
      </c>
      <c r="K19" s="6"/>
      <c r="L19" s="6">
        <v>-559576</v>
      </c>
      <c r="M19" s="6"/>
      <c r="N19" s="6">
        <v>0</v>
      </c>
      <c r="O19" s="7"/>
      <c r="P19" s="6">
        <v>-80191</v>
      </c>
      <c r="Q19" s="6"/>
      <c r="R19" s="6">
        <v>-4558572</v>
      </c>
    </row>
    <row r="20" spans="1:18" s="41" customFormat="1" outlineLevel="1" x14ac:dyDescent="0.2">
      <c r="B20" s="54" t="str">
        <f>T_Mask[[#This Row],[Coluna1]]</f>
        <v>Custo de construção - transmissão</v>
      </c>
      <c r="C20" s="24"/>
      <c r="D20" s="6">
        <v>0</v>
      </c>
      <c r="E20" s="24"/>
      <c r="F20" s="6">
        <v>192823</v>
      </c>
      <c r="G20" s="24"/>
      <c r="H20" s="6">
        <v>178658</v>
      </c>
      <c r="I20" s="24"/>
      <c r="J20" s="6">
        <v>190848</v>
      </c>
      <c r="K20" s="24"/>
      <c r="L20" s="6">
        <v>79477</v>
      </c>
      <c r="M20" s="24"/>
      <c r="N20" s="6">
        <v>0</v>
      </c>
      <c r="O20" s="24"/>
      <c r="P20" s="6">
        <v>0</v>
      </c>
      <c r="Q20" s="24"/>
      <c r="R20" s="6">
        <v>641806</v>
      </c>
    </row>
    <row r="21" spans="1:18" s="41" customFormat="1" outlineLevel="1" x14ac:dyDescent="0.2">
      <c r="B21" s="54" t="str">
        <f>T_Mask[[#This Row],[Coluna1]]</f>
        <v>Remensurações regulatórias - Contratos de transmissão</v>
      </c>
      <c r="C21" s="12"/>
      <c r="D21" s="6">
        <v>0</v>
      </c>
      <c r="E21" s="12"/>
      <c r="F21" s="6">
        <v>0</v>
      </c>
      <c r="G21" s="6"/>
      <c r="H21" s="6">
        <v>0</v>
      </c>
      <c r="I21" s="24"/>
      <c r="J21" s="6">
        <v>0</v>
      </c>
      <c r="K21" s="6"/>
      <c r="L21" s="6">
        <v>0</v>
      </c>
      <c r="M21" s="6"/>
      <c r="N21" s="6">
        <v>0</v>
      </c>
      <c r="O21" s="58"/>
      <c r="P21" s="6">
        <v>0</v>
      </c>
      <c r="Q21" s="24"/>
      <c r="R21" s="6">
        <v>0</v>
      </c>
    </row>
    <row r="22" spans="1:18" s="41" customFormat="1" outlineLevel="1" x14ac:dyDescent="0.2">
      <c r="B22" s="54" t="str">
        <f>T_Mask[[#This Row],[Coluna1]]</f>
        <v>Provisões (reversões) operacionais</v>
      </c>
      <c r="C22" s="1"/>
      <c r="D22" s="6">
        <v>-180627</v>
      </c>
      <c r="E22" s="1"/>
      <c r="F22" s="6">
        <v>147933</v>
      </c>
      <c r="G22" s="6"/>
      <c r="H22" s="6">
        <v>31983</v>
      </c>
      <c r="I22" s="6"/>
      <c r="J22" s="6">
        <v>96536</v>
      </c>
      <c r="K22" s="6"/>
      <c r="L22" s="6">
        <v>92506</v>
      </c>
      <c r="M22" s="6"/>
      <c r="N22" s="6">
        <v>0</v>
      </c>
      <c r="O22" s="7"/>
      <c r="P22" s="6">
        <v>-7330</v>
      </c>
      <c r="Q22" s="6"/>
      <c r="R22" s="6">
        <v>195661</v>
      </c>
    </row>
    <row r="23" spans="1:18" s="41" customFormat="1" outlineLevel="1" x14ac:dyDescent="0.2">
      <c r="B23" s="54" t="str">
        <f>T_Mask[[#This Row],[Coluna1]]</f>
        <v>Baixas de imobilizado e intangível</v>
      </c>
      <c r="C23" s="1"/>
      <c r="D23" s="6">
        <v>0</v>
      </c>
      <c r="E23" s="1"/>
      <c r="F23" s="6">
        <v>0</v>
      </c>
      <c r="G23" s="6"/>
      <c r="H23" s="6">
        <v>0</v>
      </c>
      <c r="I23" s="6"/>
      <c r="J23" s="6">
        <v>0</v>
      </c>
      <c r="K23" s="6"/>
      <c r="L23" s="6">
        <v>0</v>
      </c>
      <c r="M23" s="6"/>
      <c r="N23" s="6">
        <v>0</v>
      </c>
      <c r="O23" s="7"/>
      <c r="P23" s="6">
        <v>0</v>
      </c>
      <c r="Q23" s="31"/>
      <c r="R23" s="6">
        <v>0</v>
      </c>
    </row>
    <row r="24" spans="1:18" s="41" customFormat="1" outlineLevel="1" x14ac:dyDescent="0.2">
      <c r="B24" s="54" t="str">
        <f>T_Mask[[#This Row],[Coluna1]]</f>
        <v>Resultado da dívida protegida (hedge) e derivativos</v>
      </c>
      <c r="C24" s="12"/>
      <c r="D24" s="6">
        <v>174969</v>
      </c>
      <c r="E24" s="12"/>
      <c r="F24" s="58">
        <v>0</v>
      </c>
      <c r="G24" s="6"/>
      <c r="H24" s="58">
        <v>0</v>
      </c>
      <c r="I24" s="6"/>
      <c r="J24" s="58">
        <v>71976</v>
      </c>
      <c r="K24" s="6"/>
      <c r="L24" s="58">
        <v>16084</v>
      </c>
      <c r="M24" s="6"/>
      <c r="N24" s="58">
        <v>0</v>
      </c>
      <c r="O24" s="7"/>
      <c r="P24" s="58">
        <v>0</v>
      </c>
      <c r="Q24" s="31"/>
      <c r="R24" s="6">
        <v>263029</v>
      </c>
    </row>
    <row r="25" spans="1:18" s="49" customFormat="1" outlineLevel="1" x14ac:dyDescent="0.2">
      <c r="A25" s="41"/>
      <c r="B25" s="54" t="str">
        <f>T_Mask[[#This Row],[Coluna1]]</f>
        <v>Outras</v>
      </c>
      <c r="C25" s="22"/>
      <c r="D25" s="6">
        <v>2269</v>
      </c>
      <c r="E25" s="12"/>
      <c r="F25" s="6">
        <v>68232</v>
      </c>
      <c r="G25" s="6"/>
      <c r="H25" s="6">
        <v>-65447</v>
      </c>
      <c r="I25" s="16"/>
      <c r="J25" s="6">
        <v>9880</v>
      </c>
      <c r="K25" s="6"/>
      <c r="L25" s="6">
        <v>9421</v>
      </c>
      <c r="M25" s="6"/>
      <c r="N25" s="6">
        <v>-894</v>
      </c>
      <c r="O25" s="58"/>
      <c r="P25" s="6">
        <v>-93982</v>
      </c>
      <c r="Q25" s="16"/>
      <c r="R25" s="6">
        <v>117443</v>
      </c>
    </row>
    <row r="26" spans="1:18" s="41" customFormat="1" x14ac:dyDescent="0.2">
      <c r="B26" s="55" t="str">
        <f>T_Mask[[#This Row],[Coluna1]]</f>
        <v/>
      </c>
      <c r="C26" s="22"/>
      <c r="D26" s="23"/>
      <c r="E26" s="22"/>
      <c r="F26" s="23"/>
      <c r="G26" s="22"/>
      <c r="H26" s="23"/>
      <c r="I26" s="22"/>
      <c r="J26" s="23"/>
      <c r="K26" s="22"/>
      <c r="L26" s="23"/>
      <c r="M26" s="22"/>
      <c r="N26" s="23"/>
      <c r="O26" s="22"/>
      <c r="P26" s="23"/>
      <c r="Q26" s="22"/>
      <c r="R26" s="23"/>
    </row>
    <row r="27" spans="1:18" s="41" customFormat="1" x14ac:dyDescent="0.2">
      <c r="B27" s="55" t="str">
        <f>T_Mask[[#This Row],[Coluna1]]</f>
        <v/>
      </c>
      <c r="C27" s="18"/>
      <c r="D27" s="6"/>
      <c r="E27" s="18"/>
      <c r="F27" s="6"/>
      <c r="G27" s="32"/>
      <c r="H27" s="6"/>
      <c r="I27" s="9"/>
      <c r="J27" s="6"/>
      <c r="K27" s="32"/>
      <c r="L27" s="6"/>
      <c r="M27" s="32"/>
      <c r="N27" s="6"/>
      <c r="O27" s="32"/>
      <c r="P27" s="6"/>
      <c r="Q27" s="32"/>
      <c r="R27" s="6"/>
    </row>
    <row r="28" spans="1:18" s="41" customFormat="1" x14ac:dyDescent="0.2">
      <c r="B28" s="53" t="str">
        <f>T_Mask[[#This Row],[Coluna1]]</f>
        <v>Variação nos ativos e passivos operacionais</v>
      </c>
      <c r="C28" s="18"/>
      <c r="D28" s="23">
        <v>-373736</v>
      </c>
      <c r="E28" s="18"/>
      <c r="F28" s="23">
        <v>-787378</v>
      </c>
      <c r="G28" s="32"/>
      <c r="H28" s="23">
        <v>-234470</v>
      </c>
      <c r="I28" s="9"/>
      <c r="J28" s="23">
        <v>-350367</v>
      </c>
      <c r="K28" s="32"/>
      <c r="L28" s="23">
        <v>-48183</v>
      </c>
      <c r="M28" s="32"/>
      <c r="N28" s="23">
        <v>184</v>
      </c>
      <c r="O28" s="32"/>
      <c r="P28" s="23">
        <v>86961</v>
      </c>
      <c r="Q28" s="32"/>
      <c r="R28" s="23">
        <v>-1880911</v>
      </c>
    </row>
    <row r="29" spans="1:18" s="41" customFormat="1" x14ac:dyDescent="0.25">
      <c r="B29" t="str">
        <f>T_Mask[[#This Row],[Coluna1]]</f>
        <v/>
      </c>
      <c r="C29" s="1"/>
      <c r="D29" s="6"/>
      <c r="E29" s="1"/>
      <c r="F29" s="6"/>
      <c r="G29" s="6"/>
      <c r="H29" s="6"/>
      <c r="I29" s="6"/>
      <c r="J29" s="6"/>
      <c r="K29" s="6"/>
      <c r="L29" s="6"/>
      <c r="M29" s="6"/>
      <c r="N29" s="6"/>
      <c r="O29" s="7"/>
      <c r="P29" s="6"/>
      <c r="Q29" s="6"/>
      <c r="R29" s="6"/>
    </row>
    <row r="30" spans="1:18" s="41" customFormat="1" x14ac:dyDescent="0.25">
      <c r="B30" t="str">
        <f>T_Mask[[#This Row],[Coluna1]]</f>
        <v/>
      </c>
      <c r="C30" s="1"/>
      <c r="D30" s="6"/>
      <c r="E30" s="1"/>
      <c r="F30" s="6"/>
      <c r="G30" s="6"/>
      <c r="H30" s="6"/>
      <c r="I30" s="6"/>
      <c r="J30" s="6"/>
      <c r="K30" s="6"/>
      <c r="L30" s="6"/>
      <c r="M30" s="6"/>
      <c r="N30" s="6"/>
      <c r="O30" s="7"/>
      <c r="P30" s="6"/>
      <c r="Q30" s="6"/>
      <c r="R30" s="6"/>
    </row>
    <row r="31" spans="1:18" s="41" customFormat="1" x14ac:dyDescent="0.2">
      <c r="B31" s="56" t="str">
        <f>T_Mask[[#This Row],[Coluna1]]</f>
        <v>Caixa proveniente das (usados nas) atividades operacionais</v>
      </c>
      <c r="C31" s="1"/>
      <c r="D31" s="6"/>
      <c r="E31" s="1"/>
      <c r="F31" s="6"/>
      <c r="G31" s="6"/>
      <c r="H31" s="6"/>
      <c r="I31" s="6"/>
      <c r="J31" s="6"/>
      <c r="K31" s="6"/>
      <c r="L31" s="6"/>
      <c r="M31" s="6"/>
      <c r="N31" s="6"/>
      <c r="O31" s="7"/>
      <c r="P31" s="6"/>
      <c r="Q31" s="6"/>
      <c r="R31" s="6"/>
    </row>
    <row r="32" spans="1:18" s="41" customFormat="1" x14ac:dyDescent="0.25">
      <c r="B32" t="str">
        <f>T_Mask[[#This Row],[Coluna1]]</f>
        <v/>
      </c>
      <c r="C32" s="1"/>
      <c r="D32" s="6"/>
      <c r="E32" s="1"/>
      <c r="F32" s="6"/>
      <c r="G32" s="6"/>
      <c r="H32" s="6"/>
      <c r="I32" s="6"/>
      <c r="J32" s="6"/>
      <c r="K32" s="6"/>
      <c r="L32" s="6"/>
      <c r="M32" s="6"/>
      <c r="N32" s="6"/>
      <c r="O32" s="7"/>
      <c r="P32" s="6"/>
      <c r="Q32" s="6"/>
      <c r="R32" s="6"/>
    </row>
    <row r="33" spans="2:18" s="41" customFormat="1" outlineLevel="1" x14ac:dyDescent="0.2">
      <c r="B33" s="55" t="str">
        <f>T_Mask[[#This Row],[Coluna1]]</f>
        <v>Pagamento de encargos financeiros</v>
      </c>
      <c r="C33" s="18"/>
      <c r="D33" s="6">
        <v>-902194</v>
      </c>
      <c r="E33" s="18"/>
      <c r="F33" s="6">
        <v>-369478</v>
      </c>
      <c r="G33" s="10"/>
      <c r="H33" s="6">
        <v>-24368</v>
      </c>
      <c r="I33" s="9"/>
      <c r="J33" s="6">
        <v>-296130</v>
      </c>
      <c r="K33" s="10"/>
      <c r="L33" s="6">
        <v>-69240</v>
      </c>
      <c r="M33" s="10"/>
      <c r="N33" s="6">
        <v>0</v>
      </c>
      <c r="O33" s="33"/>
      <c r="P33" s="6">
        <v>-125668</v>
      </c>
      <c r="Q33" s="10"/>
      <c r="R33" s="6">
        <v>-1535742</v>
      </c>
    </row>
    <row r="34" spans="2:18" s="41" customFormat="1" outlineLevel="1" x14ac:dyDescent="0.2">
      <c r="B34" s="55" t="str">
        <f>T_Mask[[#This Row],[Coluna1]]</f>
        <v>Recebimento da receita anual permitida - RAP</v>
      </c>
      <c r="C34" s="34"/>
      <c r="D34" s="6">
        <v>0</v>
      </c>
      <c r="E34" s="34"/>
      <c r="F34" s="6">
        <v>2080242</v>
      </c>
      <c r="G34" s="6"/>
      <c r="H34" s="6">
        <v>1559949</v>
      </c>
      <c r="I34" s="9"/>
      <c r="J34" s="6">
        <v>1014107</v>
      </c>
      <c r="K34" s="6"/>
      <c r="L34" s="6">
        <v>527000</v>
      </c>
      <c r="M34" s="6"/>
      <c r="N34" s="6">
        <v>0</v>
      </c>
      <c r="O34" s="7"/>
      <c r="P34" s="6">
        <v>80191</v>
      </c>
      <c r="Q34" s="9"/>
      <c r="R34" s="6">
        <v>5101107</v>
      </c>
    </row>
    <row r="35" spans="2:18" s="41" customFormat="1" outlineLevel="1" x14ac:dyDescent="0.2">
      <c r="B35" s="55" t="str">
        <f>T_Mask[[#This Row],[Coluna1]]</f>
        <v>Pagamento de encargos financeiros</v>
      </c>
      <c r="C35" s="36"/>
      <c r="D35" s="6">
        <v>0</v>
      </c>
      <c r="E35" s="36"/>
      <c r="F35" s="6">
        <v>0</v>
      </c>
      <c r="G35" s="6"/>
      <c r="H35" s="6">
        <v>0</v>
      </c>
      <c r="I35" s="9"/>
      <c r="J35" s="6">
        <v>0</v>
      </c>
      <c r="K35" s="6"/>
      <c r="L35" s="6">
        <v>-1171</v>
      </c>
      <c r="M35" s="6"/>
      <c r="N35" s="6">
        <v>0</v>
      </c>
      <c r="O35" s="7"/>
      <c r="P35" s="6">
        <v>-1171</v>
      </c>
      <c r="Q35" s="9"/>
      <c r="R35" s="6">
        <v>0</v>
      </c>
    </row>
    <row r="36" spans="2:18" s="41" customFormat="1" outlineLevel="1" x14ac:dyDescent="0.2">
      <c r="B36" s="55" t="str">
        <f>T_Mask[[#This Row],[Coluna1]]</f>
        <v>Pagamento de encargos financeiros - CDE/ Revitalização de bacias</v>
      </c>
      <c r="C36" s="12"/>
      <c r="D36" s="6">
        <v>0</v>
      </c>
      <c r="E36" s="12"/>
      <c r="F36" s="6">
        <v>-20314</v>
      </c>
      <c r="G36" s="6"/>
      <c r="H36" s="6">
        <v>-30913</v>
      </c>
      <c r="I36" s="9"/>
      <c r="J36" s="58">
        <v>-26055</v>
      </c>
      <c r="K36" s="6"/>
      <c r="L36" s="6">
        <v>0</v>
      </c>
      <c r="M36" s="6"/>
      <c r="N36" s="58">
        <v>0</v>
      </c>
      <c r="O36" s="7"/>
      <c r="P36" s="58">
        <v>-77282</v>
      </c>
      <c r="Q36" s="9"/>
      <c r="R36" s="6">
        <v>0</v>
      </c>
    </row>
    <row r="37" spans="2:18" s="41" customFormat="1" outlineLevel="1" x14ac:dyDescent="0.2">
      <c r="B37" s="55" t="str">
        <f>T_Mask[[#This Row],[Coluna1]]</f>
        <v>Recebimento de remuneração de investimentos em partipações societárias</v>
      </c>
      <c r="C37" s="11"/>
      <c r="D37" s="6">
        <v>822193.13199999998</v>
      </c>
      <c r="E37" s="11"/>
      <c r="F37" s="6">
        <v>114680</v>
      </c>
      <c r="G37" s="6"/>
      <c r="H37" s="6">
        <v>0</v>
      </c>
      <c r="I37" s="9"/>
      <c r="J37" s="6">
        <v>0</v>
      </c>
      <c r="K37" s="6"/>
      <c r="L37" s="6">
        <v>0</v>
      </c>
      <c r="M37" s="6"/>
      <c r="N37" s="6">
        <v>0</v>
      </c>
      <c r="O37" s="7"/>
      <c r="P37" s="6">
        <v>792000.13199999998</v>
      </c>
      <c r="Q37" s="9"/>
      <c r="R37" s="6">
        <v>144873</v>
      </c>
    </row>
    <row r="38" spans="2:18" s="41" customFormat="1" outlineLevel="1" x14ac:dyDescent="0.2">
      <c r="B38" s="55" t="str">
        <f>T_Mask[[#This Row],[Coluna1]]</f>
        <v>Pagamento de litígios</v>
      </c>
      <c r="C38" s="34"/>
      <c r="D38" s="6">
        <v>-111602.84354998913</v>
      </c>
      <c r="E38" s="34"/>
      <c r="F38" s="6">
        <v>-63424</v>
      </c>
      <c r="G38" s="8"/>
      <c r="H38" s="6">
        <v>0</v>
      </c>
      <c r="I38" s="19"/>
      <c r="J38" s="6">
        <v>-31008</v>
      </c>
      <c r="K38" s="8"/>
      <c r="L38" s="6">
        <v>-37469</v>
      </c>
      <c r="M38" s="8"/>
      <c r="N38" s="6">
        <v>0</v>
      </c>
      <c r="O38" s="20"/>
      <c r="P38" s="6">
        <v>0.15645001086522825</v>
      </c>
      <c r="Q38" s="19"/>
      <c r="R38" s="6">
        <v>-243504</v>
      </c>
    </row>
    <row r="39" spans="2:18" s="41" customFormat="1" outlineLevel="1" x14ac:dyDescent="0.2">
      <c r="B39" s="55" t="str">
        <f>T_Mask[[#This Row],[Coluna1]]</f>
        <v>Cauções e depósitos vinculados</v>
      </c>
      <c r="C39" s="11"/>
      <c r="D39" s="6">
        <v>-175339.66519000003</v>
      </c>
      <c r="E39" s="11"/>
      <c r="F39" s="6">
        <v>-3236</v>
      </c>
      <c r="G39" s="6"/>
      <c r="H39" s="6">
        <v>22475</v>
      </c>
      <c r="I39" s="9"/>
      <c r="J39" s="6">
        <v>10121</v>
      </c>
      <c r="K39" s="6"/>
      <c r="L39" s="6">
        <v>-4912</v>
      </c>
      <c r="M39" s="6"/>
      <c r="N39" s="6">
        <v>0</v>
      </c>
      <c r="O39" s="7"/>
      <c r="P39" s="6">
        <v>55368.334809999971</v>
      </c>
      <c r="Q39" s="9"/>
      <c r="R39" s="6">
        <v>-206260</v>
      </c>
    </row>
    <row r="40" spans="2:18" s="41" customFormat="1" outlineLevel="1" x14ac:dyDescent="0.2">
      <c r="B40" s="55" t="str">
        <f>T_Mask[[#This Row],[Coluna1]]</f>
        <v>Pagamento de imposto de renda e contribuição social</v>
      </c>
      <c r="C40" s="11"/>
      <c r="D40" s="6">
        <v>-25873.854179999998</v>
      </c>
      <c r="E40" s="11"/>
      <c r="F40" s="6">
        <v>-183503</v>
      </c>
      <c r="G40" s="8"/>
      <c r="H40" s="6">
        <v>-7081</v>
      </c>
      <c r="I40" s="8"/>
      <c r="J40" s="6">
        <v>-53950</v>
      </c>
      <c r="K40" s="8"/>
      <c r="L40" s="6">
        <v>0</v>
      </c>
      <c r="M40" s="8"/>
      <c r="N40" s="6">
        <v>0</v>
      </c>
      <c r="O40" s="20"/>
      <c r="P40" s="6">
        <v>52135.145819999976</v>
      </c>
      <c r="Q40" s="8"/>
      <c r="R40" s="6">
        <v>-322543</v>
      </c>
    </row>
    <row r="41" spans="2:18" s="41" customFormat="1" outlineLevel="1" x14ac:dyDescent="0.2">
      <c r="B41" s="55" t="str">
        <f>T_Mask[[#This Row],[Coluna1]]</f>
        <v>Pagamento de refinanciamento de impostos e contribuições - principal</v>
      </c>
      <c r="C41" s="12"/>
      <c r="D41" s="6">
        <v>0</v>
      </c>
      <c r="E41" s="12"/>
      <c r="F41" s="6">
        <v>-8972</v>
      </c>
      <c r="G41" s="6"/>
      <c r="H41" s="6">
        <v>0</v>
      </c>
      <c r="I41" s="8"/>
      <c r="J41" s="58">
        <v>-43163</v>
      </c>
      <c r="K41" s="6"/>
      <c r="L41" s="6">
        <v>0</v>
      </c>
      <c r="M41" s="6"/>
      <c r="N41" s="58">
        <v>0</v>
      </c>
      <c r="O41" s="7"/>
      <c r="P41" s="58">
        <v>-52135</v>
      </c>
      <c r="Q41" s="8"/>
      <c r="R41" s="6">
        <v>0</v>
      </c>
    </row>
    <row r="42" spans="2:18" s="41" customFormat="1" outlineLevel="1" x14ac:dyDescent="0.2">
      <c r="B42" s="55" t="str">
        <f>T_Mask[[#This Row],[Coluna1]]</f>
        <v>Pagamento de previdência complementar</v>
      </c>
      <c r="C42" s="11"/>
      <c r="D42" s="6">
        <v>-5452.3729600000379</v>
      </c>
      <c r="E42" s="11"/>
      <c r="F42" s="6">
        <v>-12938</v>
      </c>
      <c r="G42" s="6"/>
      <c r="H42" s="6">
        <v>-91795</v>
      </c>
      <c r="I42" s="6"/>
      <c r="J42" s="6">
        <v>-10386</v>
      </c>
      <c r="K42" s="6"/>
      <c r="L42" s="6">
        <v>-4426</v>
      </c>
      <c r="M42" s="6"/>
      <c r="N42" s="6">
        <v>0</v>
      </c>
      <c r="O42" s="7"/>
      <c r="P42" s="6">
        <v>-0.37296000003698282</v>
      </c>
      <c r="Q42" s="6"/>
      <c r="R42" s="6">
        <v>-124997</v>
      </c>
    </row>
    <row r="43" spans="2:18" s="41" customFormat="1" outlineLevel="1" x14ac:dyDescent="0.25">
      <c r="B43" t="str">
        <f>T_Mask[[#This Row],[Coluna1]]</f>
        <v/>
      </c>
      <c r="C43" s="37"/>
      <c r="D43" s="8"/>
      <c r="E43" s="37"/>
      <c r="F43" s="8"/>
      <c r="G43" s="8"/>
      <c r="H43" s="8"/>
      <c r="I43" s="38"/>
      <c r="J43" s="8"/>
      <c r="K43" s="8"/>
      <c r="L43" s="8"/>
      <c r="M43" s="8"/>
      <c r="N43" s="8"/>
      <c r="O43" s="20"/>
      <c r="P43" s="8"/>
      <c r="Q43" s="8"/>
      <c r="R43" s="8"/>
    </row>
    <row r="44" spans="2:18" s="41" customFormat="1" outlineLevel="1" x14ac:dyDescent="0.2">
      <c r="B44" s="59" t="str">
        <f>T_Mask[[#This Row],[Coluna1]]</f>
        <v>Caixa líquido proveniente das atividades operacionais das operações continuadas</v>
      </c>
      <c r="C44" s="1"/>
      <c r="D44" s="60">
        <v>-1054130.6038799891</v>
      </c>
      <c r="E44" s="11"/>
      <c r="F44" s="60">
        <v>1296849</v>
      </c>
      <c r="G44" s="6"/>
      <c r="H44" s="60">
        <v>984712</v>
      </c>
      <c r="I44" s="9"/>
      <c r="J44" s="60">
        <v>460284</v>
      </c>
      <c r="K44" s="6"/>
      <c r="L44" s="60">
        <v>259897</v>
      </c>
      <c r="M44" s="6"/>
      <c r="N44" s="60">
        <v>-1221</v>
      </c>
      <c r="O44" s="7"/>
      <c r="P44" s="60">
        <v>660312.39612001064</v>
      </c>
      <c r="Q44" s="9"/>
      <c r="R44" s="60">
        <v>1286078</v>
      </c>
    </row>
    <row r="45" spans="2:18" s="41" customFormat="1" outlineLevel="1" x14ac:dyDescent="0.2">
      <c r="B45" s="57" t="str">
        <f>T_Mask[[#This Row],[Coluna1]]</f>
        <v>Caixa líquido (usado nas) atividades operacionais das operações descontinuadas</v>
      </c>
      <c r="C45" s="37"/>
      <c r="D45" s="8">
        <v>0</v>
      </c>
      <c r="E45" s="37"/>
      <c r="F45" s="8"/>
      <c r="G45" s="8"/>
      <c r="H45" s="8"/>
      <c r="I45" s="38"/>
      <c r="J45" s="8"/>
      <c r="K45" s="8"/>
      <c r="L45" s="8"/>
      <c r="M45" s="8"/>
      <c r="N45" s="8"/>
      <c r="O45" s="20"/>
      <c r="P45" s="8"/>
      <c r="Q45" s="8"/>
      <c r="R45" s="8">
        <v>0</v>
      </c>
    </row>
    <row r="46" spans="2:18" s="41" customFormat="1" x14ac:dyDescent="0.2">
      <c r="B46" s="61" t="str">
        <f>T_Mask[[#This Row],[Coluna1]]</f>
        <v>Caixa líquido proveniente das atividades operacionais</v>
      </c>
      <c r="C46" s="18"/>
      <c r="D46" s="35">
        <v>-1054130.6038799891</v>
      </c>
      <c r="E46" s="18"/>
      <c r="F46" s="35">
        <v>1296849</v>
      </c>
      <c r="G46" s="2"/>
      <c r="H46" s="35">
        <v>984712</v>
      </c>
      <c r="I46" s="4"/>
      <c r="J46" s="35">
        <v>460284</v>
      </c>
      <c r="K46" s="2"/>
      <c r="L46" s="35">
        <v>259897</v>
      </c>
      <c r="M46" s="2"/>
      <c r="N46" s="35">
        <v>-1221</v>
      </c>
      <c r="O46" s="21"/>
      <c r="P46" s="35">
        <v>660312.39612001064</v>
      </c>
      <c r="Q46" s="2"/>
      <c r="R46" s="35">
        <v>1286078</v>
      </c>
    </row>
    <row r="47" spans="2:18" s="41" customFormat="1" x14ac:dyDescent="0.25">
      <c r="B47" t="str">
        <f>T_Mask[[#This Row],[Coluna1]]</f>
        <v/>
      </c>
      <c r="C47" s="11"/>
      <c r="D47" s="9"/>
      <c r="E47" s="11"/>
      <c r="F47" s="9"/>
      <c r="G47" s="8"/>
      <c r="H47" s="9"/>
      <c r="I47" s="19"/>
      <c r="J47" s="9"/>
      <c r="K47" s="8"/>
      <c r="L47" s="9"/>
      <c r="M47" s="8"/>
      <c r="N47" s="9"/>
      <c r="O47" s="20"/>
      <c r="P47" s="9"/>
      <c r="Q47" s="19"/>
      <c r="R47" s="9"/>
    </row>
    <row r="48" spans="2:18" s="41" customFormat="1" x14ac:dyDescent="0.25">
      <c r="B48" s="52" t="str">
        <f>T_Mask[[#This Row],[Coluna1]]</f>
        <v>ATIVIDADES DE FINANCIAMENTO</v>
      </c>
      <c r="C48" s="11"/>
      <c r="D48" s="9"/>
      <c r="E48" s="11"/>
      <c r="F48" s="9"/>
      <c r="G48" s="6"/>
      <c r="H48" s="9"/>
      <c r="I48" s="9"/>
      <c r="J48" s="9"/>
      <c r="K48" s="6"/>
      <c r="L48" s="9"/>
      <c r="M48" s="6"/>
      <c r="N48" s="9"/>
      <c r="O48" s="7"/>
      <c r="P48" s="9"/>
      <c r="Q48" s="9"/>
      <c r="R48" s="9"/>
    </row>
    <row r="49" spans="2:18" s="41" customFormat="1" x14ac:dyDescent="0.25">
      <c r="B49" t="str">
        <f>T_Mask[[#This Row],[Coluna1]]</f>
        <v/>
      </c>
      <c r="C49" s="12"/>
      <c r="D49" s="6"/>
      <c r="E49" s="12"/>
      <c r="F49" s="6"/>
      <c r="G49" s="8"/>
      <c r="H49" s="6"/>
      <c r="I49" s="8"/>
      <c r="J49" s="6"/>
      <c r="K49" s="8"/>
      <c r="L49" s="6"/>
      <c r="M49" s="8"/>
      <c r="N49" s="6"/>
      <c r="O49" s="20"/>
      <c r="P49" s="6"/>
      <c r="Q49" s="8"/>
      <c r="R49" s="6"/>
    </row>
    <row r="50" spans="2:18" s="41" customFormat="1" outlineLevel="1" x14ac:dyDescent="0.2">
      <c r="B50" s="55" t="str">
        <f>T_Mask[[#This Row],[Coluna1]]</f>
        <v>Recebimento pela emissão de ações</v>
      </c>
      <c r="C50" s="12"/>
      <c r="D50" s="6">
        <v>0</v>
      </c>
      <c r="E50" s="12"/>
      <c r="F50" s="6">
        <v>0</v>
      </c>
      <c r="G50" s="8"/>
      <c r="H50" s="6">
        <v>0</v>
      </c>
      <c r="I50" s="8"/>
      <c r="J50" s="6">
        <v>0</v>
      </c>
      <c r="K50" s="8"/>
      <c r="L50" s="6">
        <v>0</v>
      </c>
      <c r="M50" s="8"/>
      <c r="N50" s="6">
        <v>0</v>
      </c>
      <c r="O50" s="20"/>
      <c r="P50" s="6">
        <v>0</v>
      </c>
      <c r="Q50" s="8"/>
      <c r="R50" s="66">
        <v>0</v>
      </c>
    </row>
    <row r="51" spans="2:18" s="41" customFormat="1" outlineLevel="1" x14ac:dyDescent="0.2">
      <c r="B51" s="55" t="str">
        <f>T_Mask[[#This Row],[Coluna1]]</f>
        <v>Empréstimos e financiamentos obtidos e debêntures obtidas</v>
      </c>
      <c r="C51" s="18"/>
      <c r="D51" s="6">
        <v>0</v>
      </c>
      <c r="E51" s="18"/>
      <c r="F51" s="6">
        <v>0</v>
      </c>
      <c r="G51" s="6"/>
      <c r="H51" s="6">
        <v>32188</v>
      </c>
      <c r="I51" s="13"/>
      <c r="J51" s="6">
        <v>0</v>
      </c>
      <c r="K51" s="6"/>
      <c r="L51" s="6">
        <v>492708</v>
      </c>
      <c r="M51" s="6"/>
      <c r="N51" s="6">
        <v>0</v>
      </c>
      <c r="O51" s="7"/>
      <c r="P51" s="6">
        <v>0</v>
      </c>
      <c r="Q51" s="13"/>
      <c r="R51" s="6">
        <v>524896</v>
      </c>
    </row>
    <row r="52" spans="2:18" s="41" customFormat="1" outlineLevel="1" x14ac:dyDescent="0.2">
      <c r="B52" s="55" t="str">
        <f>T_Mask[[#This Row],[Coluna1]]</f>
        <v>Pagamento de empréstimos e financiamentos e debêntures - principal</v>
      </c>
      <c r="C52" s="11"/>
      <c r="D52" s="6">
        <v>-892198</v>
      </c>
      <c r="E52" s="11"/>
      <c r="F52" s="6">
        <v>-111795</v>
      </c>
      <c r="G52" s="6"/>
      <c r="H52" s="6">
        <v>-41936</v>
      </c>
      <c r="I52" s="9"/>
      <c r="J52" s="6">
        <v>-139761</v>
      </c>
      <c r="K52" s="6"/>
      <c r="L52" s="6">
        <v>-82113</v>
      </c>
      <c r="M52" s="6"/>
      <c r="N52" s="6">
        <v>0</v>
      </c>
      <c r="O52" s="7"/>
      <c r="P52" s="6">
        <v>-116957</v>
      </c>
      <c r="Q52" s="9"/>
      <c r="R52" s="6">
        <v>-1150846</v>
      </c>
    </row>
    <row r="53" spans="2:18" s="41" customFormat="1" outlineLevel="1" x14ac:dyDescent="0.2">
      <c r="B53" s="55" t="str">
        <f>T_Mask[[#This Row],[Coluna1]]</f>
        <v>Pagamento de remuneração aos acionistas</v>
      </c>
      <c r="C53" s="18"/>
      <c r="D53" s="6">
        <v>-423.54500000000002</v>
      </c>
      <c r="E53" s="18"/>
      <c r="F53" s="6">
        <v>-673158</v>
      </c>
      <c r="G53" s="6"/>
      <c r="H53" s="6">
        <v>0</v>
      </c>
      <c r="I53" s="13"/>
      <c r="J53" s="6">
        <v>0</v>
      </c>
      <c r="K53" s="6"/>
      <c r="L53" s="6">
        <v>0</v>
      </c>
      <c r="M53" s="6"/>
      <c r="N53" s="6">
        <v>0</v>
      </c>
      <c r="O53" s="7"/>
      <c r="P53" s="6">
        <v>-673157.54500000004</v>
      </c>
      <c r="Q53" s="13"/>
      <c r="R53" s="6">
        <v>-424</v>
      </c>
    </row>
    <row r="54" spans="2:18" s="41" customFormat="1" outlineLevel="1" x14ac:dyDescent="0.2">
      <c r="B54" s="55" t="str">
        <f>T_Mask[[#This Row],[Coluna1]]</f>
        <v>Pagamento aos acionistas dissidentes - incorporação de ações</v>
      </c>
      <c r="C54" s="12"/>
      <c r="D54" s="6">
        <v>0</v>
      </c>
      <c r="E54" s="12"/>
      <c r="F54" s="6">
        <v>0</v>
      </c>
      <c r="G54" s="6"/>
      <c r="H54" s="6">
        <v>0</v>
      </c>
      <c r="I54" s="13"/>
      <c r="J54" s="6">
        <v>0</v>
      </c>
      <c r="K54" s="6"/>
      <c r="L54" s="6">
        <v>0</v>
      </c>
      <c r="M54" s="6"/>
      <c r="N54" s="6">
        <v>0</v>
      </c>
      <c r="O54" s="7"/>
      <c r="P54" s="6">
        <v>0</v>
      </c>
      <c r="Q54" s="13"/>
      <c r="R54" s="6">
        <v>0</v>
      </c>
    </row>
    <row r="55" spans="2:18" s="41" customFormat="1" outlineLevel="1" x14ac:dyDescent="0.2">
      <c r="B55" s="55" t="str">
        <f>T_Mask[[#This Row],[Coluna1]]</f>
        <v>Recompra de ações</v>
      </c>
      <c r="C55" s="12"/>
      <c r="D55" s="6">
        <v>0</v>
      </c>
      <c r="E55" s="12"/>
      <c r="F55" s="6">
        <v>0</v>
      </c>
      <c r="G55" s="6"/>
      <c r="H55" s="6">
        <v>0</v>
      </c>
      <c r="I55" s="13"/>
      <c r="J55" s="6">
        <v>0</v>
      </c>
      <c r="K55" s="6"/>
      <c r="L55" s="6">
        <v>0</v>
      </c>
      <c r="M55" s="6"/>
      <c r="N55" s="6">
        <v>0</v>
      </c>
      <c r="O55" s="7"/>
      <c r="P55" s="6">
        <v>0</v>
      </c>
      <c r="Q55" s="13"/>
      <c r="R55" s="6">
        <v>0</v>
      </c>
    </row>
    <row r="56" spans="2:18" s="41" customFormat="1" outlineLevel="1" x14ac:dyDescent="0.2">
      <c r="B56" s="55" t="str">
        <f>T_Mask[[#This Row],[Coluna1]]</f>
        <v>Pagamento de obrigações com CDE e revitalização de bacias - principal</v>
      </c>
      <c r="C56" s="12"/>
      <c r="D56" s="6">
        <v>0</v>
      </c>
      <c r="E56" s="12"/>
      <c r="F56" s="6">
        <v>-222611</v>
      </c>
      <c r="G56" s="6"/>
      <c r="H56" s="6">
        <v>-338756</v>
      </c>
      <c r="I56" s="13"/>
      <c r="J56" s="6">
        <v>-285523</v>
      </c>
      <c r="K56" s="6"/>
      <c r="L56" s="6">
        <v>0</v>
      </c>
      <c r="M56" s="6"/>
      <c r="N56" s="6">
        <v>0</v>
      </c>
      <c r="O56" s="7"/>
      <c r="P56" s="6">
        <v>0</v>
      </c>
      <c r="Q56" s="13"/>
      <c r="R56" s="6">
        <v>-846890</v>
      </c>
    </row>
    <row r="57" spans="2:18" s="41" customFormat="1" outlineLevel="1" x14ac:dyDescent="0.2">
      <c r="B57" s="55" t="str">
        <f>T_Mask[[#This Row],[Coluna1]]</f>
        <v>Pagamento de arrendamentos - principal</v>
      </c>
      <c r="C57" s="12"/>
      <c r="D57" s="6">
        <v>-4850.5539200000003</v>
      </c>
      <c r="E57" s="12"/>
      <c r="F57" s="6">
        <v>-7000</v>
      </c>
      <c r="G57" s="6"/>
      <c r="H57" s="6">
        <v>0</v>
      </c>
      <c r="I57" s="13"/>
      <c r="J57" s="6">
        <v>-2736</v>
      </c>
      <c r="K57" s="6"/>
      <c r="L57" s="6">
        <v>-1501</v>
      </c>
      <c r="M57" s="6"/>
      <c r="N57" s="6">
        <v>0</v>
      </c>
      <c r="O57" s="7"/>
      <c r="P57" s="6">
        <v>0.44607999999971071</v>
      </c>
      <c r="Q57" s="13"/>
      <c r="R57" s="6">
        <v>-16088</v>
      </c>
    </row>
    <row r="58" spans="2:18" s="41" customFormat="1" outlineLevel="1" x14ac:dyDescent="0.2">
      <c r="B58" s="55" t="str">
        <f>T_Mask[[#This Row],[Coluna1]]</f>
        <v>Outros</v>
      </c>
      <c r="C58" s="12"/>
      <c r="D58" s="6">
        <v>0</v>
      </c>
      <c r="E58" s="12"/>
      <c r="F58" s="6">
        <v>0</v>
      </c>
      <c r="G58" s="6"/>
      <c r="H58" s="6">
        <v>-72563</v>
      </c>
      <c r="I58" s="13"/>
      <c r="J58" s="6">
        <v>-167257</v>
      </c>
      <c r="K58" s="6"/>
      <c r="L58" s="6">
        <v>0</v>
      </c>
      <c r="M58" s="6"/>
      <c r="N58" s="6">
        <v>0</v>
      </c>
      <c r="O58" s="7"/>
      <c r="P58" s="6">
        <v>-239820</v>
      </c>
      <c r="Q58" s="13"/>
      <c r="R58" s="6">
        <v>0</v>
      </c>
    </row>
    <row r="59" spans="2:18" s="41" customFormat="1" outlineLevel="1" x14ac:dyDescent="0.2">
      <c r="B59" s="55" t="str">
        <f>T_Mask[[#This Row],[Coluna1]]</f>
        <v/>
      </c>
      <c r="C59" s="12"/>
      <c r="D59" s="13"/>
      <c r="E59" s="12"/>
      <c r="F59" s="13"/>
      <c r="G59" s="6"/>
      <c r="H59" s="13"/>
      <c r="I59" s="13"/>
      <c r="J59" s="13"/>
      <c r="K59" s="6"/>
      <c r="L59" s="13"/>
      <c r="M59" s="6"/>
      <c r="N59" s="13"/>
      <c r="O59" s="7"/>
      <c r="P59" s="13"/>
      <c r="Q59" s="13"/>
      <c r="R59" s="13"/>
    </row>
    <row r="60" spans="2:18" s="41" customFormat="1" outlineLevel="1" x14ac:dyDescent="0.2">
      <c r="B60" s="59" t="str">
        <f>T_Mask[[#This Row],[Coluna1]]</f>
        <v>Caixa líquido proveniente das (usado nas) atividades de financiamento das operações continuadas</v>
      </c>
      <c r="C60" s="12"/>
      <c r="D60" s="60">
        <v>-897472.09892000002</v>
      </c>
      <c r="E60" s="12"/>
      <c r="F60" s="60">
        <v>-1014564</v>
      </c>
      <c r="G60" s="6"/>
      <c r="H60" s="60">
        <v>-421067</v>
      </c>
      <c r="I60" s="13"/>
      <c r="J60" s="60">
        <v>-595277</v>
      </c>
      <c r="K60" s="6"/>
      <c r="L60" s="60">
        <v>409094</v>
      </c>
      <c r="M60" s="6"/>
      <c r="N60" s="60">
        <v>0</v>
      </c>
      <c r="O60" s="7"/>
      <c r="P60" s="60">
        <v>-1029934.09892</v>
      </c>
      <c r="Q60" s="13"/>
      <c r="R60" s="60">
        <v>-1489352</v>
      </c>
    </row>
    <row r="61" spans="2:18" s="41" customFormat="1" outlineLevel="1" x14ac:dyDescent="0.2">
      <c r="B61" s="62" t="str">
        <f>T_Mask[[#This Row],[Coluna1]]</f>
        <v>Caixa líquido (usado nas) atividades de financiamento das operações descontinuadas</v>
      </c>
      <c r="C61" s="12"/>
      <c r="D61" s="13">
        <v>0</v>
      </c>
      <c r="E61" s="12"/>
      <c r="F61" s="13"/>
      <c r="G61" s="6"/>
      <c r="H61" s="13"/>
      <c r="I61" s="13"/>
      <c r="J61" s="13"/>
      <c r="K61" s="6"/>
      <c r="L61" s="13"/>
      <c r="M61" s="6"/>
      <c r="N61" s="13"/>
      <c r="O61" s="7"/>
      <c r="P61" s="13"/>
      <c r="Q61" s="13"/>
      <c r="R61" s="13">
        <v>0</v>
      </c>
    </row>
    <row r="62" spans="2:18" s="41" customFormat="1" x14ac:dyDescent="0.2">
      <c r="B62" s="61" t="str">
        <f>T_Mask[[#This Row],[Coluna1]]</f>
        <v>Caixa líquido proveniente das (usado nas) atividades de financiamento</v>
      </c>
      <c r="C62" s="12"/>
      <c r="D62" s="35">
        <v>-897472.09892000002</v>
      </c>
      <c r="E62" s="12"/>
      <c r="F62" s="35">
        <v>-1014564</v>
      </c>
      <c r="G62" s="6"/>
      <c r="H62" s="35">
        <v>-421067</v>
      </c>
      <c r="I62" s="13"/>
      <c r="J62" s="35">
        <v>-595277</v>
      </c>
      <c r="K62" s="6"/>
      <c r="L62" s="35">
        <v>409094</v>
      </c>
      <c r="M62" s="6"/>
      <c r="N62" s="35">
        <v>0</v>
      </c>
      <c r="O62" s="7"/>
      <c r="P62" s="35">
        <v>-1029934.09892</v>
      </c>
      <c r="Q62" s="13"/>
      <c r="R62" s="35">
        <v>-1489352</v>
      </c>
    </row>
    <row r="63" spans="2:18" s="41" customFormat="1" x14ac:dyDescent="0.25">
      <c r="B63" t="str">
        <f>T_Mask[[#This Row],[Coluna1]]</f>
        <v/>
      </c>
      <c r="C63" s="12"/>
      <c r="D63" s="13"/>
      <c r="E63" s="12"/>
      <c r="F63" s="13"/>
      <c r="G63" s="6"/>
      <c r="H63" s="13"/>
      <c r="I63" s="13"/>
      <c r="J63" s="13"/>
      <c r="K63" s="6"/>
      <c r="L63" s="13"/>
      <c r="M63" s="6"/>
      <c r="N63" s="13"/>
      <c r="O63" s="7"/>
      <c r="P63" s="13"/>
      <c r="Q63" s="13"/>
      <c r="R63" s="13"/>
    </row>
    <row r="64" spans="2:18" s="41" customFormat="1" x14ac:dyDescent="0.25">
      <c r="B64" s="52" t="str">
        <f>T_Mask[[#This Row],[Coluna1]]</f>
        <v>ATIVIDADES DE INVESTIMENTO</v>
      </c>
      <c r="C64" s="12"/>
      <c r="D64" s="13"/>
      <c r="E64" s="12"/>
      <c r="F64" s="13"/>
      <c r="G64" s="6"/>
      <c r="H64" s="13"/>
      <c r="I64" s="13"/>
      <c r="J64" s="13"/>
      <c r="K64" s="6"/>
      <c r="L64" s="13"/>
      <c r="M64" s="6"/>
      <c r="N64" s="13"/>
      <c r="O64" s="7"/>
      <c r="P64" s="13"/>
      <c r="Q64" s="13"/>
      <c r="R64" s="13"/>
    </row>
    <row r="65" spans="2:18" s="41" customFormat="1" x14ac:dyDescent="0.2">
      <c r="B65" s="55" t="str">
        <f>T_Mask[[#This Row],[Coluna1]]</f>
        <v/>
      </c>
      <c r="C65" s="12"/>
      <c r="D65" s="13"/>
      <c r="E65" s="12"/>
      <c r="F65" s="13"/>
      <c r="G65" s="6"/>
      <c r="H65" s="13"/>
      <c r="I65" s="13"/>
      <c r="J65" s="13"/>
      <c r="K65" s="6"/>
      <c r="L65" s="13"/>
      <c r="M65" s="6"/>
      <c r="N65" s="13"/>
      <c r="O65" s="7"/>
      <c r="P65" s="13"/>
      <c r="Q65" s="13"/>
      <c r="R65" s="13"/>
    </row>
    <row r="66" spans="2:18" s="41" customFormat="1" outlineLevel="1" x14ac:dyDescent="0.2">
      <c r="B66" s="55" t="str">
        <f>T_Mask[[#This Row],[Coluna1]]</f>
        <v>Recebimento de encargos financeiros</v>
      </c>
      <c r="C66" s="12"/>
      <c r="D66" s="6">
        <v>290978.99294000003</v>
      </c>
      <c r="E66" s="12"/>
      <c r="F66" s="6">
        <v>0</v>
      </c>
      <c r="G66" s="6"/>
      <c r="H66" s="6">
        <v>0</v>
      </c>
      <c r="I66" s="13"/>
      <c r="J66" s="6">
        <v>0</v>
      </c>
      <c r="K66" s="6"/>
      <c r="L66" s="6">
        <v>0</v>
      </c>
      <c r="M66" s="6"/>
      <c r="N66" s="6">
        <v>0</v>
      </c>
      <c r="O66" s="7"/>
      <c r="P66" s="6">
        <v>237043.99294000003</v>
      </c>
      <c r="Q66" s="13"/>
      <c r="R66" s="6">
        <v>53935</v>
      </c>
    </row>
    <row r="67" spans="2:18" s="41" customFormat="1" outlineLevel="1" x14ac:dyDescent="0.2">
      <c r="B67" s="55" t="str">
        <f>T_Mask[[#This Row],[Coluna1]]</f>
        <v>Aquisição de Debêntures</v>
      </c>
      <c r="C67" s="12"/>
      <c r="D67" s="6">
        <v>0</v>
      </c>
      <c r="E67" s="12"/>
      <c r="F67" s="6">
        <v>0</v>
      </c>
      <c r="G67" s="6"/>
      <c r="H67" s="6">
        <v>0</v>
      </c>
      <c r="I67" s="13"/>
      <c r="J67" s="6">
        <v>0</v>
      </c>
      <c r="K67" s="6"/>
      <c r="L67" s="6">
        <v>0</v>
      </c>
      <c r="M67" s="6"/>
      <c r="N67" s="6">
        <v>0</v>
      </c>
      <c r="O67" s="7"/>
      <c r="P67" s="6">
        <v>0</v>
      </c>
      <c r="Q67" s="13"/>
      <c r="R67" s="6">
        <v>0</v>
      </c>
    </row>
    <row r="68" spans="2:18" s="41" customFormat="1" outlineLevel="1" x14ac:dyDescent="0.2">
      <c r="B68" s="55" t="str">
        <f>T_Mask[[#This Row],[Coluna1]]</f>
        <v>Concessão de adiantamento para futuro aumento de capital</v>
      </c>
      <c r="C68" s="12"/>
      <c r="D68" s="6">
        <v>-5112.9539999999997</v>
      </c>
      <c r="E68" s="12"/>
      <c r="F68" s="6">
        <v>0</v>
      </c>
      <c r="G68" s="6"/>
      <c r="H68" s="6">
        <v>0</v>
      </c>
      <c r="I68" s="13"/>
      <c r="J68" s="6">
        <v>0</v>
      </c>
      <c r="K68" s="6"/>
      <c r="L68" s="6">
        <v>0</v>
      </c>
      <c r="M68" s="6"/>
      <c r="N68" s="6">
        <v>0</v>
      </c>
      <c r="O68" s="7"/>
      <c r="P68" s="6">
        <v>4.6000000000276486E-2</v>
      </c>
      <c r="Q68" s="13"/>
      <c r="R68" s="6">
        <v>-5113</v>
      </c>
    </row>
    <row r="69" spans="2:18" s="41" customFormat="1" outlineLevel="1" x14ac:dyDescent="0.2">
      <c r="B69" s="55" t="str">
        <f>T_Mask[[#This Row],[Coluna1]]</f>
        <v>Recebimento de empréstimos e financiamentos</v>
      </c>
      <c r="C69" s="12"/>
      <c r="D69" s="6">
        <v>436886.68816999998</v>
      </c>
      <c r="E69" s="12"/>
      <c r="F69" s="6">
        <v>0</v>
      </c>
      <c r="G69" s="6"/>
      <c r="H69" s="6">
        <v>0</v>
      </c>
      <c r="I69" s="13"/>
      <c r="J69" s="6">
        <v>0</v>
      </c>
      <c r="K69" s="6"/>
      <c r="L69" s="6">
        <v>0</v>
      </c>
      <c r="M69" s="6"/>
      <c r="N69" s="6">
        <v>0</v>
      </c>
      <c r="O69" s="7"/>
      <c r="P69" s="6">
        <v>132578.68816999998</v>
      </c>
      <c r="Q69" s="13"/>
      <c r="R69" s="6">
        <v>304308</v>
      </c>
    </row>
    <row r="70" spans="2:18" s="41" customFormat="1" outlineLevel="1" x14ac:dyDescent="0.2">
      <c r="B70" s="55" t="str">
        <f>T_Mask[[#This Row],[Coluna1]]</f>
        <v>Aquisição de ativo imobilizado</v>
      </c>
      <c r="C70" s="12"/>
      <c r="D70" s="6">
        <v>-2.4</v>
      </c>
      <c r="E70" s="12"/>
      <c r="F70" s="6">
        <v>-49228</v>
      </c>
      <c r="G70" s="6"/>
      <c r="H70" s="6">
        <v>-114096</v>
      </c>
      <c r="I70" s="13"/>
      <c r="J70" s="6">
        <v>-92980</v>
      </c>
      <c r="K70" s="6"/>
      <c r="L70" s="6">
        <v>-405668</v>
      </c>
      <c r="M70" s="6"/>
      <c r="N70" s="6">
        <v>2</v>
      </c>
      <c r="O70" s="7"/>
      <c r="P70" s="6">
        <v>-0.40000000002328306</v>
      </c>
      <c r="Q70" s="13"/>
      <c r="R70" s="6">
        <v>-661972</v>
      </c>
    </row>
    <row r="71" spans="2:18" s="41" customFormat="1" outlineLevel="1" x14ac:dyDescent="0.2">
      <c r="B71" s="55" t="str">
        <f>T_Mask[[#This Row],[Coluna1]]</f>
        <v>Aquisição de ativo intangível</v>
      </c>
      <c r="C71" s="12"/>
      <c r="D71" s="6">
        <v>-7566.3541099999848</v>
      </c>
      <c r="E71" s="12"/>
      <c r="F71" s="6">
        <v>-28230</v>
      </c>
      <c r="G71" s="6"/>
      <c r="H71" s="6">
        <v>-6987</v>
      </c>
      <c r="I71" s="13"/>
      <c r="J71" s="6">
        <v>-14659</v>
      </c>
      <c r="K71" s="6"/>
      <c r="L71" s="6">
        <v>-1192</v>
      </c>
      <c r="M71" s="6"/>
      <c r="N71" s="6">
        <v>0</v>
      </c>
      <c r="O71" s="7"/>
      <c r="P71" s="6">
        <v>-0.35410999998566695</v>
      </c>
      <c r="Q71" s="13"/>
      <c r="R71" s="6">
        <v>-58634</v>
      </c>
    </row>
    <row r="72" spans="2:18" s="41" customFormat="1" outlineLevel="1" x14ac:dyDescent="0.2">
      <c r="B72" s="55" t="str">
        <f>T_Mask[[#This Row],[Coluna1]]</f>
        <v>Aplicações financeiras líquidas (TVM)</v>
      </c>
      <c r="C72" s="12"/>
      <c r="D72" s="6">
        <v>1086177.55477</v>
      </c>
      <c r="E72" s="12"/>
      <c r="F72" s="6">
        <v>-501365</v>
      </c>
      <c r="G72" s="6"/>
      <c r="H72" s="6">
        <v>-165287</v>
      </c>
      <c r="I72" s="13"/>
      <c r="J72" s="6">
        <v>60590</v>
      </c>
      <c r="K72" s="6"/>
      <c r="L72" s="6">
        <v>-183042</v>
      </c>
      <c r="M72" s="6"/>
      <c r="N72" s="6">
        <v>0</v>
      </c>
      <c r="O72" s="7"/>
      <c r="P72" s="6">
        <v>-0.44522999995388091</v>
      </c>
      <c r="Q72" s="13"/>
      <c r="R72" s="6">
        <v>297074</v>
      </c>
    </row>
    <row r="73" spans="2:18" s="41" customFormat="1" outlineLevel="1" x14ac:dyDescent="0.2">
      <c r="B73" s="55" t="str">
        <f>T_Mask[[#This Row],[Coluna1]]</f>
        <v>Recebimento de encargos (TVM)</v>
      </c>
      <c r="C73" s="12"/>
      <c r="D73" s="6">
        <v>0</v>
      </c>
      <c r="E73" s="12"/>
      <c r="F73" s="6">
        <v>0</v>
      </c>
      <c r="G73" s="6"/>
      <c r="H73" s="6">
        <v>0</v>
      </c>
      <c r="I73" s="13"/>
      <c r="J73" s="6">
        <v>0</v>
      </c>
      <c r="K73" s="6"/>
      <c r="L73" s="6">
        <v>0</v>
      </c>
      <c r="M73" s="6"/>
      <c r="N73" s="6">
        <v>0</v>
      </c>
      <c r="O73" s="7"/>
      <c r="P73" s="6">
        <v>0</v>
      </c>
      <c r="Q73" s="13"/>
      <c r="R73" s="6">
        <v>0</v>
      </c>
    </row>
    <row r="74" spans="2:18" s="41" customFormat="1" outlineLevel="1" x14ac:dyDescent="0.2">
      <c r="B74" s="55" t="str">
        <f>T_Mask[[#This Row],[Coluna1]]</f>
        <v>Infraestrutura da transmissão - ativo contratual</v>
      </c>
      <c r="C74" s="12"/>
      <c r="D74" s="6">
        <v>0</v>
      </c>
      <c r="E74" s="12"/>
      <c r="F74" s="6">
        <v>-193572</v>
      </c>
      <c r="G74" s="6"/>
      <c r="H74" s="6">
        <v>-178658</v>
      </c>
      <c r="I74" s="13"/>
      <c r="J74" s="6">
        <v>-190848</v>
      </c>
      <c r="K74" s="6"/>
      <c r="L74" s="6">
        <v>-79477</v>
      </c>
      <c r="M74" s="6"/>
      <c r="N74" s="6">
        <v>0</v>
      </c>
      <c r="O74" s="7"/>
      <c r="P74" s="6">
        <v>0</v>
      </c>
      <c r="Q74" s="13"/>
      <c r="R74" s="6">
        <v>-642555</v>
      </c>
    </row>
    <row r="75" spans="2:18" s="41" customFormat="1" outlineLevel="1" x14ac:dyDescent="0.2">
      <c r="B75" s="55" t="str">
        <f>T_Mask[[#This Row],[Coluna1]]</f>
        <v>Aquisição/aporte de capital em participações societárias</v>
      </c>
      <c r="C75" s="12"/>
      <c r="D75" s="6">
        <v>0</v>
      </c>
      <c r="E75" s="12"/>
      <c r="F75" s="6">
        <v>0</v>
      </c>
      <c r="G75" s="6"/>
      <c r="H75" s="6">
        <v>0</v>
      </c>
      <c r="I75" s="13"/>
      <c r="J75" s="6">
        <v>0</v>
      </c>
      <c r="K75" s="6"/>
      <c r="L75" s="6">
        <v>0</v>
      </c>
      <c r="M75" s="6"/>
      <c r="N75" s="6">
        <v>0</v>
      </c>
      <c r="O75" s="7"/>
      <c r="P75" s="6">
        <v>0</v>
      </c>
      <c r="Q75" s="13"/>
      <c r="R75" s="6">
        <v>0</v>
      </c>
    </row>
    <row r="76" spans="2:18" s="41" customFormat="1" outlineLevel="1" x14ac:dyDescent="0.2">
      <c r="B76" s="55" t="str">
        <f>T_Mask[[#This Row],[Coluna1]]</f>
        <v>Alienação de investimentos em participações societárias</v>
      </c>
      <c r="C76" s="12"/>
      <c r="D76" s="6">
        <v>0</v>
      </c>
      <c r="E76" s="12"/>
      <c r="F76" s="6">
        <v>0</v>
      </c>
      <c r="G76" s="6"/>
      <c r="H76" s="6">
        <v>0</v>
      </c>
      <c r="I76" s="13"/>
      <c r="J76" s="58">
        <v>0</v>
      </c>
      <c r="K76" s="6"/>
      <c r="L76" s="6">
        <v>0</v>
      </c>
      <c r="M76" s="6"/>
      <c r="N76" s="58">
        <v>1208</v>
      </c>
      <c r="O76" s="7"/>
      <c r="P76" s="58">
        <v>0</v>
      </c>
      <c r="Q76" s="13"/>
      <c r="R76" s="6">
        <v>1208</v>
      </c>
    </row>
    <row r="77" spans="2:18" s="41" customFormat="1" outlineLevel="1" x14ac:dyDescent="0.2">
      <c r="B77" s="55" t="str">
        <f>T_Mask[[#This Row],[Coluna1]]</f>
        <v>Caixa restrito</v>
      </c>
      <c r="C77" s="12"/>
      <c r="D77" s="6">
        <v>0</v>
      </c>
      <c r="E77" s="12"/>
      <c r="F77" s="6">
        <v>0</v>
      </c>
      <c r="G77" s="6"/>
      <c r="H77" s="6">
        <v>0</v>
      </c>
      <c r="I77" s="13"/>
      <c r="J77" s="58">
        <v>0</v>
      </c>
      <c r="K77" s="6"/>
      <c r="L77" s="6">
        <v>0</v>
      </c>
      <c r="M77" s="6"/>
      <c r="N77" s="58">
        <v>0</v>
      </c>
      <c r="O77" s="7"/>
      <c r="P77" s="58">
        <v>639129</v>
      </c>
      <c r="Q77" s="13"/>
      <c r="R77" s="6">
        <v>-639129</v>
      </c>
    </row>
    <row r="78" spans="2:18" s="41" customFormat="1" outlineLevel="1" x14ac:dyDescent="0.2">
      <c r="B78" s="55" t="str">
        <f>T_Mask[[#This Row],[Coluna1]]</f>
        <v>Caixa líquido na incorporação de controlada</v>
      </c>
      <c r="C78" s="12"/>
      <c r="D78" s="6">
        <v>0</v>
      </c>
      <c r="E78" s="12"/>
      <c r="F78" s="6">
        <v>0</v>
      </c>
      <c r="G78" s="6"/>
      <c r="H78" s="6">
        <v>0</v>
      </c>
      <c r="I78" s="13"/>
      <c r="J78" s="58">
        <v>0</v>
      </c>
      <c r="K78" s="6"/>
      <c r="L78" s="6">
        <v>0</v>
      </c>
      <c r="M78" s="6"/>
      <c r="N78" s="58">
        <v>0</v>
      </c>
      <c r="O78" s="7"/>
      <c r="P78" s="58">
        <v>0</v>
      </c>
      <c r="Q78" s="13"/>
      <c r="R78" s="6">
        <v>0</v>
      </c>
    </row>
    <row r="79" spans="2:18" s="41" customFormat="1" outlineLevel="1" x14ac:dyDescent="0.2">
      <c r="B79" s="55" t="str">
        <f>T_Mask[[#This Row],[Coluna1]]</f>
        <v>Outros</v>
      </c>
      <c r="C79" s="12"/>
      <c r="D79" s="6">
        <v>0</v>
      </c>
      <c r="E79" s="12"/>
      <c r="F79" s="6">
        <v>-639129</v>
      </c>
      <c r="G79" s="6"/>
      <c r="H79" s="6">
        <v>0</v>
      </c>
      <c r="I79" s="13"/>
      <c r="J79" s="6">
        <v>0</v>
      </c>
      <c r="K79" s="6"/>
      <c r="L79" s="6">
        <v>0</v>
      </c>
      <c r="M79" s="6"/>
      <c r="N79" s="6">
        <v>0</v>
      </c>
      <c r="O79" s="7"/>
      <c r="P79" s="6">
        <v>-639129</v>
      </c>
      <c r="Q79" s="13"/>
      <c r="R79" s="6">
        <v>0</v>
      </c>
    </row>
    <row r="80" spans="2:18" s="41" customFormat="1" x14ac:dyDescent="0.2">
      <c r="B80" s="55" t="str">
        <f>T_Mask[[#This Row],[Coluna1]]</f>
        <v/>
      </c>
      <c r="C80" s="12"/>
      <c r="D80" s="13"/>
      <c r="E80" s="12"/>
      <c r="F80" s="13"/>
      <c r="G80" s="6"/>
      <c r="H80" s="13"/>
      <c r="I80" s="13"/>
      <c r="J80" s="13"/>
      <c r="K80" s="6"/>
      <c r="L80" s="13"/>
      <c r="M80" s="6"/>
      <c r="N80" s="13"/>
      <c r="O80" s="7"/>
      <c r="P80" s="13"/>
      <c r="Q80" s="13"/>
      <c r="R80" s="13"/>
    </row>
    <row r="81" spans="2:18" s="41" customFormat="1" x14ac:dyDescent="0.2">
      <c r="B81" s="59" t="str">
        <f>T_Mask[[#This Row],[Coluna1]]</f>
        <v>Caixa líquido proveniente das (usado nas) atividades de investimento das operações continuadas</v>
      </c>
      <c r="C81" s="12"/>
      <c r="D81" s="60">
        <v>1801361.52777</v>
      </c>
      <c r="E81" s="12"/>
      <c r="F81" s="60">
        <v>-1411524</v>
      </c>
      <c r="G81" s="6"/>
      <c r="H81" s="60">
        <v>-465028</v>
      </c>
      <c r="I81" s="13"/>
      <c r="J81" s="60">
        <v>-237897</v>
      </c>
      <c r="K81" s="6"/>
      <c r="L81" s="60">
        <v>-669379</v>
      </c>
      <c r="M81" s="6"/>
      <c r="N81" s="60">
        <v>1210</v>
      </c>
      <c r="O81" s="7"/>
      <c r="P81" s="60">
        <v>369621.52777000004</v>
      </c>
      <c r="Q81" s="13"/>
      <c r="R81" s="60">
        <v>-1350878</v>
      </c>
    </row>
    <row r="82" spans="2:18" s="41" customFormat="1" x14ac:dyDescent="0.2">
      <c r="B82" s="62" t="str">
        <f>T_Mask[[#This Row],[Coluna1]]</f>
        <v>Caixa líquido proveniente das atividades de investimento das operações descontinuadas</v>
      </c>
      <c r="C82" s="12"/>
      <c r="D82" s="13">
        <v>0</v>
      </c>
      <c r="E82" s="12"/>
      <c r="F82" s="13"/>
      <c r="G82" s="6"/>
      <c r="H82" s="13"/>
      <c r="I82" s="13"/>
      <c r="J82" s="13"/>
      <c r="K82" s="6"/>
      <c r="L82" s="13"/>
      <c r="M82" s="6"/>
      <c r="N82" s="13"/>
      <c r="O82" s="7"/>
      <c r="P82" s="13"/>
      <c r="Q82" s="13"/>
      <c r="R82" s="13">
        <v>0</v>
      </c>
    </row>
    <row r="83" spans="2:18" s="41" customFormat="1" x14ac:dyDescent="0.2">
      <c r="B83" s="61" t="str">
        <f>T_Mask[[#This Row],[Coluna1]]</f>
        <v>Caixa líquido proveniente das (usado nas) atividades de investimento</v>
      </c>
      <c r="C83" s="12"/>
      <c r="D83" s="35">
        <v>1801361.52777</v>
      </c>
      <c r="E83" s="12"/>
      <c r="F83" s="35">
        <v>-1411524</v>
      </c>
      <c r="G83" s="6"/>
      <c r="H83" s="35">
        <v>-465028</v>
      </c>
      <c r="I83" s="13"/>
      <c r="J83" s="35">
        <v>-237897</v>
      </c>
      <c r="K83" s="6"/>
      <c r="L83" s="35">
        <v>-669379</v>
      </c>
      <c r="M83" s="6"/>
      <c r="N83" s="35">
        <v>1210</v>
      </c>
      <c r="O83" s="7"/>
      <c r="P83" s="35">
        <v>369621.52777000004</v>
      </c>
      <c r="Q83" s="13"/>
      <c r="R83" s="35">
        <v>-1350878</v>
      </c>
    </row>
    <row r="84" spans="2:18" s="41" customFormat="1" x14ac:dyDescent="0.2">
      <c r="B84" s="55" t="str">
        <f>T_Mask[[#This Row],[Coluna1]]</f>
        <v/>
      </c>
      <c r="C84" s="12"/>
      <c r="D84" s="13"/>
      <c r="E84" s="12"/>
      <c r="F84" s="13"/>
      <c r="G84" s="6"/>
      <c r="H84" s="13"/>
      <c r="I84" s="13"/>
      <c r="J84" s="13"/>
      <c r="K84" s="6"/>
      <c r="L84" s="13"/>
      <c r="M84" s="6"/>
      <c r="N84" s="13"/>
      <c r="O84" s="7"/>
      <c r="P84" s="13"/>
      <c r="Q84" s="13"/>
      <c r="R84" s="13"/>
    </row>
    <row r="85" spans="2:18" s="41" customFormat="1" ht="15.75" thickBot="1" x14ac:dyDescent="0.25">
      <c r="B85" s="65" t="str">
        <f>T_Mask[[#This Row],[Coluna1]]</f>
        <v>Acréscimo (redução) no caixa e equivalentes de caixa</v>
      </c>
      <c r="C85" s="12"/>
      <c r="D85" s="63">
        <v>-150241.1750299891</v>
      </c>
      <c r="E85" s="12"/>
      <c r="F85" s="63">
        <v>-1129239</v>
      </c>
      <c r="G85" s="6"/>
      <c r="H85" s="63">
        <v>98617</v>
      </c>
      <c r="I85" s="13"/>
      <c r="J85" s="63">
        <v>-372890</v>
      </c>
      <c r="K85" s="6"/>
      <c r="L85" s="63">
        <v>-388</v>
      </c>
      <c r="M85" s="6"/>
      <c r="N85" s="63">
        <v>-11</v>
      </c>
      <c r="O85" s="7"/>
      <c r="P85" s="63">
        <v>-0.17502998933196068</v>
      </c>
      <c r="Q85" s="13"/>
      <c r="R85" s="63">
        <v>-1554152</v>
      </c>
    </row>
    <row r="86" spans="2:18" s="41" customFormat="1" ht="15.75" thickTop="1" x14ac:dyDescent="0.2">
      <c r="B86" s="55" t="str">
        <f>T_Mask[[#This Row],[Coluna1]]</f>
        <v/>
      </c>
      <c r="C86" s="12"/>
      <c r="D86" s="13"/>
      <c r="E86" s="12"/>
      <c r="F86" s="13"/>
      <c r="G86" s="6"/>
      <c r="H86" s="13"/>
      <c r="I86" s="13"/>
      <c r="J86" s="13"/>
      <c r="K86" s="6"/>
      <c r="L86" s="13"/>
      <c r="M86" s="6"/>
      <c r="N86" s="13"/>
      <c r="O86" s="7"/>
      <c r="P86" s="13"/>
      <c r="Q86" s="13"/>
      <c r="R86" s="13"/>
    </row>
    <row r="87" spans="2:18" s="41" customFormat="1" x14ac:dyDescent="0.2">
      <c r="B87" s="55" t="str">
        <f>T_Mask[[#This Row],[Coluna1]]</f>
        <v>Caixa e equivalentes de caixa no início do período</v>
      </c>
      <c r="C87" s="12"/>
      <c r="D87" s="9">
        <v>5698457</v>
      </c>
      <c r="E87" s="12"/>
      <c r="F87" s="6">
        <v>5141038</v>
      </c>
      <c r="G87" s="6"/>
      <c r="H87" s="6">
        <v>1027866</v>
      </c>
      <c r="I87" s="13"/>
      <c r="J87" s="9">
        <v>1167433</v>
      </c>
      <c r="K87" s="6"/>
      <c r="L87" s="6">
        <v>11470</v>
      </c>
      <c r="M87" s="6"/>
      <c r="N87" s="9">
        <v>107</v>
      </c>
      <c r="O87" s="7"/>
      <c r="P87" s="9">
        <v>0</v>
      </c>
      <c r="Q87" s="13"/>
      <c r="R87" s="9">
        <v>13046371</v>
      </c>
    </row>
    <row r="88" spans="2:18" s="41" customFormat="1" x14ac:dyDescent="0.2">
      <c r="B88" s="55" t="str">
        <f>T_Mask[[#This Row],[Coluna1]]</f>
        <v>Caixa e equivalentes de caixa no fim do período</v>
      </c>
      <c r="C88" s="12"/>
      <c r="D88" s="9">
        <v>5548216</v>
      </c>
      <c r="E88" s="12"/>
      <c r="F88" s="6">
        <v>4011799</v>
      </c>
      <c r="G88" s="6"/>
      <c r="H88" s="6">
        <v>1126483</v>
      </c>
      <c r="I88" s="13"/>
      <c r="J88" s="9">
        <v>794543</v>
      </c>
      <c r="K88" s="6"/>
      <c r="L88" s="6">
        <v>11082</v>
      </c>
      <c r="M88" s="6"/>
      <c r="N88" s="9">
        <v>96</v>
      </c>
      <c r="O88" s="7"/>
      <c r="P88" s="9">
        <v>0</v>
      </c>
      <c r="Q88" s="13"/>
      <c r="R88" s="9">
        <v>11492219</v>
      </c>
    </row>
    <row r="89" spans="2:18" s="41" customFormat="1" x14ac:dyDescent="0.2">
      <c r="B89" s="55" t="str">
        <f>T_Mask[[#This Row],[Coluna1]]</f>
        <v>(Redução) no caixa e equivalentes de caixa das operações descontinuadas</v>
      </c>
      <c r="C89" s="12"/>
      <c r="D89" s="9">
        <v>0</v>
      </c>
      <c r="E89" s="12"/>
      <c r="F89" s="6">
        <v>0</v>
      </c>
      <c r="G89" s="6"/>
      <c r="H89" s="6">
        <v>0</v>
      </c>
      <c r="I89" s="13"/>
      <c r="J89" s="9">
        <v>0</v>
      </c>
      <c r="K89" s="6"/>
      <c r="L89" s="6">
        <v>0</v>
      </c>
      <c r="M89" s="6"/>
      <c r="N89" s="9">
        <v>0</v>
      </c>
      <c r="O89" s="7"/>
      <c r="P89" s="9">
        <v>0</v>
      </c>
      <c r="Q89" s="13"/>
      <c r="R89" s="9">
        <v>0</v>
      </c>
    </row>
    <row r="90" spans="2:18" x14ac:dyDescent="0.25">
      <c r="B90" s="80"/>
      <c r="C90" s="12"/>
      <c r="D90" s="13"/>
      <c r="E90" s="12"/>
      <c r="F90" s="13"/>
      <c r="G90" s="79"/>
      <c r="H90" s="13"/>
      <c r="I90" s="13"/>
      <c r="J90" s="13"/>
      <c r="K90" s="79"/>
      <c r="L90" s="13"/>
      <c r="M90" s="79"/>
      <c r="N90" s="13"/>
      <c r="O90" s="7"/>
      <c r="P90" s="13"/>
      <c r="Q90" s="13"/>
      <c r="R90" s="13"/>
    </row>
    <row r="91" spans="2:18" x14ac:dyDescent="0.25">
      <c r="D91" s="73"/>
      <c r="F91" s="73"/>
      <c r="H91" s="73"/>
      <c r="J91" s="73"/>
      <c r="L91" s="73"/>
      <c r="N91" s="73"/>
      <c r="P91" s="73"/>
      <c r="R91" s="73"/>
    </row>
    <row r="92" spans="2:18" x14ac:dyDescent="0.25">
      <c r="D92" s="73"/>
      <c r="F92" s="73"/>
      <c r="H92" s="73"/>
      <c r="J92" s="73"/>
      <c r="L92" s="73"/>
      <c r="N92" s="73"/>
      <c r="R92" s="73"/>
    </row>
    <row r="96" spans="2:18" x14ac:dyDescent="0.25">
      <c r="D96" s="73"/>
      <c r="F96" s="73"/>
      <c r="H96" s="73"/>
      <c r="J96" s="73"/>
      <c r="L96" s="73"/>
      <c r="N96" s="73"/>
      <c r="P96" s="73"/>
      <c r="R96" s="73"/>
    </row>
  </sheetData>
  <conditionalFormatting sqref="D91:D92">
    <cfRule type="colorScale" priority="37">
      <colorScale>
        <cfvo type="min"/>
        <cfvo type="max"/>
        <color rgb="FFF8696B"/>
        <color rgb="FFFCFCFF"/>
      </colorScale>
    </cfRule>
    <cfRule type="cellIs" dxfId="39" priority="36" operator="notEqual">
      <formula>0</formula>
    </cfRule>
  </conditionalFormatting>
  <conditionalFormatting sqref="D96">
    <cfRule type="cellIs" dxfId="38" priority="15" operator="notEqual">
      <formula>0</formula>
    </cfRule>
    <cfRule type="colorScale" priority="16">
      <colorScale>
        <cfvo type="min"/>
        <cfvo type="max"/>
        <color rgb="FFF8696B"/>
        <color rgb="FFFCFCFF"/>
      </colorScale>
    </cfRule>
  </conditionalFormatting>
  <conditionalFormatting sqref="F91">
    <cfRule type="colorScale" priority="33">
      <colorScale>
        <cfvo type="min"/>
        <cfvo type="max"/>
        <color rgb="FFF8696B"/>
        <color rgb="FFFCFCFF"/>
      </colorScale>
    </cfRule>
  </conditionalFormatting>
  <conditionalFormatting sqref="F91:F92">
    <cfRule type="cellIs" dxfId="37" priority="29" operator="notEqual">
      <formula>0</formula>
    </cfRule>
  </conditionalFormatting>
  <conditionalFormatting sqref="F92">
    <cfRule type="colorScale" priority="30">
      <colorScale>
        <cfvo type="min"/>
        <cfvo type="max"/>
        <color rgb="FFF8696B"/>
        <color rgb="FFFCFCFF"/>
      </colorScale>
    </cfRule>
  </conditionalFormatting>
  <conditionalFormatting sqref="F96">
    <cfRule type="cellIs" dxfId="36" priority="8" operator="notEqual">
      <formula>0</formula>
    </cfRule>
    <cfRule type="colorScale" priority="9">
      <colorScale>
        <cfvo type="min"/>
        <cfvo type="max"/>
        <color rgb="FFF8696B"/>
        <color rgb="FFFCFCFF"/>
      </colorScale>
    </cfRule>
  </conditionalFormatting>
  <conditionalFormatting sqref="H91">
    <cfRule type="colorScale" priority="22">
      <colorScale>
        <cfvo type="min"/>
        <cfvo type="max"/>
        <color rgb="FFF8696B"/>
        <color rgb="FFFCFCFF"/>
      </colorScale>
    </cfRule>
  </conditionalFormatting>
  <conditionalFormatting sqref="H91:H92">
    <cfRule type="cellIs" dxfId="35" priority="20" operator="notEqual">
      <formula>0</formula>
    </cfRule>
  </conditionalFormatting>
  <conditionalFormatting sqref="H92">
    <cfRule type="colorScale" priority="21">
      <colorScale>
        <cfvo type="min"/>
        <cfvo type="max"/>
        <color rgb="FFF8696B"/>
        <color rgb="FFFCFCFF"/>
      </colorScale>
    </cfRule>
  </conditionalFormatting>
  <conditionalFormatting sqref="H96">
    <cfRule type="colorScale" priority="2">
      <colorScale>
        <cfvo type="min"/>
        <cfvo type="max"/>
        <color rgb="FFF8696B"/>
        <color rgb="FFFCFCFF"/>
      </colorScale>
    </cfRule>
    <cfRule type="cellIs" dxfId="34" priority="1" operator="notEqual">
      <formula>0</formula>
    </cfRule>
  </conditionalFormatting>
  <conditionalFormatting sqref="J91">
    <cfRule type="colorScale" priority="35">
      <colorScale>
        <cfvo type="min"/>
        <cfvo type="max"/>
        <color rgb="FFF8696B"/>
        <color rgb="FFFCFCFF"/>
      </colorScale>
    </cfRule>
  </conditionalFormatting>
  <conditionalFormatting sqref="J91:J92">
    <cfRule type="cellIs" dxfId="33" priority="27" operator="notEqual">
      <formula>0</formula>
    </cfRule>
  </conditionalFormatting>
  <conditionalFormatting sqref="J92">
    <cfRule type="colorScale" priority="28">
      <colorScale>
        <cfvo type="min"/>
        <cfvo type="max"/>
        <color rgb="FFF8696B"/>
        <color rgb="FFFCFCFF"/>
      </colorScale>
    </cfRule>
  </conditionalFormatting>
  <conditionalFormatting sqref="J96">
    <cfRule type="colorScale" priority="14">
      <colorScale>
        <cfvo type="min"/>
        <cfvo type="max"/>
        <color rgb="FFF8696B"/>
        <color rgb="FFFCFCFF"/>
      </colorScale>
    </cfRule>
    <cfRule type="cellIs" dxfId="32" priority="13" operator="notEqual">
      <formula>0</formula>
    </cfRule>
  </conditionalFormatting>
  <conditionalFormatting sqref="L91">
    <cfRule type="colorScale" priority="19">
      <colorScale>
        <cfvo type="min"/>
        <cfvo type="max"/>
        <color rgb="FFF8696B"/>
        <color rgb="FFFCFCFF"/>
      </colorScale>
    </cfRule>
  </conditionalFormatting>
  <conditionalFormatting sqref="L91:L92">
    <cfRule type="cellIs" dxfId="31" priority="17" operator="notEqual">
      <formula>0</formula>
    </cfRule>
  </conditionalFormatting>
  <conditionalFormatting sqref="L92">
    <cfRule type="colorScale" priority="18">
      <colorScale>
        <cfvo type="min"/>
        <cfvo type="max"/>
        <color rgb="FFF8696B"/>
        <color rgb="FFFCFCFF"/>
      </colorScale>
    </cfRule>
  </conditionalFormatting>
  <conditionalFormatting sqref="L96">
    <cfRule type="cellIs" dxfId="30" priority="3" operator="notEqual">
      <formula>0</formula>
    </cfRule>
    <cfRule type="colorScale" priority="12">
      <colorScale>
        <cfvo type="min"/>
        <cfvo type="max"/>
        <color rgb="FFF8696B"/>
        <color rgb="FFFCFCFF"/>
      </colorScale>
    </cfRule>
  </conditionalFormatting>
  <conditionalFormatting sqref="N91">
    <cfRule type="colorScale" priority="34">
      <colorScale>
        <cfvo type="min"/>
        <cfvo type="max"/>
        <color rgb="FFF8696B"/>
        <color rgb="FFFCFCFF"/>
      </colorScale>
    </cfRule>
  </conditionalFormatting>
  <conditionalFormatting sqref="N91:N92">
    <cfRule type="cellIs" dxfId="29" priority="25" operator="notEqual">
      <formula>0</formula>
    </cfRule>
  </conditionalFormatting>
  <conditionalFormatting sqref="N92">
    <cfRule type="colorScale" priority="26">
      <colorScale>
        <cfvo type="min"/>
        <cfvo type="max"/>
        <color rgb="FFF8696B"/>
        <color rgb="FFFCFCFF"/>
      </colorScale>
    </cfRule>
  </conditionalFormatting>
  <conditionalFormatting sqref="N96">
    <cfRule type="cellIs" dxfId="28" priority="4" operator="notEqual">
      <formula>0</formula>
    </cfRule>
    <cfRule type="colorScale" priority="11">
      <colorScale>
        <cfvo type="min"/>
        <cfvo type="max"/>
        <color rgb="FFF8696B"/>
        <color rgb="FFFCFCFF"/>
      </colorScale>
    </cfRule>
  </conditionalFormatting>
  <conditionalFormatting sqref="P91">
    <cfRule type="cellIs" dxfId="27" priority="31" operator="notEqual">
      <formula>0</formula>
    </cfRule>
    <cfRule type="colorScale" priority="32">
      <colorScale>
        <cfvo type="min"/>
        <cfvo type="max"/>
        <color rgb="FFF8696B"/>
        <color rgb="FFFCFCFF"/>
      </colorScale>
    </cfRule>
  </conditionalFormatting>
  <conditionalFormatting sqref="P96">
    <cfRule type="cellIs" dxfId="26" priority="6" operator="notEqual">
      <formula>0</formula>
    </cfRule>
    <cfRule type="colorScale" priority="7">
      <colorScale>
        <cfvo type="min"/>
        <cfvo type="max"/>
        <color rgb="FFF8696B"/>
        <color rgb="FFFCFCFF"/>
      </colorScale>
    </cfRule>
  </conditionalFormatting>
  <conditionalFormatting sqref="R91:R92">
    <cfRule type="cellIs" dxfId="25" priority="23" operator="notEqual">
      <formula>0</formula>
    </cfRule>
    <cfRule type="colorScale" priority="24">
      <colorScale>
        <cfvo type="min"/>
        <cfvo type="max"/>
        <color rgb="FFF8696B"/>
        <color rgb="FFFCFCFF"/>
      </colorScale>
    </cfRule>
  </conditionalFormatting>
  <conditionalFormatting sqref="R96">
    <cfRule type="cellIs" dxfId="24" priority="5" operator="notEqual">
      <formula>0</formula>
    </cfRule>
    <cfRule type="colorScale" priority="10">
      <colorScale>
        <cfvo type="min"/>
        <cfvo type="max"/>
        <color rgb="FFF8696B"/>
        <color rgb="FFFCFCFF"/>
      </colorScale>
    </cfRule>
  </conditionalFormatting>
  <pageMargins left="0.7" right="0.7" top="0.75" bottom="0.75" header="0.3" footer="0.3"/>
  <pageSetup paperSize="9" orientation="portrait" r:id="rId1"/>
  <headerFooter>
    <oddFooter>&amp;C_x000D_&amp;1#&amp;"Calibri"&amp;10&amp;K000000 Classificação: Setorial</oddFooter>
  </headerFooter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4B23-DAAF-4BCC-9B7F-6768AC38AC89}">
  <sheetPr>
    <tabColor theme="0"/>
    <outlinePr summaryBelow="0"/>
  </sheetPr>
  <dimension ref="A1:S90"/>
  <sheetViews>
    <sheetView showGridLines="0" zoomScale="85" zoomScaleNormal="85" workbookViewId="0">
      <pane xSplit="2" ySplit="8" topLeftCell="C9" activePane="bottomRight" state="frozen"/>
      <selection activeCell="H19" sqref="H19"/>
      <selection pane="topRight" activeCell="H19" sqref="H19"/>
      <selection pane="bottomLeft" activeCell="H19" sqref="H19"/>
      <selection pane="bottomRight" activeCell="B9" sqref="B9"/>
    </sheetView>
  </sheetViews>
  <sheetFormatPr defaultColWidth="0" defaultRowHeight="0" customHeight="1" zeroHeight="1" outlineLevelRow="1" x14ac:dyDescent="0.25"/>
  <cols>
    <col min="1" max="1" width="1.7109375" style="41" customWidth="1"/>
    <col min="2" max="2" width="104.42578125" style="41" bestFit="1" customWidth="1"/>
    <col min="3" max="3" width="1.7109375" style="41" customWidth="1"/>
    <col min="4" max="4" width="17.7109375" style="41" customWidth="1"/>
    <col min="5" max="5" width="1.7109375" style="41" customWidth="1"/>
    <col min="6" max="6" width="17.7109375" style="41" customWidth="1"/>
    <col min="7" max="7" width="1.7109375" style="41" customWidth="1"/>
    <col min="8" max="8" width="17.7109375" style="41" customWidth="1"/>
    <col min="9" max="9" width="1.7109375" style="41" customWidth="1"/>
    <col min="10" max="10" width="17.7109375" style="41" customWidth="1"/>
    <col min="11" max="11" width="1.7109375" style="41" customWidth="1"/>
    <col min="12" max="12" width="17.7109375" style="41" customWidth="1"/>
    <col min="13" max="13" width="1.7109375" style="41" customWidth="1"/>
    <col min="14" max="14" width="17.7109375" style="41" customWidth="1"/>
    <col min="15" max="15" width="1.7109375" style="41" customWidth="1"/>
    <col min="16" max="16" width="17.7109375" style="41" customWidth="1"/>
    <col min="17" max="17" width="1.7109375" style="41" customWidth="1"/>
    <col min="18" max="18" width="17.7109375" style="41" customWidth="1"/>
    <col min="19" max="19" width="2.7109375" style="41" customWidth="1"/>
    <col min="20" max="16384" width="9.28515625" style="41" hidden="1"/>
  </cols>
  <sheetData>
    <row r="1" spans="1:18" ht="15" x14ac:dyDescent="0.25">
      <c r="N1" s="42"/>
    </row>
    <row r="2" spans="1:18" ht="15" x14ac:dyDescent="0.25"/>
    <row r="3" spans="1:18" ht="15" x14ac:dyDescent="0.25"/>
    <row r="4" spans="1:18" ht="15" x14ac:dyDescent="0.25">
      <c r="B4" s="43" t="s">
        <v>2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</row>
    <row r="5" spans="1:18" ht="15" x14ac:dyDescent="0.25">
      <c r="B5" s="44" t="s">
        <v>68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</row>
    <row r="6" spans="1:18" ht="15" x14ac:dyDescent="0.25">
      <c r="B6" s="46" t="s">
        <v>3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</row>
    <row r="7" spans="1:18" s="42" customFormat="1" ht="30" x14ac:dyDescent="0.25">
      <c r="D7" s="17" t="s">
        <v>10</v>
      </c>
      <c r="F7" s="17" t="s">
        <v>4</v>
      </c>
      <c r="H7" s="17" t="s">
        <v>5</v>
      </c>
      <c r="J7" s="17" t="s">
        <v>6</v>
      </c>
      <c r="K7" s="15"/>
      <c r="L7" s="17" t="s">
        <v>7</v>
      </c>
      <c r="M7" s="15"/>
      <c r="N7" s="17" t="s">
        <v>8</v>
      </c>
      <c r="O7" s="15"/>
      <c r="P7" s="17" t="s">
        <v>9</v>
      </c>
      <c r="Q7" s="15"/>
      <c r="R7" s="17" t="s">
        <v>11</v>
      </c>
    </row>
    <row r="8" spans="1:18" ht="15" x14ac:dyDescent="0.25">
      <c r="B8" s="47"/>
      <c r="C8" s="47"/>
      <c r="D8" s="50">
        <v>0</v>
      </c>
      <c r="E8" s="64"/>
      <c r="F8" s="64">
        <v>0</v>
      </c>
      <c r="G8" s="64"/>
      <c r="H8" s="64">
        <v>0</v>
      </c>
      <c r="I8" s="64"/>
      <c r="J8" s="64">
        <v>0</v>
      </c>
      <c r="K8" s="64"/>
      <c r="L8" s="64">
        <v>0</v>
      </c>
      <c r="M8" s="64"/>
      <c r="N8" s="64">
        <v>0</v>
      </c>
      <c r="O8" s="64"/>
      <c r="P8" s="64"/>
      <c r="Q8" s="64"/>
      <c r="R8" s="64">
        <v>0</v>
      </c>
    </row>
    <row r="9" spans="1:18" ht="15" x14ac:dyDescent="0.25">
      <c r="B9" s="52" t="str">
        <f>T_Mask[[#This Row],[Coluna1]]</f>
        <v>ATIVIDADES OPERACIONAIS</v>
      </c>
      <c r="C9" s="22"/>
      <c r="D9" s="23"/>
      <c r="E9" s="22"/>
      <c r="F9" s="23"/>
      <c r="G9" s="22"/>
      <c r="H9" s="23"/>
      <c r="I9" s="22"/>
      <c r="J9" s="23"/>
      <c r="K9" s="22"/>
      <c r="L9" s="23"/>
      <c r="M9" s="22"/>
      <c r="N9" s="23"/>
      <c r="O9" s="22"/>
      <c r="P9" s="23"/>
      <c r="Q9" s="22"/>
      <c r="R9" s="23"/>
    </row>
    <row r="10" spans="1:18" ht="15" x14ac:dyDescent="0.2">
      <c r="B10" s="51" t="str">
        <f>T_Mask[[#This Row],[Coluna1]]</f>
        <v/>
      </c>
      <c r="C10" s="3"/>
      <c r="D10" s="2"/>
      <c r="E10" s="3"/>
      <c r="F10" s="2"/>
      <c r="G10" s="2"/>
      <c r="H10" s="2"/>
      <c r="I10" s="2"/>
      <c r="J10" s="2"/>
      <c r="K10" s="2"/>
      <c r="L10" s="2"/>
      <c r="M10" s="2"/>
      <c r="N10" s="2"/>
      <c r="O10" s="5"/>
      <c r="P10" s="2"/>
      <c r="Q10" s="2"/>
      <c r="R10" s="2"/>
    </row>
    <row r="11" spans="1:18" s="49" customFormat="1" ht="15" x14ac:dyDescent="0.2">
      <c r="A11" s="41"/>
      <c r="B11" s="51" t="str">
        <f>T_Mask[[#This Row],[Coluna1]]</f>
        <v>Resultado do período antes do imposto de renda e da contribuição social</v>
      </c>
      <c r="C11" s="24"/>
      <c r="D11" s="25">
        <v>4549166</v>
      </c>
      <c r="E11" s="24"/>
      <c r="F11" s="25">
        <v>2953139</v>
      </c>
      <c r="G11" s="24"/>
      <c r="H11" s="25">
        <v>1942461</v>
      </c>
      <c r="I11" s="24"/>
      <c r="J11" s="25">
        <v>712068</v>
      </c>
      <c r="K11" s="24"/>
      <c r="L11" s="25">
        <v>-965571</v>
      </c>
      <c r="M11" s="24"/>
      <c r="N11" s="25">
        <v>23484</v>
      </c>
      <c r="O11" s="24"/>
      <c r="P11" s="25">
        <v>7818384</v>
      </c>
      <c r="Q11" s="24"/>
      <c r="R11" s="25">
        <v>1396363</v>
      </c>
    </row>
    <row r="12" spans="1:18" ht="15" x14ac:dyDescent="0.2">
      <c r="B12" s="51" t="str">
        <f>T_Mask[[#This Row],[Coluna1]]</f>
        <v/>
      </c>
      <c r="C12" s="26"/>
      <c r="D12" s="27"/>
      <c r="E12" s="26"/>
      <c r="F12" s="27"/>
      <c r="G12" s="28"/>
      <c r="H12" s="27"/>
      <c r="I12" s="29"/>
      <c r="J12" s="27"/>
      <c r="K12" s="29"/>
      <c r="L12" s="27"/>
      <c r="M12" s="29"/>
      <c r="N12" s="27"/>
      <c r="O12" s="30"/>
      <c r="P12" s="27"/>
      <c r="Q12" s="28"/>
      <c r="R12" s="27"/>
    </row>
    <row r="13" spans="1:18" ht="15" x14ac:dyDescent="0.2">
      <c r="B13" s="53" t="str">
        <f>T_Mask[[#This Row],[Coluna1]]</f>
        <v>Ajustes para reconciliar o lucro com o caixa gerado pelas operações:</v>
      </c>
      <c r="C13" s="1"/>
      <c r="D13" s="23">
        <v>-6759720.2617700007</v>
      </c>
      <c r="E13" s="1"/>
      <c r="F13" s="23">
        <v>-658810</v>
      </c>
      <c r="G13" s="6"/>
      <c r="H13" s="23">
        <v>-1857956</v>
      </c>
      <c r="I13" s="6"/>
      <c r="J13" s="23">
        <v>2290053</v>
      </c>
      <c r="K13" s="6"/>
      <c r="L13" s="23">
        <v>432792</v>
      </c>
      <c r="M13" s="6"/>
      <c r="N13" s="23">
        <v>-37785</v>
      </c>
      <c r="O13" s="7"/>
      <c r="P13" s="23">
        <v>-7577327.2617700007</v>
      </c>
      <c r="Q13" s="6"/>
      <c r="R13" s="23">
        <v>985901</v>
      </c>
    </row>
    <row r="14" spans="1:18" ht="15" outlineLevel="1" x14ac:dyDescent="0.2">
      <c r="B14" s="54" t="str">
        <f>T_Mask[[#This Row],[Coluna1]]</f>
        <v>Depreciação e amortização</v>
      </c>
      <c r="C14" s="1"/>
      <c r="D14" s="6">
        <v>37212.832640000001</v>
      </c>
      <c r="E14" s="1"/>
      <c r="F14" s="6">
        <v>1464557</v>
      </c>
      <c r="G14" s="6"/>
      <c r="H14" s="6">
        <v>401883</v>
      </c>
      <c r="I14" s="6"/>
      <c r="J14" s="6">
        <v>1515885</v>
      </c>
      <c r="K14" s="6"/>
      <c r="L14" s="6">
        <v>201804</v>
      </c>
      <c r="M14" s="6"/>
      <c r="N14" s="6">
        <v>0</v>
      </c>
      <c r="O14" s="7"/>
      <c r="P14" s="6">
        <v>-0.16736000031232834</v>
      </c>
      <c r="Q14" s="6"/>
      <c r="R14" s="6">
        <v>3621342</v>
      </c>
    </row>
    <row r="15" spans="1:18" ht="15" outlineLevel="1" x14ac:dyDescent="0.2">
      <c r="B15" s="54" t="str">
        <f>T_Mask[[#This Row],[Coluna1]]</f>
        <v>Variações cambiais e monetárias líquidas</v>
      </c>
      <c r="C15" s="1"/>
      <c r="D15" s="6">
        <v>1535795</v>
      </c>
      <c r="E15" s="1"/>
      <c r="F15" s="6">
        <v>475288</v>
      </c>
      <c r="G15" s="6"/>
      <c r="H15" s="6">
        <v>562660</v>
      </c>
      <c r="I15" s="6"/>
      <c r="J15" s="6">
        <v>763363</v>
      </c>
      <c r="K15" s="6"/>
      <c r="L15" s="6">
        <v>5055</v>
      </c>
      <c r="M15" s="6"/>
      <c r="N15" s="6">
        <v>0</v>
      </c>
      <c r="O15" s="7"/>
      <c r="P15" s="6">
        <v>0</v>
      </c>
      <c r="Q15" s="6"/>
      <c r="R15" s="6">
        <v>3342161</v>
      </c>
    </row>
    <row r="16" spans="1:18" ht="15" outlineLevel="1" x14ac:dyDescent="0.2">
      <c r="B16" s="54" t="str">
        <f>T_Mask[[#This Row],[Coluna1]]</f>
        <v>Encargos financeiros</v>
      </c>
      <c r="C16" s="1"/>
      <c r="D16" s="6">
        <v>578885</v>
      </c>
      <c r="E16" s="1"/>
      <c r="F16" s="6">
        <v>2371940</v>
      </c>
      <c r="G16" s="6"/>
      <c r="H16" s="6">
        <v>1327439</v>
      </c>
      <c r="I16" s="6"/>
      <c r="J16" s="6">
        <v>1866609</v>
      </c>
      <c r="K16" s="6"/>
      <c r="L16" s="6">
        <v>238304</v>
      </c>
      <c r="M16" s="6"/>
      <c r="N16" s="6">
        <v>-5909</v>
      </c>
      <c r="O16" s="7"/>
      <c r="P16" s="6">
        <v>281878</v>
      </c>
      <c r="Q16" s="6"/>
      <c r="R16" s="6">
        <v>6095390</v>
      </c>
    </row>
    <row r="17" spans="1:18" ht="15" outlineLevel="1" x14ac:dyDescent="0.2">
      <c r="B17" s="54" t="str">
        <f>T_Mask[[#This Row],[Coluna1]]</f>
        <v>Resultado da equivalência patrimonial</v>
      </c>
      <c r="C17" s="1"/>
      <c r="D17" s="6">
        <v>-9172949</v>
      </c>
      <c r="E17" s="1"/>
      <c r="F17" s="6">
        <v>-745049</v>
      </c>
      <c r="G17" s="6"/>
      <c r="H17" s="6">
        <v>-74881</v>
      </c>
      <c r="I17" s="6"/>
      <c r="J17" s="6">
        <v>174066</v>
      </c>
      <c r="K17" s="6"/>
      <c r="L17" s="6">
        <v>16133</v>
      </c>
      <c r="M17" s="6"/>
      <c r="N17" s="6">
        <v>-22471</v>
      </c>
      <c r="O17" s="7"/>
      <c r="P17" s="6">
        <v>-7763061</v>
      </c>
      <c r="Q17" s="6"/>
      <c r="R17" s="6">
        <v>-2062090</v>
      </c>
    </row>
    <row r="18" spans="1:18" ht="15" outlineLevel="1" x14ac:dyDescent="0.2">
      <c r="B18" s="54" t="str">
        <f>T_Mask[[#This Row],[Coluna1]]</f>
        <v>Outras receitas e despesas</v>
      </c>
      <c r="C18" s="1"/>
      <c r="D18" s="6">
        <v>-18748</v>
      </c>
      <c r="E18" s="1"/>
      <c r="F18" s="6">
        <v>0</v>
      </c>
      <c r="G18" s="6"/>
      <c r="H18" s="6">
        <v>0</v>
      </c>
      <c r="I18" s="6"/>
      <c r="J18" s="6">
        <v>0</v>
      </c>
      <c r="K18" s="6"/>
      <c r="L18" s="6">
        <v>0</v>
      </c>
      <c r="M18" s="6"/>
      <c r="N18" s="6">
        <v>0</v>
      </c>
      <c r="O18" s="7"/>
      <c r="P18" s="6">
        <v>1124314</v>
      </c>
      <c r="Q18" s="6"/>
      <c r="R18" s="6">
        <v>-1143062</v>
      </c>
    </row>
    <row r="19" spans="1:18" ht="15" outlineLevel="1" x14ac:dyDescent="0.2">
      <c r="B19" s="54" t="str">
        <f>T_Mask[[#This Row],[Coluna1]]</f>
        <v>Receitas da transmissão</v>
      </c>
      <c r="C19" s="1"/>
      <c r="D19" s="6">
        <v>0</v>
      </c>
      <c r="E19" s="1"/>
      <c r="F19" s="6">
        <v>-6673215</v>
      </c>
      <c r="G19" s="6"/>
      <c r="H19" s="6">
        <v>-5309881</v>
      </c>
      <c r="I19" s="6"/>
      <c r="J19" s="6">
        <v>-3723359</v>
      </c>
      <c r="K19" s="6"/>
      <c r="L19" s="6">
        <v>-2037198</v>
      </c>
      <c r="M19" s="6"/>
      <c r="N19" s="6">
        <v>0</v>
      </c>
      <c r="O19" s="7"/>
      <c r="P19" s="6">
        <v>-311616</v>
      </c>
      <c r="Q19" s="6"/>
      <c r="R19" s="6">
        <v>-17432037</v>
      </c>
    </row>
    <row r="20" spans="1:18" ht="15" outlineLevel="1" x14ac:dyDescent="0.2">
      <c r="B20" s="54" t="str">
        <f>T_Mask[[#This Row],[Coluna1]]</f>
        <v>Custo de construção - transmissão</v>
      </c>
      <c r="C20" s="24"/>
      <c r="D20" s="6">
        <v>0</v>
      </c>
      <c r="E20" s="24"/>
      <c r="F20" s="6">
        <v>1225582</v>
      </c>
      <c r="G20" s="24"/>
      <c r="H20" s="6">
        <v>1044917</v>
      </c>
      <c r="I20" s="24"/>
      <c r="J20" s="6">
        <v>662114</v>
      </c>
      <c r="K20" s="24"/>
      <c r="L20" s="6">
        <v>358519</v>
      </c>
      <c r="M20" s="24"/>
      <c r="N20" s="6">
        <v>0</v>
      </c>
      <c r="O20" s="24"/>
      <c r="P20" s="6">
        <v>0</v>
      </c>
      <c r="Q20" s="24"/>
      <c r="R20" s="6">
        <v>3291132</v>
      </c>
    </row>
    <row r="21" spans="1:18" ht="15" outlineLevel="1" x14ac:dyDescent="0.2">
      <c r="B21" s="54" t="str">
        <f>T_Mask[[#This Row],[Coluna1]]</f>
        <v>Remensurações regulatórias - Contratos de transmissão</v>
      </c>
      <c r="C21" s="12"/>
      <c r="D21" s="6">
        <v>0</v>
      </c>
      <c r="E21" s="12"/>
      <c r="F21" s="6">
        <v>0</v>
      </c>
      <c r="G21" s="6"/>
      <c r="H21" s="6">
        <v>-184</v>
      </c>
      <c r="I21" s="24"/>
      <c r="J21" s="6">
        <v>350</v>
      </c>
      <c r="K21" s="6"/>
      <c r="L21" s="6">
        <v>11978</v>
      </c>
      <c r="M21" s="6"/>
      <c r="N21" s="6">
        <v>0</v>
      </c>
      <c r="O21" s="58"/>
      <c r="P21" s="6">
        <v>0</v>
      </c>
      <c r="Q21" s="24"/>
      <c r="R21" s="6">
        <v>12144</v>
      </c>
    </row>
    <row r="22" spans="1:18" ht="15" outlineLevel="1" x14ac:dyDescent="0.2">
      <c r="B22" s="54" t="str">
        <f>T_Mask[[#This Row],[Coluna1]]</f>
        <v>Provisões (reversões) operacionais</v>
      </c>
      <c r="C22" s="1"/>
      <c r="D22" s="6">
        <v>-1148011</v>
      </c>
      <c r="E22" s="1"/>
      <c r="F22" s="6">
        <v>852949</v>
      </c>
      <c r="G22" s="6"/>
      <c r="H22" s="6">
        <v>209656</v>
      </c>
      <c r="I22" s="6"/>
      <c r="J22" s="6">
        <v>754655</v>
      </c>
      <c r="K22" s="6"/>
      <c r="L22" s="6">
        <v>1471218</v>
      </c>
      <c r="M22" s="6"/>
      <c r="N22" s="6">
        <v>0</v>
      </c>
      <c r="O22" s="7"/>
      <c r="P22" s="6">
        <v>-55323</v>
      </c>
      <c r="Q22" s="6"/>
      <c r="R22" s="6">
        <v>2195790</v>
      </c>
    </row>
    <row r="23" spans="1:18" ht="15" outlineLevel="1" x14ac:dyDescent="0.2">
      <c r="B23" s="54" t="str">
        <f>T_Mask[[#This Row],[Coluna1]]</f>
        <v>Baixas de imobilizado e intangível</v>
      </c>
      <c r="C23" s="1"/>
      <c r="D23" s="6">
        <v>0</v>
      </c>
      <c r="E23" s="1"/>
      <c r="F23" s="6">
        <v>0</v>
      </c>
      <c r="G23" s="6"/>
      <c r="H23" s="6">
        <v>0</v>
      </c>
      <c r="I23" s="6"/>
      <c r="J23" s="6">
        <v>0</v>
      </c>
      <c r="K23" s="6"/>
      <c r="L23" s="6">
        <v>0</v>
      </c>
      <c r="M23" s="6"/>
      <c r="N23" s="6">
        <v>0</v>
      </c>
      <c r="O23" s="7"/>
      <c r="P23" s="6">
        <v>-632441</v>
      </c>
      <c r="Q23" s="31"/>
      <c r="R23" s="6">
        <v>632441</v>
      </c>
    </row>
    <row r="24" spans="1:18" ht="15" outlineLevel="1" x14ac:dyDescent="0.2">
      <c r="B24" s="54" t="str">
        <f>T_Mask[[#This Row],[Coluna1]]</f>
        <v>Resultado da dívida protegida (hedge) e derivativos</v>
      </c>
      <c r="C24" s="12"/>
      <c r="D24" s="6">
        <v>868206</v>
      </c>
      <c r="E24" s="12"/>
      <c r="F24" s="58">
        <v>0</v>
      </c>
      <c r="G24" s="6"/>
      <c r="H24" s="58">
        <v>0</v>
      </c>
      <c r="I24" s="6"/>
      <c r="J24" s="58">
        <v>613256</v>
      </c>
      <c r="K24" s="6"/>
      <c r="L24" s="58">
        <v>40175</v>
      </c>
      <c r="M24" s="6"/>
      <c r="N24" s="58">
        <v>0</v>
      </c>
      <c r="O24" s="7"/>
      <c r="P24" s="58">
        <v>0</v>
      </c>
      <c r="Q24" s="31"/>
      <c r="R24" s="6">
        <v>1521637</v>
      </c>
    </row>
    <row r="25" spans="1:18" s="49" customFormat="1" ht="15" outlineLevel="1" x14ac:dyDescent="0.2">
      <c r="A25" s="41"/>
      <c r="B25" s="54" t="str">
        <f>T_Mask[[#This Row],[Coluna1]]</f>
        <v>Outras</v>
      </c>
      <c r="C25" s="22"/>
      <c r="D25" s="6">
        <v>559888.90558999998</v>
      </c>
      <c r="E25" s="12"/>
      <c r="F25" s="6">
        <v>369138</v>
      </c>
      <c r="G25" s="6"/>
      <c r="H25" s="6">
        <v>-19565</v>
      </c>
      <c r="I25" s="16"/>
      <c r="J25" s="6">
        <v>-336886</v>
      </c>
      <c r="K25" s="6"/>
      <c r="L25" s="6">
        <v>126804</v>
      </c>
      <c r="M25" s="6"/>
      <c r="N25" s="6">
        <v>-9405</v>
      </c>
      <c r="O25" s="58"/>
      <c r="P25" s="6">
        <v>-221078.09441000002</v>
      </c>
      <c r="Q25" s="16"/>
      <c r="R25" s="6">
        <v>911053</v>
      </c>
    </row>
    <row r="26" spans="1:18" ht="15" x14ac:dyDescent="0.2">
      <c r="B26" s="55" t="str">
        <f>T_Mask[[#This Row],[Coluna1]]</f>
        <v/>
      </c>
      <c r="C26" s="22"/>
      <c r="D26" s="23"/>
      <c r="E26" s="22"/>
      <c r="F26" s="23"/>
      <c r="G26" s="22"/>
      <c r="H26" s="23"/>
      <c r="I26" s="22"/>
      <c r="J26" s="23"/>
      <c r="K26" s="22"/>
      <c r="L26" s="23"/>
      <c r="M26" s="22"/>
      <c r="N26" s="23"/>
      <c r="O26" s="22"/>
      <c r="P26" s="23"/>
      <c r="Q26" s="22"/>
      <c r="R26" s="23"/>
    </row>
    <row r="27" spans="1:18" ht="15" x14ac:dyDescent="0.2">
      <c r="B27" s="55" t="str">
        <f>T_Mask[[#This Row],[Coluna1]]</f>
        <v/>
      </c>
      <c r="C27" s="18"/>
      <c r="D27" s="6"/>
      <c r="E27" s="18"/>
      <c r="F27" s="6"/>
      <c r="G27" s="32"/>
      <c r="H27" s="6"/>
      <c r="I27" s="9"/>
      <c r="J27" s="6"/>
      <c r="K27" s="32"/>
      <c r="L27" s="6"/>
      <c r="M27" s="32"/>
      <c r="N27" s="6"/>
      <c r="O27" s="32"/>
      <c r="P27" s="6"/>
      <c r="Q27" s="32"/>
      <c r="R27" s="6"/>
    </row>
    <row r="28" spans="1:18" ht="15" x14ac:dyDescent="0.2">
      <c r="B28" s="53" t="str">
        <f>T_Mask[[#This Row],[Coluna1]]</f>
        <v>Variação nos ativos e passivos operacionais</v>
      </c>
      <c r="C28" s="18"/>
      <c r="D28" s="23">
        <v>-521148.40435999999</v>
      </c>
      <c r="E28" s="18"/>
      <c r="F28" s="23">
        <v>-981803</v>
      </c>
      <c r="G28" s="32"/>
      <c r="H28" s="23">
        <v>-614824</v>
      </c>
      <c r="I28" s="9"/>
      <c r="J28" s="23">
        <v>188293</v>
      </c>
      <c r="K28" s="32"/>
      <c r="L28" s="23">
        <v>20849</v>
      </c>
      <c r="M28" s="32"/>
      <c r="N28" s="23">
        <v>-177</v>
      </c>
      <c r="O28" s="32"/>
      <c r="P28" s="23">
        <v>-0.40436000004410744</v>
      </c>
      <c r="Q28" s="32"/>
      <c r="R28" s="23">
        <v>-1908810</v>
      </c>
    </row>
    <row r="29" spans="1:18" ht="15" x14ac:dyDescent="0.25">
      <c r="B29" t="str">
        <f>T_Mask[[#This Row],[Coluna1]]</f>
        <v/>
      </c>
      <c r="C29" s="1"/>
      <c r="D29" s="6"/>
      <c r="E29" s="1"/>
      <c r="F29" s="6"/>
      <c r="G29" s="6"/>
      <c r="H29" s="6"/>
      <c r="I29" s="6"/>
      <c r="J29" s="6"/>
      <c r="K29" s="6"/>
      <c r="L29" s="6"/>
      <c r="M29" s="6"/>
      <c r="N29" s="6"/>
      <c r="O29" s="7"/>
      <c r="P29" s="6"/>
      <c r="Q29" s="6"/>
      <c r="R29" s="6"/>
    </row>
    <row r="30" spans="1:18" ht="15" x14ac:dyDescent="0.25">
      <c r="B30" t="str">
        <f>T_Mask[[#This Row],[Coluna1]]</f>
        <v/>
      </c>
      <c r="C30" s="1"/>
      <c r="D30" s="6"/>
      <c r="E30" s="1"/>
      <c r="F30" s="6"/>
      <c r="G30" s="6"/>
      <c r="H30" s="6"/>
      <c r="I30" s="6"/>
      <c r="J30" s="6"/>
      <c r="K30" s="6"/>
      <c r="L30" s="6"/>
      <c r="M30" s="6"/>
      <c r="N30" s="6"/>
      <c r="O30" s="7"/>
      <c r="P30" s="6"/>
      <c r="Q30" s="6"/>
      <c r="R30" s="6"/>
    </row>
    <row r="31" spans="1:18" ht="15" x14ac:dyDescent="0.2">
      <c r="B31" s="56" t="str">
        <f>T_Mask[[#This Row],[Coluna1]]</f>
        <v>Caixa proveniente das (usados nas) atividades operacionais</v>
      </c>
      <c r="C31" s="1"/>
      <c r="D31" s="6"/>
      <c r="E31" s="1"/>
      <c r="F31" s="6"/>
      <c r="G31" s="6"/>
      <c r="H31" s="6"/>
      <c r="I31" s="6"/>
      <c r="J31" s="6"/>
      <c r="K31" s="6"/>
      <c r="L31" s="6"/>
      <c r="M31" s="6"/>
      <c r="N31" s="6"/>
      <c r="O31" s="7"/>
      <c r="P31" s="6"/>
      <c r="Q31" s="6"/>
      <c r="R31" s="6"/>
    </row>
    <row r="32" spans="1:18" ht="15" x14ac:dyDescent="0.25">
      <c r="B32" t="str">
        <f>T_Mask[[#This Row],[Coluna1]]</f>
        <v/>
      </c>
      <c r="C32" s="1"/>
      <c r="D32" s="6"/>
      <c r="E32" s="1"/>
      <c r="F32" s="6"/>
      <c r="G32" s="6"/>
      <c r="H32" s="6"/>
      <c r="I32" s="6"/>
      <c r="J32" s="6"/>
      <c r="K32" s="6"/>
      <c r="L32" s="6"/>
      <c r="M32" s="6"/>
      <c r="N32" s="6"/>
      <c r="O32" s="7"/>
      <c r="P32" s="6"/>
      <c r="Q32" s="6"/>
      <c r="R32" s="6"/>
    </row>
    <row r="33" spans="2:18" ht="15" x14ac:dyDescent="0.2">
      <c r="B33" s="55" t="str">
        <f>T_Mask[[#This Row],[Coluna1]]</f>
        <v>Pagamento de encargos financeiros</v>
      </c>
      <c r="C33" s="18"/>
      <c r="D33" s="6">
        <v>-2430785.4070953992</v>
      </c>
      <c r="E33" s="18"/>
      <c r="F33" s="6">
        <v>-2365586</v>
      </c>
      <c r="G33" s="10"/>
      <c r="H33" s="6">
        <v>-217372</v>
      </c>
      <c r="I33" s="9"/>
      <c r="J33" s="6">
        <v>-736060</v>
      </c>
      <c r="K33" s="10"/>
      <c r="L33" s="6">
        <v>-219374</v>
      </c>
      <c r="M33" s="10"/>
      <c r="N33" s="6">
        <v>0</v>
      </c>
      <c r="O33" s="33"/>
      <c r="P33" s="6">
        <v>-795753.40709539875</v>
      </c>
      <c r="Q33" s="10"/>
      <c r="R33" s="6">
        <v>-5173424</v>
      </c>
    </row>
    <row r="34" spans="2:18" ht="15" x14ac:dyDescent="0.2">
      <c r="B34" s="55" t="str">
        <f>T_Mask[[#This Row],[Coluna1]]</f>
        <v>Recebimento da receita anual permitida - RAP</v>
      </c>
      <c r="C34" s="34"/>
      <c r="D34" s="6">
        <v>0</v>
      </c>
      <c r="E34" s="34"/>
      <c r="F34" s="6">
        <v>7314171</v>
      </c>
      <c r="G34" s="6"/>
      <c r="H34" s="6">
        <v>5713300</v>
      </c>
      <c r="I34" s="9"/>
      <c r="J34" s="6">
        <v>3613362</v>
      </c>
      <c r="K34" s="6"/>
      <c r="L34" s="6">
        <v>1920499</v>
      </c>
      <c r="M34" s="6"/>
      <c r="N34" s="6">
        <v>0</v>
      </c>
      <c r="O34" s="7"/>
      <c r="P34" s="6">
        <v>273422</v>
      </c>
      <c r="Q34" s="9"/>
      <c r="R34" s="6">
        <v>18287910</v>
      </c>
    </row>
    <row r="35" spans="2:18" ht="15" x14ac:dyDescent="0.2">
      <c r="B35" s="55" t="str">
        <f>T_Mask[[#This Row],[Coluna1]]</f>
        <v>Pagamento de encargos financeiros</v>
      </c>
      <c r="C35" s="36"/>
      <c r="D35" s="6">
        <v>1042168.5203809339</v>
      </c>
      <c r="E35" s="36"/>
      <c r="F35" s="6">
        <v>0</v>
      </c>
      <c r="G35" s="6"/>
      <c r="H35" s="6">
        <v>0</v>
      </c>
      <c r="I35" s="9"/>
      <c r="J35" s="6">
        <v>-8</v>
      </c>
      <c r="K35" s="6"/>
      <c r="L35" s="6">
        <v>-3735</v>
      </c>
      <c r="M35" s="6"/>
      <c r="N35" s="6">
        <v>0</v>
      </c>
      <c r="O35" s="7"/>
      <c r="P35" s="6">
        <v>865968.52038093389</v>
      </c>
      <c r="Q35" s="9"/>
      <c r="R35" s="6">
        <v>172457</v>
      </c>
    </row>
    <row r="36" spans="2:18" ht="15" x14ac:dyDescent="0.2">
      <c r="B36" s="55" t="str">
        <f>T_Mask[[#This Row],[Coluna1]]</f>
        <v>Pagamento de encargos financeiros - CDE/ Revitalização de bacias</v>
      </c>
      <c r="C36" s="12"/>
      <c r="D36" s="6">
        <v>0</v>
      </c>
      <c r="E36" s="12"/>
      <c r="F36" s="6">
        <v>-19372</v>
      </c>
      <c r="G36" s="6"/>
      <c r="H36" s="6">
        <v>-28755</v>
      </c>
      <c r="I36" s="9"/>
      <c r="J36" s="58">
        <v>-22088</v>
      </c>
      <c r="K36" s="6"/>
      <c r="L36" s="6">
        <v>0</v>
      </c>
      <c r="M36" s="6"/>
      <c r="N36" s="58">
        <v>0</v>
      </c>
      <c r="O36" s="7"/>
      <c r="P36" s="58">
        <v>-70215</v>
      </c>
      <c r="Q36" s="9"/>
      <c r="R36" s="6">
        <v>0</v>
      </c>
    </row>
    <row r="37" spans="2:18" ht="15" x14ac:dyDescent="0.2">
      <c r="B37" s="55" t="str">
        <f>T_Mask[[#This Row],[Coluna1]]</f>
        <v>Recebimento de remuneração de investimentos em partipações societárias</v>
      </c>
      <c r="C37" s="11"/>
      <c r="D37" s="6">
        <v>6792346.5404700004</v>
      </c>
      <c r="E37" s="11"/>
      <c r="F37" s="6">
        <v>519339</v>
      </c>
      <c r="G37" s="6"/>
      <c r="H37" s="6">
        <v>122894</v>
      </c>
      <c r="I37" s="9"/>
      <c r="J37" s="6">
        <v>35653</v>
      </c>
      <c r="K37" s="6"/>
      <c r="L37" s="6">
        <v>0</v>
      </c>
      <c r="M37" s="6"/>
      <c r="N37" s="6">
        <v>0</v>
      </c>
      <c r="O37" s="7"/>
      <c r="P37" s="6">
        <v>6140529.5404700004</v>
      </c>
      <c r="Q37" s="9"/>
      <c r="R37" s="6">
        <v>1329703</v>
      </c>
    </row>
    <row r="38" spans="2:18" ht="15" x14ac:dyDescent="0.2">
      <c r="B38" s="55" t="str">
        <f>T_Mask[[#This Row],[Coluna1]]</f>
        <v>Pagamento de litígios</v>
      </c>
      <c r="C38" s="34"/>
      <c r="D38" s="6">
        <v>-1351124.8699800002</v>
      </c>
      <c r="E38" s="34"/>
      <c r="F38" s="6">
        <v>-390138</v>
      </c>
      <c r="G38" s="8"/>
      <c r="H38" s="6">
        <v>-206567</v>
      </c>
      <c r="I38" s="19"/>
      <c r="J38" s="6">
        <v>-103418</v>
      </c>
      <c r="K38" s="8"/>
      <c r="L38" s="6">
        <v>-621714</v>
      </c>
      <c r="M38" s="8"/>
      <c r="N38" s="6">
        <v>0</v>
      </c>
      <c r="O38" s="20"/>
      <c r="P38" s="6">
        <v>0.13002000004053116</v>
      </c>
      <c r="Q38" s="19"/>
      <c r="R38" s="6">
        <v>-2672962</v>
      </c>
    </row>
    <row r="39" spans="2:18" ht="15" x14ac:dyDescent="0.2">
      <c r="B39" s="55" t="str">
        <f>T_Mask[[#This Row],[Coluna1]]</f>
        <v>Cauções e depósitos vinculados</v>
      </c>
      <c r="C39" s="11"/>
      <c r="D39" s="6">
        <v>-231058.57307999991</v>
      </c>
      <c r="E39" s="11"/>
      <c r="F39" s="6">
        <v>-385173</v>
      </c>
      <c r="G39" s="6"/>
      <c r="H39" s="6">
        <v>5575</v>
      </c>
      <c r="I39" s="9"/>
      <c r="J39" s="6">
        <v>26159</v>
      </c>
      <c r="K39" s="6"/>
      <c r="L39" s="6">
        <v>-148856</v>
      </c>
      <c r="M39" s="6"/>
      <c r="N39" s="6">
        <v>0</v>
      </c>
      <c r="O39" s="7"/>
      <c r="P39" s="6">
        <v>0.42692000011447817</v>
      </c>
      <c r="Q39" s="9"/>
      <c r="R39" s="6">
        <v>-733354</v>
      </c>
    </row>
    <row r="40" spans="2:18" ht="15" x14ac:dyDescent="0.2">
      <c r="B40" s="55" t="str">
        <f>T_Mask[[#This Row],[Coluna1]]</f>
        <v>Pagamento de imposto de renda e contribuição social</v>
      </c>
      <c r="C40" s="11"/>
      <c r="D40" s="6">
        <v>-164735.372</v>
      </c>
      <c r="E40" s="11"/>
      <c r="F40" s="6">
        <v>-1647999</v>
      </c>
      <c r="G40" s="8"/>
      <c r="H40" s="6">
        <v>-115445</v>
      </c>
      <c r="I40" s="8"/>
      <c r="J40" s="6">
        <v>-346952</v>
      </c>
      <c r="K40" s="8"/>
      <c r="L40" s="6">
        <v>-34415</v>
      </c>
      <c r="M40" s="8"/>
      <c r="N40" s="6">
        <v>-3338</v>
      </c>
      <c r="O40" s="20"/>
      <c r="P40" s="6">
        <v>617893.62800000003</v>
      </c>
      <c r="Q40" s="8"/>
      <c r="R40" s="6">
        <v>-2930778</v>
      </c>
    </row>
    <row r="41" spans="2:18" ht="15" x14ac:dyDescent="0.2">
      <c r="B41" s="55" t="str">
        <f>T_Mask[[#This Row],[Coluna1]]</f>
        <v>Pagamento de refinanciamento de impostos e contribuições - principal</v>
      </c>
      <c r="C41" s="12"/>
      <c r="D41" s="6">
        <v>0</v>
      </c>
      <c r="E41" s="12"/>
      <c r="F41" s="6">
        <v>-32374</v>
      </c>
      <c r="G41" s="6"/>
      <c r="H41" s="6">
        <v>0</v>
      </c>
      <c r="I41" s="8"/>
      <c r="J41" s="58">
        <v>-585519</v>
      </c>
      <c r="K41" s="6"/>
      <c r="L41" s="6">
        <v>0</v>
      </c>
      <c r="M41" s="6"/>
      <c r="N41" s="58">
        <v>0</v>
      </c>
      <c r="O41" s="7"/>
      <c r="P41" s="58">
        <v>-617893</v>
      </c>
      <c r="Q41" s="8"/>
      <c r="R41" s="6">
        <v>0</v>
      </c>
    </row>
    <row r="42" spans="2:18" ht="15" x14ac:dyDescent="0.2">
      <c r="B42" s="55" t="str">
        <f>T_Mask[[#This Row],[Coluna1]]</f>
        <v>Pagamento de previdência complementar</v>
      </c>
      <c r="C42" s="11"/>
      <c r="D42" s="6">
        <v>-14908.493599999998</v>
      </c>
      <c r="E42" s="11"/>
      <c r="F42" s="6">
        <v>-95694</v>
      </c>
      <c r="G42" s="6"/>
      <c r="H42" s="6">
        <v>-339910</v>
      </c>
      <c r="I42" s="6"/>
      <c r="J42" s="6">
        <v>-44100</v>
      </c>
      <c r="K42" s="6"/>
      <c r="L42" s="6">
        <v>-15436</v>
      </c>
      <c r="M42" s="6"/>
      <c r="N42" s="6">
        <v>0</v>
      </c>
      <c r="O42" s="7"/>
      <c r="P42" s="6">
        <v>-0.49359999998705462</v>
      </c>
      <c r="Q42" s="6"/>
      <c r="R42" s="6">
        <v>-510048</v>
      </c>
    </row>
    <row r="43" spans="2:18" ht="15" x14ac:dyDescent="0.25">
      <c r="B43" t="str">
        <f>T_Mask[[#This Row],[Coluna1]]</f>
        <v/>
      </c>
      <c r="C43" s="37"/>
      <c r="D43" s="8"/>
      <c r="E43" s="37"/>
      <c r="F43" s="8"/>
      <c r="G43" s="8"/>
      <c r="H43" s="8"/>
      <c r="I43" s="38"/>
      <c r="J43" s="8"/>
      <c r="K43" s="8"/>
      <c r="L43" s="8"/>
      <c r="M43" s="8"/>
      <c r="N43" s="8"/>
      <c r="O43" s="20"/>
      <c r="P43" s="8"/>
      <c r="Q43" s="8"/>
      <c r="R43" s="8"/>
    </row>
    <row r="44" spans="2:18" ht="15" x14ac:dyDescent="0.2">
      <c r="B44" s="59" t="str">
        <f>T_Mask[[#This Row],[Coluna1]]</f>
        <v>Caixa líquido proveniente das atividades operacionais das operações continuadas</v>
      </c>
      <c r="C44" s="1"/>
      <c r="D44" s="60">
        <v>910199.67896553362</v>
      </c>
      <c r="E44" s="11"/>
      <c r="F44" s="60">
        <v>4209700</v>
      </c>
      <c r="G44" s="6"/>
      <c r="H44" s="60">
        <v>4403401</v>
      </c>
      <c r="I44" s="9"/>
      <c r="J44" s="60">
        <v>5027443</v>
      </c>
      <c r="K44" s="6"/>
      <c r="L44" s="60">
        <v>365039</v>
      </c>
      <c r="M44" s="6"/>
      <c r="N44" s="60">
        <v>-17816</v>
      </c>
      <c r="O44" s="7"/>
      <c r="P44" s="60">
        <v>6655008.678965535</v>
      </c>
      <c r="Q44" s="9"/>
      <c r="R44" s="60">
        <v>8242958</v>
      </c>
    </row>
    <row r="45" spans="2:18" ht="15" x14ac:dyDescent="0.2">
      <c r="B45" s="57" t="str">
        <f>T_Mask[[#This Row],[Coluna1]]</f>
        <v>Caixa líquido (usado nas) atividades operacionais das operações descontinuadas</v>
      </c>
      <c r="C45" s="37"/>
      <c r="D45" s="8">
        <v>0</v>
      </c>
      <c r="E45" s="37"/>
      <c r="F45" s="8"/>
      <c r="G45" s="8"/>
      <c r="H45" s="8"/>
      <c r="I45" s="38"/>
      <c r="J45" s="8"/>
      <c r="K45" s="8"/>
      <c r="L45" s="8"/>
      <c r="M45" s="8"/>
      <c r="N45" s="8"/>
      <c r="O45" s="20"/>
      <c r="P45" s="8"/>
      <c r="Q45" s="8"/>
      <c r="R45" s="8">
        <v>0</v>
      </c>
    </row>
    <row r="46" spans="2:18" ht="15" x14ac:dyDescent="0.2">
      <c r="B46" s="61" t="str">
        <f>T_Mask[[#This Row],[Coluna1]]</f>
        <v>Caixa líquido proveniente das atividades operacionais</v>
      </c>
      <c r="C46" s="18"/>
      <c r="D46" s="35">
        <v>910199.67896553362</v>
      </c>
      <c r="E46" s="18"/>
      <c r="F46" s="35">
        <v>4209700</v>
      </c>
      <c r="G46" s="2"/>
      <c r="H46" s="35">
        <v>4403401</v>
      </c>
      <c r="I46" s="4"/>
      <c r="J46" s="35">
        <v>5027443</v>
      </c>
      <c r="K46" s="2"/>
      <c r="L46" s="35">
        <v>365039</v>
      </c>
      <c r="M46" s="2"/>
      <c r="N46" s="35">
        <v>-17816</v>
      </c>
      <c r="O46" s="21"/>
      <c r="P46" s="35">
        <v>6655008.678965535</v>
      </c>
      <c r="Q46" s="2"/>
      <c r="R46" s="35">
        <v>8242958</v>
      </c>
    </row>
    <row r="47" spans="2:18" ht="15" x14ac:dyDescent="0.25">
      <c r="B47" t="str">
        <f>T_Mask[[#This Row],[Coluna1]]</f>
        <v/>
      </c>
      <c r="C47" s="11"/>
      <c r="D47" s="9"/>
      <c r="E47" s="11"/>
      <c r="F47" s="9"/>
      <c r="G47" s="8"/>
      <c r="H47" s="9"/>
      <c r="I47" s="19"/>
      <c r="J47" s="9"/>
      <c r="K47" s="8"/>
      <c r="L47" s="9"/>
      <c r="M47" s="8"/>
      <c r="N47" s="9"/>
      <c r="O47" s="20"/>
      <c r="P47" s="9"/>
      <c r="Q47" s="19"/>
      <c r="R47" s="9"/>
    </row>
    <row r="48" spans="2:18" ht="15" x14ac:dyDescent="0.25">
      <c r="B48" s="52" t="str">
        <f>T_Mask[[#This Row],[Coluna1]]</f>
        <v>ATIVIDADES DE FINANCIAMENTO</v>
      </c>
      <c r="C48" s="11"/>
      <c r="D48" s="9"/>
      <c r="E48" s="11"/>
      <c r="F48" s="9"/>
      <c r="G48" s="6"/>
      <c r="H48" s="9"/>
      <c r="I48" s="9"/>
      <c r="J48" s="9"/>
      <c r="K48" s="6"/>
      <c r="L48" s="9"/>
      <c r="M48" s="6"/>
      <c r="N48" s="9"/>
      <c r="O48" s="7"/>
      <c r="P48" s="9"/>
      <c r="Q48" s="9"/>
      <c r="R48" s="9"/>
    </row>
    <row r="49" spans="2:18" ht="15" x14ac:dyDescent="0.25">
      <c r="B49" t="str">
        <f>T_Mask[[#This Row],[Coluna1]]</f>
        <v/>
      </c>
      <c r="C49" s="12"/>
      <c r="D49" s="6"/>
      <c r="E49" s="12"/>
      <c r="F49" s="6"/>
      <c r="G49" s="8"/>
      <c r="H49" s="6"/>
      <c r="I49" s="8"/>
      <c r="J49" s="6"/>
      <c r="K49" s="8"/>
      <c r="L49" s="6"/>
      <c r="M49" s="8"/>
      <c r="N49" s="6"/>
      <c r="O49" s="20"/>
      <c r="P49" s="6"/>
      <c r="Q49" s="8"/>
      <c r="R49" s="6"/>
    </row>
    <row r="50" spans="2:18" ht="15" outlineLevel="1" x14ac:dyDescent="0.2">
      <c r="B50" s="55" t="str">
        <f>T_Mask[[#This Row],[Coluna1]]</f>
        <v>Recebimento pela emissão de ações</v>
      </c>
      <c r="C50" s="12"/>
      <c r="D50" s="6">
        <v>0</v>
      </c>
      <c r="E50" s="12"/>
      <c r="F50" s="6">
        <v>0</v>
      </c>
      <c r="G50" s="8"/>
      <c r="H50" s="6">
        <v>0</v>
      </c>
      <c r="I50" s="8"/>
      <c r="J50" s="6">
        <v>0</v>
      </c>
      <c r="K50" s="8"/>
      <c r="L50" s="6">
        <v>0</v>
      </c>
      <c r="M50" s="8"/>
      <c r="N50" s="6">
        <v>0</v>
      </c>
      <c r="O50" s="20"/>
      <c r="P50" s="6">
        <v>0</v>
      </c>
      <c r="Q50" s="8"/>
      <c r="R50" s="66">
        <v>0</v>
      </c>
    </row>
    <row r="51" spans="2:18" ht="15" outlineLevel="1" x14ac:dyDescent="0.2">
      <c r="B51" s="55" t="str">
        <f>T_Mask[[#This Row],[Coluna1]]</f>
        <v>Empréstimos e financiamentos obtidos e debêntures obtidas</v>
      </c>
      <c r="C51" s="18"/>
      <c r="D51" s="6">
        <v>7000000</v>
      </c>
      <c r="E51" s="18"/>
      <c r="F51" s="6">
        <v>3514604</v>
      </c>
      <c r="G51" s="6"/>
      <c r="H51" s="6">
        <v>19294</v>
      </c>
      <c r="I51" s="13"/>
      <c r="J51" s="6">
        <v>820000</v>
      </c>
      <c r="K51" s="6"/>
      <c r="L51" s="6">
        <v>467147</v>
      </c>
      <c r="M51" s="6"/>
      <c r="N51" s="6">
        <v>0</v>
      </c>
      <c r="O51" s="7"/>
      <c r="P51" s="6">
        <v>0</v>
      </c>
      <c r="Q51" s="13"/>
      <c r="R51" s="6">
        <v>11821045</v>
      </c>
    </row>
    <row r="52" spans="2:18" ht="15" outlineLevel="1" x14ac:dyDescent="0.2">
      <c r="B52" s="55" t="str">
        <f>T_Mask[[#This Row],[Coluna1]]</f>
        <v>Pagamento de empréstimos e financiamentos e debêntures - principal</v>
      </c>
      <c r="C52" s="11"/>
      <c r="D52" s="6">
        <v>-8235969.319213314</v>
      </c>
      <c r="E52" s="11"/>
      <c r="F52" s="6">
        <v>-4375735</v>
      </c>
      <c r="G52" s="6"/>
      <c r="H52" s="6">
        <v>-175294</v>
      </c>
      <c r="I52" s="9"/>
      <c r="J52" s="6">
        <v>-1026679</v>
      </c>
      <c r="K52" s="6"/>
      <c r="L52" s="6">
        <v>-409627</v>
      </c>
      <c r="M52" s="6"/>
      <c r="N52" s="6">
        <v>0</v>
      </c>
      <c r="O52" s="7"/>
      <c r="P52" s="6">
        <v>-953868.31921331398</v>
      </c>
      <c r="Q52" s="9"/>
      <c r="R52" s="6">
        <v>-13269436</v>
      </c>
    </row>
    <row r="53" spans="2:18" ht="15" outlineLevel="1" x14ac:dyDescent="0.2">
      <c r="B53" s="55" t="str">
        <f>T_Mask[[#This Row],[Coluna1]]</f>
        <v>Pagamento de remuneração aos acionistas</v>
      </c>
      <c r="C53" s="18"/>
      <c r="D53" s="6">
        <v>-864191.70828999998</v>
      </c>
      <c r="E53" s="18"/>
      <c r="F53" s="6">
        <v>-4016961</v>
      </c>
      <c r="G53" s="6"/>
      <c r="H53" s="6">
        <v>-1287594</v>
      </c>
      <c r="I53" s="13"/>
      <c r="J53" s="6">
        <v>-739298</v>
      </c>
      <c r="K53" s="6"/>
      <c r="L53" s="6">
        <v>-96677</v>
      </c>
      <c r="M53" s="6"/>
      <c r="N53" s="6">
        <v>0</v>
      </c>
      <c r="O53" s="7"/>
      <c r="P53" s="6">
        <v>-6140529.7082899995</v>
      </c>
      <c r="Q53" s="13"/>
      <c r="R53" s="6">
        <v>-864192</v>
      </c>
    </row>
    <row r="54" spans="2:18" ht="15" outlineLevel="1" x14ac:dyDescent="0.2">
      <c r="B54" s="55" t="str">
        <f>T_Mask[[#This Row],[Coluna1]]</f>
        <v>Pagamento aos acionistas dissidentes - incorporação de ações</v>
      </c>
      <c r="C54" s="12"/>
      <c r="D54" s="6">
        <v>-211.58655999999999</v>
      </c>
      <c r="E54" s="12"/>
      <c r="F54" s="6">
        <v>0</v>
      </c>
      <c r="G54" s="6"/>
      <c r="H54" s="6">
        <v>-96395</v>
      </c>
      <c r="I54" s="13"/>
      <c r="J54" s="6">
        <v>0</v>
      </c>
      <c r="K54" s="6"/>
      <c r="L54" s="6">
        <v>-119</v>
      </c>
      <c r="M54" s="6"/>
      <c r="N54" s="6">
        <v>-27864</v>
      </c>
      <c r="O54" s="7"/>
      <c r="P54" s="6">
        <v>101467.41344</v>
      </c>
      <c r="Q54" s="13"/>
      <c r="R54" s="6">
        <v>-226057</v>
      </c>
    </row>
    <row r="55" spans="2:18" ht="15" outlineLevel="1" x14ac:dyDescent="0.2">
      <c r="B55" s="55" t="str">
        <f>T_Mask[[#This Row],[Coluna1]]</f>
        <v>Recompra de ações</v>
      </c>
      <c r="C55" s="12"/>
      <c r="D55" s="6">
        <v>-1967218.25165</v>
      </c>
      <c r="E55" s="12"/>
      <c r="F55" s="6">
        <v>0</v>
      </c>
      <c r="G55" s="6"/>
      <c r="H55" s="6">
        <v>0</v>
      </c>
      <c r="I55" s="13"/>
      <c r="J55" s="6">
        <v>0</v>
      </c>
      <c r="K55" s="6"/>
      <c r="L55" s="6">
        <v>0</v>
      </c>
      <c r="M55" s="6"/>
      <c r="N55" s="6">
        <v>0</v>
      </c>
      <c r="O55" s="7"/>
      <c r="P55" s="6">
        <v>-0.2516499999910593</v>
      </c>
      <c r="Q55" s="13"/>
      <c r="R55" s="6">
        <v>-1967218</v>
      </c>
    </row>
    <row r="56" spans="2:18" ht="15" outlineLevel="1" x14ac:dyDescent="0.2">
      <c r="B56" s="55" t="str">
        <f>T_Mask[[#This Row],[Coluna1]]</f>
        <v>Pagamento de obrigações com CDE e revitalização de bacias - principal</v>
      </c>
      <c r="C56" s="12"/>
      <c r="D56" s="6">
        <v>0</v>
      </c>
      <c r="E56" s="12"/>
      <c r="F56" s="6">
        <v>-391302</v>
      </c>
      <c r="G56" s="6"/>
      <c r="H56" s="6">
        <v>-584061</v>
      </c>
      <c r="I56" s="13"/>
      <c r="J56" s="6">
        <v>-458373</v>
      </c>
      <c r="K56" s="6"/>
      <c r="L56" s="6">
        <v>0</v>
      </c>
      <c r="M56" s="6"/>
      <c r="N56" s="6">
        <v>0</v>
      </c>
      <c r="O56" s="7"/>
      <c r="P56" s="6">
        <v>22088</v>
      </c>
      <c r="Q56" s="13"/>
      <c r="R56" s="6">
        <v>-1455824</v>
      </c>
    </row>
    <row r="57" spans="2:18" ht="15" outlineLevel="1" x14ac:dyDescent="0.2">
      <c r="B57" s="55" t="str">
        <f>T_Mask[[#This Row],[Coluna1]]</f>
        <v>Pagamento de arrendamentos - principal</v>
      </c>
      <c r="C57" s="12"/>
      <c r="D57" s="6">
        <v>-7916.3248100000001</v>
      </c>
      <c r="E57" s="12"/>
      <c r="F57" s="6">
        <v>-24264</v>
      </c>
      <c r="G57" s="6"/>
      <c r="H57" s="6">
        <v>0</v>
      </c>
      <c r="I57" s="13"/>
      <c r="J57" s="6">
        <v>-727955</v>
      </c>
      <c r="K57" s="6"/>
      <c r="L57" s="6">
        <v>-5390</v>
      </c>
      <c r="M57" s="6"/>
      <c r="N57" s="6">
        <v>0</v>
      </c>
      <c r="O57" s="7"/>
      <c r="P57" s="6">
        <v>-0.32481000002007931</v>
      </c>
      <c r="Q57" s="13"/>
      <c r="R57" s="6">
        <v>-765525</v>
      </c>
    </row>
    <row r="58" spans="2:18" ht="15" outlineLevel="1" x14ac:dyDescent="0.2">
      <c r="B58" s="55" t="str">
        <f>T_Mask[[#This Row],[Coluna1]]</f>
        <v>Outros</v>
      </c>
      <c r="C58" s="12"/>
      <c r="D58" s="6">
        <v>0</v>
      </c>
      <c r="E58" s="12"/>
      <c r="F58" s="6">
        <v>-128014</v>
      </c>
      <c r="G58" s="6"/>
      <c r="H58" s="6">
        <v>0</v>
      </c>
      <c r="I58" s="13"/>
      <c r="J58" s="6">
        <v>-593784</v>
      </c>
      <c r="K58" s="6"/>
      <c r="L58" s="6">
        <v>0</v>
      </c>
      <c r="M58" s="6"/>
      <c r="N58" s="6">
        <v>0</v>
      </c>
      <c r="O58" s="7"/>
      <c r="P58" s="6">
        <v>-693874</v>
      </c>
      <c r="Q58" s="13"/>
      <c r="R58" s="6">
        <v>-27924</v>
      </c>
    </row>
    <row r="59" spans="2:18" ht="15" outlineLevel="1" x14ac:dyDescent="0.2">
      <c r="B59" s="55" t="str">
        <f>T_Mask[[#This Row],[Coluna1]]</f>
        <v/>
      </c>
      <c r="C59" s="12"/>
      <c r="D59" s="13"/>
      <c r="E59" s="12"/>
      <c r="F59" s="13"/>
      <c r="G59" s="6"/>
      <c r="H59" s="13"/>
      <c r="I59" s="13"/>
      <c r="J59" s="13"/>
      <c r="K59" s="6"/>
      <c r="L59" s="13"/>
      <c r="M59" s="6"/>
      <c r="N59" s="13"/>
      <c r="O59" s="7"/>
      <c r="P59" s="13"/>
      <c r="Q59" s="13"/>
      <c r="R59" s="13"/>
    </row>
    <row r="60" spans="2:18" ht="15" outlineLevel="1" x14ac:dyDescent="0.2">
      <c r="B60" s="59" t="str">
        <f>T_Mask[[#This Row],[Coluna1]]</f>
        <v>Caixa líquido proveniente das (usado nas) atividades de financiamento das operações continuadas</v>
      </c>
      <c r="C60" s="12"/>
      <c r="D60" s="60">
        <v>-4075507.1905233143</v>
      </c>
      <c r="E60" s="12"/>
      <c r="F60" s="60">
        <v>-5421672</v>
      </c>
      <c r="G60" s="6"/>
      <c r="H60" s="60">
        <v>-2124050</v>
      </c>
      <c r="I60" s="13"/>
      <c r="J60" s="60">
        <v>-2726089</v>
      </c>
      <c r="K60" s="6"/>
      <c r="L60" s="60">
        <v>-44666</v>
      </c>
      <c r="M60" s="6"/>
      <c r="N60" s="60">
        <v>-27864</v>
      </c>
      <c r="O60" s="7"/>
      <c r="P60" s="60">
        <v>-7664717.1905233134</v>
      </c>
      <c r="Q60" s="13"/>
      <c r="R60" s="60">
        <v>-6755131</v>
      </c>
    </row>
    <row r="61" spans="2:18" ht="15" outlineLevel="1" x14ac:dyDescent="0.2">
      <c r="B61" s="62" t="str">
        <f>T_Mask[[#This Row],[Coluna1]]</f>
        <v>Caixa líquido (usado nas) atividades de financiamento das operações descontinuadas</v>
      </c>
      <c r="C61" s="12"/>
      <c r="D61" s="13">
        <v>0</v>
      </c>
      <c r="E61" s="12"/>
      <c r="F61" s="13"/>
      <c r="G61" s="6"/>
      <c r="H61" s="13"/>
      <c r="I61" s="13"/>
      <c r="J61" s="13"/>
      <c r="K61" s="6"/>
      <c r="L61" s="13"/>
      <c r="M61" s="6"/>
      <c r="N61" s="13"/>
      <c r="O61" s="7"/>
      <c r="P61" s="13"/>
      <c r="Q61" s="13"/>
      <c r="R61" s="13">
        <v>0</v>
      </c>
    </row>
    <row r="62" spans="2:18" ht="15" x14ac:dyDescent="0.2">
      <c r="B62" s="61" t="str">
        <f>T_Mask[[#This Row],[Coluna1]]</f>
        <v>Caixa líquido proveniente das (usado nas) atividades de financiamento</v>
      </c>
      <c r="C62" s="12"/>
      <c r="D62" s="35">
        <v>-4075507.1905233143</v>
      </c>
      <c r="E62" s="12"/>
      <c r="F62" s="35">
        <v>-5421672</v>
      </c>
      <c r="G62" s="6"/>
      <c r="H62" s="35">
        <v>-2124050</v>
      </c>
      <c r="I62" s="13"/>
      <c r="J62" s="35">
        <v>-2726089</v>
      </c>
      <c r="K62" s="6"/>
      <c r="L62" s="35">
        <v>-44666</v>
      </c>
      <c r="M62" s="6"/>
      <c r="N62" s="35">
        <v>-27864</v>
      </c>
      <c r="O62" s="7"/>
      <c r="P62" s="35">
        <v>-7664717.1905233134</v>
      </c>
      <c r="Q62" s="13"/>
      <c r="R62" s="35">
        <v>-6755131</v>
      </c>
    </row>
    <row r="63" spans="2:18" ht="15" x14ac:dyDescent="0.25">
      <c r="B63" t="str">
        <f>T_Mask[[#This Row],[Coluna1]]</f>
        <v/>
      </c>
      <c r="C63" s="12"/>
      <c r="D63" s="13"/>
      <c r="E63" s="12"/>
      <c r="F63" s="13"/>
      <c r="G63" s="6"/>
      <c r="H63" s="13"/>
      <c r="I63" s="13"/>
      <c r="J63" s="13"/>
      <c r="K63" s="6"/>
      <c r="L63" s="13"/>
      <c r="M63" s="6"/>
      <c r="N63" s="13"/>
      <c r="O63" s="7"/>
      <c r="P63" s="13"/>
      <c r="Q63" s="13"/>
      <c r="R63" s="13"/>
    </row>
    <row r="64" spans="2:18" ht="15" x14ac:dyDescent="0.25">
      <c r="B64" s="52" t="str">
        <f>T_Mask[[#This Row],[Coluna1]]</f>
        <v>ATIVIDADES DE INVESTIMENTO</v>
      </c>
      <c r="C64" s="12"/>
      <c r="D64" s="13"/>
      <c r="E64" s="12"/>
      <c r="F64" s="13"/>
      <c r="G64" s="6"/>
      <c r="H64" s="13"/>
      <c r="I64" s="13"/>
      <c r="J64" s="13"/>
      <c r="K64" s="6"/>
      <c r="L64" s="13"/>
      <c r="M64" s="6"/>
      <c r="N64" s="13"/>
      <c r="O64" s="7"/>
      <c r="P64" s="13"/>
      <c r="Q64" s="13"/>
      <c r="R64" s="13"/>
    </row>
    <row r="65" spans="2:18" ht="15" x14ac:dyDescent="0.2">
      <c r="B65" s="55" t="str">
        <f>T_Mask[[#This Row],[Coluna1]]</f>
        <v/>
      </c>
      <c r="C65" s="12"/>
      <c r="D65" s="13"/>
      <c r="E65" s="12"/>
      <c r="F65" s="13"/>
      <c r="G65" s="6"/>
      <c r="H65" s="13"/>
      <c r="I65" s="13"/>
      <c r="J65" s="13"/>
      <c r="K65" s="6"/>
      <c r="L65" s="13"/>
      <c r="M65" s="6"/>
      <c r="N65" s="13"/>
      <c r="O65" s="7"/>
      <c r="P65" s="13"/>
      <c r="Q65" s="13"/>
      <c r="R65" s="13"/>
    </row>
    <row r="66" spans="2:18" ht="15" outlineLevel="1" x14ac:dyDescent="0.2">
      <c r="B66" s="55" t="str">
        <f>T_Mask[[#This Row],[Coluna1]]</f>
        <v>Recebimento de encargos financeiros</v>
      </c>
      <c r="C66" s="12"/>
      <c r="D66" s="6">
        <v>-450000</v>
      </c>
      <c r="E66" s="12"/>
      <c r="F66" s="6">
        <v>0</v>
      </c>
      <c r="G66" s="6"/>
      <c r="H66" s="6">
        <v>0</v>
      </c>
      <c r="I66" s="13"/>
      <c r="J66" s="6">
        <v>0</v>
      </c>
      <c r="K66" s="6"/>
      <c r="L66" s="6">
        <v>0</v>
      </c>
      <c r="M66" s="6"/>
      <c r="N66" s="6">
        <v>0</v>
      </c>
      <c r="O66" s="7"/>
      <c r="P66" s="6">
        <v>0</v>
      </c>
      <c r="Q66" s="13"/>
      <c r="R66" s="6">
        <v>-450000</v>
      </c>
    </row>
    <row r="67" spans="2:18" ht="15" outlineLevel="1" x14ac:dyDescent="0.2">
      <c r="B67" s="55" t="str">
        <f>T_Mask[[#This Row],[Coluna1]]</f>
        <v>Aquisição de Debêntures</v>
      </c>
      <c r="C67" s="12"/>
      <c r="D67" s="6">
        <v>0</v>
      </c>
      <c r="E67" s="12"/>
      <c r="F67" s="6">
        <v>0</v>
      </c>
      <c r="G67" s="6"/>
      <c r="H67" s="6">
        <v>0</v>
      </c>
      <c r="I67" s="13"/>
      <c r="J67" s="6">
        <v>0</v>
      </c>
      <c r="K67" s="6"/>
      <c r="L67" s="6">
        <v>0</v>
      </c>
      <c r="M67" s="6"/>
      <c r="N67" s="6">
        <v>0</v>
      </c>
      <c r="O67" s="7"/>
      <c r="P67" s="6">
        <v>0</v>
      </c>
      <c r="Q67" s="13"/>
      <c r="R67" s="6">
        <v>0</v>
      </c>
    </row>
    <row r="68" spans="2:18" ht="15" outlineLevel="1" x14ac:dyDescent="0.2">
      <c r="B68" s="55" t="str">
        <f>T_Mask[[#This Row],[Coluna1]]</f>
        <v>Concessão de adiantamento para futuro aumento de capital</v>
      </c>
      <c r="C68" s="12"/>
      <c r="D68" s="6">
        <v>0</v>
      </c>
      <c r="E68" s="12"/>
      <c r="F68" s="6">
        <v>0</v>
      </c>
      <c r="G68" s="6"/>
      <c r="H68" s="6">
        <v>0</v>
      </c>
      <c r="I68" s="13"/>
      <c r="J68" s="6">
        <v>0</v>
      </c>
      <c r="K68" s="6"/>
      <c r="L68" s="6">
        <v>0</v>
      </c>
      <c r="M68" s="6"/>
      <c r="N68" s="6">
        <v>0</v>
      </c>
      <c r="O68" s="7"/>
      <c r="P68" s="6">
        <v>0</v>
      </c>
      <c r="Q68" s="13"/>
      <c r="R68" s="6">
        <v>0</v>
      </c>
    </row>
    <row r="69" spans="2:18" ht="15" outlineLevel="1" x14ac:dyDescent="0.2">
      <c r="B69" s="55" t="str">
        <f>T_Mask[[#This Row],[Coluna1]]</f>
        <v>Recebimento de empréstimos e financiamentos</v>
      </c>
      <c r="C69" s="12"/>
      <c r="D69" s="6">
        <v>2014686.6193255517</v>
      </c>
      <c r="E69" s="12"/>
      <c r="F69" s="6">
        <v>0</v>
      </c>
      <c r="G69" s="6"/>
      <c r="H69" s="6">
        <v>0</v>
      </c>
      <c r="I69" s="13"/>
      <c r="J69" s="6">
        <v>0</v>
      </c>
      <c r="K69" s="6"/>
      <c r="L69" s="6">
        <v>0</v>
      </c>
      <c r="M69" s="6"/>
      <c r="N69" s="6">
        <v>0</v>
      </c>
      <c r="O69" s="7"/>
      <c r="P69" s="6">
        <v>953868.61932555167</v>
      </c>
      <c r="Q69" s="13"/>
      <c r="R69" s="6">
        <v>1060818</v>
      </c>
    </row>
    <row r="70" spans="2:18" ht="15" outlineLevel="1" x14ac:dyDescent="0.2">
      <c r="B70" s="55" t="str">
        <f>T_Mask[[#This Row],[Coluna1]]</f>
        <v>Aquisição de ativo imobilizado</v>
      </c>
      <c r="C70" s="12"/>
      <c r="D70" s="6">
        <v>-6776.2144500000004</v>
      </c>
      <c r="E70" s="12"/>
      <c r="F70" s="6">
        <v>-717666</v>
      </c>
      <c r="G70" s="6"/>
      <c r="H70" s="6">
        <v>-836927</v>
      </c>
      <c r="I70" s="13"/>
      <c r="J70" s="6">
        <v>-1289504</v>
      </c>
      <c r="K70" s="6"/>
      <c r="L70" s="6">
        <v>-1011906</v>
      </c>
      <c r="M70" s="6"/>
      <c r="N70" s="6">
        <v>10</v>
      </c>
      <c r="O70" s="7"/>
      <c r="P70" s="6">
        <v>0.78555000014603138</v>
      </c>
      <c r="Q70" s="13"/>
      <c r="R70" s="6">
        <v>-3862770</v>
      </c>
    </row>
    <row r="71" spans="2:18" ht="15" outlineLevel="1" x14ac:dyDescent="0.2">
      <c r="B71" s="55" t="str">
        <f>T_Mask[[#This Row],[Coluna1]]</f>
        <v>Aquisição de ativo intangível</v>
      </c>
      <c r="C71" s="12"/>
      <c r="D71" s="6">
        <v>-62043.689040000012</v>
      </c>
      <c r="E71" s="12"/>
      <c r="F71" s="6">
        <v>-67292</v>
      </c>
      <c r="G71" s="6"/>
      <c r="H71" s="6">
        <v>-50809</v>
      </c>
      <c r="I71" s="13"/>
      <c r="J71" s="6">
        <v>-63343</v>
      </c>
      <c r="K71" s="6"/>
      <c r="L71" s="6">
        <v>-14883</v>
      </c>
      <c r="M71" s="6"/>
      <c r="N71" s="6">
        <v>0</v>
      </c>
      <c r="O71" s="7"/>
      <c r="P71" s="6">
        <v>0.31095999997342005</v>
      </c>
      <c r="Q71" s="13"/>
      <c r="R71" s="6">
        <v>-258371</v>
      </c>
    </row>
    <row r="72" spans="2:18" ht="15" outlineLevel="1" x14ac:dyDescent="0.2">
      <c r="B72" s="55" t="str">
        <f>T_Mask[[#This Row],[Coluna1]]</f>
        <v>Aplicações financeiras líquidas (TVM)</v>
      </c>
      <c r="C72" s="12"/>
      <c r="D72" s="6">
        <v>1134157.3266199995</v>
      </c>
      <c r="E72" s="12"/>
      <c r="F72" s="6">
        <v>4996057</v>
      </c>
      <c r="G72" s="6"/>
      <c r="H72" s="6">
        <v>-193005</v>
      </c>
      <c r="I72" s="13"/>
      <c r="J72" s="6">
        <v>216179</v>
      </c>
      <c r="K72" s="6"/>
      <c r="L72" s="6">
        <v>1054243</v>
      </c>
      <c r="M72" s="6"/>
      <c r="N72" s="6">
        <v>2078</v>
      </c>
      <c r="O72" s="7"/>
      <c r="P72" s="6">
        <v>-0.67338000051677227</v>
      </c>
      <c r="Q72" s="13"/>
      <c r="R72" s="6">
        <v>7209710</v>
      </c>
    </row>
    <row r="73" spans="2:18" ht="15" outlineLevel="1" x14ac:dyDescent="0.2">
      <c r="B73" s="55" t="str">
        <f>T_Mask[[#This Row],[Coluna1]]</f>
        <v>Recebimento de encargos (TVM)</v>
      </c>
      <c r="C73" s="12"/>
      <c r="D73" s="6">
        <v>0</v>
      </c>
      <c r="E73" s="12"/>
      <c r="F73" s="6">
        <v>-1225582.2397499999</v>
      </c>
      <c r="G73" s="6"/>
      <c r="H73" s="6">
        <v>-1044917</v>
      </c>
      <c r="I73" s="13"/>
      <c r="J73" s="6">
        <v>-662114</v>
      </c>
      <c r="K73" s="6"/>
      <c r="L73" s="6">
        <v>-336745</v>
      </c>
      <c r="M73" s="6"/>
      <c r="N73" s="6">
        <v>0</v>
      </c>
      <c r="O73" s="7"/>
      <c r="P73" s="6">
        <v>-0.23974999971687794</v>
      </c>
      <c r="Q73" s="13"/>
      <c r="R73" s="6">
        <v>-3269358</v>
      </c>
    </row>
    <row r="74" spans="2:18" ht="15" outlineLevel="1" x14ac:dyDescent="0.2">
      <c r="B74" s="55" t="str">
        <f>T_Mask[[#This Row],[Coluna1]]</f>
        <v>Infraestrutura da transmissão - ativo contratual</v>
      </c>
      <c r="C74" s="12"/>
      <c r="D74" s="6">
        <v>-2107.5749999999998</v>
      </c>
      <c r="E74" s="12"/>
      <c r="F74" s="6">
        <v>-1427132</v>
      </c>
      <c r="G74" s="6"/>
      <c r="H74" s="6">
        <v>0</v>
      </c>
      <c r="I74" s="13"/>
      <c r="J74" s="6">
        <v>-61127</v>
      </c>
      <c r="K74" s="6"/>
      <c r="L74" s="6">
        <v>-9606</v>
      </c>
      <c r="M74" s="6"/>
      <c r="N74" s="6">
        <v>0</v>
      </c>
      <c r="O74" s="7"/>
      <c r="P74" s="6">
        <v>0.42500000004656613</v>
      </c>
      <c r="Q74" s="13"/>
      <c r="R74" s="6">
        <v>-1499973</v>
      </c>
    </row>
    <row r="75" spans="2:18" ht="15" outlineLevel="1" x14ac:dyDescent="0.2">
      <c r="B75" s="55" t="str">
        <f>T_Mask[[#This Row],[Coluna1]]</f>
        <v>Aquisição/aporte de capital em participações societárias</v>
      </c>
      <c r="C75" s="12"/>
      <c r="D75" s="6"/>
      <c r="E75" s="12"/>
      <c r="F75" s="6"/>
      <c r="G75" s="6"/>
      <c r="H75" s="6"/>
      <c r="I75" s="13"/>
      <c r="J75" s="6"/>
      <c r="K75" s="6"/>
      <c r="L75" s="6"/>
      <c r="M75" s="6"/>
      <c r="N75" s="6"/>
      <c r="O75" s="7"/>
      <c r="P75" s="6"/>
      <c r="Q75" s="13"/>
      <c r="R75" s="6"/>
    </row>
    <row r="76" spans="2:18" ht="15" outlineLevel="1" x14ac:dyDescent="0.2">
      <c r="B76" s="55" t="str">
        <f>T_Mask[[#This Row],[Coluna1]]</f>
        <v>Alienação de investimentos em participações societárias</v>
      </c>
      <c r="C76" s="12"/>
      <c r="D76" s="6">
        <v>355940.71412999998</v>
      </c>
      <c r="E76" s="12"/>
      <c r="F76" s="6">
        <v>0</v>
      </c>
      <c r="G76" s="6"/>
      <c r="H76" s="6">
        <v>0</v>
      </c>
      <c r="I76" s="13"/>
      <c r="J76" s="58">
        <v>507631</v>
      </c>
      <c r="K76" s="6"/>
      <c r="L76" s="6">
        <v>0</v>
      </c>
      <c r="M76" s="6"/>
      <c r="N76" s="58">
        <v>43432</v>
      </c>
      <c r="O76" s="7"/>
      <c r="P76" s="58">
        <v>-0.28587000002153218</v>
      </c>
      <c r="Q76" s="13"/>
      <c r="R76" s="6">
        <v>907004</v>
      </c>
    </row>
    <row r="77" spans="2:18" ht="15" outlineLevel="1" x14ac:dyDescent="0.2">
      <c r="B77" s="55" t="str">
        <f>T_Mask[[#This Row],[Coluna1]]</f>
        <v>Caixa restrito</v>
      </c>
      <c r="C77" s="12"/>
      <c r="D77" s="6">
        <v>0</v>
      </c>
      <c r="E77" s="12"/>
      <c r="F77" s="6">
        <v>0</v>
      </c>
      <c r="G77" s="6"/>
      <c r="H77" s="6">
        <v>0</v>
      </c>
      <c r="I77" s="13"/>
      <c r="J77" s="58">
        <v>0</v>
      </c>
      <c r="K77" s="6"/>
      <c r="L77" s="6">
        <v>0</v>
      </c>
      <c r="M77" s="6"/>
      <c r="N77" s="58">
        <v>0</v>
      </c>
      <c r="O77" s="7"/>
      <c r="P77" s="58">
        <v>-245244</v>
      </c>
      <c r="Q77" s="13"/>
      <c r="R77" s="6">
        <v>245244</v>
      </c>
    </row>
    <row r="78" spans="2:18" ht="15" outlineLevel="1" x14ac:dyDescent="0.2">
      <c r="B78" s="55" t="str">
        <f>T_Mask[[#This Row],[Coluna1]]</f>
        <v>Caixa líquido na incorporação de controlada</v>
      </c>
      <c r="C78" s="12"/>
      <c r="D78" s="6"/>
      <c r="E78" s="12"/>
      <c r="F78" s="6"/>
      <c r="G78" s="6"/>
      <c r="H78" s="6"/>
      <c r="I78" s="13"/>
      <c r="J78" s="58"/>
      <c r="K78" s="6"/>
      <c r="L78" s="6"/>
      <c r="M78" s="6"/>
      <c r="N78" s="58"/>
      <c r="O78" s="7"/>
      <c r="P78" s="58"/>
      <c r="Q78" s="13"/>
      <c r="R78" s="6"/>
    </row>
    <row r="79" spans="2:18" ht="15" outlineLevel="1" x14ac:dyDescent="0.2">
      <c r="B79" s="55" t="str">
        <f>T_Mask[[#This Row],[Coluna1]]</f>
        <v>Outros</v>
      </c>
      <c r="C79" s="12"/>
      <c r="D79" s="6">
        <v>0</v>
      </c>
      <c r="E79" s="12"/>
      <c r="F79" s="6">
        <v>30322</v>
      </c>
      <c r="G79" s="6"/>
      <c r="H79" s="6">
        <v>0</v>
      </c>
      <c r="I79" s="13"/>
      <c r="J79" s="6">
        <v>55839</v>
      </c>
      <c r="K79" s="6"/>
      <c r="L79" s="6">
        <v>0</v>
      </c>
      <c r="M79" s="6"/>
      <c r="N79" s="6">
        <v>0</v>
      </c>
      <c r="O79" s="7"/>
      <c r="P79" s="6">
        <v>301083</v>
      </c>
      <c r="Q79" s="13"/>
      <c r="R79" s="6">
        <v>-214922</v>
      </c>
    </row>
    <row r="80" spans="2:18" ht="15" x14ac:dyDescent="0.2">
      <c r="B80" s="55" t="str">
        <f>T_Mask[[#This Row],[Coluna1]]</f>
        <v/>
      </c>
      <c r="C80" s="12"/>
      <c r="D80" s="13"/>
      <c r="E80" s="12"/>
      <c r="F80" s="13"/>
      <c r="G80" s="6"/>
      <c r="H80" s="13"/>
      <c r="I80" s="13"/>
      <c r="J80" s="13"/>
      <c r="K80" s="6"/>
      <c r="L80" s="13"/>
      <c r="M80" s="6"/>
      <c r="N80" s="13"/>
      <c r="O80" s="7"/>
      <c r="P80" s="13"/>
      <c r="Q80" s="13"/>
      <c r="R80" s="13"/>
    </row>
    <row r="81" spans="2:18" ht="15" x14ac:dyDescent="0.2">
      <c r="B81" s="59" t="str">
        <f>T_Mask[[#This Row],[Coluna1]]</f>
        <v>Caixa líquido proveniente das (usado nas) atividades de investimento das operações continuadas</v>
      </c>
      <c r="C81" s="12"/>
      <c r="D81" s="60">
        <v>2983857.1815855512</v>
      </c>
      <c r="E81" s="12"/>
      <c r="F81" s="60">
        <v>1588706.7602500003</v>
      </c>
      <c r="G81" s="6"/>
      <c r="H81" s="60">
        <v>-2125658</v>
      </c>
      <c r="I81" s="13"/>
      <c r="J81" s="60">
        <v>-1296439</v>
      </c>
      <c r="K81" s="6"/>
      <c r="L81" s="60">
        <v>-318897</v>
      </c>
      <c r="M81" s="6"/>
      <c r="N81" s="60">
        <v>45520</v>
      </c>
      <c r="O81" s="7"/>
      <c r="P81" s="60">
        <v>1009707.9418355515</v>
      </c>
      <c r="Q81" s="13"/>
      <c r="R81" s="60">
        <v>-132618</v>
      </c>
    </row>
    <row r="82" spans="2:18" ht="15" x14ac:dyDescent="0.2">
      <c r="B82" s="62" t="str">
        <f>T_Mask[[#This Row],[Coluna1]]</f>
        <v>Caixa líquido proveniente das atividades de investimento das operações descontinuadas</v>
      </c>
      <c r="C82" s="12"/>
      <c r="D82" s="13">
        <v>952036</v>
      </c>
      <c r="E82" s="12"/>
      <c r="F82" s="13"/>
      <c r="G82" s="6"/>
      <c r="H82" s="13"/>
      <c r="I82" s="13"/>
      <c r="J82" s="13"/>
      <c r="K82" s="6"/>
      <c r="L82" s="13"/>
      <c r="M82" s="6"/>
      <c r="N82" s="13"/>
      <c r="O82" s="7"/>
      <c r="P82" s="13"/>
      <c r="Q82" s="13"/>
      <c r="R82" s="13">
        <v>952036</v>
      </c>
    </row>
    <row r="83" spans="2:18" ht="15" x14ac:dyDescent="0.2">
      <c r="B83" s="61" t="str">
        <f>T_Mask[[#This Row],[Coluna1]]</f>
        <v>Caixa líquido proveniente das (usado nas) atividades de investimento</v>
      </c>
      <c r="C83" s="12"/>
      <c r="D83" s="35">
        <v>3935893.1815855512</v>
      </c>
      <c r="E83" s="12"/>
      <c r="F83" s="35">
        <v>1588706.7602500003</v>
      </c>
      <c r="G83" s="6"/>
      <c r="H83" s="35">
        <v>-2125658</v>
      </c>
      <c r="I83" s="13"/>
      <c r="J83" s="35">
        <v>-1296439</v>
      </c>
      <c r="K83" s="6"/>
      <c r="L83" s="35">
        <v>-318897</v>
      </c>
      <c r="M83" s="6"/>
      <c r="N83" s="35">
        <v>45520</v>
      </c>
      <c r="O83" s="7"/>
      <c r="P83" s="35">
        <v>1009707.9418355515</v>
      </c>
      <c r="Q83" s="13"/>
      <c r="R83" s="35">
        <v>819418</v>
      </c>
    </row>
    <row r="84" spans="2:18" ht="15" x14ac:dyDescent="0.2">
      <c r="B84" s="55" t="str">
        <f>T_Mask[[#This Row],[Coluna1]]</f>
        <v/>
      </c>
      <c r="C84" s="12"/>
      <c r="D84" s="13"/>
      <c r="E84" s="12"/>
      <c r="F84" s="13"/>
      <c r="G84" s="6"/>
      <c r="H84" s="13"/>
      <c r="I84" s="13"/>
      <c r="J84" s="13"/>
      <c r="K84" s="6"/>
      <c r="L84" s="13"/>
      <c r="M84" s="6"/>
      <c r="N84" s="13"/>
      <c r="O84" s="7"/>
      <c r="P84" s="13"/>
      <c r="Q84" s="13"/>
      <c r="R84" s="13"/>
    </row>
    <row r="85" spans="2:18" ht="15.75" thickBot="1" x14ac:dyDescent="0.25">
      <c r="B85" s="65" t="str">
        <f>T_Mask[[#This Row],[Coluna1]]</f>
        <v>Acréscimo (redução) no caixa e equivalentes de caixa</v>
      </c>
      <c r="C85" s="12"/>
      <c r="D85" s="63">
        <v>770585.67002777057</v>
      </c>
      <c r="E85" s="12"/>
      <c r="F85" s="63">
        <v>376734.76025000028</v>
      </c>
      <c r="G85" s="6"/>
      <c r="H85" s="63">
        <v>153693</v>
      </c>
      <c r="I85" s="13"/>
      <c r="J85" s="63">
        <v>1004915</v>
      </c>
      <c r="K85" s="6"/>
      <c r="L85" s="63">
        <v>1476</v>
      </c>
      <c r="M85" s="6"/>
      <c r="N85" s="63">
        <v>-160</v>
      </c>
      <c r="O85" s="7"/>
      <c r="P85" s="63">
        <v>-0.56972222682088614</v>
      </c>
      <c r="Q85" s="13"/>
      <c r="R85" s="63">
        <v>2307245</v>
      </c>
    </row>
    <row r="86" spans="2:18" ht="15.75" thickTop="1" x14ac:dyDescent="0.2">
      <c r="B86" s="55" t="str">
        <f>T_Mask[[#This Row],[Coluna1]]</f>
        <v/>
      </c>
      <c r="C86" s="12"/>
      <c r="D86" s="13"/>
      <c r="E86" s="12"/>
      <c r="F86" s="13"/>
      <c r="G86" s="6"/>
      <c r="H86" s="13"/>
      <c r="I86" s="13"/>
      <c r="J86" s="13"/>
      <c r="K86" s="6"/>
      <c r="L86" s="13"/>
      <c r="M86" s="6"/>
      <c r="N86" s="13"/>
      <c r="O86" s="7"/>
      <c r="P86" s="13"/>
      <c r="Q86" s="13"/>
      <c r="R86" s="13"/>
    </row>
    <row r="87" spans="2:18" ht="15" x14ac:dyDescent="0.2">
      <c r="B87" s="55" t="str">
        <f>T_Mask[[#This Row],[Coluna1]]</f>
        <v>Caixa e equivalentes de caixa no início do período</v>
      </c>
      <c r="C87" s="12"/>
      <c r="D87" s="9">
        <v>4927871</v>
      </c>
      <c r="E87" s="12"/>
      <c r="F87" s="6">
        <v>4764303</v>
      </c>
      <c r="G87" s="6"/>
      <c r="H87" s="6">
        <v>874173</v>
      </c>
      <c r="I87" s="13"/>
      <c r="J87" s="9">
        <v>162518</v>
      </c>
      <c r="K87" s="6"/>
      <c r="L87" s="6">
        <v>9994</v>
      </c>
      <c r="M87" s="6"/>
      <c r="N87" s="9">
        <v>267</v>
      </c>
      <c r="O87" s="7"/>
      <c r="P87" s="9">
        <v>0</v>
      </c>
      <c r="Q87" s="13"/>
      <c r="R87" s="9">
        <v>10739126</v>
      </c>
    </row>
    <row r="88" spans="2:18" ht="15" x14ac:dyDescent="0.2">
      <c r="B88" s="55" t="str">
        <f>T_Mask[[#This Row],[Coluna1]]</f>
        <v>Caixa e equivalentes de caixa no fim do período</v>
      </c>
      <c r="C88" s="12"/>
      <c r="D88" s="9">
        <v>5698457</v>
      </c>
      <c r="E88" s="12"/>
      <c r="F88" s="6">
        <v>5141038</v>
      </c>
      <c r="G88" s="6"/>
      <c r="H88" s="6">
        <v>1027866</v>
      </c>
      <c r="I88" s="13"/>
      <c r="J88" s="9">
        <v>1167433</v>
      </c>
      <c r="K88" s="6"/>
      <c r="L88" s="6">
        <v>11470</v>
      </c>
      <c r="M88" s="6"/>
      <c r="N88" s="9">
        <v>107</v>
      </c>
      <c r="O88" s="7"/>
      <c r="P88" s="9">
        <v>0</v>
      </c>
      <c r="Q88" s="13"/>
      <c r="R88" s="9">
        <v>13046371</v>
      </c>
    </row>
    <row r="89" spans="2:18" ht="15" customHeight="1" x14ac:dyDescent="0.2">
      <c r="B89" s="55" t="str">
        <f>T_Mask[[#This Row],[Coluna1]]</f>
        <v>(Redução) no caixa e equivalentes de caixa das operações descontinuadas</v>
      </c>
      <c r="C89" s="12"/>
      <c r="D89" s="9">
        <v>0</v>
      </c>
      <c r="E89" s="12"/>
      <c r="F89" s="6">
        <v>0</v>
      </c>
      <c r="G89" s="6"/>
      <c r="H89" s="6">
        <v>0</v>
      </c>
      <c r="I89" s="13"/>
      <c r="J89" s="9">
        <v>0</v>
      </c>
      <c r="K89" s="6"/>
      <c r="L89" s="6">
        <v>0</v>
      </c>
      <c r="M89" s="6"/>
      <c r="N89" s="9">
        <v>0</v>
      </c>
      <c r="O89" s="7"/>
      <c r="P89" s="9">
        <v>0</v>
      </c>
      <c r="Q89" s="13"/>
      <c r="R89" s="9">
        <v>0</v>
      </c>
    </row>
    <row r="90" spans="2:18" ht="0" hidden="1" customHeight="1" x14ac:dyDescent="0.25">
      <c r="B90" s="39">
        <f>T_Mask[[#This Row],[Coluna1]]</f>
        <v>0</v>
      </c>
      <c r="C90" s="68"/>
      <c r="D90" s="69"/>
      <c r="E90" s="68"/>
      <c r="F90" s="69"/>
      <c r="G90" s="60"/>
      <c r="H90" s="69"/>
      <c r="I90" s="69"/>
      <c r="J90" s="69"/>
      <c r="K90" s="60"/>
      <c r="L90" s="69"/>
      <c r="M90" s="60"/>
      <c r="N90" s="69"/>
      <c r="O90" s="70"/>
      <c r="P90" s="69"/>
      <c r="Q90" s="69"/>
      <c r="R90" s="69"/>
    </row>
  </sheetData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&amp;C_x000D_&amp;1#&amp;"Calibri"&amp;10&amp;K000000 Classificação: Setorial</oddFooter>
  </headerFooter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1BBC9-C6FD-48B1-AD7C-2B26C2F023C7}">
  <sheetPr>
    <tabColor theme="8" tint="0.79998168889431442"/>
    <outlinePr summaryBelow="0"/>
  </sheetPr>
  <dimension ref="A1:S90"/>
  <sheetViews>
    <sheetView showGridLines="0" zoomScale="85" zoomScaleNormal="85" zoomScaleSheetLayoutView="70" workbookViewId="0">
      <pane xSplit="2" ySplit="8" topLeftCell="C9" activePane="bottomRight" state="frozen"/>
      <selection activeCell="H19" sqref="H19"/>
      <selection pane="topRight" activeCell="H19" sqref="H19"/>
      <selection pane="bottomLeft" activeCell="H19" sqref="H19"/>
      <selection pane="bottomRight" activeCell="B9" sqref="B9"/>
    </sheetView>
  </sheetViews>
  <sheetFormatPr defaultColWidth="0" defaultRowHeight="15" outlineLevelRow="1" x14ac:dyDescent="0.25"/>
  <cols>
    <col min="1" max="1" width="1.7109375" style="41" customWidth="1"/>
    <col min="2" max="2" width="104.42578125" style="41" bestFit="1" customWidth="1"/>
    <col min="3" max="3" width="1.7109375" style="41" customWidth="1"/>
    <col min="4" max="4" width="17.7109375" style="41" customWidth="1"/>
    <col min="5" max="5" width="1.7109375" style="41" customWidth="1"/>
    <col min="6" max="6" width="17.7109375" style="41" customWidth="1"/>
    <col min="7" max="7" width="1.7109375" style="41" customWidth="1"/>
    <col min="8" max="8" width="17.7109375" style="41" customWidth="1"/>
    <col min="9" max="9" width="1.7109375" style="41" customWidth="1"/>
    <col min="10" max="10" width="17.7109375" style="41" customWidth="1"/>
    <col min="11" max="11" width="1.7109375" style="41" customWidth="1"/>
    <col min="12" max="12" width="17.7109375" style="41" customWidth="1"/>
    <col min="13" max="13" width="1.7109375" style="41" customWidth="1"/>
    <col min="14" max="14" width="17.7109375" style="41" customWidth="1"/>
    <col min="15" max="15" width="1.7109375" style="41" customWidth="1"/>
    <col min="16" max="16" width="17.7109375" style="41" customWidth="1"/>
    <col min="17" max="17" width="1.7109375" style="41" customWidth="1"/>
    <col min="18" max="18" width="17.7109375" style="41" customWidth="1"/>
    <col min="19" max="19" width="1.7109375" style="41" customWidth="1"/>
    <col min="20" max="16384" width="9.28515625" style="41" hidden="1"/>
  </cols>
  <sheetData>
    <row r="1" spans="1:18" x14ac:dyDescent="0.25">
      <c r="N1" s="42"/>
    </row>
    <row r="4" spans="1:18" x14ac:dyDescent="0.25">
      <c r="B4" s="43" t="s">
        <v>2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</row>
    <row r="5" spans="1:18" x14ac:dyDescent="0.25">
      <c r="B5" s="44" t="s">
        <v>73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</row>
    <row r="6" spans="1:18" x14ac:dyDescent="0.25">
      <c r="B6" s="46" t="s">
        <v>3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</row>
    <row r="7" spans="1:18" s="42" customFormat="1" ht="30" x14ac:dyDescent="0.25">
      <c r="D7" s="17" t="s">
        <v>10</v>
      </c>
      <c r="F7" s="17" t="s">
        <v>4</v>
      </c>
      <c r="H7" s="17" t="s">
        <v>5</v>
      </c>
      <c r="J7" s="17" t="s">
        <v>6</v>
      </c>
      <c r="K7" s="15"/>
      <c r="L7" s="17" t="s">
        <v>7</v>
      </c>
      <c r="M7" s="15"/>
      <c r="N7" s="17" t="s">
        <v>8</v>
      </c>
      <c r="O7" s="15"/>
      <c r="P7" s="17" t="s">
        <v>9</v>
      </c>
      <c r="Q7" s="15"/>
      <c r="R7" s="17" t="s">
        <v>11</v>
      </c>
    </row>
    <row r="8" spans="1:18" x14ac:dyDescent="0.25">
      <c r="B8" s="47"/>
      <c r="C8" s="47"/>
      <c r="D8" s="50">
        <v>0</v>
      </c>
      <c r="E8" s="64"/>
      <c r="F8" s="64">
        <v>0</v>
      </c>
      <c r="G8" s="64"/>
      <c r="H8" s="64">
        <v>0</v>
      </c>
      <c r="I8" s="64"/>
      <c r="J8" s="64">
        <v>0</v>
      </c>
      <c r="K8" s="64"/>
      <c r="L8" s="64">
        <v>0</v>
      </c>
      <c r="M8" s="64"/>
      <c r="N8" s="64">
        <v>0</v>
      </c>
      <c r="O8" s="64"/>
      <c r="P8" s="64"/>
      <c r="Q8" s="64"/>
      <c r="R8" s="64">
        <v>0</v>
      </c>
    </row>
    <row r="9" spans="1:18" x14ac:dyDescent="0.25">
      <c r="B9" s="52" t="str">
        <f>T_Mask[[#This Row],[Coluna1]]</f>
        <v>ATIVIDADES OPERACIONAIS</v>
      </c>
      <c r="C9" s="22"/>
      <c r="D9" s="23"/>
      <c r="E9" s="22"/>
      <c r="F9" s="23"/>
      <c r="G9" s="22"/>
      <c r="H9" s="23"/>
      <c r="I9" s="22"/>
      <c r="J9" s="23"/>
      <c r="K9" s="22"/>
      <c r="L9" s="23"/>
      <c r="M9" s="22"/>
      <c r="N9" s="23"/>
      <c r="O9" s="22"/>
      <c r="P9" s="23"/>
      <c r="Q9" s="22"/>
      <c r="R9" s="23"/>
    </row>
    <row r="10" spans="1:18" x14ac:dyDescent="0.2">
      <c r="B10" s="51" t="str">
        <f>T_Mask[[#This Row],[Coluna1]]</f>
        <v/>
      </c>
      <c r="C10" s="3"/>
      <c r="D10" s="2"/>
      <c r="E10" s="3"/>
      <c r="F10" s="2"/>
      <c r="G10" s="2"/>
      <c r="H10" s="2"/>
      <c r="I10" s="2"/>
      <c r="J10" s="2"/>
      <c r="K10" s="2"/>
      <c r="L10" s="2"/>
      <c r="M10" s="2"/>
      <c r="N10" s="2"/>
      <c r="O10" s="5"/>
      <c r="P10" s="2"/>
      <c r="Q10" s="2"/>
      <c r="R10" s="2"/>
    </row>
    <row r="11" spans="1:18" s="49" customFormat="1" x14ac:dyDescent="0.2">
      <c r="A11" s="41"/>
      <c r="B11" s="51" t="str">
        <f>T_Mask[[#This Row],[Coluna1]]</f>
        <v>Resultado do período antes do imposto de renda e da contribuição social</v>
      </c>
      <c r="C11" s="24"/>
      <c r="D11" s="25">
        <v>3989148</v>
      </c>
      <c r="E11" s="24"/>
      <c r="F11" s="25">
        <v>2341810</v>
      </c>
      <c r="G11" s="24"/>
      <c r="H11" s="25">
        <v>2384776</v>
      </c>
      <c r="I11" s="24"/>
      <c r="J11" s="25">
        <v>1165738</v>
      </c>
      <c r="K11" s="24"/>
      <c r="L11" s="25">
        <v>257253</v>
      </c>
      <c r="M11" s="24"/>
      <c r="N11" s="25"/>
      <c r="O11" s="24"/>
      <c r="P11" s="25">
        <v>6039014</v>
      </c>
      <c r="Q11" s="24"/>
      <c r="R11" s="25">
        <v>4099711</v>
      </c>
    </row>
    <row r="12" spans="1:18" x14ac:dyDescent="0.2">
      <c r="B12" s="51" t="str">
        <f>T_Mask[[#This Row],[Coluna1]]</f>
        <v/>
      </c>
      <c r="C12" s="26"/>
      <c r="D12" s="27"/>
      <c r="E12" s="26"/>
      <c r="F12" s="27"/>
      <c r="G12" s="28"/>
      <c r="H12" s="27"/>
      <c r="I12" s="29"/>
      <c r="J12" s="27"/>
      <c r="K12" s="29"/>
      <c r="L12" s="27"/>
      <c r="M12" s="29"/>
      <c r="N12" s="27"/>
      <c r="O12" s="30"/>
      <c r="P12" s="27"/>
      <c r="Q12" s="28"/>
      <c r="R12" s="27"/>
    </row>
    <row r="13" spans="1:18" x14ac:dyDescent="0.2">
      <c r="B13" s="53" t="str">
        <f>T_Mask[[#This Row],[Coluna1]]</f>
        <v>Ajustes para reconciliar o lucro com o caixa gerado pelas operações:</v>
      </c>
      <c r="C13" s="1"/>
      <c r="D13" s="23">
        <v>-4966523.68334</v>
      </c>
      <c r="E13" s="1"/>
      <c r="F13" s="23">
        <v>-666836</v>
      </c>
      <c r="G13" s="6"/>
      <c r="H13" s="23">
        <v>-2619519</v>
      </c>
      <c r="I13" s="6"/>
      <c r="J13" s="23">
        <v>1387374</v>
      </c>
      <c r="K13" s="6"/>
      <c r="L13" s="23">
        <v>-603880</v>
      </c>
      <c r="M13" s="6"/>
      <c r="N13" s="23">
        <v>0</v>
      </c>
      <c r="O13" s="7"/>
      <c r="P13" s="23">
        <v>-5173255.68334</v>
      </c>
      <c r="Q13" s="6"/>
      <c r="R13" s="23">
        <v>-2296129</v>
      </c>
    </row>
    <row r="14" spans="1:18" outlineLevel="1" x14ac:dyDescent="0.2">
      <c r="B14" s="54" t="str">
        <f>T_Mask[[#This Row],[Coluna1]]</f>
        <v>Depreciação e amortização</v>
      </c>
      <c r="C14" s="1"/>
      <c r="D14" s="6">
        <v>32767.84187</v>
      </c>
      <c r="E14" s="1"/>
      <c r="F14" s="6">
        <v>1121057</v>
      </c>
      <c r="G14" s="6"/>
      <c r="H14" s="6">
        <v>298268</v>
      </c>
      <c r="I14" s="6"/>
      <c r="J14" s="6">
        <v>1106073</v>
      </c>
      <c r="K14" s="6"/>
      <c r="L14" s="6">
        <v>164083</v>
      </c>
      <c r="M14" s="6"/>
      <c r="N14" s="6"/>
      <c r="O14" s="7"/>
      <c r="P14" s="6">
        <v>-6.1581300003454089</v>
      </c>
      <c r="Q14" s="6"/>
      <c r="R14" s="6">
        <v>2722255</v>
      </c>
    </row>
    <row r="15" spans="1:18" outlineLevel="1" x14ac:dyDescent="0.2">
      <c r="B15" s="54" t="str">
        <f>T_Mask[[#This Row],[Coluna1]]</f>
        <v>Variações cambiais e monetárias líquidas</v>
      </c>
      <c r="C15" s="1"/>
      <c r="D15" s="6">
        <v>1179258</v>
      </c>
      <c r="E15" s="1"/>
      <c r="F15" s="6">
        <v>400114</v>
      </c>
      <c r="G15" s="6"/>
      <c r="H15" s="6">
        <v>494966</v>
      </c>
      <c r="I15" s="6"/>
      <c r="J15" s="6">
        <v>620384</v>
      </c>
      <c r="K15" s="6"/>
      <c r="L15" s="6">
        <v>3647</v>
      </c>
      <c r="M15" s="6"/>
      <c r="N15" s="6"/>
      <c r="O15" s="7"/>
      <c r="P15" s="6">
        <v>0</v>
      </c>
      <c r="Q15" s="6"/>
      <c r="R15" s="6">
        <v>2698369</v>
      </c>
    </row>
    <row r="16" spans="1:18" outlineLevel="1" x14ac:dyDescent="0.2">
      <c r="B16" s="54" t="str">
        <f>T_Mask[[#This Row],[Coluna1]]</f>
        <v>Encargos financeiros</v>
      </c>
      <c r="C16" s="1"/>
      <c r="D16" s="6">
        <v>706116</v>
      </c>
      <c r="E16" s="1"/>
      <c r="F16" s="6">
        <v>3055888</v>
      </c>
      <c r="G16" s="6"/>
      <c r="H16" s="6">
        <v>930513</v>
      </c>
      <c r="I16" s="6"/>
      <c r="J16" s="6">
        <v>1507559</v>
      </c>
      <c r="K16" s="6"/>
      <c r="L16" s="6">
        <v>189795</v>
      </c>
      <c r="M16" s="6"/>
      <c r="N16" s="6"/>
      <c r="O16" s="7"/>
      <c r="P16" s="6">
        <v>1507244</v>
      </c>
      <c r="Q16" s="6"/>
      <c r="R16" s="6">
        <v>4882627</v>
      </c>
    </row>
    <row r="17" spans="1:18" outlineLevel="1" x14ac:dyDescent="0.2">
      <c r="B17" s="54" t="str">
        <f>T_Mask[[#This Row],[Coluna1]]</f>
        <v>Resultado da equivalência patrimonial</v>
      </c>
      <c r="C17" s="1"/>
      <c r="D17" s="6">
        <v>-7310182</v>
      </c>
      <c r="E17" s="1"/>
      <c r="F17" s="6">
        <v>-576949</v>
      </c>
      <c r="G17" s="6"/>
      <c r="H17" s="6">
        <v>-71826</v>
      </c>
      <c r="I17" s="6"/>
      <c r="J17" s="6">
        <v>103359</v>
      </c>
      <c r="K17" s="6"/>
      <c r="L17" s="6">
        <v>16810</v>
      </c>
      <c r="M17" s="6"/>
      <c r="N17" s="6"/>
      <c r="O17" s="7"/>
      <c r="P17" s="6">
        <v>-6040397</v>
      </c>
      <c r="Q17" s="6"/>
      <c r="R17" s="6">
        <v>-1798391</v>
      </c>
    </row>
    <row r="18" spans="1:18" outlineLevel="1" x14ac:dyDescent="0.2">
      <c r="B18" s="54" t="str">
        <f>T_Mask[[#This Row],[Coluna1]]</f>
        <v>Outras receitas e despesas</v>
      </c>
      <c r="C18" s="1"/>
      <c r="D18" s="6">
        <v>-4088</v>
      </c>
      <c r="E18" s="1"/>
      <c r="F18" s="6">
        <v>0</v>
      </c>
      <c r="G18" s="6"/>
      <c r="H18" s="6">
        <v>0</v>
      </c>
      <c r="I18" s="6"/>
      <c r="J18" s="6">
        <v>0</v>
      </c>
      <c r="K18" s="6"/>
      <c r="L18" s="6">
        <v>0</v>
      </c>
      <c r="M18" s="6"/>
      <c r="N18" s="6"/>
      <c r="O18" s="7"/>
      <c r="P18" s="6">
        <v>855843</v>
      </c>
      <c r="Q18" s="6"/>
      <c r="R18" s="6">
        <v>-859931</v>
      </c>
    </row>
    <row r="19" spans="1:18" outlineLevel="1" x14ac:dyDescent="0.2">
      <c r="B19" s="54" t="str">
        <f>T_Mask[[#This Row],[Coluna1]]</f>
        <v>Receitas da transmissão</v>
      </c>
      <c r="C19" s="1"/>
      <c r="D19" s="6">
        <v>0</v>
      </c>
      <c r="E19" s="1"/>
      <c r="F19" s="6">
        <v>-4870901</v>
      </c>
      <c r="G19" s="6"/>
      <c r="H19" s="6">
        <v>-4044486</v>
      </c>
      <c r="I19" s="6"/>
      <c r="J19" s="6">
        <v>-2693313</v>
      </c>
      <c r="K19" s="6"/>
      <c r="L19" s="6">
        <v>-1510668</v>
      </c>
      <c r="M19" s="6"/>
      <c r="N19" s="6"/>
      <c r="O19" s="7"/>
      <c r="P19" s="6">
        <v>-245474</v>
      </c>
      <c r="Q19" s="6"/>
      <c r="R19" s="6">
        <v>-12873894</v>
      </c>
    </row>
    <row r="20" spans="1:18" outlineLevel="1" x14ac:dyDescent="0.2">
      <c r="B20" s="54" t="str">
        <f>T_Mask[[#This Row],[Coluna1]]</f>
        <v>Custo de construção - transmissão</v>
      </c>
      <c r="C20" s="24"/>
      <c r="D20" s="6">
        <v>0</v>
      </c>
      <c r="E20" s="24"/>
      <c r="F20" s="6">
        <v>643011</v>
      </c>
      <c r="G20" s="24"/>
      <c r="H20" s="6">
        <v>720797</v>
      </c>
      <c r="I20" s="24"/>
      <c r="J20" s="6">
        <v>313086</v>
      </c>
      <c r="K20" s="24"/>
      <c r="L20" s="6">
        <v>242865</v>
      </c>
      <c r="M20" s="24"/>
      <c r="N20" s="6"/>
      <c r="O20" s="24"/>
      <c r="P20" s="6">
        <v>0</v>
      </c>
      <c r="Q20" s="24"/>
      <c r="R20" s="6">
        <v>1919759</v>
      </c>
    </row>
    <row r="21" spans="1:18" outlineLevel="1" x14ac:dyDescent="0.2">
      <c r="B21" s="54" t="str">
        <f>T_Mask[[#This Row],[Coluna1]]</f>
        <v>Remensurações regulatórias - Contratos de transmissão</v>
      </c>
      <c r="C21" s="12"/>
      <c r="D21" s="6">
        <v>0</v>
      </c>
      <c r="E21" s="12"/>
      <c r="F21" s="6">
        <v>0</v>
      </c>
      <c r="G21" s="6"/>
      <c r="H21" s="6">
        <v>-184</v>
      </c>
      <c r="I21" s="24"/>
      <c r="J21" s="6">
        <v>350</v>
      </c>
      <c r="K21" s="6"/>
      <c r="L21" s="6">
        <v>11978</v>
      </c>
      <c r="M21" s="6"/>
      <c r="N21" s="6"/>
      <c r="O21" s="58"/>
      <c r="P21" s="6">
        <v>0</v>
      </c>
      <c r="Q21" s="24"/>
      <c r="R21" s="6">
        <v>12144</v>
      </c>
    </row>
    <row r="22" spans="1:18" outlineLevel="1" x14ac:dyDescent="0.2">
      <c r="B22" s="54" t="str">
        <f>T_Mask[[#This Row],[Coluna1]]</f>
        <v>Provisões (reversões) operacionais</v>
      </c>
      <c r="C22" s="1"/>
      <c r="D22" s="6">
        <v>-1269184</v>
      </c>
      <c r="E22" s="1"/>
      <c r="F22" s="6">
        <v>325095</v>
      </c>
      <c r="G22" s="6"/>
      <c r="H22" s="6">
        <v>-780504</v>
      </c>
      <c r="I22" s="6"/>
      <c r="J22" s="6">
        <v>97262</v>
      </c>
      <c r="K22" s="6"/>
      <c r="L22" s="6">
        <v>218798</v>
      </c>
      <c r="M22" s="6"/>
      <c r="N22" s="6"/>
      <c r="O22" s="7"/>
      <c r="P22" s="6">
        <v>-245536</v>
      </c>
      <c r="Q22" s="6"/>
      <c r="R22" s="6">
        <v>-1162997</v>
      </c>
    </row>
    <row r="23" spans="1:18" outlineLevel="1" x14ac:dyDescent="0.2">
      <c r="B23" s="54" t="str">
        <f>T_Mask[[#This Row],[Coluna1]]</f>
        <v>Baixas de imobilizado e intangível</v>
      </c>
      <c r="C23" s="1"/>
      <c r="D23" s="6">
        <v>0</v>
      </c>
      <c r="E23" s="1"/>
      <c r="F23" s="6">
        <v>0</v>
      </c>
      <c r="G23" s="6"/>
      <c r="H23" s="6">
        <v>0</v>
      </c>
      <c r="I23" s="6"/>
      <c r="J23" s="6">
        <v>515749</v>
      </c>
      <c r="K23" s="6"/>
      <c r="L23" s="6">
        <v>6507</v>
      </c>
      <c r="M23" s="6"/>
      <c r="N23" s="6"/>
      <c r="O23" s="7"/>
      <c r="P23" s="6">
        <v>522256</v>
      </c>
      <c r="Q23" s="31"/>
      <c r="R23" s="6">
        <v>0</v>
      </c>
    </row>
    <row r="24" spans="1:18" outlineLevel="1" x14ac:dyDescent="0.2">
      <c r="B24" s="54" t="str">
        <f>T_Mask[[#This Row],[Coluna1]]</f>
        <v>Resultado da dívida protegida (hedge) e derivativos</v>
      </c>
      <c r="C24" s="12"/>
      <c r="D24" s="6">
        <v>720901</v>
      </c>
      <c r="E24" s="12"/>
      <c r="F24" s="58">
        <v>0</v>
      </c>
      <c r="G24" s="6"/>
      <c r="H24" s="58">
        <v>0</v>
      </c>
      <c r="I24" s="6"/>
      <c r="J24" s="58">
        <v>0</v>
      </c>
      <c r="K24" s="6"/>
      <c r="L24" s="58">
        <v>0</v>
      </c>
      <c r="M24" s="6"/>
      <c r="N24" s="58"/>
      <c r="O24" s="7"/>
      <c r="P24" s="58">
        <v>-522256</v>
      </c>
      <c r="Q24" s="31"/>
      <c r="R24" s="6">
        <v>1243157</v>
      </c>
    </row>
    <row r="25" spans="1:18" s="49" customFormat="1" outlineLevel="1" x14ac:dyDescent="0.2">
      <c r="A25" s="41"/>
      <c r="B25" s="54" t="str">
        <f>T_Mask[[#This Row],[Coluna1]]</f>
        <v>Outras</v>
      </c>
      <c r="C25" s="22"/>
      <c r="D25" s="6">
        <v>977887.47478999989</v>
      </c>
      <c r="E25" s="12"/>
      <c r="F25" s="6">
        <v>-764151</v>
      </c>
      <c r="G25" s="6"/>
      <c r="H25" s="6">
        <v>-167063</v>
      </c>
      <c r="I25" s="16"/>
      <c r="J25" s="6">
        <v>-183135</v>
      </c>
      <c r="K25" s="6"/>
      <c r="L25" s="6">
        <v>52305</v>
      </c>
      <c r="M25" s="6"/>
      <c r="N25" s="6"/>
      <c r="O25" s="58"/>
      <c r="P25" s="6">
        <v>-1004929.5252100001</v>
      </c>
      <c r="Q25" s="16"/>
      <c r="R25" s="6">
        <v>920773</v>
      </c>
    </row>
    <row r="26" spans="1:18" x14ac:dyDescent="0.2">
      <c r="B26" s="55" t="str">
        <f>T_Mask[[#This Row],[Coluna1]]</f>
        <v/>
      </c>
      <c r="C26" s="22"/>
      <c r="D26" s="23"/>
      <c r="E26" s="22"/>
      <c r="F26" s="23"/>
      <c r="G26" s="22"/>
      <c r="H26" s="23"/>
      <c r="I26" s="22"/>
      <c r="J26" s="23"/>
      <c r="K26" s="22"/>
      <c r="L26" s="23"/>
      <c r="M26" s="22"/>
      <c r="N26" s="23"/>
      <c r="O26" s="22"/>
      <c r="P26" s="23"/>
      <c r="Q26" s="22"/>
      <c r="R26" s="23"/>
    </row>
    <row r="27" spans="1:18" x14ac:dyDescent="0.2">
      <c r="B27" s="55" t="str">
        <f>T_Mask[[#This Row],[Coluna1]]</f>
        <v/>
      </c>
      <c r="C27" s="18"/>
      <c r="D27" s="6"/>
      <c r="E27" s="18"/>
      <c r="F27" s="6"/>
      <c r="G27" s="32"/>
      <c r="H27" s="6"/>
      <c r="I27" s="9"/>
      <c r="J27" s="6"/>
      <c r="K27" s="32"/>
      <c r="L27" s="6"/>
      <c r="M27" s="32"/>
      <c r="N27" s="6"/>
      <c r="O27" s="32"/>
      <c r="P27" s="6"/>
      <c r="Q27" s="32"/>
      <c r="R27" s="6"/>
    </row>
    <row r="28" spans="1:18" x14ac:dyDescent="0.2">
      <c r="B28" s="53" t="str">
        <f>T_Mask[[#This Row],[Coluna1]]</f>
        <v>Variação nos ativos e passivos operacionais</v>
      </c>
      <c r="C28" s="18"/>
      <c r="D28" s="23">
        <v>423282.59563999996</v>
      </c>
      <c r="E28" s="18"/>
      <c r="F28" s="23">
        <v>-938526</v>
      </c>
      <c r="G28" s="32"/>
      <c r="H28" s="23">
        <v>-504646</v>
      </c>
      <c r="I28" s="9"/>
      <c r="J28" s="23">
        <v>-594472</v>
      </c>
      <c r="K28" s="32"/>
      <c r="L28" s="23">
        <v>-250946</v>
      </c>
      <c r="M28" s="32"/>
      <c r="N28" s="23"/>
      <c r="O28" s="32"/>
      <c r="P28" s="23">
        <v>-492957.40436000004</v>
      </c>
      <c r="Q28" s="32"/>
      <c r="R28" s="23">
        <v>-1372350</v>
      </c>
    </row>
    <row r="29" spans="1:18" x14ac:dyDescent="0.25">
      <c r="B29" t="str">
        <f>T_Mask[[#This Row],[Coluna1]]</f>
        <v/>
      </c>
      <c r="C29" s="1"/>
      <c r="D29" s="6"/>
      <c r="E29" s="1"/>
      <c r="F29" s="6"/>
      <c r="G29" s="6"/>
      <c r="H29" s="6"/>
      <c r="I29" s="6"/>
      <c r="J29" s="6"/>
      <c r="K29" s="6"/>
      <c r="L29" s="6"/>
      <c r="M29" s="6"/>
      <c r="N29" s="6"/>
      <c r="O29" s="7"/>
      <c r="P29" s="6"/>
      <c r="Q29" s="6"/>
      <c r="R29" s="6"/>
    </row>
    <row r="30" spans="1:18" x14ac:dyDescent="0.25">
      <c r="B30" t="str">
        <f>T_Mask[[#This Row],[Coluna1]]</f>
        <v/>
      </c>
      <c r="C30" s="1"/>
      <c r="D30" s="6"/>
      <c r="E30" s="1"/>
      <c r="F30" s="6"/>
      <c r="G30" s="6"/>
      <c r="H30" s="6"/>
      <c r="I30" s="6"/>
      <c r="J30" s="6"/>
      <c r="K30" s="6"/>
      <c r="L30" s="6"/>
      <c r="M30" s="6"/>
      <c r="N30" s="6"/>
      <c r="O30" s="7"/>
      <c r="P30" s="6"/>
      <c r="Q30" s="6"/>
      <c r="R30" s="6"/>
    </row>
    <row r="31" spans="1:18" x14ac:dyDescent="0.2">
      <c r="B31" s="56" t="str">
        <f>T_Mask[[#This Row],[Coluna1]]</f>
        <v>Caixa proveniente das (usados nas) atividades operacionais</v>
      </c>
      <c r="C31" s="1"/>
      <c r="D31" s="6"/>
      <c r="E31" s="1"/>
      <c r="F31" s="6"/>
      <c r="G31" s="6"/>
      <c r="H31" s="6"/>
      <c r="I31" s="6"/>
      <c r="J31" s="6"/>
      <c r="K31" s="6"/>
      <c r="L31" s="6"/>
      <c r="M31" s="6"/>
      <c r="N31" s="6"/>
      <c r="O31" s="7"/>
      <c r="P31" s="6"/>
      <c r="Q31" s="6"/>
      <c r="R31" s="6"/>
    </row>
    <row r="32" spans="1:18" x14ac:dyDescent="0.25">
      <c r="B32" t="str">
        <f>T_Mask[[#This Row],[Coluna1]]</f>
        <v/>
      </c>
      <c r="C32" s="1"/>
      <c r="D32" s="6"/>
      <c r="E32" s="1"/>
      <c r="F32" s="6"/>
      <c r="G32" s="6"/>
      <c r="H32" s="6"/>
      <c r="I32" s="6"/>
      <c r="J32" s="6"/>
      <c r="K32" s="6"/>
      <c r="L32" s="6"/>
      <c r="M32" s="6"/>
      <c r="N32" s="6"/>
      <c r="O32" s="7"/>
      <c r="P32" s="6"/>
      <c r="Q32" s="6"/>
      <c r="R32" s="6"/>
    </row>
    <row r="33" spans="2:18" outlineLevel="1" x14ac:dyDescent="0.2">
      <c r="B33" s="55" t="str">
        <f>T_Mask[[#This Row],[Coluna1]]</f>
        <v>Pagamento de encargos financeiros</v>
      </c>
      <c r="C33" s="18"/>
      <c r="D33" s="6">
        <v>-1495840.2407653993</v>
      </c>
      <c r="E33" s="18"/>
      <c r="F33" s="6">
        <v>-1900873</v>
      </c>
      <c r="G33" s="10"/>
      <c r="H33" s="6">
        <v>-126382</v>
      </c>
      <c r="I33" s="9"/>
      <c r="J33" s="6">
        <v>-417690</v>
      </c>
      <c r="K33" s="10"/>
      <c r="L33" s="6">
        <v>-175446</v>
      </c>
      <c r="M33" s="10"/>
      <c r="N33" s="6"/>
      <c r="O33" s="33"/>
      <c r="P33" s="6">
        <v>-297326.2407653993</v>
      </c>
      <c r="Q33" s="10"/>
      <c r="R33" s="6">
        <v>-3818905</v>
      </c>
    </row>
    <row r="34" spans="2:18" outlineLevel="1" x14ac:dyDescent="0.2">
      <c r="B34" s="55" t="str">
        <f>T_Mask[[#This Row],[Coluna1]]</f>
        <v>Recebimento da receita anual permitida - RAP</v>
      </c>
      <c r="C34" s="34"/>
      <c r="D34" s="6">
        <v>0</v>
      </c>
      <c r="E34" s="34"/>
      <c r="F34" s="6">
        <v>5295908</v>
      </c>
      <c r="G34" s="6"/>
      <c r="H34" s="6">
        <v>4190752</v>
      </c>
      <c r="I34" s="9"/>
      <c r="J34" s="6">
        <v>2685705</v>
      </c>
      <c r="K34" s="6"/>
      <c r="L34" s="6">
        <v>1411699</v>
      </c>
      <c r="M34" s="6"/>
      <c r="N34" s="6"/>
      <c r="O34" s="7"/>
      <c r="P34" s="6">
        <v>200425</v>
      </c>
      <c r="Q34" s="9"/>
      <c r="R34" s="6">
        <v>13383639</v>
      </c>
    </row>
    <row r="35" spans="2:18" outlineLevel="1" x14ac:dyDescent="0.2">
      <c r="B35" s="55" t="str">
        <f>T_Mask[[#This Row],[Coluna1]]</f>
        <v>Pagamento de encargos financeiros</v>
      </c>
      <c r="C35" s="36"/>
      <c r="D35" s="6">
        <v>736160.01623093395</v>
      </c>
      <c r="E35" s="36"/>
      <c r="F35" s="6">
        <v>0</v>
      </c>
      <c r="G35" s="6"/>
      <c r="H35" s="6">
        <v>0</v>
      </c>
      <c r="I35" s="9"/>
      <c r="J35" s="6">
        <v>0</v>
      </c>
      <c r="K35" s="6"/>
      <c r="L35" s="6">
        <v>0</v>
      </c>
      <c r="M35" s="6"/>
      <c r="N35" s="6"/>
      <c r="O35" s="7"/>
      <c r="P35" s="6">
        <v>367541.01623093395</v>
      </c>
      <c r="Q35" s="9"/>
      <c r="R35" s="6">
        <v>368619</v>
      </c>
    </row>
    <row r="36" spans="2:18" outlineLevel="1" x14ac:dyDescent="0.2">
      <c r="B36" s="55" t="str">
        <f>T_Mask[[#This Row],[Coluna1]]</f>
        <v>Pagamento de encargos financeiros - CDE/ Revitalização de bacias</v>
      </c>
      <c r="C36" s="12"/>
      <c r="D36" s="6">
        <v>0</v>
      </c>
      <c r="E36" s="12"/>
      <c r="F36" s="6">
        <v>-19371</v>
      </c>
      <c r="G36" s="6"/>
      <c r="H36" s="6">
        <v>-28756</v>
      </c>
      <c r="I36" s="9"/>
      <c r="J36" s="58">
        <v>-22088</v>
      </c>
      <c r="K36" s="6"/>
      <c r="L36" s="6">
        <v>0</v>
      </c>
      <c r="M36" s="6"/>
      <c r="N36" s="58"/>
      <c r="O36" s="7"/>
      <c r="P36" s="58">
        <v>-70215</v>
      </c>
      <c r="Q36" s="9"/>
      <c r="R36" s="6">
        <v>0</v>
      </c>
    </row>
    <row r="37" spans="2:18" outlineLevel="1" x14ac:dyDescent="0.2">
      <c r="B37" s="55" t="str">
        <f>T_Mask[[#This Row],[Coluna1]]</f>
        <v>Recebimento de remuneração de investimentos em partipações societárias</v>
      </c>
      <c r="C37" s="11"/>
      <c r="D37" s="6">
        <v>2314835.29605</v>
      </c>
      <c r="E37" s="11"/>
      <c r="F37" s="6">
        <v>320791</v>
      </c>
      <c r="G37" s="6"/>
      <c r="H37" s="6">
        <v>33275</v>
      </c>
      <c r="I37" s="9"/>
      <c r="J37" s="6">
        <v>28303</v>
      </c>
      <c r="K37" s="6"/>
      <c r="L37" s="6">
        <v>0</v>
      </c>
      <c r="M37" s="6"/>
      <c r="N37" s="6"/>
      <c r="O37" s="7"/>
      <c r="P37" s="6">
        <v>1850905.29605</v>
      </c>
      <c r="Q37" s="9"/>
      <c r="R37" s="6">
        <v>846299</v>
      </c>
    </row>
    <row r="38" spans="2:18" outlineLevel="1" x14ac:dyDescent="0.2">
      <c r="B38" s="55" t="str">
        <f>T_Mask[[#This Row],[Coluna1]]</f>
        <v>Pagamento de litígios</v>
      </c>
      <c r="C38" s="34"/>
      <c r="D38" s="6">
        <v>-1351124.8699800002</v>
      </c>
      <c r="E38" s="34"/>
      <c r="F38" s="6">
        <v>-246169</v>
      </c>
      <c r="G38" s="8"/>
      <c r="H38" s="6">
        <v>0</v>
      </c>
      <c r="I38" s="19"/>
      <c r="J38" s="6">
        <v>-55373</v>
      </c>
      <c r="K38" s="8"/>
      <c r="L38" s="6">
        <v>-74649</v>
      </c>
      <c r="M38" s="8"/>
      <c r="N38" s="6"/>
      <c r="O38" s="20"/>
      <c r="P38" s="6">
        <v>0.13001999980770051</v>
      </c>
      <c r="Q38" s="19"/>
      <c r="R38" s="6">
        <v>-1727316</v>
      </c>
    </row>
    <row r="39" spans="2:18" outlineLevel="1" x14ac:dyDescent="0.2">
      <c r="B39" s="55" t="str">
        <f>T_Mask[[#This Row],[Coluna1]]</f>
        <v>Cauções e depósitos vinculados</v>
      </c>
      <c r="C39" s="11"/>
      <c r="D39" s="6">
        <v>-390811.01500000001</v>
      </c>
      <c r="E39" s="11"/>
      <c r="F39" s="6">
        <v>-213435</v>
      </c>
      <c r="G39" s="6"/>
      <c r="H39" s="6">
        <v>31888</v>
      </c>
      <c r="I39" s="9"/>
      <c r="J39" s="6">
        <v>-18504</v>
      </c>
      <c r="K39" s="6"/>
      <c r="L39" s="6">
        <v>-26206</v>
      </c>
      <c r="M39" s="6"/>
      <c r="N39" s="6"/>
      <c r="O39" s="7"/>
      <c r="P39" s="6">
        <v>-1.5000000013969839E-2</v>
      </c>
      <c r="Q39" s="9"/>
      <c r="R39" s="6">
        <v>-617068</v>
      </c>
    </row>
    <row r="40" spans="2:18" outlineLevel="1" x14ac:dyDescent="0.2">
      <c r="B40" s="55" t="str">
        <f>T_Mask[[#This Row],[Coluna1]]</f>
        <v>Pagamento de imposto de renda e contribuição social</v>
      </c>
      <c r="C40" s="11"/>
      <c r="D40" s="6">
        <v>-164125.69341000001</v>
      </c>
      <c r="E40" s="11"/>
      <c r="F40" s="6">
        <v>-1004199</v>
      </c>
      <c r="G40" s="8"/>
      <c r="H40" s="6">
        <v>-75090</v>
      </c>
      <c r="I40" s="8"/>
      <c r="J40" s="6">
        <v>-188984</v>
      </c>
      <c r="K40" s="8"/>
      <c r="L40" s="6">
        <v>-34416</v>
      </c>
      <c r="M40" s="8"/>
      <c r="N40" s="6"/>
      <c r="O40" s="20"/>
      <c r="P40" s="6">
        <v>385362.30658999993</v>
      </c>
      <c r="Q40" s="8"/>
      <c r="R40" s="6">
        <v>-1852177</v>
      </c>
    </row>
    <row r="41" spans="2:18" outlineLevel="1" x14ac:dyDescent="0.2">
      <c r="B41" s="55" t="str">
        <f>T_Mask[[#This Row],[Coluna1]]</f>
        <v>Pagamento de refinanciamento de impostos e contribuições - principal</v>
      </c>
      <c r="C41" s="12"/>
      <c r="D41" s="6">
        <v>0</v>
      </c>
      <c r="E41" s="12"/>
      <c r="F41" s="6">
        <v>-24106</v>
      </c>
      <c r="G41" s="6"/>
      <c r="H41" s="6">
        <v>0</v>
      </c>
      <c r="I41" s="8"/>
      <c r="J41" s="58">
        <v>-358007</v>
      </c>
      <c r="K41" s="6"/>
      <c r="L41" s="6">
        <v>0</v>
      </c>
      <c r="M41" s="6"/>
      <c r="N41" s="58"/>
      <c r="O41" s="7"/>
      <c r="P41" s="58">
        <v>-382113</v>
      </c>
      <c r="Q41" s="8"/>
      <c r="R41" s="6">
        <v>0</v>
      </c>
    </row>
    <row r="42" spans="2:18" outlineLevel="1" x14ac:dyDescent="0.2">
      <c r="B42" s="55" t="str">
        <f>T_Mask[[#This Row],[Coluna1]]</f>
        <v>Pagamento de previdência complementar</v>
      </c>
      <c r="C42" s="11"/>
      <c r="D42" s="6">
        <v>-14908.493599999998</v>
      </c>
      <c r="E42" s="11"/>
      <c r="F42" s="6">
        <v>-66935</v>
      </c>
      <c r="G42" s="6"/>
      <c r="H42" s="6">
        <v>-262815</v>
      </c>
      <c r="I42" s="6"/>
      <c r="J42" s="6">
        <v>-17572</v>
      </c>
      <c r="K42" s="6"/>
      <c r="L42" s="6">
        <v>-35626</v>
      </c>
      <c r="M42" s="6"/>
      <c r="N42" s="6"/>
      <c r="O42" s="7"/>
      <c r="P42" s="6">
        <v>-0.49359999998705462</v>
      </c>
      <c r="Q42" s="6"/>
      <c r="R42" s="6">
        <v>-397856</v>
      </c>
    </row>
    <row r="43" spans="2:18" outlineLevel="1" x14ac:dyDescent="0.25">
      <c r="B43" t="str">
        <f>T_Mask[[#This Row],[Coluna1]]</f>
        <v/>
      </c>
      <c r="C43" s="37"/>
      <c r="D43" s="8"/>
      <c r="E43" s="37"/>
      <c r="F43" s="8"/>
      <c r="G43" s="8"/>
      <c r="H43" s="8"/>
      <c r="I43" s="38"/>
      <c r="J43" s="8"/>
      <c r="K43" s="8"/>
      <c r="L43" s="8"/>
      <c r="M43" s="8"/>
      <c r="N43" s="8"/>
      <c r="O43" s="20"/>
      <c r="P43" s="8"/>
      <c r="Q43" s="8"/>
      <c r="R43" s="8"/>
    </row>
    <row r="44" spans="2:18" outlineLevel="1" x14ac:dyDescent="0.2">
      <c r="B44" s="59" t="str">
        <f>T_Mask[[#This Row],[Coluna1]]</f>
        <v>Caixa líquido proveniente das atividades operacionais das operações continuadas</v>
      </c>
      <c r="C44" s="1"/>
      <c r="D44" s="60">
        <v>-919908.08817446569</v>
      </c>
      <c r="E44" s="11"/>
      <c r="F44" s="60">
        <v>2878059</v>
      </c>
      <c r="G44" s="6"/>
      <c r="H44" s="60">
        <v>3023483</v>
      </c>
      <c r="I44" s="9"/>
      <c r="J44" s="60">
        <v>3594430</v>
      </c>
      <c r="K44" s="6"/>
      <c r="L44" s="60">
        <v>467783</v>
      </c>
      <c r="M44" s="6"/>
      <c r="N44" s="60">
        <v>0</v>
      </c>
      <c r="O44" s="7"/>
      <c r="P44" s="60">
        <v>2427379.9118255349</v>
      </c>
      <c r="Q44" s="9"/>
      <c r="R44" s="60">
        <v>6616467</v>
      </c>
    </row>
    <row r="45" spans="2:18" outlineLevel="1" x14ac:dyDescent="0.2">
      <c r="B45" s="57" t="str">
        <f>T_Mask[[#This Row],[Coluna1]]</f>
        <v>Caixa líquido (usado nas) atividades operacionais das operações descontinuadas</v>
      </c>
      <c r="C45" s="37"/>
      <c r="D45" s="8">
        <v>19990</v>
      </c>
      <c r="E45" s="37"/>
      <c r="F45" s="8"/>
      <c r="G45" s="8"/>
      <c r="H45" s="8"/>
      <c r="I45" s="38"/>
      <c r="J45" s="8"/>
      <c r="K45" s="8"/>
      <c r="L45" s="8"/>
      <c r="M45" s="8"/>
      <c r="N45" s="8"/>
      <c r="O45" s="20"/>
      <c r="P45" s="8"/>
      <c r="Q45" s="8"/>
      <c r="R45" s="8">
        <v>19990</v>
      </c>
    </row>
    <row r="46" spans="2:18" x14ac:dyDescent="0.2">
      <c r="B46" s="61" t="str">
        <f>T_Mask[[#This Row],[Coluna1]]</f>
        <v>Caixa líquido proveniente das atividades operacionais</v>
      </c>
      <c r="C46" s="18"/>
      <c r="D46" s="35">
        <v>-899918.08817446569</v>
      </c>
      <c r="E46" s="18"/>
      <c r="F46" s="35">
        <v>2878059</v>
      </c>
      <c r="G46" s="2"/>
      <c r="H46" s="35">
        <v>3023483</v>
      </c>
      <c r="I46" s="4"/>
      <c r="J46" s="35">
        <v>3594430</v>
      </c>
      <c r="K46" s="2"/>
      <c r="L46" s="35">
        <v>467783</v>
      </c>
      <c r="M46" s="2"/>
      <c r="N46" s="35">
        <v>0</v>
      </c>
      <c r="O46" s="21"/>
      <c r="P46" s="35">
        <v>2427379.9118255349</v>
      </c>
      <c r="Q46" s="2"/>
      <c r="R46" s="35">
        <v>6636457</v>
      </c>
    </row>
    <row r="47" spans="2:18" x14ac:dyDescent="0.25">
      <c r="B47" t="str">
        <f>T_Mask[[#This Row],[Coluna1]]</f>
        <v/>
      </c>
      <c r="C47" s="11"/>
      <c r="D47" s="9"/>
      <c r="E47" s="11"/>
      <c r="F47" s="9"/>
      <c r="G47" s="8"/>
      <c r="H47" s="9"/>
      <c r="I47" s="19"/>
      <c r="J47" s="9"/>
      <c r="K47" s="8"/>
      <c r="L47" s="9"/>
      <c r="M47" s="8"/>
      <c r="N47" s="9"/>
      <c r="O47" s="20"/>
      <c r="P47" s="9"/>
      <c r="Q47" s="19"/>
      <c r="R47" s="9"/>
    </row>
    <row r="48" spans="2:18" x14ac:dyDescent="0.25">
      <c r="B48" s="52" t="str">
        <f>T_Mask[[#This Row],[Coluna1]]</f>
        <v>ATIVIDADES DE FINANCIAMENTO</v>
      </c>
      <c r="C48" s="11"/>
      <c r="D48" s="9"/>
      <c r="E48" s="11"/>
      <c r="F48" s="9"/>
      <c r="G48" s="6"/>
      <c r="H48" s="9"/>
      <c r="I48" s="9"/>
      <c r="J48" s="9"/>
      <c r="K48" s="6"/>
      <c r="L48" s="9"/>
      <c r="M48" s="6"/>
      <c r="N48" s="9"/>
      <c r="O48" s="7"/>
      <c r="P48" s="9"/>
      <c r="Q48" s="9"/>
      <c r="R48" s="9"/>
    </row>
    <row r="49" spans="2:18" x14ac:dyDescent="0.25">
      <c r="B49" t="str">
        <f>T_Mask[[#This Row],[Coluna1]]</f>
        <v/>
      </c>
      <c r="C49" s="12"/>
      <c r="D49" s="6"/>
      <c r="E49" s="12"/>
      <c r="F49" s="6"/>
      <c r="G49" s="8"/>
      <c r="H49" s="6"/>
      <c r="I49" s="8"/>
      <c r="J49" s="6"/>
      <c r="K49" s="8"/>
      <c r="L49" s="6"/>
      <c r="M49" s="8"/>
      <c r="N49" s="6"/>
      <c r="O49" s="20"/>
      <c r="P49" s="6"/>
      <c r="Q49" s="8"/>
      <c r="R49" s="6"/>
    </row>
    <row r="50" spans="2:18" outlineLevel="1" x14ac:dyDescent="0.25">
      <c r="B50" t="str">
        <f>T_Mask[[#This Row],[Coluna1]]</f>
        <v>Recebimento pela emissão de ações</v>
      </c>
      <c r="C50" s="12"/>
      <c r="D50" s="6"/>
      <c r="E50" s="12"/>
      <c r="F50" s="6"/>
      <c r="G50" s="8"/>
      <c r="H50" s="6"/>
      <c r="I50" s="8"/>
      <c r="J50" s="6"/>
      <c r="K50" s="8"/>
      <c r="L50" s="6"/>
      <c r="M50" s="8"/>
      <c r="N50" s="6"/>
      <c r="O50" s="20"/>
      <c r="P50" s="6"/>
      <c r="Q50" s="8"/>
      <c r="R50" s="6"/>
    </row>
    <row r="51" spans="2:18" outlineLevel="1" x14ac:dyDescent="0.2">
      <c r="B51" s="55" t="str">
        <f>T_Mask[[#This Row],[Coluna1]]</f>
        <v>Empréstimos e financiamentos obtidos e debêntures obtidas</v>
      </c>
      <c r="C51" s="12"/>
      <c r="D51" s="6">
        <v>7000000</v>
      </c>
      <c r="E51" s="12"/>
      <c r="F51" s="6">
        <v>3514604</v>
      </c>
      <c r="G51" s="8"/>
      <c r="H51" s="6">
        <v>19295</v>
      </c>
      <c r="I51" s="8"/>
      <c r="J51" s="6">
        <v>820000</v>
      </c>
      <c r="K51" s="8"/>
      <c r="L51" s="6">
        <v>469150</v>
      </c>
      <c r="M51" s="8"/>
      <c r="N51" s="6"/>
      <c r="O51" s="20"/>
      <c r="P51" s="6">
        <v>0</v>
      </c>
      <c r="Q51" s="8"/>
      <c r="R51" s="66">
        <v>11823049</v>
      </c>
    </row>
    <row r="52" spans="2:18" outlineLevel="1" x14ac:dyDescent="0.2">
      <c r="B52" s="55" t="str">
        <f>T_Mask[[#This Row],[Coluna1]]</f>
        <v>Pagamento de empréstimos e financiamentos e debêntures - principal</v>
      </c>
      <c r="C52" s="11"/>
      <c r="D52" s="6">
        <v>-1582453.6500033145</v>
      </c>
      <c r="E52" s="11"/>
      <c r="F52" s="6">
        <v>-1772956</v>
      </c>
      <c r="G52" s="6"/>
      <c r="H52" s="6">
        <v>-138517</v>
      </c>
      <c r="I52" s="9"/>
      <c r="J52" s="6">
        <v>-845300</v>
      </c>
      <c r="K52" s="6"/>
      <c r="L52" s="6">
        <v>-291054</v>
      </c>
      <c r="M52" s="6"/>
      <c r="N52" s="6"/>
      <c r="O52" s="7"/>
      <c r="P52" s="6">
        <v>-527641.65000331402</v>
      </c>
      <c r="Q52" s="9"/>
      <c r="R52" s="6">
        <v>-4102639</v>
      </c>
    </row>
    <row r="53" spans="2:18" outlineLevel="1" x14ac:dyDescent="0.2">
      <c r="B53" s="55" t="str">
        <f>T_Mask[[#This Row],[Coluna1]]</f>
        <v>Pagamento de remuneração aos acionistas</v>
      </c>
      <c r="C53" s="18"/>
      <c r="D53" s="6">
        <v>-863401.99962000002</v>
      </c>
      <c r="E53" s="18"/>
      <c r="F53" s="6">
        <v>-1041961</v>
      </c>
      <c r="G53" s="6"/>
      <c r="H53" s="6">
        <v>-591786</v>
      </c>
      <c r="I53" s="13"/>
      <c r="J53" s="6">
        <v>0</v>
      </c>
      <c r="K53" s="6"/>
      <c r="L53" s="6">
        <v>-96677</v>
      </c>
      <c r="M53" s="6"/>
      <c r="N53" s="6"/>
      <c r="O53" s="7"/>
      <c r="P53" s="6">
        <v>-1825210.9996199999</v>
      </c>
      <c r="Q53" s="13"/>
      <c r="R53" s="6">
        <v>-768615</v>
      </c>
    </row>
    <row r="54" spans="2:18" outlineLevel="1" x14ac:dyDescent="0.2">
      <c r="B54" s="55" t="str">
        <f>T_Mask[[#This Row],[Coluna1]]</f>
        <v>Pagamento aos acionistas dissidentes - incorporação de ações</v>
      </c>
      <c r="C54" s="12"/>
      <c r="D54" s="6">
        <v>-211.58655999999999</v>
      </c>
      <c r="E54" s="12"/>
      <c r="F54" s="6">
        <v>-128014</v>
      </c>
      <c r="G54" s="6"/>
      <c r="H54" s="6">
        <v>-96395</v>
      </c>
      <c r="I54" s="13"/>
      <c r="J54" s="6">
        <v>0</v>
      </c>
      <c r="K54" s="6"/>
      <c r="L54" s="6">
        <v>-119</v>
      </c>
      <c r="M54" s="6"/>
      <c r="N54" s="6"/>
      <c r="O54" s="7"/>
      <c r="P54" s="6">
        <v>1377.4134400000039</v>
      </c>
      <c r="Q54" s="13"/>
      <c r="R54" s="6">
        <v>-226117</v>
      </c>
    </row>
    <row r="55" spans="2:18" outlineLevel="1" x14ac:dyDescent="0.2">
      <c r="B55" s="55" t="str">
        <f>T_Mask[[#This Row],[Coluna1]]</f>
        <v>Recompra de ações</v>
      </c>
      <c r="C55" s="12"/>
      <c r="D55" s="6">
        <v>-1823729.23933</v>
      </c>
      <c r="E55" s="12"/>
      <c r="F55" s="6">
        <v>0</v>
      </c>
      <c r="G55" s="6"/>
      <c r="H55" s="6">
        <v>0</v>
      </c>
      <c r="I55" s="13"/>
      <c r="J55" s="6">
        <v>0</v>
      </c>
      <c r="K55" s="6"/>
      <c r="L55" s="6">
        <v>0</v>
      </c>
      <c r="M55" s="6"/>
      <c r="N55" s="6"/>
      <c r="O55" s="7"/>
      <c r="P55" s="6">
        <v>-0.23933000001125038</v>
      </c>
      <c r="Q55" s="13"/>
      <c r="R55" s="6">
        <v>-1823729</v>
      </c>
    </row>
    <row r="56" spans="2:18" outlineLevel="1" x14ac:dyDescent="0.2">
      <c r="B56" s="55" t="str">
        <f>T_Mask[[#This Row],[Coluna1]]</f>
        <v>Pagamento de obrigações com CDE e revitalização de bacias - principal</v>
      </c>
      <c r="C56" s="12"/>
      <c r="D56" s="6">
        <v>0</v>
      </c>
      <c r="E56" s="12"/>
      <c r="F56" s="6">
        <v>-391303</v>
      </c>
      <c r="G56" s="6"/>
      <c r="H56" s="6">
        <v>-584060</v>
      </c>
      <c r="I56" s="13"/>
      <c r="J56" s="6">
        <v>-458374</v>
      </c>
      <c r="K56" s="6"/>
      <c r="L56" s="6">
        <v>0</v>
      </c>
      <c r="M56" s="6"/>
      <c r="N56" s="6"/>
      <c r="O56" s="7"/>
      <c r="P56" s="6">
        <v>0</v>
      </c>
      <c r="Q56" s="13"/>
      <c r="R56" s="6">
        <v>-1433737</v>
      </c>
    </row>
    <row r="57" spans="2:18" outlineLevel="1" x14ac:dyDescent="0.2">
      <c r="B57" s="55" t="str">
        <f>T_Mask[[#This Row],[Coluna1]]</f>
        <v>Pagamento de arrendamentos - principal</v>
      </c>
      <c r="C57" s="12"/>
      <c r="D57" s="6">
        <v>-4622.4439400000001</v>
      </c>
      <c r="E57" s="12"/>
      <c r="F57" s="6">
        <v>-19499</v>
      </c>
      <c r="G57" s="6"/>
      <c r="H57" s="6">
        <v>0</v>
      </c>
      <c r="I57" s="13"/>
      <c r="J57" s="6">
        <v>-546157</v>
      </c>
      <c r="K57" s="6"/>
      <c r="L57" s="6">
        <v>-3817</v>
      </c>
      <c r="M57" s="6"/>
      <c r="N57" s="6"/>
      <c r="O57" s="7"/>
      <c r="P57" s="6">
        <v>-0.44394000002648681</v>
      </c>
      <c r="Q57" s="13"/>
      <c r="R57" s="6">
        <v>-574095</v>
      </c>
    </row>
    <row r="58" spans="2:18" outlineLevel="1" x14ac:dyDescent="0.2">
      <c r="B58" s="55" t="str">
        <f>T_Mask[[#This Row],[Coluna1]]</f>
        <v>Outros</v>
      </c>
      <c r="C58" s="12"/>
      <c r="D58" s="6">
        <v>0</v>
      </c>
      <c r="E58" s="12"/>
      <c r="F58" s="6">
        <v>0</v>
      </c>
      <c r="G58" s="6"/>
      <c r="H58" s="6">
        <v>0</v>
      </c>
      <c r="I58" s="13"/>
      <c r="J58" s="6">
        <v>-551451</v>
      </c>
      <c r="K58" s="6"/>
      <c r="L58" s="6">
        <v>0</v>
      </c>
      <c r="M58" s="6"/>
      <c r="N58" s="6"/>
      <c r="O58" s="7"/>
      <c r="P58" s="6">
        <v>-551677</v>
      </c>
      <c r="Q58" s="13"/>
      <c r="R58" s="6">
        <v>226</v>
      </c>
    </row>
    <row r="59" spans="2:18" outlineLevel="1" x14ac:dyDescent="0.2">
      <c r="B59" s="55" t="str">
        <f>T_Mask[[#This Row],[Coluna1]]</f>
        <v/>
      </c>
      <c r="C59" s="12"/>
      <c r="D59" s="13"/>
      <c r="E59" s="12"/>
      <c r="F59" s="13"/>
      <c r="G59" s="6"/>
      <c r="H59" s="13"/>
      <c r="I59" s="13"/>
      <c r="J59" s="13"/>
      <c r="K59" s="6"/>
      <c r="L59" s="13"/>
      <c r="M59" s="6"/>
      <c r="N59" s="13"/>
      <c r="O59" s="7"/>
      <c r="P59" s="13"/>
      <c r="Q59" s="13"/>
      <c r="R59" s="13"/>
    </row>
    <row r="60" spans="2:18" outlineLevel="1" x14ac:dyDescent="0.2">
      <c r="B60" s="59" t="str">
        <f>T_Mask[[#This Row],[Coluna1]]</f>
        <v>Caixa líquido proveniente das (usado nas) atividades de financiamento das operações continuadas</v>
      </c>
      <c r="C60" s="12"/>
      <c r="D60" s="60">
        <v>2725581.080546686</v>
      </c>
      <c r="E60" s="12"/>
      <c r="F60" s="60">
        <v>160871</v>
      </c>
      <c r="G60" s="6"/>
      <c r="H60" s="60">
        <v>-1391463</v>
      </c>
      <c r="I60" s="13"/>
      <c r="J60" s="60">
        <v>-1581282</v>
      </c>
      <c r="K60" s="6"/>
      <c r="L60" s="60">
        <v>77483</v>
      </c>
      <c r="M60" s="6"/>
      <c r="N60" s="60">
        <v>0</v>
      </c>
      <c r="O60" s="7"/>
      <c r="P60" s="60">
        <v>-2903152.919453314</v>
      </c>
      <c r="Q60" s="13"/>
      <c r="R60" s="60">
        <v>2894343</v>
      </c>
    </row>
    <row r="61" spans="2:18" x14ac:dyDescent="0.2">
      <c r="B61" s="62" t="str">
        <f>T_Mask[[#This Row],[Coluna1]]</f>
        <v>Caixa líquido (usado nas) atividades de financiamento das operações descontinuadas</v>
      </c>
      <c r="C61" s="12"/>
      <c r="D61" s="13"/>
      <c r="E61" s="12"/>
      <c r="F61" s="13"/>
      <c r="G61" s="6"/>
      <c r="H61" s="13"/>
      <c r="I61" s="13"/>
      <c r="J61" s="13"/>
      <c r="K61" s="6"/>
      <c r="L61" s="13"/>
      <c r="M61" s="6"/>
      <c r="N61" s="13"/>
      <c r="O61" s="7"/>
      <c r="P61" s="13"/>
      <c r="Q61" s="13"/>
      <c r="R61" s="13"/>
    </row>
    <row r="62" spans="2:18" x14ac:dyDescent="0.2">
      <c r="B62" s="61" t="str">
        <f>T_Mask[[#This Row],[Coluna1]]</f>
        <v>Caixa líquido proveniente das (usado nas) atividades de financiamento</v>
      </c>
      <c r="C62" s="12"/>
      <c r="D62" s="35">
        <v>2725581.080546686</v>
      </c>
      <c r="E62" s="12"/>
      <c r="F62" s="35">
        <v>160871</v>
      </c>
      <c r="G62" s="6"/>
      <c r="H62" s="35">
        <v>-1391463</v>
      </c>
      <c r="I62" s="13"/>
      <c r="J62" s="35">
        <v>-1581282</v>
      </c>
      <c r="K62" s="6"/>
      <c r="L62" s="35">
        <v>77483</v>
      </c>
      <c r="M62" s="6"/>
      <c r="N62" s="35">
        <v>0</v>
      </c>
      <c r="O62" s="7"/>
      <c r="P62" s="35">
        <v>-2903152.919453314</v>
      </c>
      <c r="Q62" s="13"/>
      <c r="R62" s="35">
        <v>2894343</v>
      </c>
    </row>
    <row r="63" spans="2:18" x14ac:dyDescent="0.25">
      <c r="B63" t="str">
        <f>T_Mask[[#This Row],[Coluna1]]</f>
        <v/>
      </c>
      <c r="C63" s="12"/>
      <c r="D63" s="13"/>
      <c r="E63" s="12"/>
      <c r="F63" s="13"/>
      <c r="G63" s="6"/>
      <c r="H63" s="13"/>
      <c r="I63" s="13"/>
      <c r="J63" s="13"/>
      <c r="K63" s="6"/>
      <c r="L63" s="13"/>
      <c r="M63" s="6"/>
      <c r="N63" s="13"/>
      <c r="O63" s="7"/>
      <c r="P63" s="13"/>
      <c r="Q63" s="13"/>
      <c r="R63" s="13"/>
    </row>
    <row r="64" spans="2:18" x14ac:dyDescent="0.25">
      <c r="B64" s="52" t="str">
        <f>T_Mask[[#This Row],[Coluna1]]</f>
        <v>ATIVIDADES DE INVESTIMENTO</v>
      </c>
      <c r="C64" s="12"/>
      <c r="D64" s="13"/>
      <c r="E64" s="12"/>
      <c r="F64" s="13"/>
      <c r="G64" s="6"/>
      <c r="H64" s="13"/>
      <c r="I64" s="13"/>
      <c r="J64" s="13"/>
      <c r="K64" s="6"/>
      <c r="L64" s="13"/>
      <c r="M64" s="6"/>
      <c r="N64" s="13"/>
      <c r="O64" s="7"/>
      <c r="P64" s="13"/>
      <c r="Q64" s="13"/>
      <c r="R64" s="13"/>
    </row>
    <row r="65" spans="2:18" outlineLevel="1" x14ac:dyDescent="0.2">
      <c r="B65" s="55" t="str">
        <f>T_Mask[[#This Row],[Coluna1]]</f>
        <v/>
      </c>
      <c r="C65" s="12"/>
      <c r="D65" s="13"/>
      <c r="E65" s="12"/>
      <c r="F65" s="13"/>
      <c r="G65" s="6"/>
      <c r="H65" s="13"/>
      <c r="I65" s="13"/>
      <c r="J65" s="13"/>
      <c r="K65" s="6"/>
      <c r="L65" s="13"/>
      <c r="M65" s="6"/>
      <c r="N65" s="13"/>
      <c r="O65" s="7"/>
      <c r="P65" s="13"/>
      <c r="Q65" s="13"/>
      <c r="R65" s="13"/>
    </row>
    <row r="66" spans="2:18" outlineLevel="1" x14ac:dyDescent="0.2">
      <c r="B66" s="55" t="str">
        <f>T_Mask[[#This Row],[Coluna1]]</f>
        <v>Recebimento de encargos financeiros</v>
      </c>
      <c r="C66" s="12"/>
      <c r="D66" s="13"/>
      <c r="E66" s="12"/>
      <c r="F66" s="13"/>
      <c r="G66" s="6"/>
      <c r="H66" s="13"/>
      <c r="I66" s="13"/>
      <c r="J66" s="13"/>
      <c r="K66" s="6"/>
      <c r="L66" s="13"/>
      <c r="M66" s="6"/>
      <c r="N66" s="13"/>
      <c r="O66" s="7"/>
      <c r="P66" s="13"/>
      <c r="Q66" s="13"/>
      <c r="R66" s="13"/>
    </row>
    <row r="67" spans="2:18" outlineLevel="1" x14ac:dyDescent="0.2">
      <c r="B67" s="55" t="str">
        <f>T_Mask[[#This Row],[Coluna1]]</f>
        <v>Aquisição de Debêntures</v>
      </c>
      <c r="C67" s="12"/>
      <c r="D67" s="6">
        <v>-200000</v>
      </c>
      <c r="E67" s="12"/>
      <c r="F67" s="6">
        <v>0</v>
      </c>
      <c r="G67" s="6"/>
      <c r="H67" s="6">
        <v>0</v>
      </c>
      <c r="I67" s="13"/>
      <c r="J67" s="6">
        <v>0</v>
      </c>
      <c r="K67" s="6"/>
      <c r="L67" s="6">
        <v>0</v>
      </c>
      <c r="M67" s="6"/>
      <c r="N67" s="6"/>
      <c r="O67" s="7"/>
      <c r="P67" s="6">
        <v>0</v>
      </c>
      <c r="Q67" s="13"/>
      <c r="R67" s="6">
        <v>-200000</v>
      </c>
    </row>
    <row r="68" spans="2:18" outlineLevel="1" x14ac:dyDescent="0.2">
      <c r="B68" s="55" t="str">
        <f>T_Mask[[#This Row],[Coluna1]]</f>
        <v>Concessão de adiantamento para futuro aumento de capital</v>
      </c>
      <c r="C68" s="12"/>
      <c r="D68" s="6"/>
      <c r="E68" s="12"/>
      <c r="F68" s="6"/>
      <c r="G68" s="6"/>
      <c r="H68" s="6"/>
      <c r="I68" s="13"/>
      <c r="J68" s="6"/>
      <c r="K68" s="6"/>
      <c r="L68" s="6"/>
      <c r="M68" s="6"/>
      <c r="N68" s="6"/>
      <c r="O68" s="7"/>
      <c r="P68" s="6"/>
      <c r="Q68" s="13"/>
      <c r="R68" s="6"/>
    </row>
    <row r="69" spans="2:18" outlineLevel="1" x14ac:dyDescent="0.2">
      <c r="B69" s="55" t="str">
        <f>T_Mask[[#This Row],[Coluna1]]</f>
        <v>Recebimento de empréstimos e financiamentos</v>
      </c>
      <c r="C69" s="12"/>
      <c r="D69" s="6">
        <v>1686887.653555552</v>
      </c>
      <c r="E69" s="12"/>
      <c r="F69" s="6">
        <v>0</v>
      </c>
      <c r="G69" s="6"/>
      <c r="H69" s="6">
        <v>0</v>
      </c>
      <c r="I69" s="13"/>
      <c r="J69" s="6">
        <v>0</v>
      </c>
      <c r="K69" s="6"/>
      <c r="L69" s="6">
        <v>0</v>
      </c>
      <c r="M69" s="6"/>
      <c r="N69" s="6"/>
      <c r="O69" s="7"/>
      <c r="P69" s="6">
        <v>527641.65355555201</v>
      </c>
      <c r="Q69" s="13"/>
      <c r="R69" s="6">
        <v>1159246</v>
      </c>
    </row>
    <row r="70" spans="2:18" outlineLevel="1" x14ac:dyDescent="0.2">
      <c r="B70" s="55" t="str">
        <f>T_Mask[[#This Row],[Coluna1]]</f>
        <v>Aquisição de ativo imobilizado</v>
      </c>
      <c r="C70" s="12"/>
      <c r="D70" s="6">
        <v>-6338.3949599999996</v>
      </c>
      <c r="E70" s="12"/>
      <c r="F70" s="6">
        <v>-353782</v>
      </c>
      <c r="G70" s="6"/>
      <c r="H70" s="6">
        <v>-621182</v>
      </c>
      <c r="I70" s="13"/>
      <c r="J70" s="6">
        <v>-581085</v>
      </c>
      <c r="K70" s="6"/>
      <c r="L70" s="6">
        <v>-644364</v>
      </c>
      <c r="M70" s="6"/>
      <c r="N70" s="6"/>
      <c r="O70" s="7"/>
      <c r="P70" s="6">
        <v>-0.394960000179708</v>
      </c>
      <c r="Q70" s="13"/>
      <c r="R70" s="6">
        <v>-2206751</v>
      </c>
    </row>
    <row r="71" spans="2:18" outlineLevel="1" x14ac:dyDescent="0.2">
      <c r="B71" s="55" t="str">
        <f>T_Mask[[#This Row],[Coluna1]]</f>
        <v>Aquisição de ativo intangível</v>
      </c>
      <c r="C71" s="12"/>
      <c r="D71" s="6">
        <v>-20269.85659000001</v>
      </c>
      <c r="E71" s="12"/>
      <c r="F71" s="6">
        <v>-8468</v>
      </c>
      <c r="G71" s="6"/>
      <c r="H71" s="6">
        <v>-21124</v>
      </c>
      <c r="I71" s="13"/>
      <c r="J71" s="6">
        <v>-24966</v>
      </c>
      <c r="K71" s="6"/>
      <c r="L71" s="6">
        <v>-2146</v>
      </c>
      <c r="M71" s="6"/>
      <c r="N71" s="6"/>
      <c r="O71" s="7"/>
      <c r="P71" s="6">
        <v>-0.85659000001032837</v>
      </c>
      <c r="Q71" s="13"/>
      <c r="R71" s="6">
        <v>-76973</v>
      </c>
    </row>
    <row r="72" spans="2:18" outlineLevel="1" x14ac:dyDescent="0.2">
      <c r="B72" s="55" t="str">
        <f>T_Mask[[#This Row],[Coluna1]]</f>
        <v>Aplicações financeiras líquidas (TVM)</v>
      </c>
      <c r="C72" s="12"/>
      <c r="D72" s="6">
        <v>1063887.6993199997</v>
      </c>
      <c r="E72" s="12"/>
      <c r="F72" s="6">
        <v>1084595</v>
      </c>
      <c r="G72" s="6"/>
      <c r="H72" s="6">
        <v>-207451</v>
      </c>
      <c r="I72" s="13"/>
      <c r="J72" s="6">
        <v>59691</v>
      </c>
      <c r="K72" s="6"/>
      <c r="L72" s="6">
        <v>335953</v>
      </c>
      <c r="M72" s="6"/>
      <c r="N72" s="6"/>
      <c r="O72" s="7"/>
      <c r="P72" s="6">
        <v>-7002.300680000335</v>
      </c>
      <c r="Q72" s="13"/>
      <c r="R72" s="6">
        <v>2343678</v>
      </c>
    </row>
    <row r="73" spans="2:18" outlineLevel="1" x14ac:dyDescent="0.2">
      <c r="B73" s="55" t="str">
        <f>T_Mask[[#This Row],[Coluna1]]</f>
        <v>Recebimento de encargos (TVM)</v>
      </c>
      <c r="C73" s="12"/>
      <c r="D73" s="6"/>
      <c r="E73" s="12"/>
      <c r="F73" s="6"/>
      <c r="G73" s="6"/>
      <c r="H73" s="6"/>
      <c r="I73" s="13"/>
      <c r="J73" s="6"/>
      <c r="K73" s="6"/>
      <c r="L73" s="6"/>
      <c r="M73" s="6"/>
      <c r="N73" s="6"/>
      <c r="O73" s="7"/>
      <c r="P73" s="6"/>
      <c r="Q73" s="13"/>
      <c r="R73" s="6"/>
    </row>
    <row r="74" spans="2:18" outlineLevel="1" x14ac:dyDescent="0.2">
      <c r="B74" s="55" t="str">
        <f>T_Mask[[#This Row],[Coluna1]]</f>
        <v>Infraestrutura da transmissão - ativo contratual</v>
      </c>
      <c r="C74" s="12"/>
      <c r="D74" s="6">
        <v>0</v>
      </c>
      <c r="E74" s="12"/>
      <c r="F74" s="6">
        <v>-643011</v>
      </c>
      <c r="G74" s="6"/>
      <c r="H74" s="6">
        <v>-720797</v>
      </c>
      <c r="I74" s="13"/>
      <c r="J74" s="6">
        <v>-313086</v>
      </c>
      <c r="K74" s="6"/>
      <c r="L74" s="6">
        <v>-221091</v>
      </c>
      <c r="M74" s="6"/>
      <c r="N74" s="6"/>
      <c r="O74" s="7"/>
      <c r="P74" s="6">
        <v>0</v>
      </c>
      <c r="Q74" s="13"/>
      <c r="R74" s="6">
        <v>-1897985</v>
      </c>
    </row>
    <row r="75" spans="2:18" outlineLevel="1" x14ac:dyDescent="0.2">
      <c r="B75" s="55" t="str">
        <f>T_Mask[[#This Row],[Coluna1]]</f>
        <v>Aquisição/aporte de capital em participações societárias</v>
      </c>
      <c r="C75" s="12"/>
      <c r="D75" s="6">
        <v>-2107.5749999999998</v>
      </c>
      <c r="E75" s="12"/>
      <c r="F75" s="6">
        <v>-75620</v>
      </c>
      <c r="G75" s="6"/>
      <c r="H75" s="6">
        <v>0</v>
      </c>
      <c r="I75" s="13"/>
      <c r="J75" s="6">
        <v>-28825</v>
      </c>
      <c r="K75" s="6"/>
      <c r="L75" s="6">
        <v>-14528</v>
      </c>
      <c r="M75" s="6"/>
      <c r="N75" s="6"/>
      <c r="O75" s="7"/>
      <c r="P75" s="6">
        <v>0.42500000000291038</v>
      </c>
      <c r="Q75" s="13"/>
      <c r="R75" s="6">
        <v>-121081</v>
      </c>
    </row>
    <row r="76" spans="2:18" outlineLevel="1" x14ac:dyDescent="0.2">
      <c r="B76" s="55" t="str">
        <f>T_Mask[[#This Row],[Coluna1]]</f>
        <v>Alienação de investimentos em participações societárias</v>
      </c>
      <c r="C76" s="12"/>
      <c r="D76" s="6">
        <v>355940.71412999998</v>
      </c>
      <c r="E76" s="12"/>
      <c r="F76" s="6">
        <v>0</v>
      </c>
      <c r="G76" s="6"/>
      <c r="H76" s="6">
        <v>0</v>
      </c>
      <c r="I76" s="13"/>
      <c r="J76" s="58">
        <v>507631</v>
      </c>
      <c r="K76" s="6"/>
      <c r="L76" s="6">
        <v>0</v>
      </c>
      <c r="M76" s="6"/>
      <c r="N76" s="58"/>
      <c r="O76" s="7"/>
      <c r="P76" s="58">
        <v>-44699.285870000022</v>
      </c>
      <c r="Q76" s="13"/>
      <c r="R76" s="6">
        <v>908271</v>
      </c>
    </row>
    <row r="77" spans="2:18" outlineLevel="1" x14ac:dyDescent="0.2">
      <c r="B77" s="55" t="str">
        <f>T_Mask[[#This Row],[Coluna1]]</f>
        <v>Caixa restrito</v>
      </c>
      <c r="C77" s="12"/>
      <c r="D77" s="6"/>
      <c r="E77" s="12"/>
      <c r="F77" s="6"/>
      <c r="G77" s="6"/>
      <c r="H77" s="6"/>
      <c r="I77" s="13"/>
      <c r="J77" s="58"/>
      <c r="K77" s="6"/>
      <c r="L77" s="6"/>
      <c r="M77" s="6"/>
      <c r="N77" s="58"/>
      <c r="O77" s="7"/>
      <c r="P77" s="58"/>
      <c r="Q77" s="13"/>
      <c r="R77" s="6"/>
    </row>
    <row r="78" spans="2:18" x14ac:dyDescent="0.2">
      <c r="B78" s="55" t="str">
        <f>T_Mask[[#This Row],[Coluna1]]</f>
        <v>Caixa líquido na incorporação de controlada</v>
      </c>
      <c r="C78" s="12"/>
      <c r="D78" s="6">
        <v>0</v>
      </c>
      <c r="E78" s="12"/>
      <c r="F78" s="6">
        <v>0</v>
      </c>
      <c r="G78" s="6"/>
      <c r="H78" s="6">
        <v>0</v>
      </c>
      <c r="I78" s="13"/>
      <c r="J78" s="58">
        <v>0</v>
      </c>
      <c r="K78" s="6"/>
      <c r="L78" s="6">
        <v>0</v>
      </c>
      <c r="M78" s="6"/>
      <c r="N78" s="58"/>
      <c r="O78" s="7"/>
      <c r="P78" s="58">
        <v>-55839</v>
      </c>
      <c r="Q78" s="13"/>
      <c r="R78" s="6">
        <v>55839</v>
      </c>
    </row>
    <row r="79" spans="2:18" x14ac:dyDescent="0.2">
      <c r="B79" s="55" t="str">
        <f>T_Mask[[#This Row],[Coluna1]]</f>
        <v>Outros</v>
      </c>
      <c r="C79" s="12"/>
      <c r="D79" s="6">
        <v>0</v>
      </c>
      <c r="E79" s="12"/>
      <c r="F79" s="6">
        <v>-161213</v>
      </c>
      <c r="G79" s="6"/>
      <c r="H79" s="6">
        <v>0</v>
      </c>
      <c r="I79" s="13"/>
      <c r="J79" s="6">
        <v>55839</v>
      </c>
      <c r="K79" s="6"/>
      <c r="L79" s="6">
        <v>0</v>
      </c>
      <c r="M79" s="6"/>
      <c r="N79" s="6"/>
      <c r="O79" s="7"/>
      <c r="P79" s="6">
        <v>55839</v>
      </c>
      <c r="Q79" s="13"/>
      <c r="R79" s="6">
        <v>-161213</v>
      </c>
    </row>
    <row r="80" spans="2:18" x14ac:dyDescent="0.2">
      <c r="B80" s="55" t="str">
        <f>T_Mask[[#This Row],[Coluna1]]</f>
        <v/>
      </c>
      <c r="C80" s="12"/>
      <c r="D80" s="13"/>
      <c r="E80" s="12"/>
      <c r="F80" s="13"/>
      <c r="G80" s="6"/>
      <c r="H80" s="13"/>
      <c r="I80" s="13"/>
      <c r="J80" s="13"/>
      <c r="K80" s="6"/>
      <c r="L80" s="13"/>
      <c r="M80" s="6"/>
      <c r="N80" s="13"/>
      <c r="O80" s="7"/>
      <c r="P80" s="13"/>
      <c r="Q80" s="13"/>
      <c r="R80" s="13"/>
    </row>
    <row r="81" spans="2:18" x14ac:dyDescent="0.2">
      <c r="B81" s="59" t="str">
        <f>T_Mask[[#This Row],[Coluna1]]</f>
        <v>Caixa líquido proveniente das (usado nas) atividades de investimento das operações continuadas</v>
      </c>
      <c r="C81" s="12"/>
      <c r="D81" s="60">
        <v>2878000.240455552</v>
      </c>
      <c r="E81" s="12"/>
      <c r="F81" s="60">
        <v>-157499</v>
      </c>
      <c r="G81" s="6"/>
      <c r="H81" s="60">
        <v>-1570554</v>
      </c>
      <c r="I81" s="13"/>
      <c r="J81" s="60">
        <v>-324801</v>
      </c>
      <c r="K81" s="6"/>
      <c r="L81" s="60">
        <v>-546176</v>
      </c>
      <c r="M81" s="6"/>
      <c r="N81" s="60">
        <v>0</v>
      </c>
      <c r="O81" s="7"/>
      <c r="P81" s="60">
        <v>475939.24045555148</v>
      </c>
      <c r="Q81" s="13"/>
      <c r="R81" s="60">
        <v>-196969</v>
      </c>
    </row>
    <row r="82" spans="2:18" x14ac:dyDescent="0.2">
      <c r="B82" s="62" t="str">
        <f>T_Mask[[#This Row],[Coluna1]]</f>
        <v>Caixa líquido proveniente das atividades de investimento das operações descontinuadas</v>
      </c>
      <c r="C82" s="12"/>
      <c r="D82" s="13">
        <v>932046</v>
      </c>
      <c r="E82" s="12"/>
      <c r="F82" s="13"/>
      <c r="G82" s="6"/>
      <c r="H82" s="13"/>
      <c r="I82" s="13"/>
      <c r="J82" s="13"/>
      <c r="K82" s="6"/>
      <c r="L82" s="13"/>
      <c r="M82" s="6"/>
      <c r="N82" s="13"/>
      <c r="O82" s="7"/>
      <c r="P82" s="13"/>
      <c r="Q82" s="13"/>
      <c r="R82" s="13">
        <v>932046</v>
      </c>
    </row>
    <row r="83" spans="2:18" x14ac:dyDescent="0.2">
      <c r="B83" s="61" t="str">
        <f>T_Mask[[#This Row],[Coluna1]]</f>
        <v>Caixa líquido proveniente das (usado nas) atividades de investimento</v>
      </c>
      <c r="C83" s="12"/>
      <c r="D83" s="35">
        <v>3810046.240455552</v>
      </c>
      <c r="E83" s="12"/>
      <c r="F83" s="35">
        <v>-157499</v>
      </c>
      <c r="G83" s="6"/>
      <c r="H83" s="35">
        <v>-1570554</v>
      </c>
      <c r="I83" s="13"/>
      <c r="J83" s="35">
        <v>-324801</v>
      </c>
      <c r="K83" s="6"/>
      <c r="L83" s="35">
        <v>-546176</v>
      </c>
      <c r="M83" s="6"/>
      <c r="N83" s="35">
        <v>0</v>
      </c>
      <c r="O83" s="7"/>
      <c r="P83" s="35">
        <v>475939.24045555148</v>
      </c>
      <c r="Q83" s="13"/>
      <c r="R83" s="35">
        <v>735077</v>
      </c>
    </row>
    <row r="84" spans="2:18" x14ac:dyDescent="0.2">
      <c r="B84" s="55" t="str">
        <f>T_Mask[[#This Row],[Coluna1]]</f>
        <v/>
      </c>
      <c r="C84" s="12"/>
      <c r="D84" s="13"/>
      <c r="E84" s="12"/>
      <c r="F84" s="13"/>
      <c r="G84" s="6"/>
      <c r="H84" s="13"/>
      <c r="I84" s="13"/>
      <c r="J84" s="13"/>
      <c r="K84" s="6"/>
      <c r="L84" s="13"/>
      <c r="M84" s="6"/>
      <c r="N84" s="13"/>
      <c r="O84" s="7"/>
      <c r="P84" s="13"/>
      <c r="Q84" s="13"/>
      <c r="R84" s="13"/>
    </row>
    <row r="85" spans="2:18" ht="15.75" thickBot="1" x14ac:dyDescent="0.25">
      <c r="B85" s="65" t="str">
        <f>T_Mask[[#This Row],[Coluna1]]</f>
        <v>Acréscimo (redução) no caixa e equivalentes de caixa</v>
      </c>
      <c r="C85" s="12"/>
      <c r="D85" s="63">
        <v>5635709.2328277724</v>
      </c>
      <c r="E85" s="12"/>
      <c r="F85" s="63">
        <v>2881431</v>
      </c>
      <c r="G85" s="6"/>
      <c r="H85" s="63">
        <v>61466</v>
      </c>
      <c r="I85" s="13"/>
      <c r="J85" s="63">
        <v>1688347</v>
      </c>
      <c r="K85" s="6"/>
      <c r="L85" s="63">
        <v>-910</v>
      </c>
      <c r="M85" s="6"/>
      <c r="N85" s="63">
        <v>0</v>
      </c>
      <c r="O85" s="7"/>
      <c r="P85" s="63">
        <v>166.23282777232816</v>
      </c>
      <c r="Q85" s="13"/>
      <c r="R85" s="63">
        <v>10265877</v>
      </c>
    </row>
    <row r="86" spans="2:18" ht="15.75" thickTop="1" x14ac:dyDescent="0.2">
      <c r="B86" s="55" t="str">
        <f>T_Mask[[#This Row],[Coluna1]]</f>
        <v/>
      </c>
      <c r="C86" s="12"/>
      <c r="D86" s="13"/>
      <c r="E86" s="12"/>
      <c r="F86" s="13"/>
      <c r="G86" s="6"/>
      <c r="H86" s="13"/>
      <c r="I86" s="13"/>
      <c r="J86" s="13"/>
      <c r="K86" s="6"/>
      <c r="L86" s="13"/>
      <c r="M86" s="6"/>
      <c r="N86" s="13"/>
      <c r="O86" s="7"/>
      <c r="P86" s="13"/>
      <c r="Q86" s="13"/>
      <c r="R86" s="13"/>
    </row>
    <row r="87" spans="2:18" x14ac:dyDescent="0.2">
      <c r="B87" s="55" t="str">
        <f>T_Mask[[#This Row],[Coluna1]]</f>
        <v>Caixa e equivalentes de caixa no início do período</v>
      </c>
      <c r="C87" s="12"/>
      <c r="D87" s="9">
        <v>4927871</v>
      </c>
      <c r="E87" s="12"/>
      <c r="F87" s="6">
        <v>4764303</v>
      </c>
      <c r="G87" s="6"/>
      <c r="H87" s="6">
        <v>874173</v>
      </c>
      <c r="I87" s="13"/>
      <c r="J87" s="9">
        <v>162518</v>
      </c>
      <c r="K87" s="6"/>
      <c r="L87" s="6">
        <v>9994</v>
      </c>
      <c r="M87" s="6"/>
      <c r="N87" s="9"/>
      <c r="O87" s="7"/>
      <c r="P87" s="9">
        <v>-267</v>
      </c>
      <c r="Q87" s="13"/>
      <c r="R87" s="9">
        <v>10739126</v>
      </c>
    </row>
    <row r="88" spans="2:18" x14ac:dyDescent="0.2">
      <c r="B88" s="55" t="str">
        <f>T_Mask[[#This Row],[Coluna1]]</f>
        <v>Caixa e equivalentes de caixa no fim do período</v>
      </c>
      <c r="C88" s="12"/>
      <c r="D88" s="9">
        <v>10563580</v>
      </c>
      <c r="E88" s="12"/>
      <c r="F88" s="6">
        <v>7645734</v>
      </c>
      <c r="G88" s="6"/>
      <c r="H88" s="6">
        <v>935639</v>
      </c>
      <c r="I88" s="13"/>
      <c r="J88" s="9">
        <v>1850865</v>
      </c>
      <c r="K88" s="6"/>
      <c r="L88" s="6">
        <v>9084</v>
      </c>
      <c r="M88" s="6"/>
      <c r="N88" s="9"/>
      <c r="O88" s="7"/>
      <c r="P88" s="9">
        <v>-101</v>
      </c>
      <c r="Q88" s="13"/>
      <c r="R88" s="9">
        <v>21005003</v>
      </c>
    </row>
    <row r="89" spans="2:18" x14ac:dyDescent="0.2">
      <c r="B89" s="55" t="str">
        <f>T_Mask[[#This Row],[Coluna1]]</f>
        <v>(Redução) no caixa e equivalentes de caixa das operações descontinuadas</v>
      </c>
      <c r="C89" s="12"/>
      <c r="D89" s="9">
        <v>0</v>
      </c>
      <c r="E89" s="12"/>
      <c r="F89" s="6">
        <v>0</v>
      </c>
      <c r="G89" s="6"/>
      <c r="H89" s="6">
        <v>0</v>
      </c>
      <c r="I89" s="13"/>
      <c r="J89" s="9">
        <v>0</v>
      </c>
      <c r="K89" s="6"/>
      <c r="L89" s="6">
        <v>0</v>
      </c>
      <c r="M89" s="6"/>
      <c r="N89" s="9"/>
      <c r="O89" s="7"/>
      <c r="P89" s="9">
        <v>0</v>
      </c>
      <c r="Q89" s="13"/>
      <c r="R89" s="9">
        <v>0</v>
      </c>
    </row>
    <row r="90" spans="2:18" x14ac:dyDescent="0.25">
      <c r="B90" s="39"/>
      <c r="C90" s="68"/>
      <c r="D90" s="69"/>
      <c r="E90" s="68"/>
      <c r="F90" s="69"/>
      <c r="G90" s="60"/>
      <c r="H90" s="69"/>
      <c r="I90" s="69"/>
      <c r="J90" s="69"/>
      <c r="K90" s="60"/>
      <c r="L90" s="69"/>
      <c r="M90" s="60"/>
      <c r="N90" s="69"/>
      <c r="O90" s="70"/>
      <c r="P90" s="69"/>
      <c r="Q90" s="69"/>
      <c r="R90" s="69"/>
    </row>
  </sheetData>
  <printOptions horizontalCentered="1"/>
  <pageMargins left="0" right="0" top="0.78740157480314965" bottom="0.78740157480314965" header="0.31496062992125984" footer="0.31496062992125984"/>
  <pageSetup paperSize="9" scale="39" orientation="portrait" r:id="rId1"/>
  <headerFooter>
    <oddFooter>&amp;C_x000D_&amp;1#&amp;"Calibri"&amp;10&amp;K008000 Classificação: Pública</oddFooter>
  </headerFooter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A29E9-27D8-4A47-8349-92308F9131FF}">
  <sheetPr>
    <tabColor theme="0"/>
    <outlinePr summaryBelow="0"/>
  </sheetPr>
  <dimension ref="A1:V92"/>
  <sheetViews>
    <sheetView showGridLines="0" zoomScale="85" zoomScaleNormal="85" zoomScaleSheetLayoutView="70" workbookViewId="0">
      <pane xSplit="2" ySplit="8" topLeftCell="C9" activePane="bottomRight" state="frozen"/>
      <selection activeCell="H19" sqref="H19"/>
      <selection pane="topRight" activeCell="H19" sqref="H19"/>
      <selection pane="bottomLeft" activeCell="H19" sqref="H19"/>
      <selection pane="bottomRight" activeCell="B9" sqref="B9"/>
    </sheetView>
  </sheetViews>
  <sheetFormatPr defaultColWidth="0" defaultRowHeight="15" outlineLevelRow="1" x14ac:dyDescent="0.25"/>
  <cols>
    <col min="1" max="1" width="1.7109375" style="41" customWidth="1"/>
    <col min="2" max="2" width="104.42578125" style="41" bestFit="1" customWidth="1"/>
    <col min="3" max="3" width="1.7109375" style="41" customWidth="1"/>
    <col min="4" max="4" width="17.7109375" style="41" customWidth="1"/>
    <col min="5" max="5" width="1.7109375" style="41" customWidth="1"/>
    <col min="6" max="6" width="17.7109375" style="41" customWidth="1"/>
    <col min="7" max="7" width="1.7109375" style="41" customWidth="1"/>
    <col min="8" max="8" width="17.7109375" style="41" customWidth="1"/>
    <col min="9" max="9" width="1.7109375" style="41" customWidth="1"/>
    <col min="10" max="10" width="17.7109375" style="41" customWidth="1"/>
    <col min="11" max="11" width="1.7109375" style="41" customWidth="1"/>
    <col min="12" max="12" width="17.7109375" style="41" customWidth="1"/>
    <col min="13" max="13" width="1.7109375" style="41" customWidth="1"/>
    <col min="14" max="14" width="17.7109375" style="41" customWidth="1"/>
    <col min="15" max="15" width="1.7109375" style="41" customWidth="1"/>
    <col min="16" max="16" width="17.7109375" style="41" customWidth="1"/>
    <col min="17" max="17" width="1.7109375" style="41" customWidth="1"/>
    <col min="18" max="18" width="17.7109375" style="41" customWidth="1"/>
    <col min="19" max="19" width="2.7109375" style="41" customWidth="1"/>
    <col min="20" max="21" width="9.28515625" style="41" hidden="1" customWidth="1"/>
    <col min="22" max="22" width="15.7109375" style="41" hidden="1" customWidth="1"/>
    <col min="23" max="16384" width="9.28515625" style="41" hidden="1"/>
  </cols>
  <sheetData>
    <row r="1" spans="1:22" x14ac:dyDescent="0.25">
      <c r="N1" s="42"/>
    </row>
    <row r="4" spans="1:22" x14ac:dyDescent="0.25">
      <c r="B4" s="43" t="s">
        <v>2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</row>
    <row r="5" spans="1:22" x14ac:dyDescent="0.25">
      <c r="B5" s="44" t="s">
        <v>74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</row>
    <row r="6" spans="1:22" x14ac:dyDescent="0.25">
      <c r="B6" s="46" t="s">
        <v>3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</row>
    <row r="7" spans="1:22" s="42" customFormat="1" ht="30" x14ac:dyDescent="0.25">
      <c r="D7" s="17" t="s">
        <v>10</v>
      </c>
      <c r="F7" s="17" t="s">
        <v>4</v>
      </c>
      <c r="H7" s="17" t="s">
        <v>5</v>
      </c>
      <c r="J7" s="17" t="s">
        <v>6</v>
      </c>
      <c r="L7" s="17" t="s">
        <v>7</v>
      </c>
      <c r="M7" s="15"/>
      <c r="N7" s="17" t="s">
        <v>8</v>
      </c>
      <c r="O7" s="15"/>
      <c r="P7" s="17" t="s">
        <v>9</v>
      </c>
      <c r="Q7" s="15"/>
      <c r="R7" s="17" t="s">
        <v>11</v>
      </c>
    </row>
    <row r="8" spans="1:22" x14ac:dyDescent="0.25">
      <c r="B8" s="47"/>
      <c r="C8" s="47"/>
      <c r="D8" s="64">
        <v>0</v>
      </c>
      <c r="E8" s="64"/>
      <c r="F8" s="64">
        <v>0</v>
      </c>
      <c r="G8" s="64"/>
      <c r="H8" s="64">
        <v>0</v>
      </c>
      <c r="I8" s="64"/>
      <c r="J8" s="64">
        <v>0</v>
      </c>
      <c r="K8" s="64"/>
      <c r="L8" s="64">
        <v>0</v>
      </c>
      <c r="M8" s="64"/>
      <c r="N8" s="64">
        <v>0</v>
      </c>
      <c r="O8" s="64"/>
      <c r="P8" s="64"/>
      <c r="Q8" s="64"/>
      <c r="R8" s="64">
        <v>0</v>
      </c>
    </row>
    <row r="9" spans="1:22" x14ac:dyDescent="0.25">
      <c r="B9" s="52" t="str">
        <f>T_Mask[[#This Row],[Coluna1]]</f>
        <v>ATIVIDADES OPERACIONAIS</v>
      </c>
      <c r="C9" s="22"/>
      <c r="D9" s="23"/>
      <c r="E9" s="22"/>
      <c r="F9" s="23"/>
      <c r="G9" s="22"/>
      <c r="H9" s="23"/>
      <c r="I9" s="22"/>
      <c r="J9" s="23"/>
      <c r="K9" s="22"/>
      <c r="L9" s="23"/>
      <c r="M9" s="22"/>
      <c r="N9" s="23"/>
      <c r="O9" s="22"/>
      <c r="P9" s="23"/>
      <c r="Q9" s="22"/>
      <c r="R9" s="23"/>
    </row>
    <row r="10" spans="1:22" x14ac:dyDescent="0.2">
      <c r="B10" s="51" t="str">
        <f>T_Mask[[#This Row],[Coluna1]]</f>
        <v/>
      </c>
      <c r="C10" s="3"/>
      <c r="D10" s="2"/>
      <c r="E10" s="3"/>
      <c r="F10" s="2"/>
      <c r="G10" s="2"/>
      <c r="H10" s="2"/>
      <c r="I10" s="2"/>
      <c r="J10" s="2"/>
      <c r="K10" s="2"/>
      <c r="L10" s="2"/>
      <c r="M10" s="2"/>
      <c r="N10" s="2"/>
      <c r="O10" s="5"/>
      <c r="P10" s="2"/>
      <c r="Q10" s="2"/>
      <c r="R10" s="2"/>
    </row>
    <row r="11" spans="1:22" s="49" customFormat="1" x14ac:dyDescent="0.2">
      <c r="A11" s="41"/>
      <c r="B11" s="51" t="str">
        <f>T_Mask[[#This Row],[Coluna1]]</f>
        <v>Resultado do período antes do imposto de renda e da contribuição social</v>
      </c>
      <c r="C11" s="24"/>
      <c r="D11" s="25">
        <v>2505250</v>
      </c>
      <c r="E11" s="24"/>
      <c r="F11" s="25">
        <v>1388633</v>
      </c>
      <c r="G11" s="24"/>
      <c r="H11" s="25">
        <v>1167357</v>
      </c>
      <c r="I11" s="24"/>
      <c r="J11" s="25">
        <v>494910</v>
      </c>
      <c r="K11" s="24"/>
      <c r="L11" s="25">
        <v>233763</v>
      </c>
      <c r="M11" s="24"/>
      <c r="N11" s="25"/>
      <c r="O11" s="24"/>
      <c r="P11" s="25">
        <v>2461436</v>
      </c>
      <c r="Q11" s="24"/>
      <c r="R11" s="25">
        <v>3328477</v>
      </c>
      <c r="V11" s="72"/>
    </row>
    <row r="12" spans="1:22" x14ac:dyDescent="0.2">
      <c r="B12" s="51" t="str">
        <f>T_Mask[[#This Row],[Coluna1]]</f>
        <v/>
      </c>
      <c r="C12" s="26"/>
      <c r="D12" s="27"/>
      <c r="E12" s="26"/>
      <c r="F12" s="27"/>
      <c r="G12" s="28"/>
      <c r="H12" s="27"/>
      <c r="I12" s="29"/>
      <c r="J12" s="27"/>
      <c r="K12" s="29"/>
      <c r="L12" s="27"/>
      <c r="M12" s="29"/>
      <c r="N12" s="27"/>
      <c r="O12" s="30"/>
      <c r="P12" s="27"/>
      <c r="Q12" s="28"/>
      <c r="R12" s="27"/>
      <c r="V12" s="72"/>
    </row>
    <row r="13" spans="1:22" x14ac:dyDescent="0.2">
      <c r="B13" s="53" t="str">
        <f>T_Mask[[#This Row],[Coluna1]]</f>
        <v>Ajustes para reconciliar o lucro com o caixa gerado pelas operações:</v>
      </c>
      <c r="C13" s="1"/>
      <c r="D13" s="23">
        <v>-2641352.5737200002</v>
      </c>
      <c r="E13" s="1"/>
      <c r="F13" s="23">
        <v>25821</v>
      </c>
      <c r="G13" s="6"/>
      <c r="H13" s="23">
        <v>-1198572</v>
      </c>
      <c r="I13" s="6"/>
      <c r="J13" s="23">
        <v>1040815</v>
      </c>
      <c r="K13" s="6"/>
      <c r="L13" s="23">
        <v>-460854</v>
      </c>
      <c r="M13" s="6"/>
      <c r="N13" s="23"/>
      <c r="O13" s="7"/>
      <c r="P13" s="23">
        <v>-1572267.57372</v>
      </c>
      <c r="Q13" s="6"/>
      <c r="R13" s="23">
        <v>-1661875</v>
      </c>
      <c r="V13" s="72"/>
    </row>
    <row r="14" spans="1:22" outlineLevel="1" x14ac:dyDescent="0.2">
      <c r="B14" s="54" t="str">
        <f>T_Mask[[#This Row],[Coluna1]]</f>
        <v>Depreciação e amortização</v>
      </c>
      <c r="C14" s="1"/>
      <c r="D14" s="6">
        <v>6725.1453000000056</v>
      </c>
      <c r="E14" s="1"/>
      <c r="F14" s="6">
        <v>738286</v>
      </c>
      <c r="G14" s="6"/>
      <c r="H14" s="6">
        <v>193967</v>
      </c>
      <c r="I14" s="6"/>
      <c r="J14" s="6">
        <v>739191</v>
      </c>
      <c r="K14" s="6"/>
      <c r="L14" s="6">
        <v>119415</v>
      </c>
      <c r="M14" s="6"/>
      <c r="N14" s="6"/>
      <c r="O14" s="7"/>
      <c r="P14" s="6">
        <v>-4.854700000025332</v>
      </c>
      <c r="Q14" s="6"/>
      <c r="R14" s="6">
        <v>1797589</v>
      </c>
      <c r="V14" s="72"/>
    </row>
    <row r="15" spans="1:22" outlineLevel="1" x14ac:dyDescent="0.2">
      <c r="B15" s="54" t="str">
        <f>T_Mask[[#This Row],[Coluna1]]</f>
        <v>Variações cambiais e monetárias líquidas</v>
      </c>
      <c r="C15" s="1"/>
      <c r="D15" s="6">
        <v>517006</v>
      </c>
      <c r="E15" s="1"/>
      <c r="F15" s="6">
        <v>376622</v>
      </c>
      <c r="G15" s="6"/>
      <c r="H15" s="6">
        <v>462802</v>
      </c>
      <c r="I15" s="6"/>
      <c r="J15" s="6">
        <v>526781</v>
      </c>
      <c r="K15" s="6"/>
      <c r="L15" s="6">
        <v>-2876</v>
      </c>
      <c r="M15" s="6"/>
      <c r="N15" s="6"/>
      <c r="O15" s="7"/>
      <c r="P15" s="6">
        <v>0</v>
      </c>
      <c r="Q15" s="6"/>
      <c r="R15" s="6">
        <v>1880335</v>
      </c>
      <c r="V15" s="72"/>
    </row>
    <row r="16" spans="1:22" outlineLevel="1" x14ac:dyDescent="0.2">
      <c r="B16" s="54" t="str">
        <f>T_Mask[[#This Row],[Coluna1]]</f>
        <v>Encargos financeiros</v>
      </c>
      <c r="C16" s="1"/>
      <c r="D16" s="6">
        <v>449631</v>
      </c>
      <c r="E16" s="1"/>
      <c r="F16" s="6">
        <v>2215863</v>
      </c>
      <c r="G16" s="6"/>
      <c r="H16" s="6">
        <v>588230</v>
      </c>
      <c r="I16" s="6"/>
      <c r="J16" s="6">
        <v>952221</v>
      </c>
      <c r="K16" s="6"/>
      <c r="L16" s="6">
        <v>127869</v>
      </c>
      <c r="M16" s="6"/>
      <c r="N16" s="6"/>
      <c r="O16" s="7"/>
      <c r="P16" s="6">
        <v>956702</v>
      </c>
      <c r="Q16" s="6"/>
      <c r="R16" s="6">
        <v>3377112</v>
      </c>
      <c r="V16" s="72"/>
    </row>
    <row r="17" spans="1:22" outlineLevel="1" x14ac:dyDescent="0.2">
      <c r="B17" s="54" t="str">
        <f>T_Mask[[#This Row],[Coluna1]]</f>
        <v>Resultado da equivalência patrimonial</v>
      </c>
      <c r="C17" s="1"/>
      <c r="D17" s="6">
        <v>-3187486</v>
      </c>
      <c r="E17" s="1"/>
      <c r="F17" s="6">
        <v>-384825</v>
      </c>
      <c r="G17" s="6"/>
      <c r="H17" s="6">
        <v>-77288</v>
      </c>
      <c r="I17" s="6"/>
      <c r="J17" s="6">
        <v>35949</v>
      </c>
      <c r="K17" s="6"/>
      <c r="L17" s="6">
        <v>5506</v>
      </c>
      <c r="M17" s="6"/>
      <c r="N17" s="6"/>
      <c r="O17" s="7"/>
      <c r="P17" s="6">
        <v>-2468579</v>
      </c>
      <c r="Q17" s="6"/>
      <c r="R17" s="6">
        <v>-1139565</v>
      </c>
      <c r="V17" s="72"/>
    </row>
    <row r="18" spans="1:22" outlineLevel="1" x14ac:dyDescent="0.2">
      <c r="B18" s="54" t="str">
        <f>T_Mask[[#This Row],[Coluna1]]</f>
        <v>Outras receitas e despesas</v>
      </c>
      <c r="C18" s="1"/>
      <c r="D18" s="6">
        <v>12963</v>
      </c>
      <c r="E18" s="1"/>
      <c r="F18" s="6">
        <v>0</v>
      </c>
      <c r="G18" s="6"/>
      <c r="H18" s="6">
        <v>0</v>
      </c>
      <c r="I18" s="6"/>
      <c r="J18" s="6">
        <v>0</v>
      </c>
      <c r="K18" s="6"/>
      <c r="L18" s="6">
        <v>0</v>
      </c>
      <c r="M18" s="6"/>
      <c r="N18" s="6"/>
      <c r="O18" s="7"/>
      <c r="P18" s="6">
        <v>74497</v>
      </c>
      <c r="Q18" s="6"/>
      <c r="R18" s="6">
        <v>-61534</v>
      </c>
      <c r="V18" s="72"/>
    </row>
    <row r="19" spans="1:22" outlineLevel="1" x14ac:dyDescent="0.2">
      <c r="B19" s="54" t="str">
        <f>T_Mask[[#This Row],[Coluna1]]</f>
        <v>Receitas da transmissão</v>
      </c>
      <c r="C19" s="1"/>
      <c r="D19" s="6">
        <v>0</v>
      </c>
      <c r="E19" s="1"/>
      <c r="F19" s="6">
        <v>-3227537</v>
      </c>
      <c r="G19" s="6"/>
      <c r="H19" s="6">
        <v>-2846338</v>
      </c>
      <c r="I19" s="6"/>
      <c r="J19" s="6">
        <v>-1879851</v>
      </c>
      <c r="K19" s="6"/>
      <c r="L19" s="6">
        <v>-1008226</v>
      </c>
      <c r="M19" s="6"/>
      <c r="N19" s="6"/>
      <c r="O19" s="7"/>
      <c r="P19" s="6">
        <v>-155239</v>
      </c>
      <c r="Q19" s="6"/>
      <c r="R19" s="6">
        <v>-8806713</v>
      </c>
      <c r="V19" s="72"/>
    </row>
    <row r="20" spans="1:22" outlineLevel="1" x14ac:dyDescent="0.2">
      <c r="B20" s="54" t="str">
        <f>T_Mask[[#This Row],[Coluna1]]</f>
        <v>Custo de construção - transmissão</v>
      </c>
      <c r="C20" s="24"/>
      <c r="D20" s="6">
        <v>0</v>
      </c>
      <c r="E20" s="24"/>
      <c r="F20" s="6">
        <v>308042</v>
      </c>
      <c r="G20" s="24"/>
      <c r="H20" s="6">
        <v>489742</v>
      </c>
      <c r="I20" s="24"/>
      <c r="J20" s="6">
        <v>131726</v>
      </c>
      <c r="K20" s="24"/>
      <c r="L20" s="6">
        <v>124648</v>
      </c>
      <c r="M20" s="24"/>
      <c r="N20" s="6"/>
      <c r="O20" s="24"/>
      <c r="P20" s="6">
        <v>0</v>
      </c>
      <c r="Q20" s="24"/>
      <c r="R20" s="6">
        <v>1054158</v>
      </c>
      <c r="V20" s="72"/>
    </row>
    <row r="21" spans="1:22" outlineLevel="1" x14ac:dyDescent="0.2">
      <c r="B21" s="54" t="str">
        <f>T_Mask[[#This Row],[Coluna1]]</f>
        <v>Remensurações regulatórias - Contratos de transmissão</v>
      </c>
      <c r="C21" s="24"/>
      <c r="D21" s="6"/>
      <c r="E21" s="24"/>
      <c r="F21" s="6"/>
      <c r="G21" s="24"/>
      <c r="H21" s="6"/>
      <c r="I21" s="24"/>
      <c r="J21" s="6"/>
      <c r="K21" s="24"/>
      <c r="L21" s="6"/>
      <c r="M21" s="24"/>
      <c r="N21" s="6"/>
      <c r="O21" s="24"/>
      <c r="P21" s="6"/>
      <c r="Q21" s="24"/>
      <c r="R21" s="6"/>
      <c r="V21" s="72"/>
    </row>
    <row r="22" spans="1:22" outlineLevel="1" x14ac:dyDescent="0.2">
      <c r="B22" s="54" t="str">
        <f>T_Mask[[#This Row],[Coluna1]]</f>
        <v>Provisões (reversões) operacionais</v>
      </c>
      <c r="C22" s="1"/>
      <c r="D22" s="6">
        <v>-1388151</v>
      </c>
      <c r="E22" s="1"/>
      <c r="F22" s="6">
        <v>197722</v>
      </c>
      <c r="G22" s="6"/>
      <c r="H22" s="6">
        <v>-92521</v>
      </c>
      <c r="I22" s="6"/>
      <c r="J22" s="6">
        <v>36678</v>
      </c>
      <c r="K22" s="6"/>
      <c r="L22" s="6">
        <v>108195</v>
      </c>
      <c r="M22" s="6"/>
      <c r="N22" s="6"/>
      <c r="O22" s="7"/>
      <c r="P22" s="6">
        <v>0</v>
      </c>
      <c r="Q22" s="6"/>
      <c r="R22" s="6">
        <v>-1138077</v>
      </c>
      <c r="V22" s="72"/>
    </row>
    <row r="23" spans="1:22" outlineLevel="1" x14ac:dyDescent="0.2">
      <c r="B23" s="54" t="str">
        <f>T_Mask[[#This Row],[Coluna1]]</f>
        <v>Baixas de imobilizado e intangível</v>
      </c>
      <c r="C23" s="1"/>
      <c r="D23" s="6">
        <v>0</v>
      </c>
      <c r="E23" s="1"/>
      <c r="F23" s="6">
        <v>0</v>
      </c>
      <c r="G23" s="6"/>
      <c r="H23" s="6">
        <v>0</v>
      </c>
      <c r="I23" s="6"/>
      <c r="J23" s="6">
        <v>433901</v>
      </c>
      <c r="K23" s="31"/>
      <c r="L23" s="6">
        <v>0</v>
      </c>
      <c r="M23" s="6"/>
      <c r="N23" s="6"/>
      <c r="O23" s="7"/>
      <c r="P23" s="6">
        <v>433901</v>
      </c>
      <c r="Q23" s="31"/>
      <c r="R23" s="6">
        <v>0</v>
      </c>
      <c r="V23" s="72"/>
    </row>
    <row r="24" spans="1:22" s="49" customFormat="1" outlineLevel="1" x14ac:dyDescent="0.2">
      <c r="A24" s="41"/>
      <c r="B24" s="54" t="str">
        <f>T_Mask[[#This Row],[Coluna1]]</f>
        <v>Resultado da dívida protegida (hedge) e derivativos</v>
      </c>
      <c r="C24" s="12"/>
      <c r="D24" s="6">
        <v>466996</v>
      </c>
      <c r="E24" s="12"/>
      <c r="F24" s="58">
        <v>0</v>
      </c>
      <c r="G24" s="6"/>
      <c r="H24" s="58">
        <v>0</v>
      </c>
      <c r="I24" s="6"/>
      <c r="J24" s="58">
        <v>0</v>
      </c>
      <c r="K24" s="31"/>
      <c r="L24" s="58">
        <v>0</v>
      </c>
      <c r="M24" s="6"/>
      <c r="N24" s="58"/>
      <c r="O24" s="7"/>
      <c r="P24" s="58">
        <v>-433901</v>
      </c>
      <c r="Q24" s="31"/>
      <c r="R24" s="6">
        <v>900897</v>
      </c>
      <c r="V24" s="72"/>
    </row>
    <row r="25" spans="1:22" x14ac:dyDescent="0.2">
      <c r="B25" s="54" t="str">
        <f>T_Mask[[#This Row],[Coluna1]]</f>
        <v>Outras</v>
      </c>
      <c r="C25" s="22"/>
      <c r="D25" s="6">
        <v>480963.28097999998</v>
      </c>
      <c r="E25" s="12"/>
      <c r="F25" s="6">
        <v>-198352</v>
      </c>
      <c r="G25" s="6"/>
      <c r="H25" s="6">
        <v>82834</v>
      </c>
      <c r="I25" s="16"/>
      <c r="J25" s="6">
        <v>64219</v>
      </c>
      <c r="K25" s="49"/>
      <c r="L25" s="6">
        <v>64615</v>
      </c>
      <c r="M25" s="6"/>
      <c r="N25" s="6"/>
      <c r="O25" s="58"/>
      <c r="P25" s="6">
        <v>20356.280979999981</v>
      </c>
      <c r="Q25" s="16"/>
      <c r="R25" s="6">
        <v>473923</v>
      </c>
      <c r="V25" s="72"/>
    </row>
    <row r="26" spans="1:22" x14ac:dyDescent="0.2">
      <c r="B26" s="55" t="str">
        <f>T_Mask[[#This Row],[Coluna1]]</f>
        <v/>
      </c>
      <c r="C26" s="22"/>
      <c r="D26" s="23"/>
      <c r="E26" s="22"/>
      <c r="F26" s="23"/>
      <c r="G26" s="22"/>
      <c r="H26" s="23"/>
      <c r="I26" s="22"/>
      <c r="J26" s="23"/>
      <c r="K26" s="22"/>
      <c r="L26" s="23"/>
      <c r="M26" s="22"/>
      <c r="N26" s="23"/>
      <c r="O26" s="22"/>
      <c r="P26" s="23"/>
      <c r="Q26" s="22"/>
      <c r="R26" s="23"/>
      <c r="V26" s="72"/>
    </row>
    <row r="27" spans="1:22" x14ac:dyDescent="0.2">
      <c r="B27" s="55" t="str">
        <f>T_Mask[[#This Row],[Coluna1]]</f>
        <v/>
      </c>
      <c r="C27" s="18"/>
      <c r="D27" s="6"/>
      <c r="E27" s="18"/>
      <c r="F27" s="6"/>
      <c r="G27" s="32"/>
      <c r="H27" s="6"/>
      <c r="I27" s="9"/>
      <c r="J27" s="6"/>
      <c r="K27" s="32"/>
      <c r="L27" s="6"/>
      <c r="M27" s="32"/>
      <c r="N27" s="6"/>
      <c r="O27" s="32"/>
      <c r="P27" s="6"/>
      <c r="Q27" s="32"/>
      <c r="R27" s="6"/>
      <c r="V27" s="72"/>
    </row>
    <row r="28" spans="1:22" x14ac:dyDescent="0.2">
      <c r="B28" s="53" t="str">
        <f>T_Mask[[#This Row],[Coluna1]]</f>
        <v>Variação nos ativos e passivos operacionais</v>
      </c>
      <c r="C28" s="18"/>
      <c r="D28" s="23">
        <v>407404.87169999996</v>
      </c>
      <c r="E28" s="18"/>
      <c r="F28" s="23">
        <v>-787162</v>
      </c>
      <c r="G28" s="32"/>
      <c r="H28" s="23">
        <v>-377785</v>
      </c>
      <c r="I28" s="9"/>
      <c r="J28" s="23">
        <v>-661860</v>
      </c>
      <c r="K28" s="32"/>
      <c r="L28" s="23">
        <v>-138585</v>
      </c>
      <c r="M28" s="32"/>
      <c r="N28" s="23"/>
      <c r="O28" s="32"/>
      <c r="P28" s="23">
        <v>-747315.12829999998</v>
      </c>
      <c r="Q28" s="32"/>
      <c r="R28" s="23">
        <v>-810672</v>
      </c>
      <c r="V28" s="72"/>
    </row>
    <row r="29" spans="1:22" x14ac:dyDescent="0.25">
      <c r="B29" t="str">
        <f>T_Mask[[#This Row],[Coluna1]]</f>
        <v/>
      </c>
      <c r="C29" s="1"/>
      <c r="D29" s="6"/>
      <c r="E29" s="1"/>
      <c r="F29" s="6"/>
      <c r="G29" s="6"/>
      <c r="H29" s="6"/>
      <c r="I29" s="6"/>
      <c r="J29" s="6"/>
      <c r="K29" s="6"/>
      <c r="L29" s="6"/>
      <c r="M29" s="6"/>
      <c r="N29" s="6"/>
      <c r="O29" s="7"/>
      <c r="P29" s="6"/>
      <c r="Q29" s="6"/>
      <c r="R29" s="6"/>
      <c r="V29" s="72"/>
    </row>
    <row r="30" spans="1:22" x14ac:dyDescent="0.25">
      <c r="B30" t="str">
        <f>T_Mask[[#This Row],[Coluna1]]</f>
        <v/>
      </c>
      <c r="C30" s="1"/>
      <c r="D30" s="6"/>
      <c r="E30" s="1"/>
      <c r="F30" s="6"/>
      <c r="G30" s="6"/>
      <c r="H30" s="6"/>
      <c r="I30" s="6"/>
      <c r="J30" s="6"/>
      <c r="K30" s="6"/>
      <c r="L30" s="6"/>
      <c r="M30" s="6"/>
      <c r="N30" s="6"/>
      <c r="O30" s="7"/>
      <c r="P30" s="6"/>
      <c r="Q30" s="6"/>
      <c r="R30" s="6"/>
      <c r="V30" s="72"/>
    </row>
    <row r="31" spans="1:22" x14ac:dyDescent="0.2">
      <c r="B31" s="56" t="str">
        <f>T_Mask[[#This Row],[Coluna1]]</f>
        <v>Caixa proveniente das (usados nas) atividades operacionais</v>
      </c>
      <c r="C31" s="1"/>
      <c r="D31" s="6"/>
      <c r="E31" s="1"/>
      <c r="F31" s="6"/>
      <c r="G31" s="6"/>
      <c r="H31" s="6"/>
      <c r="I31" s="6"/>
      <c r="J31" s="6"/>
      <c r="K31" s="6"/>
      <c r="L31" s="6"/>
      <c r="M31" s="6"/>
      <c r="N31" s="6"/>
      <c r="O31" s="7"/>
      <c r="P31" s="6"/>
      <c r="Q31" s="6"/>
      <c r="R31" s="6"/>
      <c r="V31" s="72"/>
    </row>
    <row r="32" spans="1:22" outlineLevel="1" x14ac:dyDescent="0.25">
      <c r="B32" t="str">
        <f>T_Mask[[#This Row],[Coluna1]]</f>
        <v/>
      </c>
      <c r="C32" s="1"/>
      <c r="D32" s="6"/>
      <c r="E32" s="1"/>
      <c r="F32" s="6"/>
      <c r="G32" s="6"/>
      <c r="H32" s="6"/>
      <c r="I32" s="6"/>
      <c r="J32" s="6"/>
      <c r="K32" s="6"/>
      <c r="L32" s="6"/>
      <c r="M32" s="6"/>
      <c r="N32" s="6"/>
      <c r="O32" s="7"/>
      <c r="P32" s="6"/>
      <c r="Q32" s="6"/>
      <c r="R32" s="6"/>
      <c r="V32" s="72"/>
    </row>
    <row r="33" spans="2:22" outlineLevel="1" x14ac:dyDescent="0.2">
      <c r="B33" s="55" t="str">
        <f>T_Mask[[#This Row],[Coluna1]]</f>
        <v>Pagamento de encargos financeiros</v>
      </c>
      <c r="C33" s="18"/>
      <c r="D33" s="6">
        <v>-1261576.6464800001</v>
      </c>
      <c r="E33" s="18"/>
      <c r="F33" s="6">
        <v>-1511386</v>
      </c>
      <c r="G33" s="10"/>
      <c r="H33" s="6">
        <v>-48434</v>
      </c>
      <c r="I33" s="9"/>
      <c r="J33" s="6">
        <v>-311887</v>
      </c>
      <c r="K33" s="10"/>
      <c r="L33" s="6">
        <v>-118241</v>
      </c>
      <c r="M33" s="10"/>
      <c r="N33" s="6"/>
      <c r="O33" s="33"/>
      <c r="P33" s="6">
        <v>-193076.64648000011</v>
      </c>
      <c r="Q33" s="10"/>
      <c r="R33" s="6">
        <v>-3058448</v>
      </c>
      <c r="V33" s="72"/>
    </row>
    <row r="34" spans="2:22" outlineLevel="1" x14ac:dyDescent="0.2">
      <c r="B34" s="55" t="str">
        <f>T_Mask[[#This Row],[Coluna1]]</f>
        <v>Recebimento da receita anual permitida - RAP</v>
      </c>
      <c r="C34" s="34"/>
      <c r="D34" s="6">
        <v>0</v>
      </c>
      <c r="E34" s="34"/>
      <c r="F34" s="6">
        <v>3096488</v>
      </c>
      <c r="G34" s="6"/>
      <c r="H34" s="6">
        <v>2604112</v>
      </c>
      <c r="I34" s="9"/>
      <c r="J34" s="6">
        <v>1748915</v>
      </c>
      <c r="K34" s="9"/>
      <c r="L34" s="6">
        <v>881779</v>
      </c>
      <c r="M34" s="6"/>
      <c r="N34" s="6"/>
      <c r="O34" s="7"/>
      <c r="P34" s="6">
        <v>155239</v>
      </c>
      <c r="Q34" s="9"/>
      <c r="R34" s="6">
        <v>8176055</v>
      </c>
      <c r="V34" s="72"/>
    </row>
    <row r="35" spans="2:22" outlineLevel="1" x14ac:dyDescent="0.2">
      <c r="B35" s="55" t="str">
        <f>T_Mask[[#This Row],[Coluna1]]</f>
        <v>Pagamento de encargos financeiros</v>
      </c>
      <c r="C35" s="36"/>
      <c r="D35" s="6">
        <v>503289.51983093383</v>
      </c>
      <c r="E35" s="36"/>
      <c r="F35" s="6">
        <v>0</v>
      </c>
      <c r="G35" s="6"/>
      <c r="H35" s="6">
        <v>0</v>
      </c>
      <c r="I35" s="9"/>
      <c r="J35" s="6">
        <v>0</v>
      </c>
      <c r="K35" s="9"/>
      <c r="L35" s="6">
        <v>0</v>
      </c>
      <c r="M35" s="6"/>
      <c r="N35" s="6"/>
      <c r="O35" s="7"/>
      <c r="P35" s="6">
        <v>357671.51983093383</v>
      </c>
      <c r="Q35" s="9"/>
      <c r="R35" s="6">
        <v>145618</v>
      </c>
      <c r="V35" s="72"/>
    </row>
    <row r="36" spans="2:22" outlineLevel="1" x14ac:dyDescent="0.2">
      <c r="B36" s="55" t="str">
        <f>T_Mask[[#This Row],[Coluna1]]</f>
        <v>Pagamento de encargos financeiros - CDE/ Revitalização de bacias</v>
      </c>
      <c r="C36" s="12"/>
      <c r="D36" s="6">
        <v>0</v>
      </c>
      <c r="E36" s="12"/>
      <c r="F36" s="6">
        <v>-19371</v>
      </c>
      <c r="G36" s="6"/>
      <c r="H36" s="6">
        <v>-28755</v>
      </c>
      <c r="I36" s="9"/>
      <c r="J36" s="58">
        <v>-22088</v>
      </c>
      <c r="K36" s="9"/>
      <c r="L36" s="6">
        <v>0</v>
      </c>
      <c r="M36" s="6"/>
      <c r="N36" s="58"/>
      <c r="O36" s="7"/>
      <c r="P36" s="58">
        <v>-70214</v>
      </c>
      <c r="Q36" s="9"/>
      <c r="R36" s="6">
        <v>0</v>
      </c>
      <c r="V36" s="72"/>
    </row>
    <row r="37" spans="2:22" outlineLevel="1" x14ac:dyDescent="0.2">
      <c r="B37" s="55" t="str">
        <f>T_Mask[[#This Row],[Coluna1]]</f>
        <v>Recebimento de remuneração de investimentos em partipações societárias</v>
      </c>
      <c r="C37" s="11"/>
      <c r="D37" s="6">
        <v>2134590.2844400001</v>
      </c>
      <c r="E37" s="11"/>
      <c r="F37" s="6">
        <v>284717</v>
      </c>
      <c r="G37" s="6"/>
      <c r="H37" s="6">
        <v>24504</v>
      </c>
      <c r="I37" s="9"/>
      <c r="J37" s="6">
        <v>28303</v>
      </c>
      <c r="K37" s="9"/>
      <c r="L37" s="6">
        <v>0</v>
      </c>
      <c r="M37" s="6"/>
      <c r="N37" s="6"/>
      <c r="O37" s="7"/>
      <c r="P37" s="6">
        <v>1853075.2844400001</v>
      </c>
      <c r="Q37" s="9"/>
      <c r="R37" s="6">
        <v>619039</v>
      </c>
      <c r="V37" s="72"/>
    </row>
    <row r="38" spans="2:22" outlineLevel="1" x14ac:dyDescent="0.2">
      <c r="B38" s="55" t="str">
        <f>T_Mask[[#This Row],[Coluna1]]</f>
        <v>Pagamento de litígios</v>
      </c>
      <c r="C38" s="34"/>
      <c r="D38" s="6">
        <v>-1135030.9206399999</v>
      </c>
      <c r="E38" s="34"/>
      <c r="F38" s="6">
        <v>0</v>
      </c>
      <c r="G38" s="8"/>
      <c r="H38" s="6">
        <v>0</v>
      </c>
      <c r="I38" s="19"/>
      <c r="J38" s="6">
        <v>-34864</v>
      </c>
      <c r="K38" s="19"/>
      <c r="L38" s="6">
        <v>-63659</v>
      </c>
      <c r="M38" s="8"/>
      <c r="N38" s="6"/>
      <c r="O38" s="20"/>
      <c r="P38" s="6">
        <v>7.9360000090673566E-2</v>
      </c>
      <c r="Q38" s="19"/>
      <c r="R38" s="6">
        <v>-1233554</v>
      </c>
      <c r="V38" s="72"/>
    </row>
    <row r="39" spans="2:22" outlineLevel="1" x14ac:dyDescent="0.2">
      <c r="B39" s="55" t="str">
        <f>T_Mask[[#This Row],[Coluna1]]</f>
        <v>Cauções e depósitos vinculados</v>
      </c>
      <c r="C39" s="11"/>
      <c r="D39" s="6">
        <v>-556878.42605000001</v>
      </c>
      <c r="E39" s="11"/>
      <c r="F39" s="6">
        <v>-82625</v>
      </c>
      <c r="G39" s="6"/>
      <c r="H39" s="6">
        <v>-9030</v>
      </c>
      <c r="I39" s="9"/>
      <c r="J39" s="6">
        <v>-22480</v>
      </c>
      <c r="K39" s="9"/>
      <c r="L39" s="6">
        <v>-36523</v>
      </c>
      <c r="M39" s="6"/>
      <c r="N39" s="6"/>
      <c r="O39" s="7"/>
      <c r="P39" s="6">
        <v>-0.42605000000912696</v>
      </c>
      <c r="Q39" s="9"/>
      <c r="R39" s="6">
        <v>-707536</v>
      </c>
      <c r="V39" s="72"/>
    </row>
    <row r="40" spans="2:22" outlineLevel="1" x14ac:dyDescent="0.2">
      <c r="B40" s="55" t="str">
        <f>T_Mask[[#This Row],[Coluna1]]</f>
        <v>Pagamento de imposto de renda e contribuição social</v>
      </c>
      <c r="C40" s="11"/>
      <c r="D40" s="6">
        <v>-141261.17095</v>
      </c>
      <c r="E40" s="11"/>
      <c r="F40" s="6">
        <v>-484058</v>
      </c>
      <c r="G40" s="8"/>
      <c r="H40" s="6">
        <v>-66684</v>
      </c>
      <c r="I40" s="8"/>
      <c r="J40" s="6">
        <v>-108168</v>
      </c>
      <c r="K40" s="8"/>
      <c r="L40" s="6">
        <v>-30424</v>
      </c>
      <c r="M40" s="8"/>
      <c r="N40" s="6"/>
      <c r="O40" s="20"/>
      <c r="P40" s="6">
        <v>189302.82905000006</v>
      </c>
      <c r="Q40" s="8"/>
      <c r="R40" s="6">
        <v>-1019898</v>
      </c>
      <c r="V40" s="72"/>
    </row>
    <row r="41" spans="2:22" outlineLevel="1" x14ac:dyDescent="0.2">
      <c r="B41" s="55" t="str">
        <f>T_Mask[[#This Row],[Coluna1]]</f>
        <v>Pagamento de refinanciamento de impostos e contribuições - principal</v>
      </c>
      <c r="C41" s="12"/>
      <c r="D41" s="6">
        <v>0</v>
      </c>
      <c r="E41" s="12"/>
      <c r="F41" s="6">
        <v>-15951</v>
      </c>
      <c r="G41" s="6"/>
      <c r="H41" s="6">
        <v>0</v>
      </c>
      <c r="I41" s="8"/>
      <c r="J41" s="58">
        <v>-173352</v>
      </c>
      <c r="K41" s="8"/>
      <c r="L41" s="6">
        <v>0</v>
      </c>
      <c r="M41" s="6"/>
      <c r="N41" s="58"/>
      <c r="O41" s="7"/>
      <c r="P41" s="58">
        <v>-189303</v>
      </c>
      <c r="Q41" s="8"/>
      <c r="R41" s="6">
        <v>0</v>
      </c>
      <c r="V41" s="72"/>
    </row>
    <row r="42" spans="2:22" outlineLevel="1" x14ac:dyDescent="0.2">
      <c r="B42" s="55" t="str">
        <f>T_Mask[[#This Row],[Coluna1]]</f>
        <v>Pagamento de previdência complementar</v>
      </c>
      <c r="C42" s="11"/>
      <c r="D42" s="6">
        <v>-9718.368309999998</v>
      </c>
      <c r="E42" s="11"/>
      <c r="F42" s="6">
        <v>-42944</v>
      </c>
      <c r="G42" s="6"/>
      <c r="H42" s="6">
        <v>-189169</v>
      </c>
      <c r="I42" s="6"/>
      <c r="J42" s="6">
        <v>-15684</v>
      </c>
      <c r="K42" s="6"/>
      <c r="L42" s="6">
        <v>-32535</v>
      </c>
      <c r="M42" s="6"/>
      <c r="N42" s="6"/>
      <c r="O42" s="7"/>
      <c r="P42" s="6">
        <v>-0.36830999999074265</v>
      </c>
      <c r="Q42" s="6"/>
      <c r="R42" s="6">
        <v>-290050</v>
      </c>
      <c r="V42" s="72"/>
    </row>
    <row r="43" spans="2:22" outlineLevel="1" x14ac:dyDescent="0.25">
      <c r="B43" t="str">
        <f>T_Mask[[#This Row],[Coluna1]]</f>
        <v/>
      </c>
      <c r="C43" s="37"/>
      <c r="D43" s="8"/>
      <c r="E43" s="37"/>
      <c r="F43" s="8"/>
      <c r="G43" s="8"/>
      <c r="H43" s="8"/>
      <c r="I43" s="38"/>
      <c r="J43" s="8"/>
      <c r="K43" s="8"/>
      <c r="L43" s="8"/>
      <c r="M43" s="8"/>
      <c r="N43" s="8"/>
      <c r="O43" s="20"/>
      <c r="P43" s="8"/>
      <c r="Q43" s="8"/>
      <c r="R43" s="8"/>
      <c r="V43" s="72"/>
    </row>
    <row r="44" spans="2:22" outlineLevel="1" x14ac:dyDescent="0.2">
      <c r="B44" s="59" t="str">
        <f>T_Mask[[#This Row],[Coluna1]]</f>
        <v>Caixa líquido proveniente das atividades operacionais das operações continuadas</v>
      </c>
      <c r="C44" s="1"/>
      <c r="D44" s="60">
        <v>-195283.43017906643</v>
      </c>
      <c r="E44" s="11"/>
      <c r="F44" s="60">
        <v>1852162</v>
      </c>
      <c r="G44" s="6"/>
      <c r="H44" s="60">
        <v>1877544</v>
      </c>
      <c r="I44" s="9"/>
      <c r="J44" s="60">
        <v>1962560</v>
      </c>
      <c r="K44" s="9"/>
      <c r="L44" s="60">
        <v>234721</v>
      </c>
      <c r="M44" s="6"/>
      <c r="N44" s="60"/>
      <c r="O44" s="7"/>
      <c r="P44" s="60">
        <v>2244547.569820934</v>
      </c>
      <c r="Q44" s="9"/>
      <c r="R44" s="60">
        <v>3487156</v>
      </c>
      <c r="V44" s="72"/>
    </row>
    <row r="45" spans="2:22" x14ac:dyDescent="0.2">
      <c r="B45" s="57" t="str">
        <f>T_Mask[[#This Row],[Coluna1]]</f>
        <v>Caixa líquido (usado nas) atividades operacionais das operações descontinuadas</v>
      </c>
      <c r="C45" s="37"/>
      <c r="D45" s="8">
        <v>19990</v>
      </c>
      <c r="E45" s="37"/>
      <c r="F45" s="8"/>
      <c r="G45" s="8"/>
      <c r="H45" s="8"/>
      <c r="I45" s="38"/>
      <c r="J45" s="8"/>
      <c r="K45" s="8"/>
      <c r="L45" s="8"/>
      <c r="M45" s="8"/>
      <c r="N45" s="8"/>
      <c r="O45" s="20"/>
      <c r="P45" s="8"/>
      <c r="Q45" s="8"/>
      <c r="R45" s="8">
        <v>19990</v>
      </c>
      <c r="V45" s="72"/>
    </row>
    <row r="46" spans="2:22" x14ac:dyDescent="0.2">
      <c r="B46" s="61" t="str">
        <f>T_Mask[[#This Row],[Coluna1]]</f>
        <v>Caixa líquido proveniente das atividades operacionais</v>
      </c>
      <c r="C46" s="18"/>
      <c r="D46" s="35">
        <v>-175293.43017906643</v>
      </c>
      <c r="E46" s="18"/>
      <c r="F46" s="35">
        <v>1852162</v>
      </c>
      <c r="G46" s="2"/>
      <c r="H46" s="35">
        <v>1877544</v>
      </c>
      <c r="I46" s="4"/>
      <c r="J46" s="35">
        <v>1962560</v>
      </c>
      <c r="K46" s="2"/>
      <c r="L46" s="35">
        <v>234721</v>
      </c>
      <c r="M46" s="2"/>
      <c r="N46" s="35"/>
      <c r="O46" s="21"/>
      <c r="P46" s="35">
        <v>2244547.569820934</v>
      </c>
      <c r="Q46" s="2"/>
      <c r="R46" s="35">
        <v>3507146</v>
      </c>
      <c r="V46" s="72"/>
    </row>
    <row r="47" spans="2:22" x14ac:dyDescent="0.25">
      <c r="B47" t="str">
        <f>T_Mask[[#This Row],[Coluna1]]</f>
        <v/>
      </c>
      <c r="C47" s="11"/>
      <c r="D47" s="9"/>
      <c r="E47" s="11"/>
      <c r="F47" s="9"/>
      <c r="G47" s="8"/>
      <c r="H47" s="9"/>
      <c r="I47" s="19"/>
      <c r="J47" s="9"/>
      <c r="K47" s="19"/>
      <c r="L47" s="9"/>
      <c r="M47" s="8"/>
      <c r="N47" s="9"/>
      <c r="O47" s="20"/>
      <c r="P47" s="9"/>
      <c r="Q47" s="19"/>
      <c r="R47" s="9"/>
      <c r="V47" s="72"/>
    </row>
    <row r="48" spans="2:22" x14ac:dyDescent="0.25">
      <c r="B48" s="52" t="str">
        <f>T_Mask[[#This Row],[Coluna1]]</f>
        <v>ATIVIDADES DE FINANCIAMENTO</v>
      </c>
      <c r="C48" s="11"/>
      <c r="D48" s="9"/>
      <c r="E48" s="11"/>
      <c r="F48" s="9"/>
      <c r="G48" s="6"/>
      <c r="H48" s="9"/>
      <c r="I48" s="9"/>
      <c r="J48" s="9"/>
      <c r="K48" s="9"/>
      <c r="L48" s="9"/>
      <c r="M48" s="6"/>
      <c r="N48" s="9"/>
      <c r="O48" s="7"/>
      <c r="P48" s="9"/>
      <c r="Q48" s="9"/>
      <c r="R48" s="9"/>
      <c r="V48" s="72"/>
    </row>
    <row r="49" spans="2:22" outlineLevel="1" x14ac:dyDescent="0.25">
      <c r="B49" t="str">
        <f>T_Mask[[#This Row],[Coluna1]]</f>
        <v/>
      </c>
      <c r="C49" s="12"/>
      <c r="D49" s="6"/>
      <c r="E49" s="12"/>
      <c r="F49" s="6"/>
      <c r="G49" s="8"/>
      <c r="H49" s="6"/>
      <c r="I49" s="8"/>
      <c r="J49" s="6"/>
      <c r="K49" s="8"/>
      <c r="L49" s="6"/>
      <c r="M49" s="8"/>
      <c r="N49" s="6"/>
      <c r="O49" s="20"/>
      <c r="P49" s="6"/>
      <c r="Q49" s="8"/>
      <c r="R49" s="6"/>
      <c r="V49" s="72"/>
    </row>
    <row r="50" spans="2:22" outlineLevel="1" x14ac:dyDescent="0.25">
      <c r="B50" t="str">
        <f>T_Mask[[#This Row],[Coluna1]]</f>
        <v>Recebimento pela emissão de ações</v>
      </c>
      <c r="C50" s="12"/>
      <c r="D50" s="6"/>
      <c r="E50" s="12"/>
      <c r="F50" s="6"/>
      <c r="G50" s="8"/>
      <c r="H50" s="6"/>
      <c r="I50" s="8"/>
      <c r="J50" s="6"/>
      <c r="K50" s="8"/>
      <c r="L50" s="6"/>
      <c r="M50" s="8"/>
      <c r="N50" s="6"/>
      <c r="O50" s="20"/>
      <c r="P50" s="6"/>
      <c r="Q50" s="8"/>
      <c r="R50" s="6"/>
      <c r="V50" s="72"/>
    </row>
    <row r="51" spans="2:22" outlineLevel="1" x14ac:dyDescent="0.2">
      <c r="B51" s="55" t="str">
        <f>T_Mask[[#This Row],[Coluna1]]</f>
        <v>Empréstimos e financiamentos obtidos e debêntures obtidas</v>
      </c>
      <c r="C51" s="12"/>
      <c r="D51" s="6">
        <v>0</v>
      </c>
      <c r="E51" s="12"/>
      <c r="F51" s="6">
        <v>14604</v>
      </c>
      <c r="G51" s="8"/>
      <c r="H51" s="6">
        <v>19294</v>
      </c>
      <c r="I51" s="8"/>
      <c r="J51" s="6">
        <v>820000</v>
      </c>
      <c r="K51" s="8"/>
      <c r="L51" s="6">
        <v>0</v>
      </c>
      <c r="M51" s="8"/>
      <c r="N51" s="6"/>
      <c r="O51" s="20"/>
      <c r="P51" s="6">
        <v>0</v>
      </c>
      <c r="Q51" s="8"/>
      <c r="R51" s="6">
        <v>853898</v>
      </c>
      <c r="V51" s="72"/>
    </row>
    <row r="52" spans="2:22" outlineLevel="1" x14ac:dyDescent="0.2">
      <c r="B52" s="55" t="str">
        <f>T_Mask[[#This Row],[Coluna1]]</f>
        <v>Pagamento de empréstimos e financiamentos e debêntures - principal</v>
      </c>
      <c r="C52" s="11"/>
      <c r="D52" s="6">
        <v>-1175327.36509</v>
      </c>
      <c r="E52" s="11"/>
      <c r="F52" s="6">
        <v>-1494254</v>
      </c>
      <c r="G52" s="6"/>
      <c r="H52" s="6">
        <v>-89431</v>
      </c>
      <c r="I52" s="9"/>
      <c r="J52" s="6">
        <v>-689069</v>
      </c>
      <c r="K52" s="9"/>
      <c r="L52" s="6">
        <v>-211378</v>
      </c>
      <c r="M52" s="6"/>
      <c r="N52" s="6"/>
      <c r="O52" s="7"/>
      <c r="P52" s="6">
        <v>-420979.36508999998</v>
      </c>
      <c r="Q52" s="9"/>
      <c r="R52" s="6">
        <v>-3238480</v>
      </c>
      <c r="V52" s="72"/>
    </row>
    <row r="53" spans="2:22" outlineLevel="1" x14ac:dyDescent="0.2">
      <c r="B53" s="55" t="str">
        <f>T_Mask[[#This Row],[Coluna1]]</f>
        <v>Pagamento de remuneração aos acionistas</v>
      </c>
      <c r="C53" s="18"/>
      <c r="D53" s="6">
        <v>-863402.99965999997</v>
      </c>
      <c r="E53" s="18"/>
      <c r="F53" s="6">
        <v>-1041960</v>
      </c>
      <c r="G53" s="6"/>
      <c r="H53" s="6">
        <v>-591786</v>
      </c>
      <c r="I53" s="13"/>
      <c r="J53" s="6">
        <v>0</v>
      </c>
      <c r="K53" s="13"/>
      <c r="L53" s="6">
        <v>-96677</v>
      </c>
      <c r="M53" s="6"/>
      <c r="N53" s="6"/>
      <c r="O53" s="7"/>
      <c r="P53" s="6">
        <v>-1825210.9996600002</v>
      </c>
      <c r="Q53" s="13"/>
      <c r="R53" s="6">
        <v>-768615</v>
      </c>
      <c r="V53" s="72"/>
    </row>
    <row r="54" spans="2:22" outlineLevel="1" x14ac:dyDescent="0.2">
      <c r="B54" s="55" t="str">
        <f>T_Mask[[#This Row],[Coluna1]]</f>
        <v>Pagamento aos acionistas dissidentes - incorporação de ações</v>
      </c>
      <c r="C54" s="12"/>
      <c r="D54" s="6">
        <v>-211.58655999999999</v>
      </c>
      <c r="E54" s="12"/>
      <c r="F54" s="6">
        <v>-128014</v>
      </c>
      <c r="G54" s="6"/>
      <c r="H54" s="6">
        <v>-96395</v>
      </c>
      <c r="I54" s="13"/>
      <c r="J54" s="6">
        <v>0</v>
      </c>
      <c r="K54" s="40"/>
      <c r="L54" s="6">
        <v>-119</v>
      </c>
      <c r="M54" s="6"/>
      <c r="N54" s="6"/>
      <c r="O54" s="7"/>
      <c r="P54" s="6">
        <v>0.41344000000390224</v>
      </c>
      <c r="Q54" s="13"/>
      <c r="R54" s="6">
        <v>-224740</v>
      </c>
      <c r="V54" s="72"/>
    </row>
    <row r="55" spans="2:22" outlineLevel="1" x14ac:dyDescent="0.2">
      <c r="B55" s="55" t="str">
        <f>T_Mask[[#This Row],[Coluna1]]</f>
        <v>Recompra de ações</v>
      </c>
      <c r="C55" s="12"/>
      <c r="D55" s="6">
        <v>-1823729.23933</v>
      </c>
      <c r="E55" s="12"/>
      <c r="F55" s="6">
        <v>0</v>
      </c>
      <c r="G55" s="6"/>
      <c r="H55" s="6">
        <v>0</v>
      </c>
      <c r="I55" s="13"/>
      <c r="J55" s="6">
        <v>0</v>
      </c>
      <c r="K55" s="40"/>
      <c r="L55" s="6">
        <v>0</v>
      </c>
      <c r="M55" s="6"/>
      <c r="N55" s="6"/>
      <c r="O55" s="7"/>
      <c r="P55" s="6">
        <v>-0.23933000001125038</v>
      </c>
      <c r="Q55" s="13"/>
      <c r="R55" s="6">
        <v>-1823729</v>
      </c>
      <c r="V55" s="72"/>
    </row>
    <row r="56" spans="2:22" outlineLevel="1" x14ac:dyDescent="0.2">
      <c r="B56" s="55" t="str">
        <f>T_Mask[[#This Row],[Coluna1]]</f>
        <v>Pagamento de obrigações com CDE e revitalização de bacias - principal</v>
      </c>
      <c r="C56" s="12"/>
      <c r="D56" s="6">
        <v>0</v>
      </c>
      <c r="E56" s="12"/>
      <c r="F56" s="6">
        <v>-391302</v>
      </c>
      <c r="G56" s="6"/>
      <c r="H56" s="6">
        <v>-584061</v>
      </c>
      <c r="I56" s="13"/>
      <c r="J56" s="6">
        <v>-458374</v>
      </c>
      <c r="K56" s="40"/>
      <c r="L56" s="6">
        <v>0</v>
      </c>
      <c r="M56" s="6"/>
      <c r="N56" s="6"/>
      <c r="O56" s="7"/>
      <c r="P56" s="6">
        <v>0</v>
      </c>
      <c r="Q56" s="13"/>
      <c r="R56" s="6">
        <v>-1433737</v>
      </c>
      <c r="V56" s="72"/>
    </row>
    <row r="57" spans="2:22" outlineLevel="1" x14ac:dyDescent="0.2">
      <c r="B57" s="55" t="str">
        <f>T_Mask[[#This Row],[Coluna1]]</f>
        <v>Pagamento de arrendamentos - principal</v>
      </c>
      <c r="C57" s="12"/>
      <c r="D57" s="6">
        <v>-10460.095230000001</v>
      </c>
      <c r="E57" s="12"/>
      <c r="F57" s="6">
        <v>-12549</v>
      </c>
      <c r="G57" s="6"/>
      <c r="H57" s="6">
        <v>0</v>
      </c>
      <c r="I57" s="13"/>
      <c r="J57" s="6">
        <v>-363954</v>
      </c>
      <c r="K57" s="40"/>
      <c r="L57" s="6">
        <v>-2521</v>
      </c>
      <c r="M57" s="6"/>
      <c r="N57" s="6"/>
      <c r="O57" s="7"/>
      <c r="P57" s="6">
        <v>-9.522999997716397E-2</v>
      </c>
      <c r="Q57" s="13"/>
      <c r="R57" s="6">
        <v>-389484</v>
      </c>
      <c r="V57" s="72"/>
    </row>
    <row r="58" spans="2:22" outlineLevel="1" x14ac:dyDescent="0.2">
      <c r="B58" s="55" t="str">
        <f>T_Mask[[#This Row],[Coluna1]]</f>
        <v>Outros</v>
      </c>
      <c r="C58" s="12"/>
      <c r="D58" s="6">
        <v>0</v>
      </c>
      <c r="E58" s="12"/>
      <c r="F58" s="6">
        <v>0</v>
      </c>
      <c r="G58" s="6"/>
      <c r="H58" s="6">
        <v>0</v>
      </c>
      <c r="I58" s="13"/>
      <c r="J58" s="6">
        <v>-320879</v>
      </c>
      <c r="K58" s="40"/>
      <c r="L58" s="6">
        <v>0</v>
      </c>
      <c r="M58" s="6"/>
      <c r="N58" s="6"/>
      <c r="O58" s="7"/>
      <c r="P58" s="6">
        <v>-186105</v>
      </c>
      <c r="Q58" s="13"/>
      <c r="R58" s="6">
        <v>-134774</v>
      </c>
      <c r="V58" s="72"/>
    </row>
    <row r="59" spans="2:22" outlineLevel="1" x14ac:dyDescent="0.2">
      <c r="B59" s="55" t="str">
        <f>T_Mask[[#This Row],[Coluna1]]</f>
        <v/>
      </c>
      <c r="C59" s="12"/>
      <c r="D59" s="13"/>
      <c r="E59" s="12"/>
      <c r="F59" s="13"/>
      <c r="G59" s="6"/>
      <c r="H59" s="13"/>
      <c r="I59" s="13"/>
      <c r="J59" s="13"/>
      <c r="K59" s="40"/>
      <c r="L59" s="13"/>
      <c r="M59" s="6"/>
      <c r="N59" s="13"/>
      <c r="O59" s="7"/>
      <c r="P59" s="13"/>
      <c r="Q59" s="13"/>
      <c r="R59" s="13"/>
      <c r="V59" s="72"/>
    </row>
    <row r="60" spans="2:22" x14ac:dyDescent="0.2">
      <c r="B60" s="59" t="str">
        <f>T_Mask[[#This Row],[Coluna1]]</f>
        <v>Caixa líquido proveniente das (usado nas) atividades de financiamento das operações continuadas</v>
      </c>
      <c r="C60" s="12"/>
      <c r="D60" s="60">
        <v>-3873131.2858699998</v>
      </c>
      <c r="E60" s="12"/>
      <c r="F60" s="60">
        <v>-3053475</v>
      </c>
      <c r="G60" s="6"/>
      <c r="H60" s="60">
        <v>-1342379</v>
      </c>
      <c r="I60" s="13"/>
      <c r="J60" s="60">
        <v>-1012276</v>
      </c>
      <c r="K60" s="40"/>
      <c r="L60" s="60">
        <v>-310695</v>
      </c>
      <c r="M60" s="6"/>
      <c r="N60" s="60"/>
      <c r="O60" s="7"/>
      <c r="P60" s="60">
        <v>-2432295.2858700007</v>
      </c>
      <c r="Q60" s="13"/>
      <c r="R60" s="60">
        <v>-7159661</v>
      </c>
      <c r="V60" s="72"/>
    </row>
    <row r="61" spans="2:22" x14ac:dyDescent="0.2">
      <c r="B61" s="62" t="str">
        <f>T_Mask[[#This Row],[Coluna1]]</f>
        <v>Caixa líquido (usado nas) atividades de financiamento das operações descontinuadas</v>
      </c>
      <c r="C61" s="12"/>
      <c r="D61" s="13"/>
      <c r="E61" s="12"/>
      <c r="F61" s="13"/>
      <c r="G61" s="6"/>
      <c r="H61" s="13"/>
      <c r="I61" s="13"/>
      <c r="J61" s="13"/>
      <c r="K61" s="40"/>
      <c r="L61" s="13"/>
      <c r="M61" s="6"/>
      <c r="N61" s="13"/>
      <c r="O61" s="7"/>
      <c r="P61" s="13"/>
      <c r="Q61" s="13"/>
      <c r="R61" s="13"/>
      <c r="V61" s="72"/>
    </row>
    <row r="62" spans="2:22" x14ac:dyDescent="0.2">
      <c r="B62" s="61" t="str">
        <f>T_Mask[[#This Row],[Coluna1]]</f>
        <v>Caixa líquido proveniente das (usado nas) atividades de financiamento</v>
      </c>
      <c r="C62" s="12"/>
      <c r="D62" s="35">
        <v>-3873131.2858699998</v>
      </c>
      <c r="E62" s="12"/>
      <c r="F62" s="35">
        <v>-3053475</v>
      </c>
      <c r="G62" s="6"/>
      <c r="H62" s="35">
        <v>-1342379</v>
      </c>
      <c r="I62" s="13"/>
      <c r="J62" s="35">
        <v>-1012276</v>
      </c>
      <c r="K62" s="40"/>
      <c r="L62" s="35">
        <v>-310695</v>
      </c>
      <c r="M62" s="6"/>
      <c r="N62" s="35"/>
      <c r="O62" s="7"/>
      <c r="P62" s="35">
        <v>-2432295.2858700007</v>
      </c>
      <c r="Q62" s="13"/>
      <c r="R62" s="35">
        <v>-7159661</v>
      </c>
      <c r="V62" s="72"/>
    </row>
    <row r="63" spans="2:22" x14ac:dyDescent="0.25">
      <c r="B63" t="str">
        <f>T_Mask[[#This Row],[Coluna1]]</f>
        <v/>
      </c>
      <c r="C63" s="12"/>
      <c r="D63" s="13"/>
      <c r="E63" s="12"/>
      <c r="F63" s="13"/>
      <c r="G63" s="6"/>
      <c r="H63" s="13"/>
      <c r="I63" s="13"/>
      <c r="J63" s="13"/>
      <c r="K63" s="40"/>
      <c r="L63" s="13"/>
      <c r="M63" s="6"/>
      <c r="N63" s="13"/>
      <c r="O63" s="7"/>
      <c r="P63" s="13"/>
      <c r="Q63" s="13"/>
      <c r="R63" s="13"/>
      <c r="V63" s="72"/>
    </row>
    <row r="64" spans="2:22" outlineLevel="1" x14ac:dyDescent="0.25">
      <c r="B64" s="52" t="str">
        <f>T_Mask[[#This Row],[Coluna1]]</f>
        <v>ATIVIDADES DE INVESTIMENTO</v>
      </c>
      <c r="C64" s="12"/>
      <c r="D64" s="13"/>
      <c r="E64" s="12"/>
      <c r="F64" s="13"/>
      <c r="G64" s="6"/>
      <c r="H64" s="13"/>
      <c r="I64" s="13"/>
      <c r="J64" s="13"/>
      <c r="K64" s="40"/>
      <c r="L64" s="13"/>
      <c r="M64" s="6"/>
      <c r="N64" s="13"/>
      <c r="O64" s="7"/>
      <c r="P64" s="13"/>
      <c r="Q64" s="13"/>
      <c r="R64" s="13"/>
      <c r="V64" s="72"/>
    </row>
    <row r="65" spans="2:22" outlineLevel="1" x14ac:dyDescent="0.2">
      <c r="B65" s="55" t="str">
        <f>T_Mask[[#This Row],[Coluna1]]</f>
        <v/>
      </c>
      <c r="C65" s="12"/>
      <c r="D65" s="13"/>
      <c r="E65" s="12"/>
      <c r="F65" s="13"/>
      <c r="G65" s="6"/>
      <c r="H65" s="13"/>
      <c r="I65" s="13"/>
      <c r="J65" s="13"/>
      <c r="K65" s="40"/>
      <c r="L65" s="13"/>
      <c r="M65" s="6"/>
      <c r="N65" s="13"/>
      <c r="O65" s="7"/>
      <c r="P65" s="13"/>
      <c r="Q65" s="13"/>
      <c r="R65" s="13"/>
      <c r="V65" s="72"/>
    </row>
    <row r="66" spans="2:22" outlineLevel="1" x14ac:dyDescent="0.2">
      <c r="B66" s="55" t="str">
        <f>T_Mask[[#This Row],[Coluna1]]</f>
        <v>Recebimento de encargos financeiros</v>
      </c>
      <c r="C66" s="12"/>
      <c r="D66" s="13">
        <v>0</v>
      </c>
      <c r="E66" s="12"/>
      <c r="F66" s="13">
        <v>0</v>
      </c>
      <c r="G66" s="6"/>
      <c r="H66" s="13">
        <v>0</v>
      </c>
      <c r="I66" s="13"/>
      <c r="J66" s="13">
        <v>0</v>
      </c>
      <c r="K66" s="40"/>
      <c r="L66" s="13">
        <v>0</v>
      </c>
      <c r="M66" s="6"/>
      <c r="N66" s="13">
        <v>0</v>
      </c>
      <c r="O66" s="7"/>
      <c r="P66" s="13">
        <v>0</v>
      </c>
      <c r="Q66" s="13"/>
      <c r="R66" s="13">
        <v>0</v>
      </c>
      <c r="V66" s="72"/>
    </row>
    <row r="67" spans="2:22" outlineLevel="1" x14ac:dyDescent="0.2">
      <c r="B67" s="55" t="str">
        <f>T_Mask[[#This Row],[Coluna1]]</f>
        <v>Aquisição de Debêntures</v>
      </c>
      <c r="C67" s="12"/>
      <c r="D67" s="13">
        <v>0</v>
      </c>
      <c r="E67" s="12"/>
      <c r="F67" s="13">
        <v>0</v>
      </c>
      <c r="G67" s="6"/>
      <c r="H67" s="13">
        <v>0</v>
      </c>
      <c r="I67" s="13"/>
      <c r="J67" s="13">
        <v>0</v>
      </c>
      <c r="K67" s="40"/>
      <c r="L67" s="13">
        <v>0</v>
      </c>
      <c r="M67" s="6"/>
      <c r="N67" s="13">
        <v>0</v>
      </c>
      <c r="O67" s="7"/>
      <c r="P67" s="13">
        <v>0</v>
      </c>
      <c r="Q67" s="13"/>
      <c r="R67" s="13">
        <v>0</v>
      </c>
      <c r="V67" s="72"/>
    </row>
    <row r="68" spans="2:22" outlineLevel="1" x14ac:dyDescent="0.2">
      <c r="B68" s="55" t="str">
        <f>T_Mask[[#This Row],[Coluna1]]</f>
        <v>Concessão de adiantamento para futuro aumento de capital</v>
      </c>
      <c r="C68" s="12"/>
      <c r="D68" s="13"/>
      <c r="E68" s="12"/>
      <c r="F68" s="13"/>
      <c r="G68" s="6"/>
      <c r="H68" s="13"/>
      <c r="I68" s="13"/>
      <c r="J68" s="13"/>
      <c r="K68" s="40"/>
      <c r="L68" s="13"/>
      <c r="M68" s="6"/>
      <c r="N68" s="13"/>
      <c r="O68" s="7"/>
      <c r="P68" s="13"/>
      <c r="Q68" s="13"/>
      <c r="R68" s="13"/>
      <c r="V68" s="72"/>
    </row>
    <row r="69" spans="2:22" outlineLevel="1" x14ac:dyDescent="0.2">
      <c r="B69" s="55" t="str">
        <f>T_Mask[[#This Row],[Coluna1]]</f>
        <v>Recebimento de empréstimos e financiamentos</v>
      </c>
      <c r="C69" s="12"/>
      <c r="D69" s="6">
        <v>1262647.4918355518</v>
      </c>
      <c r="E69" s="12"/>
      <c r="F69" s="6">
        <v>0</v>
      </c>
      <c r="G69" s="6"/>
      <c r="H69" s="6">
        <v>0</v>
      </c>
      <c r="I69" s="13"/>
      <c r="J69" s="6">
        <v>0</v>
      </c>
      <c r="K69" s="40"/>
      <c r="L69" s="6">
        <v>0</v>
      </c>
      <c r="M69" s="6"/>
      <c r="N69" s="6"/>
      <c r="O69" s="7"/>
      <c r="P69" s="6">
        <v>512702.4918355518</v>
      </c>
      <c r="Q69" s="13"/>
      <c r="R69" s="6">
        <v>749945</v>
      </c>
      <c r="V69" s="72"/>
    </row>
    <row r="70" spans="2:22" outlineLevel="1" x14ac:dyDescent="0.2">
      <c r="B70" s="55" t="str">
        <f>T_Mask[[#This Row],[Coluna1]]</f>
        <v>Aquisição de ativo imobilizado</v>
      </c>
      <c r="C70" s="12"/>
      <c r="D70" s="6">
        <v>-605.2319</v>
      </c>
      <c r="E70" s="12"/>
      <c r="F70" s="6">
        <v>-255912</v>
      </c>
      <c r="G70" s="6"/>
      <c r="H70" s="6">
        <v>-469079</v>
      </c>
      <c r="I70" s="13"/>
      <c r="J70" s="6">
        <v>-114811</v>
      </c>
      <c r="K70" s="40"/>
      <c r="L70" s="6">
        <v>-465737</v>
      </c>
      <c r="M70" s="6"/>
      <c r="N70" s="6"/>
      <c r="O70" s="7"/>
      <c r="P70" s="6">
        <v>-0.23190000001341105</v>
      </c>
      <c r="Q70" s="13"/>
      <c r="R70" s="6">
        <v>-1306144</v>
      </c>
      <c r="V70" s="72"/>
    </row>
    <row r="71" spans="2:22" outlineLevel="1" x14ac:dyDescent="0.2">
      <c r="B71" s="55" t="str">
        <f>T_Mask[[#This Row],[Coluna1]]</f>
        <v>Aquisição de ativo intangível</v>
      </c>
      <c r="C71" s="12"/>
      <c r="D71" s="6">
        <v>-15652.251590000011</v>
      </c>
      <c r="E71" s="12"/>
      <c r="F71" s="6">
        <v>-855</v>
      </c>
      <c r="G71" s="6"/>
      <c r="H71" s="6">
        <v>-13269</v>
      </c>
      <c r="I71" s="13"/>
      <c r="J71" s="6">
        <v>-17739</v>
      </c>
      <c r="K71" s="40"/>
      <c r="L71" s="6">
        <v>-506</v>
      </c>
      <c r="M71" s="6"/>
      <c r="N71" s="6"/>
      <c r="O71" s="7"/>
      <c r="P71" s="6">
        <v>-0.2515900000144029</v>
      </c>
      <c r="Q71" s="13"/>
      <c r="R71" s="6">
        <v>-48021</v>
      </c>
      <c r="V71" s="72"/>
    </row>
    <row r="72" spans="2:22" outlineLevel="1" x14ac:dyDescent="0.2">
      <c r="B72" s="55" t="str">
        <f>T_Mask[[#This Row],[Coluna1]]</f>
        <v>Aplicações financeiras líquidas (TVM)</v>
      </c>
      <c r="C72" s="12"/>
      <c r="D72" s="6">
        <v>1097898.8740000017</v>
      </c>
      <c r="E72" s="12"/>
      <c r="F72" s="6">
        <v>3078944</v>
      </c>
      <c r="G72" s="6"/>
      <c r="H72" s="6">
        <v>97089</v>
      </c>
      <c r="I72" s="13"/>
      <c r="J72" s="6">
        <v>-63621</v>
      </c>
      <c r="K72" s="40"/>
      <c r="L72" s="6">
        <v>665101</v>
      </c>
      <c r="M72" s="6"/>
      <c r="N72" s="6"/>
      <c r="O72" s="7"/>
      <c r="P72" s="6">
        <v>-328469.1259999983</v>
      </c>
      <c r="Q72" s="13"/>
      <c r="R72" s="6">
        <v>5203881</v>
      </c>
      <c r="V72" s="72"/>
    </row>
    <row r="73" spans="2:22" outlineLevel="1" x14ac:dyDescent="0.2">
      <c r="B73" s="55" t="str">
        <f>T_Mask[[#This Row],[Coluna1]]</f>
        <v>Recebimento de encargos (TVM)</v>
      </c>
      <c r="C73" s="12"/>
      <c r="D73" s="6"/>
      <c r="E73" s="12"/>
      <c r="F73" s="6"/>
      <c r="G73" s="6"/>
      <c r="H73" s="6"/>
      <c r="I73" s="13"/>
      <c r="J73" s="6"/>
      <c r="K73" s="40"/>
      <c r="L73" s="6"/>
      <c r="M73" s="6"/>
      <c r="N73" s="6"/>
      <c r="O73" s="7"/>
      <c r="P73" s="6"/>
      <c r="Q73" s="13"/>
      <c r="R73" s="6"/>
      <c r="V73" s="72"/>
    </row>
    <row r="74" spans="2:22" outlineLevel="1" x14ac:dyDescent="0.2">
      <c r="B74" s="55" t="str">
        <f>T_Mask[[#This Row],[Coluna1]]</f>
        <v>Infraestrutura da transmissão - ativo contratual</v>
      </c>
      <c r="C74" s="12"/>
      <c r="D74" s="6">
        <v>0</v>
      </c>
      <c r="E74" s="12"/>
      <c r="F74" s="6">
        <v>-308042</v>
      </c>
      <c r="G74" s="6"/>
      <c r="H74" s="6">
        <v>-489742</v>
      </c>
      <c r="I74" s="13"/>
      <c r="J74" s="6">
        <v>-131726</v>
      </c>
      <c r="K74" s="40"/>
      <c r="L74" s="6">
        <v>-108268</v>
      </c>
      <c r="M74" s="6"/>
      <c r="N74" s="6"/>
      <c r="O74" s="7"/>
      <c r="P74" s="6">
        <v>0</v>
      </c>
      <c r="Q74" s="13"/>
      <c r="R74" s="6">
        <v>-1037778</v>
      </c>
      <c r="V74" s="72"/>
    </row>
    <row r="75" spans="2:22" x14ac:dyDescent="0.2">
      <c r="B75" s="55" t="str">
        <f>T_Mask[[#This Row],[Coluna1]]</f>
        <v>Aquisição/aporte de capital em participações societárias</v>
      </c>
      <c r="C75" s="12"/>
      <c r="D75" s="6">
        <v>-2107.5749999999998</v>
      </c>
      <c r="E75" s="12"/>
      <c r="F75" s="6">
        <v>-75650</v>
      </c>
      <c r="G75" s="6"/>
      <c r="H75" s="6">
        <v>0</v>
      </c>
      <c r="I75" s="13"/>
      <c r="J75" s="6">
        <v>-28824</v>
      </c>
      <c r="K75" s="40"/>
      <c r="L75" s="6">
        <v>-14528</v>
      </c>
      <c r="M75" s="6"/>
      <c r="N75" s="6"/>
      <c r="O75" s="7"/>
      <c r="P75" s="6">
        <v>0.42500000000291038</v>
      </c>
      <c r="Q75" s="13"/>
      <c r="R75" s="6">
        <v>-121110</v>
      </c>
      <c r="V75" s="72"/>
    </row>
    <row r="76" spans="2:22" x14ac:dyDescent="0.2">
      <c r="B76" s="55" t="str">
        <f>T_Mask[[#This Row],[Coluna1]]</f>
        <v>Alienação de investimentos em participações societárias</v>
      </c>
      <c r="C76" s="12"/>
      <c r="D76" s="6">
        <v>73512.482129999917</v>
      </c>
      <c r="E76" s="12"/>
      <c r="F76" s="6">
        <v>0</v>
      </c>
      <c r="G76" s="6"/>
      <c r="H76" s="6">
        <v>0</v>
      </c>
      <c r="I76" s="13"/>
      <c r="J76" s="58">
        <v>0</v>
      </c>
      <c r="K76" s="40"/>
      <c r="L76" s="6">
        <v>0</v>
      </c>
      <c r="M76" s="6"/>
      <c r="N76" s="58"/>
      <c r="O76" s="7"/>
      <c r="P76" s="58">
        <v>0.48212999991665129</v>
      </c>
      <c r="Q76" s="13"/>
      <c r="R76" s="6">
        <v>73512</v>
      </c>
      <c r="V76" s="72"/>
    </row>
    <row r="77" spans="2:22" x14ac:dyDescent="0.2">
      <c r="B77" s="55" t="str">
        <f>T_Mask[[#This Row],[Coluna1]]</f>
        <v>Caixa restrito</v>
      </c>
      <c r="C77" s="12"/>
      <c r="D77" s="6"/>
      <c r="E77" s="12"/>
      <c r="F77" s="6"/>
      <c r="G77" s="6"/>
      <c r="H77" s="6"/>
      <c r="I77" s="13"/>
      <c r="J77" s="58"/>
      <c r="K77" s="40"/>
      <c r="L77" s="6"/>
      <c r="M77" s="6"/>
      <c r="N77" s="58"/>
      <c r="O77" s="7"/>
      <c r="P77" s="58"/>
      <c r="Q77" s="13"/>
      <c r="R77" s="6"/>
      <c r="V77" s="72"/>
    </row>
    <row r="78" spans="2:22" x14ac:dyDescent="0.2">
      <c r="B78" s="55" t="str">
        <f>T_Mask[[#This Row],[Coluna1]]</f>
        <v>Caixa líquido na incorporação de controlada</v>
      </c>
      <c r="C78" s="12"/>
      <c r="D78" s="6"/>
      <c r="E78" s="12"/>
      <c r="F78" s="6"/>
      <c r="G78" s="6"/>
      <c r="H78" s="6"/>
      <c r="I78" s="13"/>
      <c r="J78" s="58"/>
      <c r="K78" s="40"/>
      <c r="L78" s="6"/>
      <c r="M78" s="6"/>
      <c r="N78" s="58"/>
      <c r="O78" s="7"/>
      <c r="P78" s="58"/>
      <c r="Q78" s="13"/>
      <c r="R78" s="6"/>
      <c r="V78" s="72"/>
    </row>
    <row r="79" spans="2:22" x14ac:dyDescent="0.2">
      <c r="B79" s="55" t="str">
        <f>T_Mask[[#This Row],[Coluna1]]</f>
        <v>Outros</v>
      </c>
      <c r="C79" s="12"/>
      <c r="D79" s="6">
        <v>0</v>
      </c>
      <c r="E79" s="12"/>
      <c r="F79" s="6">
        <v>-101672</v>
      </c>
      <c r="G79" s="6"/>
      <c r="H79" s="6">
        <v>0</v>
      </c>
      <c r="I79" s="13"/>
      <c r="J79" s="6">
        <v>0</v>
      </c>
      <c r="K79" s="40"/>
      <c r="L79" s="6">
        <v>0</v>
      </c>
      <c r="M79" s="6"/>
      <c r="N79" s="6"/>
      <c r="O79" s="7"/>
      <c r="P79" s="6">
        <v>2704</v>
      </c>
      <c r="Q79" s="13"/>
      <c r="R79" s="6">
        <v>-104376</v>
      </c>
      <c r="V79" s="72"/>
    </row>
    <row r="80" spans="2:22" x14ac:dyDescent="0.2">
      <c r="B80" s="55" t="str">
        <f>T_Mask[[#This Row],[Coluna1]]</f>
        <v/>
      </c>
      <c r="C80" s="12"/>
      <c r="D80" s="13"/>
      <c r="E80" s="12"/>
      <c r="F80" s="13"/>
      <c r="G80" s="6"/>
      <c r="H80" s="13"/>
      <c r="I80" s="13"/>
      <c r="J80" s="13"/>
      <c r="K80" s="40"/>
      <c r="L80" s="13"/>
      <c r="M80" s="6"/>
      <c r="N80" s="13"/>
      <c r="O80" s="7"/>
      <c r="P80" s="13"/>
      <c r="Q80" s="13"/>
      <c r="R80" s="13"/>
      <c r="V80" s="72"/>
    </row>
    <row r="81" spans="2:22" x14ac:dyDescent="0.2">
      <c r="B81" s="59" t="str">
        <f>T_Mask[[#This Row],[Coluna1]]</f>
        <v>Caixa líquido proveniente das (usado nas) atividades de investimento das operações continuadas</v>
      </c>
      <c r="C81" s="12"/>
      <c r="D81" s="60">
        <v>2415693.7894755532</v>
      </c>
      <c r="E81" s="12"/>
      <c r="F81" s="60">
        <v>2336813</v>
      </c>
      <c r="G81" s="6"/>
      <c r="H81" s="60">
        <v>-875001</v>
      </c>
      <c r="I81" s="13"/>
      <c r="J81" s="60">
        <v>-356721</v>
      </c>
      <c r="K81" s="40"/>
      <c r="L81" s="60">
        <v>76062</v>
      </c>
      <c r="M81" s="6"/>
      <c r="N81" s="60"/>
      <c r="O81" s="7"/>
      <c r="P81" s="60">
        <v>186937.78947555338</v>
      </c>
      <c r="Q81" s="13"/>
      <c r="R81" s="60">
        <v>3409909</v>
      </c>
      <c r="V81" s="72"/>
    </row>
    <row r="82" spans="2:22" x14ac:dyDescent="0.2">
      <c r="B82" s="62" t="str">
        <f>T_Mask[[#This Row],[Coluna1]]</f>
        <v>Caixa líquido proveniente das atividades de investimento das operações descontinuadas</v>
      </c>
      <c r="C82" s="12"/>
      <c r="D82" s="13">
        <v>932046</v>
      </c>
      <c r="E82" s="12"/>
      <c r="F82" s="13"/>
      <c r="G82" s="6"/>
      <c r="H82" s="13"/>
      <c r="I82" s="13"/>
      <c r="J82" s="13"/>
      <c r="K82" s="40"/>
      <c r="L82" s="13"/>
      <c r="M82" s="6"/>
      <c r="N82" s="13"/>
      <c r="O82" s="7"/>
      <c r="P82" s="13"/>
      <c r="Q82" s="13"/>
      <c r="R82" s="13">
        <v>932046</v>
      </c>
      <c r="V82" s="72"/>
    </row>
    <row r="83" spans="2:22" x14ac:dyDescent="0.2">
      <c r="B83" s="61" t="str">
        <f>T_Mask[[#This Row],[Coluna1]]</f>
        <v>Caixa líquido proveniente das (usado nas) atividades de investimento</v>
      </c>
      <c r="C83" s="12"/>
      <c r="D83" s="35">
        <v>3347739.7894755532</v>
      </c>
      <c r="E83" s="12"/>
      <c r="F83" s="35">
        <v>2336813</v>
      </c>
      <c r="G83" s="6"/>
      <c r="H83" s="35">
        <v>-875001</v>
      </c>
      <c r="I83" s="13"/>
      <c r="J83" s="35">
        <v>-356721</v>
      </c>
      <c r="K83" s="40"/>
      <c r="L83" s="35">
        <v>76062</v>
      </c>
      <c r="M83" s="6"/>
      <c r="N83" s="35"/>
      <c r="O83" s="7"/>
      <c r="P83" s="35">
        <v>186937.78947555338</v>
      </c>
      <c r="Q83" s="13"/>
      <c r="R83" s="35">
        <v>4341955</v>
      </c>
      <c r="V83" s="72"/>
    </row>
    <row r="84" spans="2:22" x14ac:dyDescent="0.2">
      <c r="B84" s="55" t="str">
        <f>T_Mask[[#This Row],[Coluna1]]</f>
        <v/>
      </c>
      <c r="C84" s="12"/>
      <c r="D84" s="13"/>
      <c r="E84" s="12"/>
      <c r="F84" s="13"/>
      <c r="G84" s="6"/>
      <c r="H84" s="13"/>
      <c r="I84" s="13"/>
      <c r="J84" s="13"/>
      <c r="K84" s="40"/>
      <c r="L84" s="13"/>
      <c r="M84" s="6"/>
      <c r="N84" s="13"/>
      <c r="O84" s="7"/>
      <c r="P84" s="13"/>
      <c r="Q84" s="13"/>
      <c r="R84" s="13"/>
    </row>
    <row r="85" spans="2:22" ht="15.75" thickBot="1" x14ac:dyDescent="0.25">
      <c r="B85" s="65" t="str">
        <f>T_Mask[[#This Row],[Coluna1]]</f>
        <v>Acréscimo (redução) no caixa e equivalentes de caixa</v>
      </c>
      <c r="C85" s="12"/>
      <c r="D85" s="63">
        <v>-700684.92657351308</v>
      </c>
      <c r="E85" s="12"/>
      <c r="F85" s="63">
        <v>1135500</v>
      </c>
      <c r="G85" s="6"/>
      <c r="H85" s="63">
        <v>-339836</v>
      </c>
      <c r="I85" s="13"/>
      <c r="J85" s="63">
        <v>593563</v>
      </c>
      <c r="K85" s="40"/>
      <c r="L85" s="63">
        <v>88</v>
      </c>
      <c r="M85" s="6"/>
      <c r="N85" s="63"/>
      <c r="O85" s="7"/>
      <c r="P85" s="63">
        <v>-809.92657351336675</v>
      </c>
      <c r="Q85" s="13"/>
      <c r="R85" s="63">
        <v>689440</v>
      </c>
    </row>
    <row r="86" spans="2:22" ht="15.75" thickTop="1" x14ac:dyDescent="0.2">
      <c r="B86" s="55" t="str">
        <f>T_Mask[[#This Row],[Coluna1]]</f>
        <v/>
      </c>
      <c r="C86" s="12"/>
      <c r="D86" s="13"/>
      <c r="E86" s="12"/>
      <c r="F86" s="13"/>
      <c r="G86" s="6"/>
      <c r="H86" s="13"/>
      <c r="I86" s="13"/>
      <c r="J86" s="13"/>
      <c r="K86" s="40"/>
      <c r="L86" s="13"/>
      <c r="M86" s="6"/>
      <c r="N86" s="13"/>
      <c r="O86" s="7"/>
      <c r="P86" s="13"/>
      <c r="Q86" s="13"/>
      <c r="R86" s="13"/>
    </row>
    <row r="87" spans="2:22" x14ac:dyDescent="0.2">
      <c r="B87" s="55" t="str">
        <f>T_Mask[[#This Row],[Coluna1]]</f>
        <v>Caixa e equivalentes de caixa no início do período</v>
      </c>
      <c r="C87" s="12"/>
      <c r="D87" s="9">
        <v>4927871</v>
      </c>
      <c r="E87" s="12"/>
      <c r="F87" s="6">
        <v>4764303</v>
      </c>
      <c r="G87" s="6"/>
      <c r="H87" s="6">
        <v>874173</v>
      </c>
      <c r="I87" s="13"/>
      <c r="J87" s="9">
        <v>162518</v>
      </c>
      <c r="K87" s="40"/>
      <c r="L87" s="6">
        <v>9994</v>
      </c>
      <c r="M87" s="6"/>
      <c r="N87" s="9"/>
      <c r="O87" s="7"/>
      <c r="P87" s="9">
        <v>-267</v>
      </c>
      <c r="Q87" s="13"/>
      <c r="R87" s="9">
        <v>10739126</v>
      </c>
    </row>
    <row r="88" spans="2:22" x14ac:dyDescent="0.2">
      <c r="B88" s="55" t="str">
        <f>T_Mask[[#This Row],[Coluna1]]</f>
        <v>Caixa e equivalentes de caixa no fim do período</v>
      </c>
      <c r="C88" s="12"/>
      <c r="D88" s="9">
        <v>4227186</v>
      </c>
      <c r="E88" s="12"/>
      <c r="F88" s="6">
        <v>5899803</v>
      </c>
      <c r="G88" s="6"/>
      <c r="H88" s="6">
        <v>534337</v>
      </c>
      <c r="I88" s="13"/>
      <c r="J88" s="9">
        <v>756081</v>
      </c>
      <c r="K88" s="40"/>
      <c r="L88" s="6">
        <v>10082</v>
      </c>
      <c r="M88" s="6"/>
      <c r="N88" s="9"/>
      <c r="O88" s="7"/>
      <c r="P88" s="9">
        <v>-1077</v>
      </c>
      <c r="Q88" s="13"/>
      <c r="R88" s="9">
        <v>11428566</v>
      </c>
    </row>
    <row r="89" spans="2:22" x14ac:dyDescent="0.2">
      <c r="B89" s="55" t="str">
        <f>T_Mask[[#This Row],[Coluna1]]</f>
        <v>(Redução) no caixa e equivalentes de caixa das operações descontinuadas</v>
      </c>
      <c r="C89" s="12"/>
      <c r="D89" s="9">
        <v>0</v>
      </c>
      <c r="E89" s="12"/>
      <c r="F89" s="6">
        <v>0</v>
      </c>
      <c r="G89" s="6"/>
      <c r="H89" s="6">
        <v>0</v>
      </c>
      <c r="I89" s="13"/>
      <c r="J89" s="9">
        <v>0</v>
      </c>
      <c r="K89" s="40"/>
      <c r="L89" s="6">
        <v>0</v>
      </c>
      <c r="M89" s="6"/>
      <c r="N89" s="9"/>
      <c r="O89" s="7"/>
      <c r="P89" s="9">
        <v>0</v>
      </c>
      <c r="Q89" s="13"/>
      <c r="R89" s="9">
        <v>0</v>
      </c>
    </row>
    <row r="90" spans="2:22" x14ac:dyDescent="0.25">
      <c r="B90" s="39"/>
      <c r="C90" s="12"/>
      <c r="D90" s="13"/>
      <c r="E90" s="12"/>
      <c r="F90" s="13"/>
      <c r="G90" s="6"/>
      <c r="H90" s="13"/>
      <c r="I90" s="13"/>
      <c r="J90" s="13"/>
      <c r="K90" s="40"/>
      <c r="L90" s="13"/>
      <c r="M90" s="6"/>
      <c r="N90" s="13"/>
      <c r="O90" s="7"/>
      <c r="P90" s="13"/>
      <c r="Q90" s="13"/>
      <c r="R90" s="13"/>
    </row>
    <row r="91" spans="2:22" x14ac:dyDescent="0.25">
      <c r="D91" s="48"/>
      <c r="F91" s="48"/>
      <c r="H91" s="48"/>
      <c r="J91" s="48"/>
      <c r="L91" s="48"/>
      <c r="N91" s="48"/>
      <c r="P91" s="48"/>
      <c r="R91" s="48"/>
    </row>
    <row r="92" spans="2:22" x14ac:dyDescent="0.25">
      <c r="D92" s="48"/>
      <c r="F92" s="48"/>
      <c r="H92" s="48"/>
      <c r="J92" s="48"/>
      <c r="L92" s="48"/>
      <c r="N92" s="48"/>
      <c r="R92" s="48"/>
    </row>
  </sheetData>
  <conditionalFormatting sqref="D91:D92">
    <cfRule type="cellIs" dxfId="23" priority="20" operator="notEqual">
      <formula>0</formula>
    </cfRule>
    <cfRule type="colorScale" priority="21">
      <colorScale>
        <cfvo type="min"/>
        <cfvo type="max"/>
        <color rgb="FFF8696B"/>
        <color rgb="FFFCFCFF"/>
      </colorScale>
    </cfRule>
  </conditionalFormatting>
  <conditionalFormatting sqref="F91">
    <cfRule type="colorScale" priority="17">
      <colorScale>
        <cfvo type="min"/>
        <cfvo type="max"/>
        <color rgb="FFF8696B"/>
        <color rgb="FFFCFCFF"/>
      </colorScale>
    </cfRule>
  </conditionalFormatting>
  <conditionalFormatting sqref="F91:F92">
    <cfRule type="cellIs" dxfId="22" priority="13" operator="notEqual">
      <formula>0</formula>
    </cfRule>
  </conditionalFormatting>
  <conditionalFormatting sqref="F92">
    <cfRule type="colorScale" priority="14">
      <colorScale>
        <cfvo type="min"/>
        <cfvo type="max"/>
        <color rgb="FFF8696B"/>
        <color rgb="FFFCFCFF"/>
      </colorScale>
    </cfRule>
  </conditionalFormatting>
  <conditionalFormatting sqref="H91">
    <cfRule type="colorScale" priority="6">
      <colorScale>
        <cfvo type="min"/>
        <cfvo type="max"/>
        <color rgb="FFF8696B"/>
        <color rgb="FFFCFCFF"/>
      </colorScale>
    </cfRule>
  </conditionalFormatting>
  <conditionalFormatting sqref="H91:H92">
    <cfRule type="cellIs" dxfId="21" priority="4" operator="notEqual">
      <formula>0</formula>
    </cfRule>
  </conditionalFormatting>
  <conditionalFormatting sqref="H92">
    <cfRule type="colorScale" priority="5">
      <colorScale>
        <cfvo type="min"/>
        <cfvo type="max"/>
        <color rgb="FFF8696B"/>
        <color rgb="FFFCFCFF"/>
      </colorScale>
    </cfRule>
  </conditionalFormatting>
  <conditionalFormatting sqref="J91">
    <cfRule type="colorScale" priority="19">
      <colorScale>
        <cfvo type="min"/>
        <cfvo type="max"/>
        <color rgb="FFF8696B"/>
        <color rgb="FFFCFCFF"/>
      </colorScale>
    </cfRule>
  </conditionalFormatting>
  <conditionalFormatting sqref="J91:J92">
    <cfRule type="cellIs" dxfId="20" priority="11" operator="notEqual">
      <formula>0</formula>
    </cfRule>
  </conditionalFormatting>
  <conditionalFormatting sqref="J92">
    <cfRule type="colorScale" priority="12">
      <colorScale>
        <cfvo type="min"/>
        <cfvo type="max"/>
        <color rgb="FFF8696B"/>
        <color rgb="FFFCFCFF"/>
      </colorScale>
    </cfRule>
  </conditionalFormatting>
  <conditionalFormatting sqref="L91">
    <cfRule type="colorScale" priority="3">
      <colorScale>
        <cfvo type="min"/>
        <cfvo type="max"/>
        <color rgb="FFF8696B"/>
        <color rgb="FFFCFCFF"/>
      </colorScale>
    </cfRule>
  </conditionalFormatting>
  <conditionalFormatting sqref="L91:L92">
    <cfRule type="cellIs" dxfId="19" priority="1" operator="notEqual">
      <formula>0</formula>
    </cfRule>
  </conditionalFormatting>
  <conditionalFormatting sqref="L92">
    <cfRule type="colorScale" priority="2">
      <colorScale>
        <cfvo type="min"/>
        <cfvo type="max"/>
        <color rgb="FFF8696B"/>
        <color rgb="FFFCFCFF"/>
      </colorScale>
    </cfRule>
  </conditionalFormatting>
  <conditionalFormatting sqref="N91">
    <cfRule type="colorScale" priority="18">
      <colorScale>
        <cfvo type="min"/>
        <cfvo type="max"/>
        <color rgb="FFF8696B"/>
        <color rgb="FFFCFCFF"/>
      </colorScale>
    </cfRule>
  </conditionalFormatting>
  <conditionalFormatting sqref="N91:N92">
    <cfRule type="cellIs" dxfId="18" priority="9" operator="notEqual">
      <formula>0</formula>
    </cfRule>
  </conditionalFormatting>
  <conditionalFormatting sqref="N92">
    <cfRule type="colorScale" priority="10">
      <colorScale>
        <cfvo type="min"/>
        <cfvo type="max"/>
        <color rgb="FFF8696B"/>
        <color rgb="FFFCFCFF"/>
      </colorScale>
    </cfRule>
  </conditionalFormatting>
  <conditionalFormatting sqref="P91">
    <cfRule type="cellIs" dxfId="17" priority="15" operator="notEqual">
      <formula>0</formula>
    </cfRule>
    <cfRule type="colorScale" priority="16">
      <colorScale>
        <cfvo type="min"/>
        <cfvo type="max"/>
        <color rgb="FFF8696B"/>
        <color rgb="FFFCFCFF"/>
      </colorScale>
    </cfRule>
  </conditionalFormatting>
  <conditionalFormatting sqref="R91:R92">
    <cfRule type="cellIs" dxfId="16" priority="7" operator="notEqual">
      <formula>0</formula>
    </cfRule>
    <cfRule type="colorScale" priority="8">
      <colorScale>
        <cfvo type="min"/>
        <cfvo type="max"/>
        <color rgb="FFF8696B"/>
        <color rgb="FFFCFCFF"/>
      </colorScale>
    </cfRule>
  </conditionalFormatting>
  <printOptions horizontalCentered="1"/>
  <pageMargins left="7.874015748031496E-2" right="7.874015748031496E-2" top="0.78740157480314965" bottom="0.78740157480314965" header="0.31496062992125984" footer="0.31496062992125984"/>
  <pageSetup paperSize="9" scale="39" orientation="portrait" r:id="rId1"/>
  <headerFooter>
    <oddFooter>&amp;C_x000D_&amp;1#&amp;"Calibri"&amp;10&amp;K008000 Classificação: Pública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388faaf-d183-4431-bf29-b9edb3b8ad0b" xsi:nil="true"/>
    <lcf76f155ced4ddcb4097134ff3c332f xmlns="2ba00eb6-9d20-4407-b5c9-e3b0a897d67f">
      <Terms xmlns="http://schemas.microsoft.com/office/infopath/2007/PartnerControls"/>
    </lcf76f155ced4ddcb4097134ff3c332f>
    <_Flow_SignoffStatus xmlns="2ba00eb6-9d20-4407-b5c9-e3b0a897d6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4CFAC352E93740B38658E0EEC63A44" ma:contentTypeVersion="15" ma:contentTypeDescription="Create a new document." ma:contentTypeScope="" ma:versionID="2b76963e67d39f8fe7ee55abee5014b2">
  <xsd:schema xmlns:xsd="http://www.w3.org/2001/XMLSchema" xmlns:xs="http://www.w3.org/2001/XMLSchema" xmlns:p="http://schemas.microsoft.com/office/2006/metadata/properties" xmlns:ns2="2ba00eb6-9d20-4407-b5c9-e3b0a897d67f" xmlns:ns3="1388faaf-d183-4431-bf29-b9edb3b8ad0b" targetNamespace="http://schemas.microsoft.com/office/2006/metadata/properties" ma:root="true" ma:fieldsID="a7d9486f7cd027ad1c009c08975cc707" ns2:_="" ns3:_="">
    <xsd:import namespace="2ba00eb6-9d20-4407-b5c9-e3b0a897d67f"/>
    <xsd:import namespace="1388faaf-d183-4431-bf29-b9edb3b8ad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a00eb6-9d20-4407-b5c9-e3b0a897d6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2ddb3fa-8f10-4620-af5e-d7e75631869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2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88faaf-d183-4431-bf29-b9edb3b8ad0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700bb05-ea23-42bd-ad4e-593dabf084ee}" ma:internalName="TaxCatchAll" ma:showField="CatchAllData" ma:web="1388faaf-d183-4431-bf29-b9edb3b8ad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778601-8DAA-4234-82A4-0DBCE0608D2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D0D01D-BA88-4C33-A492-BD2FF0AD9E5A}">
  <ds:schemaRefs>
    <ds:schemaRef ds:uri="http://schemas.microsoft.com/office/2006/documentManagement/types"/>
    <ds:schemaRef ds:uri="1388faaf-d183-4431-bf29-b9edb3b8ad0b"/>
    <ds:schemaRef ds:uri="http://purl.org/dc/dcmitype/"/>
    <ds:schemaRef ds:uri="http://purl.org/dc/terms/"/>
    <ds:schemaRef ds:uri="http://schemas.openxmlformats.org/package/2006/metadata/core-properties"/>
    <ds:schemaRef ds:uri="http://www.w3.org/XML/1998/namespace"/>
    <ds:schemaRef ds:uri="2ba00eb6-9d20-4407-b5c9-e3b0a897d67f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B646C93-252E-4566-9802-347E8BA71F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a00eb6-9d20-4407-b5c9-e3b0a897d67f"/>
    <ds:schemaRef ds:uri="1388faaf-d183-4431-bf29-b9edb3b8ad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4</vt:i4>
      </vt:variant>
    </vt:vector>
  </HeadingPairs>
  <TitlesOfParts>
    <vt:vector size="14" baseType="lpstr">
      <vt:lpstr>DFC - 2T24 (2)</vt:lpstr>
      <vt:lpstr>CAPA</vt:lpstr>
      <vt:lpstr>Mask</vt:lpstr>
      <vt:lpstr>DFC - 3T24</vt:lpstr>
      <vt:lpstr>DFC - 2T24 </vt:lpstr>
      <vt:lpstr>DFC - 1T24</vt:lpstr>
      <vt:lpstr>DFC - 4T23</vt:lpstr>
      <vt:lpstr>DFC - 3T23</vt:lpstr>
      <vt:lpstr>DFC - 2T23</vt:lpstr>
      <vt:lpstr>DFC - 1T23</vt:lpstr>
      <vt:lpstr>'DFC - 2T23'!Print_Area</vt:lpstr>
      <vt:lpstr>'DFC - 3T23'!Print_Area</vt:lpstr>
      <vt:lpstr>'DFC - 2T23'!Print_Titles</vt:lpstr>
      <vt:lpstr>'DFC - 3T23'!Print_Titles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Santos Silva</dc:creator>
  <cp:lastModifiedBy>Gabriel Pech</cp:lastModifiedBy>
  <dcterms:created xsi:type="dcterms:W3CDTF">2023-04-14T17:24:37Z</dcterms:created>
  <dcterms:modified xsi:type="dcterms:W3CDTF">2025-01-28T21:46:38Z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99a59d0-1c29-4b5d-ab17-c56bc195e025_Enabled">
    <vt:lpwstr>true</vt:lpwstr>
  </property>
  <property fmtid="{D5CDD505-2E9C-101B-9397-08002B2CF9AE}" pid="3" name="MSIP_Label_c99a59d0-1c29-4b5d-ab17-c56bc195e025_SetDate">
    <vt:lpwstr>2023-04-14T17:37:02Z</vt:lpwstr>
  </property>
  <property fmtid="{D5CDD505-2E9C-101B-9397-08002B2CF9AE}" pid="4" name="MSIP_Label_c99a59d0-1c29-4b5d-ab17-c56bc195e025_Method">
    <vt:lpwstr>Privileged</vt:lpwstr>
  </property>
  <property fmtid="{D5CDD505-2E9C-101B-9397-08002B2CF9AE}" pid="5" name="MSIP_Label_c99a59d0-1c29-4b5d-ab17-c56bc195e025_Name">
    <vt:lpwstr>Setorial</vt:lpwstr>
  </property>
  <property fmtid="{D5CDD505-2E9C-101B-9397-08002B2CF9AE}" pid="6" name="MSIP_Label_c99a59d0-1c29-4b5d-ab17-c56bc195e025_SiteId">
    <vt:lpwstr>8a0ffb54-9716-4a93-9158-9e3a7206f18e</vt:lpwstr>
  </property>
  <property fmtid="{D5CDD505-2E9C-101B-9397-08002B2CF9AE}" pid="7" name="MSIP_Label_c99a59d0-1c29-4b5d-ab17-c56bc195e025_ActionId">
    <vt:lpwstr>8be7c92b-734d-43f2-a668-f57951a1b5e1</vt:lpwstr>
  </property>
  <property fmtid="{D5CDD505-2E9C-101B-9397-08002B2CF9AE}" pid="8" name="MSIP_Label_c99a59d0-1c29-4b5d-ab17-c56bc195e025_ContentBits">
    <vt:lpwstr>2</vt:lpwstr>
  </property>
  <property fmtid="{D5CDD505-2E9C-101B-9397-08002B2CF9AE}" pid="9" name="ContentTypeId">
    <vt:lpwstr>0x010100AA4CFAC352E93740B38658E0EEC63A44</vt:lpwstr>
  </property>
  <property fmtid="{D5CDD505-2E9C-101B-9397-08002B2CF9AE}" pid="10" name="MediaServiceImageTags">
    <vt:lpwstr/>
  </property>
</Properties>
</file>