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Dividendos\Histórico de Dividendos Website\2026\2026.03.16\"/>
    </mc:Choice>
  </mc:AlternateContent>
  <xr:revisionPtr revIDLastSave="0" documentId="13_ncr:1_{06FFEA55-C7B3-4C0A-84E8-54FAC4394F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istory of Earnings" sheetId="1" r:id="rId1"/>
    <sheet name="Total Earnings" sheetId="2" r:id="rId2"/>
    <sheet name="Bonus Shares" sheetId="4" r:id="rId3"/>
    <sheet name="Subscription" sheetId="3" r:id="rId4"/>
  </sheets>
  <definedNames>
    <definedName name="_xlnm.Print_Area" localSheetId="2">'Bonus Shares'!$A$1:$F$5</definedName>
    <definedName name="_xlnm.Print_Area" localSheetId="0">'History of Earnings'!$B$2:$G$680</definedName>
    <definedName name="_xlnm.Print_Area" localSheetId="3">Subscription!$A$1:$F$5</definedName>
    <definedName name="_xlnm.Print_Area" localSheetId="1">'Total Earnings'!$A$1:$G$40</definedName>
    <definedName name="CIQWBGuid" hidden="1">"59e018bb-fc52-48e6-b365-84ec43b61ba4"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"07/25/2022 11:42:13"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'History of Earnings'!$2:$479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G55" i="1" l="1"/>
  <c r="F55" i="1"/>
  <c r="G49" i="1"/>
  <c r="F49" i="1"/>
  <c r="G56" i="1"/>
  <c r="F56" i="1"/>
  <c r="F50" i="1"/>
  <c r="G50" i="1"/>
  <c r="G51" i="1"/>
  <c r="F57" i="1"/>
  <c r="G57" i="1"/>
  <c r="G52" i="1" l="1"/>
  <c r="F52" i="1"/>
  <c r="G53" i="1"/>
  <c r="F53" i="1"/>
  <c r="G54" i="1"/>
  <c r="F54" i="1"/>
  <c r="F58" i="1"/>
  <c r="G58" i="1"/>
  <c r="G68" i="1"/>
  <c r="F68" i="1"/>
  <c r="G67" i="1"/>
  <c r="F67" i="1"/>
  <c r="G69" i="1"/>
  <c r="F69" i="1"/>
  <c r="F70" i="1" l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</calcChain>
</file>

<file path=xl/sharedStrings.xml><?xml version="1.0" encoding="utf-8"?>
<sst xmlns="http://schemas.openxmlformats.org/spreadsheetml/2006/main" count="2491" uniqueCount="1385">
  <si>
    <t>04.04.83</t>
  </si>
  <si>
    <t>12.12.88</t>
  </si>
  <si>
    <t>03.03.97</t>
  </si>
  <si>
    <t>Payment</t>
  </si>
  <si>
    <t>03.30.78</t>
  </si>
  <si>
    <t>03.15.78</t>
  </si>
  <si>
    <t>04.06.78</t>
  </si>
  <si>
    <t xml:space="preserve">06.02.78 </t>
  </si>
  <si>
    <t>07.06.78</t>
  </si>
  <si>
    <t>08.29.78</t>
  </si>
  <si>
    <t xml:space="preserve">09.08.78 </t>
  </si>
  <si>
    <t>10.06.78</t>
  </si>
  <si>
    <t>11.10.78</t>
  </si>
  <si>
    <t>12.01.78</t>
  </si>
  <si>
    <t>01.08.79</t>
  </si>
  <si>
    <t>(1) Board of Directors Meeting.</t>
  </si>
  <si>
    <t>Special. January-79</t>
  </si>
  <si>
    <t>04.06.79</t>
  </si>
  <si>
    <t>03.05.79</t>
  </si>
  <si>
    <t>04.09.79</t>
  </si>
  <si>
    <t>01.11.79</t>
  </si>
  <si>
    <t>05.07.79</t>
  </si>
  <si>
    <t>February-79 a April-79</t>
  </si>
  <si>
    <t>06.20.79</t>
  </si>
  <si>
    <t>07.02.79</t>
  </si>
  <si>
    <t>08.06.79</t>
  </si>
  <si>
    <t>May-79 a July-79</t>
  </si>
  <si>
    <t>09.10.79</t>
  </si>
  <si>
    <t xml:space="preserve">10.02.79 </t>
  </si>
  <si>
    <t>11.06.79</t>
  </si>
  <si>
    <t>August-79 a October-79</t>
  </si>
  <si>
    <t>12.26.79</t>
  </si>
  <si>
    <t xml:space="preserve">01.04.80 </t>
  </si>
  <si>
    <t>02.08.80</t>
  </si>
  <si>
    <t>03.31.80</t>
  </si>
  <si>
    <t xml:space="preserve">04.02.80 </t>
  </si>
  <si>
    <t>05.06.80</t>
  </si>
  <si>
    <t>1) Board of Directors Meeting.</t>
  </si>
  <si>
    <t>February-80 a April-80</t>
  </si>
  <si>
    <t>06.10.80</t>
  </si>
  <si>
    <t>07.04.80</t>
  </si>
  <si>
    <t>08.06.80</t>
  </si>
  <si>
    <t>May-80 a July-80</t>
  </si>
  <si>
    <t>09.01.80</t>
  </si>
  <si>
    <t xml:space="preserve">10.12.80 </t>
  </si>
  <si>
    <t>11.06.80</t>
  </si>
  <si>
    <t>August-80 a October-80</t>
  </si>
  <si>
    <t xml:space="preserve">01.09.81 </t>
  </si>
  <si>
    <t>02.08.81</t>
  </si>
  <si>
    <t>03.16.81</t>
  </si>
  <si>
    <t xml:space="preserve">04.20.81 </t>
  </si>
  <si>
    <t>05.06.81</t>
  </si>
  <si>
    <t>February-81 a April-81</t>
  </si>
  <si>
    <t>07.02.81</t>
  </si>
  <si>
    <t>07.17.81</t>
  </si>
  <si>
    <t>08.06.81</t>
  </si>
  <si>
    <t>May-81 a July-81</t>
  </si>
  <si>
    <t>10.02.81</t>
  </si>
  <si>
    <t xml:space="preserve">10.16.81 </t>
  </si>
  <si>
    <t>11.06.81</t>
  </si>
  <si>
    <t>August-81 a October-81</t>
  </si>
  <si>
    <t>11.30.81</t>
  </si>
  <si>
    <t>01.21.82</t>
  </si>
  <si>
    <t>02.08.82</t>
  </si>
  <si>
    <t>04.02.82</t>
  </si>
  <si>
    <t xml:space="preserve">04.16.82 </t>
  </si>
  <si>
    <t>05.06.82</t>
  </si>
  <si>
    <t>February-82 a April-82</t>
  </si>
  <si>
    <t>06.28.82</t>
  </si>
  <si>
    <t>07.19.82</t>
  </si>
  <si>
    <t>08.06.82</t>
  </si>
  <si>
    <t>May-82 a July-82</t>
  </si>
  <si>
    <t>09.28.82</t>
  </si>
  <si>
    <t xml:space="preserve">10.15.82 </t>
  </si>
  <si>
    <t>11.08.82</t>
  </si>
  <si>
    <t>August-82 a October-82</t>
  </si>
  <si>
    <t>12.17.82</t>
  </si>
  <si>
    <t xml:space="preserve">01.10.83 </t>
  </si>
  <si>
    <t>02.01.83</t>
  </si>
  <si>
    <t>04.11.83</t>
  </si>
  <si>
    <t>05.02.83</t>
  </si>
  <si>
    <t>February-83 a April-83</t>
  </si>
  <si>
    <t>07.01.83</t>
  </si>
  <si>
    <t>07.11.83</t>
  </si>
  <si>
    <t>08.01.83</t>
  </si>
  <si>
    <t>May-83 a July-83</t>
  </si>
  <si>
    <t>10.04.83</t>
  </si>
  <si>
    <t xml:space="preserve">10.10.83 </t>
  </si>
  <si>
    <t>11.01.83</t>
  </si>
  <si>
    <t>August-83 a October-83</t>
  </si>
  <si>
    <t>01.06.84</t>
  </si>
  <si>
    <t>01.10.84</t>
  </si>
  <si>
    <t>02.01.84</t>
  </si>
  <si>
    <t>04.02.84</t>
  </si>
  <si>
    <t xml:space="preserve">04.10.84 </t>
  </si>
  <si>
    <t>05.02.84</t>
  </si>
  <si>
    <t>February-84 a April-84</t>
  </si>
  <si>
    <t>07.04.84</t>
  </si>
  <si>
    <t>07.10.84</t>
  </si>
  <si>
    <t>08.01.84</t>
  </si>
  <si>
    <t>Special</t>
  </si>
  <si>
    <t xml:space="preserve">07.31.84 </t>
  </si>
  <si>
    <t>08.10.84</t>
  </si>
  <si>
    <t>09.03.84</t>
  </si>
  <si>
    <t>May-84 a July-84</t>
  </si>
  <si>
    <t>10.02.84</t>
  </si>
  <si>
    <t xml:space="preserve">10.10.84 </t>
  </si>
  <si>
    <t>11.01.84</t>
  </si>
  <si>
    <t>August-84 a October-84</t>
  </si>
  <si>
    <t>01.02.85</t>
  </si>
  <si>
    <t xml:space="preserve">01.10.84 </t>
  </si>
  <si>
    <t>03.01.84</t>
  </si>
  <si>
    <t>04.01.85</t>
  </si>
  <si>
    <t xml:space="preserve">04.10.85 </t>
  </si>
  <si>
    <t>05.02.85</t>
  </si>
  <si>
    <t>February-85 a April-85</t>
  </si>
  <si>
    <t>07.01.85</t>
  </si>
  <si>
    <t>07.12.85</t>
  </si>
  <si>
    <t>08.01.85</t>
  </si>
  <si>
    <t>May-85 a July-85</t>
  </si>
  <si>
    <t>10.01.85</t>
  </si>
  <si>
    <t>10.10.85</t>
  </si>
  <si>
    <t>11.01.85</t>
  </si>
  <si>
    <t xml:space="preserve">10.01.85 </t>
  </si>
  <si>
    <t>11.01.86</t>
  </si>
  <si>
    <t>Special Compl.</t>
  </si>
  <si>
    <t>03.11.86</t>
  </si>
  <si>
    <t>02.28.86</t>
  </si>
  <si>
    <t>04.01.86</t>
  </si>
  <si>
    <t>August-85 a October-85</t>
  </si>
  <si>
    <t>01.02.86</t>
  </si>
  <si>
    <t>01.10.86</t>
  </si>
  <si>
    <t>02.02.86</t>
  </si>
  <si>
    <t>November-85 a December-85</t>
  </si>
  <si>
    <t>03.10.86</t>
  </si>
  <si>
    <t>Competence Year 1986</t>
  </si>
  <si>
    <t>05.27.86</t>
  </si>
  <si>
    <t>06.05.86</t>
  </si>
  <si>
    <t>07.01.86</t>
  </si>
  <si>
    <t>09.19.86</t>
  </si>
  <si>
    <t>09.05.86</t>
  </si>
  <si>
    <t>10.01.86</t>
  </si>
  <si>
    <t xml:space="preserve">12.09.86 </t>
  </si>
  <si>
    <t>12.10.86</t>
  </si>
  <si>
    <t>01.02.87</t>
  </si>
  <si>
    <t>03.11.87</t>
  </si>
  <si>
    <t xml:space="preserve">03.12.87 </t>
  </si>
  <si>
    <t>04.01.87</t>
  </si>
  <si>
    <t>02.23.87</t>
  </si>
  <si>
    <t>Competence Year 1987</t>
  </si>
  <si>
    <t>06.04.87</t>
  </si>
  <si>
    <t>06.05.87</t>
  </si>
  <si>
    <t>07.01.87</t>
  </si>
  <si>
    <t>08.28.87</t>
  </si>
  <si>
    <t>09.04.87</t>
  </si>
  <si>
    <t>10.01.87</t>
  </si>
  <si>
    <t>12.08.87</t>
  </si>
  <si>
    <t>01.04.88</t>
  </si>
  <si>
    <t>02.29.88</t>
  </si>
  <si>
    <t>03.07.88</t>
  </si>
  <si>
    <t>04.04.88</t>
  </si>
  <si>
    <t>Special (*)</t>
  </si>
  <si>
    <t>03.23.88</t>
  </si>
  <si>
    <t>(1) Board of Directors Meeting;</t>
  </si>
  <si>
    <t>Competence Year 1988</t>
  </si>
  <si>
    <t>05.23.88</t>
  </si>
  <si>
    <t>06.15.88</t>
  </si>
  <si>
    <t>07.01.88</t>
  </si>
  <si>
    <t>07.15.88</t>
  </si>
  <si>
    <t xml:space="preserve">07.19.88 </t>
  </si>
  <si>
    <t>08.01.88</t>
  </si>
  <si>
    <t>08.29.88</t>
  </si>
  <si>
    <t>08.31.88</t>
  </si>
  <si>
    <t>10.03.88</t>
  </si>
  <si>
    <t xml:space="preserve">12.12.88 </t>
  </si>
  <si>
    <t>01.02.89</t>
  </si>
  <si>
    <t>02.13.89</t>
  </si>
  <si>
    <t>02.28.89</t>
  </si>
  <si>
    <t>Exceptional</t>
  </si>
  <si>
    <t>03.14.89</t>
  </si>
  <si>
    <t xml:space="preserve">03.15.89 </t>
  </si>
  <si>
    <t>04.03.89</t>
  </si>
  <si>
    <t>(*) Value in NCz$ per 1000 shares.</t>
  </si>
  <si>
    <t>Competence Year 1989</t>
  </si>
  <si>
    <t>06.08.89</t>
  </si>
  <si>
    <t>06.12.89</t>
  </si>
  <si>
    <t>07.03.89</t>
  </si>
  <si>
    <t>07.17.89</t>
  </si>
  <si>
    <t xml:space="preserve">07.17.89 </t>
  </si>
  <si>
    <t>08.01.89</t>
  </si>
  <si>
    <t>09.13.89</t>
  </si>
  <si>
    <t>10.02.89</t>
  </si>
  <si>
    <t xml:space="preserve">11.27.89 </t>
  </si>
  <si>
    <t>12.13.89</t>
  </si>
  <si>
    <t>01.02.90</t>
  </si>
  <si>
    <t>01.09.90</t>
  </si>
  <si>
    <t xml:space="preserve">01.19.90 </t>
  </si>
  <si>
    <t>02.20.90</t>
  </si>
  <si>
    <t>03.23.90</t>
  </si>
  <si>
    <t xml:space="preserve">03.23.90 </t>
  </si>
  <si>
    <t>04.04.90</t>
  </si>
  <si>
    <t>(*) Dividend plus monetary correction based on the variation of the BTN from December 1989 to February 1990 = NCz$ 599.2653.</t>
  </si>
  <si>
    <t>(**) Value in Cr$ per 1000 shares.</t>
  </si>
  <si>
    <t>Competence Year 1990</t>
  </si>
  <si>
    <t>06.18.90</t>
  </si>
  <si>
    <t>06.19.90</t>
  </si>
  <si>
    <t>07.02.90</t>
  </si>
  <si>
    <t>Complementary</t>
  </si>
  <si>
    <t>07.31.90</t>
  </si>
  <si>
    <t xml:space="preserve">07.31.90 </t>
  </si>
  <si>
    <t>08.15.90</t>
  </si>
  <si>
    <t>09.17.90</t>
  </si>
  <si>
    <t>10.01.90</t>
  </si>
  <si>
    <t xml:space="preserve">12.21.90 </t>
  </si>
  <si>
    <t>12.21.90</t>
  </si>
  <si>
    <t>01.04.91</t>
  </si>
  <si>
    <t>02.18.91</t>
  </si>
  <si>
    <t xml:space="preserve">02.18.91 </t>
  </si>
  <si>
    <t>02.28.91</t>
  </si>
  <si>
    <t>03.18.91</t>
  </si>
  <si>
    <t xml:space="preserve">03.18.91 </t>
  </si>
  <si>
    <t>04.01.91</t>
  </si>
  <si>
    <t xml:space="preserve">Complementary </t>
  </si>
  <si>
    <t xml:space="preserve">04.19.91 </t>
  </si>
  <si>
    <t>04.30.91</t>
  </si>
  <si>
    <t>(*) Dividend plus monetary correction based on the variation of the BTN from December 1990 to February 1991 = Cr$ 746.29;</t>
  </si>
  <si>
    <t>Competence Year 1991</t>
  </si>
  <si>
    <t>06.18.91</t>
  </si>
  <si>
    <t>07.01.91</t>
  </si>
  <si>
    <t>09.17.91</t>
  </si>
  <si>
    <t>10.01.91</t>
  </si>
  <si>
    <t xml:space="preserve">12.17.91 </t>
  </si>
  <si>
    <t>01.02.92</t>
  </si>
  <si>
    <t>02.26.92</t>
  </si>
  <si>
    <t>04.01.92</t>
  </si>
  <si>
    <t xml:space="preserve">02.26.92 </t>
  </si>
  <si>
    <t>6.900.00</t>
  </si>
  <si>
    <t>(*) Dividend plus variation of daily UFIR, from January 2 1992 to April 1 1992 = Cr$ 14,959.37, being Cr$ 1,623.49 (T-02) and Cr$ 13,335.88 (complementary dividend).</t>
  </si>
  <si>
    <t>Competence Year 1992</t>
  </si>
  <si>
    <t>06.12.92</t>
  </si>
  <si>
    <t>07.01.92</t>
  </si>
  <si>
    <t>08.13.92</t>
  </si>
  <si>
    <t>08.14.92</t>
  </si>
  <si>
    <t>08.28.92</t>
  </si>
  <si>
    <t>09.18.92</t>
  </si>
  <si>
    <t>10.02.92</t>
  </si>
  <si>
    <t xml:space="preserve">12.18.92 </t>
  </si>
  <si>
    <t>12.18.92</t>
  </si>
  <si>
    <t>01.04.93</t>
  </si>
  <si>
    <t>02.09.93</t>
  </si>
  <si>
    <t xml:space="preserve">02.09.93 </t>
  </si>
  <si>
    <t>04.01.93</t>
  </si>
  <si>
    <t>02.17.93</t>
  </si>
  <si>
    <t>(*) Dividend plus variation in the daily UFIR, from June 30   1992 = Cr$ 7.3909 (value paid on an estimated basis, the subject of the Board of Directors Meeting of August 26 1992 = Cr$ 7.43).</t>
  </si>
  <si>
    <t>(**) Dividend plus variation of the daily UFIR, from December 31 1992 to April 1 1993 = Cr$ 41.74.</t>
  </si>
  <si>
    <t>(***) Dividend plus variation of the daily UFIR, from December 31 1992 to February 17 1993 =       Cr$ 107.06.</t>
  </si>
  <si>
    <t>Competence Year 1993</t>
  </si>
  <si>
    <t>06.07.93</t>
  </si>
  <si>
    <t>07.01.93</t>
  </si>
  <si>
    <t>08.04.93</t>
  </si>
  <si>
    <t>08.08.93</t>
  </si>
  <si>
    <t>09.20.93</t>
  </si>
  <si>
    <t>10.01.93</t>
  </si>
  <si>
    <t xml:space="preserve">12.20.93 </t>
  </si>
  <si>
    <t>12.20.93</t>
  </si>
  <si>
    <t>01.03.94</t>
  </si>
  <si>
    <t>02.09.94</t>
  </si>
  <si>
    <t xml:space="preserve">02.09.94 </t>
  </si>
  <si>
    <t>04.04.94</t>
  </si>
  <si>
    <t>02.23.94</t>
  </si>
  <si>
    <t>(*) Dividend plus variation in the daily UFIR, from June 30 1993 to August 25 1993 = CR$ 0.41.</t>
  </si>
  <si>
    <t>(**) Dividend plus variation in the daily UFIR, from December 31 1993 to August 4 1994 = CR$ 1.41622.</t>
  </si>
  <si>
    <t>(***) Dividend plus variation in the daily UFIR from December 31 1993 to February 23 1994 = CR$ 1.63707.</t>
  </si>
  <si>
    <t>Competence Year 1994</t>
  </si>
  <si>
    <t>(R$ per thousand shares)</t>
  </si>
  <si>
    <t>06.17.94</t>
  </si>
  <si>
    <t>07.04.94</t>
  </si>
  <si>
    <t>08.10.94</t>
  </si>
  <si>
    <t>08.11.94</t>
  </si>
  <si>
    <t>08.22.94</t>
  </si>
  <si>
    <t>09.20.94</t>
  </si>
  <si>
    <t>09.21.94</t>
  </si>
  <si>
    <t>10.04.94</t>
  </si>
  <si>
    <t xml:space="preserve">12.21.94 </t>
  </si>
  <si>
    <t>12.22.94</t>
  </si>
  <si>
    <t>01.02.95</t>
  </si>
  <si>
    <t>02.21.95</t>
  </si>
  <si>
    <t xml:space="preserve">02.22.95 </t>
  </si>
  <si>
    <t>04.03.95</t>
  </si>
  <si>
    <t>03.10.95</t>
  </si>
  <si>
    <t>Competence Year 1995</t>
  </si>
  <si>
    <t>06.22.95</t>
  </si>
  <si>
    <t>06.23.95</t>
  </si>
  <si>
    <t>07.03.95</t>
  </si>
  <si>
    <t>08.09.95</t>
  </si>
  <si>
    <t>08.10.95</t>
  </si>
  <si>
    <t>08.23.95</t>
  </si>
  <si>
    <t>09.18.95</t>
  </si>
  <si>
    <t>09.19.95</t>
  </si>
  <si>
    <t>10.02.95</t>
  </si>
  <si>
    <t xml:space="preserve">12.15.95 </t>
  </si>
  <si>
    <t>12.18.95</t>
  </si>
  <si>
    <t>01.02.96</t>
  </si>
  <si>
    <t>03.11.96</t>
  </si>
  <si>
    <t xml:space="preserve">03.12.96 </t>
  </si>
  <si>
    <t>04.01.96</t>
  </si>
  <si>
    <t>03.22.96</t>
  </si>
  <si>
    <t>Competence Year 1996</t>
  </si>
  <si>
    <t>06.17.96</t>
  </si>
  <si>
    <t>06.18.96</t>
  </si>
  <si>
    <t>07.01.96</t>
  </si>
  <si>
    <t>08.12.96</t>
  </si>
  <si>
    <t>08.13.96</t>
  </si>
  <si>
    <t>08.26.96</t>
  </si>
  <si>
    <t>09.17.96</t>
  </si>
  <si>
    <t>09.18.96</t>
  </si>
  <si>
    <t>10.01.96</t>
  </si>
  <si>
    <t>12.16.96</t>
  </si>
  <si>
    <t>12.17.96</t>
  </si>
  <si>
    <t>01.02.97</t>
  </si>
  <si>
    <t>04.01.97</t>
  </si>
  <si>
    <t>03.12.97</t>
  </si>
  <si>
    <t>Competence Year 1997</t>
  </si>
  <si>
    <t>06.20.97</t>
  </si>
  <si>
    <t>07.01.97</t>
  </si>
  <si>
    <t>08.11.97</t>
  </si>
  <si>
    <t>08.21.97</t>
  </si>
  <si>
    <t>09.15.97</t>
  </si>
  <si>
    <t>10.01.97</t>
  </si>
  <si>
    <t>12.17.97</t>
  </si>
  <si>
    <t>01.02.98</t>
  </si>
  <si>
    <t>03.02.98</t>
  </si>
  <si>
    <t>03.03.98</t>
  </si>
  <si>
    <t>04.01.98</t>
  </si>
  <si>
    <t>Extraordinary</t>
  </si>
  <si>
    <t>(1) Board of Directors Meeting</t>
  </si>
  <si>
    <t>Competence Year 1998</t>
  </si>
  <si>
    <t>06.17.98</t>
  </si>
  <si>
    <t>06.18.98</t>
  </si>
  <si>
    <t>07.01.98</t>
  </si>
  <si>
    <t>08.10.98</t>
  </si>
  <si>
    <t>08.19.98</t>
  </si>
  <si>
    <t>09.21.98</t>
  </si>
  <si>
    <t>09.22.98</t>
  </si>
  <si>
    <t>10.01.98</t>
  </si>
  <si>
    <t>10.02.98</t>
  </si>
  <si>
    <t>12.22.98</t>
  </si>
  <si>
    <t>12.23.98</t>
  </si>
  <si>
    <t>01.06.99</t>
  </si>
  <si>
    <t>03.15.99</t>
  </si>
  <si>
    <t>03.16.99</t>
  </si>
  <si>
    <t>04.05.99</t>
  </si>
  <si>
    <t>(2) Retention of 15% of the income tax at source, except for stockholders which are already certified as being not taxable or as tax exempt.</t>
  </si>
  <si>
    <t>(*) Interest on capital.</t>
  </si>
  <si>
    <t>Net (2)</t>
  </si>
  <si>
    <t>Competence Year 1999</t>
  </si>
  <si>
    <t>06.21.99</t>
  </si>
  <si>
    <t>06.22.99</t>
  </si>
  <si>
    <t>07.01.99</t>
  </si>
  <si>
    <t>08.12.99</t>
  </si>
  <si>
    <t>08.13.99</t>
  </si>
  <si>
    <t>10.01.99</t>
  </si>
  <si>
    <t>09.16.99</t>
  </si>
  <si>
    <t>09.17.99</t>
  </si>
  <si>
    <t>12.16.99</t>
  </si>
  <si>
    <t>12.17.99</t>
  </si>
  <si>
    <t>01.03.2000</t>
  </si>
  <si>
    <t>12.24.99</t>
  </si>
  <si>
    <t>12.27.99</t>
  </si>
  <si>
    <t>02.28.2000</t>
  </si>
  <si>
    <t>03.20.2000</t>
  </si>
  <si>
    <t>03.21.2000</t>
  </si>
  <si>
    <t>04.03.2000</t>
  </si>
  <si>
    <t>(2) Retention of 15% income tax at source, except for those stockholders which are certified already as being not taxable or are tax exempt.</t>
  </si>
  <si>
    <t>(3) Value in R$ per share.</t>
  </si>
  <si>
    <t>(*) the shares subscribed to the capital increase approved by the EGM of March 24 1999 and ratified on May 21 1999 will be entitled to 8/12 of the value of this interest (Gross :R$ 1.8866/Net:R$ 1.6036/thousand shares.</t>
  </si>
  <si>
    <t>(**) the shares subscribed to the capital increase approved by the EGM of March 24 1999 and ratified on May 21 1999 will be entitled to 8/12 of the value of this interest (Gross: R$ 10.64/Net:R$ 9.0440/thousand shares.</t>
  </si>
  <si>
    <t>(***) the shares subscribed to the capital increase approved by the EGM of March 24 1999 and ratified on May 21 1999 will be entitled to 8/12 of the value of this interest (Gross:R$ 1.8866/Net:R$ 1.6036/thousand shares.</t>
  </si>
  <si>
    <t>(****) the shares subscribed to the capital increase approved by the EGM of March 24 1999 and ratified on May 21 1999 will be entitled to 8/12 of the value of this interest (Gross:R$ 1.8866/Net:R$ 1.6036/thousand shares.</t>
  </si>
  <si>
    <t>(*****) the shares subscribed to the capital increase approved by the EGM of March 24 1999 and ratified on May 21 1999 will be entitled to 8/12 of the value of this interest (Gross:R$ 0.0388/Net:R$ 0.03298/share.</t>
  </si>
  <si>
    <t>Competence Year 2001</t>
  </si>
  <si>
    <t>06.15.2000</t>
  </si>
  <si>
    <t>06.19.2000</t>
  </si>
  <si>
    <t>07.03.2000</t>
  </si>
  <si>
    <t>08.14.2000</t>
  </si>
  <si>
    <t>08.15.2000</t>
  </si>
  <si>
    <t>09.01.2000</t>
  </si>
  <si>
    <t>09.15.2000</t>
  </si>
  <si>
    <t>09.18.2000</t>
  </si>
  <si>
    <t>10.02.2000</t>
  </si>
  <si>
    <t xml:space="preserve">12.18.2000 </t>
  </si>
  <si>
    <t>12.19.2000</t>
  </si>
  <si>
    <t>01.02.2001</t>
  </si>
  <si>
    <t>12.22.2000</t>
  </si>
  <si>
    <t>03.08.2001</t>
  </si>
  <si>
    <t>03.09.2001</t>
  </si>
  <si>
    <t>04.02.2001</t>
  </si>
  <si>
    <t>04.18.2001</t>
  </si>
  <si>
    <t>(2) Retention of 15% income tax, except for stockholders that are proven immune or exempt</t>
  </si>
  <si>
    <t>Competence Year 2000</t>
  </si>
  <si>
    <t>(2) Retention of 15% income tax, except for stockholders that are proven immune or exempt.</t>
  </si>
  <si>
    <t>(*) Dividend plus monetary correction based on the variation of the OTN from December 1987 to March 1988 = NCz$ 0.2353.</t>
  </si>
  <si>
    <t>06.19.2002</t>
  </si>
  <si>
    <t>07.02.2001</t>
  </si>
  <si>
    <t>08.13.2001</t>
  </si>
  <si>
    <t>08.14.2001</t>
  </si>
  <si>
    <t>09.03.2002</t>
  </si>
  <si>
    <t>09.17.2001</t>
  </si>
  <si>
    <t>09.18.2001</t>
  </si>
  <si>
    <t>10.01.2001</t>
  </si>
  <si>
    <t>12.13.2001</t>
  </si>
  <si>
    <t>12.14.2001</t>
  </si>
  <si>
    <t>01.02.2002</t>
  </si>
  <si>
    <t>2.83</t>
  </si>
  <si>
    <t>03.18.2002</t>
  </si>
  <si>
    <t>03.19.2002</t>
  </si>
  <si>
    <t>04.01.2002</t>
  </si>
  <si>
    <t>06.05.2002</t>
  </si>
  <si>
    <t>57.00</t>
  </si>
  <si>
    <t>48.45</t>
  </si>
  <si>
    <t>12.26.2001</t>
  </si>
  <si>
    <t>41.20</t>
  </si>
  <si>
    <t>35.02</t>
  </si>
  <si>
    <t>4.00</t>
  </si>
  <si>
    <t>3.40</t>
  </si>
  <si>
    <t>Competence Year 2002</t>
  </si>
  <si>
    <t>06.18.2001</t>
  </si>
  <si>
    <t>08.13.2002</t>
  </si>
  <si>
    <t>08.12.2002</t>
  </si>
  <si>
    <t>19.03</t>
  </si>
  <si>
    <t>16.18</t>
  </si>
  <si>
    <t>09.02.2002</t>
  </si>
  <si>
    <t>10.01.2002</t>
  </si>
  <si>
    <t>03.18.2003</t>
  </si>
  <si>
    <t>12.13.2002</t>
  </si>
  <si>
    <t>01.02.2003</t>
  </si>
  <si>
    <t>4.76</t>
  </si>
  <si>
    <t>04.01.2003</t>
  </si>
  <si>
    <t>03.28.2003</t>
  </si>
  <si>
    <t>5.40</t>
  </si>
  <si>
    <t>4.59</t>
  </si>
  <si>
    <t>06.06.2003</t>
  </si>
  <si>
    <r>
      <t>3</t>
    </r>
    <r>
      <rPr>
        <vertAlign val="superscript"/>
        <sz val="8"/>
        <rFont val="Arial"/>
        <family val="2"/>
      </rPr>
      <t>rd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</si>
  <si>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>th</t>
    </r>
    <r>
      <rPr>
        <sz val="8"/>
        <rFont val="Arial"/>
        <family val="2"/>
      </rPr>
      <t>Quarter</t>
    </r>
  </si>
  <si>
    <t>5.60</t>
  </si>
  <si>
    <t>Competence Year 2003</t>
  </si>
  <si>
    <t>47.60</t>
  </si>
  <si>
    <t>40.46</t>
  </si>
  <si>
    <t>43.64</t>
  </si>
  <si>
    <t>37.09</t>
  </si>
  <si>
    <t>09.16.2002</t>
  </si>
  <si>
    <t>03.17.2003</t>
  </si>
  <si>
    <t>06.14.2002</t>
  </si>
  <si>
    <t>09.17.2002</t>
  </si>
  <si>
    <t>12.16.2002</t>
  </si>
  <si>
    <t>07.01.2002</t>
  </si>
  <si>
    <t>12.31.2001</t>
  </si>
  <si>
    <t>04.24.2002</t>
  </si>
  <si>
    <t>20.50</t>
  </si>
  <si>
    <t>63.75</t>
  </si>
  <si>
    <t>75.00</t>
  </si>
  <si>
    <t>14.60</t>
  </si>
  <si>
    <t>12.41</t>
  </si>
  <si>
    <t>till 6/30/2004</t>
  </si>
  <si>
    <t>2/16/2004</t>
  </si>
  <si>
    <t>12/15/2003</t>
  </si>
  <si>
    <t>12/16/2003</t>
  </si>
  <si>
    <t>12/17/2004</t>
  </si>
  <si>
    <t>9/17/2003</t>
  </si>
  <si>
    <t>3/17/2003</t>
  </si>
  <si>
    <t>9/18/2003</t>
  </si>
  <si>
    <t>8/15/2003</t>
  </si>
  <si>
    <t>3/18/2003</t>
  </si>
  <si>
    <t>8/25/2003</t>
  </si>
  <si>
    <t>58.50</t>
  </si>
  <si>
    <t>17.,425</t>
  </si>
  <si>
    <t>Competence Year 2004</t>
  </si>
  <si>
    <t>111.50</t>
  </si>
  <si>
    <t>94.78</t>
  </si>
  <si>
    <t>26.20</t>
  </si>
  <si>
    <t>22.27</t>
  </si>
  <si>
    <t>03.07.2005</t>
  </si>
  <si>
    <t>04.01.2005</t>
  </si>
  <si>
    <t>7.32</t>
  </si>
  <si>
    <t>6.22</t>
  </si>
  <si>
    <t>06.08.2005</t>
  </si>
  <si>
    <t>11.20</t>
  </si>
  <si>
    <t>9.52</t>
  </si>
  <si>
    <t>03.14.2005</t>
  </si>
  <si>
    <t>13.30</t>
  </si>
  <si>
    <t>11.30</t>
  </si>
  <si>
    <t>12.06.2004</t>
  </si>
  <si>
    <t>12.07.2004</t>
  </si>
  <si>
    <t>09.20.2004</t>
  </si>
  <si>
    <t>09.21.2004</t>
  </si>
  <si>
    <t>10.01.2004</t>
  </si>
  <si>
    <t>05.10.2004</t>
  </si>
  <si>
    <t>06.21.2004</t>
  </si>
  <si>
    <t>07.01.2004</t>
  </si>
  <si>
    <t/>
  </si>
  <si>
    <t>Competence Year 2005</t>
  </si>
  <si>
    <t>05.09.2005</t>
  </si>
  <si>
    <t>06.23.2005</t>
  </si>
  <si>
    <t>07.01.2005</t>
  </si>
  <si>
    <t>9.50</t>
  </si>
  <si>
    <t>08.08.2005</t>
  </si>
  <si>
    <t>08.12.2005</t>
  </si>
  <si>
    <t>38.00</t>
  </si>
  <si>
    <t>08.22.2005</t>
  </si>
  <si>
    <t>09.19.2005</t>
  </si>
  <si>
    <t>09.20.2005</t>
  </si>
  <si>
    <t>10.03.2005</t>
  </si>
  <si>
    <t>12.21.2005</t>
  </si>
  <si>
    <t>01.02.2006</t>
  </si>
  <si>
    <t>136.00</t>
  </si>
  <si>
    <t>115.6</t>
  </si>
  <si>
    <t>32.3</t>
  </si>
  <si>
    <t xml:space="preserve"> 03.13.2006</t>
  </si>
  <si>
    <t>06.08.2006</t>
  </si>
  <si>
    <t>03.06.2006</t>
  </si>
  <si>
    <t>04.03.2006</t>
  </si>
  <si>
    <t>03.07.2006</t>
  </si>
  <si>
    <t>30.00</t>
  </si>
  <si>
    <t>25.5</t>
  </si>
  <si>
    <t>Competence Year 2006</t>
  </si>
  <si>
    <t>06.23.2006</t>
  </si>
  <si>
    <t>07.03.2006</t>
  </si>
  <si>
    <t>12.00</t>
  </si>
  <si>
    <t>10.20</t>
  </si>
  <si>
    <t>08.07.2006</t>
  </si>
  <si>
    <t>08.11.2006</t>
  </si>
  <si>
    <t>08.21.2006</t>
  </si>
  <si>
    <t>48.00</t>
  </si>
  <si>
    <t>09.20.2006</t>
  </si>
  <si>
    <t>09.21.2006</t>
  </si>
  <si>
    <t>10.02.2006</t>
  </si>
  <si>
    <t>12.18.2006</t>
  </si>
  <si>
    <t>12.20.2006</t>
  </si>
  <si>
    <t>01.02.2007</t>
  </si>
  <si>
    <t>12.19.2006</t>
  </si>
  <si>
    <t>03.08.2007</t>
  </si>
  <si>
    <t>127.50</t>
  </si>
  <si>
    <t>108.38</t>
  </si>
  <si>
    <t>02.26.2007</t>
  </si>
  <si>
    <t>02.27.2007</t>
  </si>
  <si>
    <t>04.02.2007</t>
  </si>
  <si>
    <t>73.00</t>
  </si>
  <si>
    <t>62.05</t>
  </si>
  <si>
    <t>06.08.2007</t>
  </si>
  <si>
    <t>112.73</t>
  </si>
  <si>
    <t>95.82</t>
  </si>
  <si>
    <t>Competence Year 2007</t>
  </si>
  <si>
    <t>06.20.2007</t>
  </si>
  <si>
    <t>07.02.2007</t>
  </si>
  <si>
    <t>08.13.2007</t>
  </si>
  <si>
    <t>08.17.2007</t>
  </si>
  <si>
    <t>08.27.2007</t>
  </si>
  <si>
    <t>51.00</t>
  </si>
  <si>
    <t>43.35</t>
  </si>
  <si>
    <t>09.17.2007</t>
  </si>
  <si>
    <t>09.18.2007</t>
  </si>
  <si>
    <t>10.01.2007</t>
  </si>
  <si>
    <t>11.12.2007</t>
  </si>
  <si>
    <t>11.26.2007</t>
  </si>
  <si>
    <t>01.02.2008</t>
  </si>
  <si>
    <t>04.30.2008</t>
  </si>
  <si>
    <t>19.55</t>
  </si>
  <si>
    <t>IOC - Complementary</t>
  </si>
  <si>
    <t>03.03.2008</t>
  </si>
  <si>
    <t>02.18.2008</t>
  </si>
  <si>
    <t>02.22.2008</t>
  </si>
  <si>
    <t>06.09.2008</t>
  </si>
  <si>
    <t>4th Quarter - Dividends</t>
  </si>
  <si>
    <t>1st Quarter - Dividends</t>
  </si>
  <si>
    <t>Competence Year 2008</t>
  </si>
  <si>
    <t>04.10.2008</t>
  </si>
  <si>
    <t>07.01.2008</t>
  </si>
  <si>
    <t>06.20.2008</t>
  </si>
  <si>
    <t>Complementary Dividends</t>
  </si>
  <si>
    <t>08.11.2008</t>
  </si>
  <si>
    <t>08.15.2008</t>
  </si>
  <si>
    <t>08.25.2008</t>
  </si>
  <si>
    <t>43.50</t>
  </si>
  <si>
    <t>2nd Quarter - Dividends</t>
  </si>
  <si>
    <t>09.17.2008</t>
  </si>
  <si>
    <t>09.18.2008</t>
  </si>
  <si>
    <t>10.01.2008</t>
  </si>
  <si>
    <t>Complementary IOC</t>
  </si>
  <si>
    <t>12.18.2008</t>
  </si>
  <si>
    <t>12.30.2008</t>
  </si>
  <si>
    <t>42.70</t>
  </si>
  <si>
    <t>3rd Quarter - Dividends</t>
  </si>
  <si>
    <t>11.10.2008</t>
  </si>
  <si>
    <t>11.28.2008</t>
  </si>
  <si>
    <t>01.02.2009</t>
  </si>
  <si>
    <t>03.02.2009</t>
  </si>
  <si>
    <t>03.09.2009</t>
  </si>
  <si>
    <t>03.17.2009</t>
  </si>
  <si>
    <t>06.10.2009</t>
  </si>
  <si>
    <t>08.12.2009</t>
  </si>
  <si>
    <t>08.21.2009</t>
  </si>
  <si>
    <t>08.31.2009</t>
  </si>
  <si>
    <t>Competence Year 2009</t>
  </si>
  <si>
    <t>02.27.2009</t>
  </si>
  <si>
    <t>04.01.2009</t>
  </si>
  <si>
    <t>10.01.2009</t>
  </si>
  <si>
    <t>05.29.2009</t>
  </si>
  <si>
    <t>07.01.2009</t>
  </si>
  <si>
    <t>12.16.2009</t>
  </si>
  <si>
    <t>12.30.2009</t>
  </si>
  <si>
    <t>11.30.2009</t>
  </si>
  <si>
    <t>01.02.2010</t>
  </si>
  <si>
    <t>Interest on Capital</t>
  </si>
  <si>
    <t>03.10.2010</t>
  </si>
  <si>
    <t>03.01.2010</t>
  </si>
  <si>
    <t>03.02.2010</t>
  </si>
  <si>
    <t>Competence Year 2010</t>
  </si>
  <si>
    <t>02.26.2010</t>
  </si>
  <si>
    <t>04.01.2010</t>
  </si>
  <si>
    <t>08.09.2010</t>
  </si>
  <si>
    <t>08.10.2010</t>
  </si>
  <si>
    <t>08.20.2010</t>
  </si>
  <si>
    <t>71.60</t>
  </si>
  <si>
    <t>60.86</t>
  </si>
  <si>
    <t>05.31.2010</t>
  </si>
  <si>
    <t>07.01.2010</t>
  </si>
  <si>
    <t>14.00</t>
  </si>
  <si>
    <t>108.46</t>
  </si>
  <si>
    <t>92.19</t>
  </si>
  <si>
    <t>03.10.2010 (1st payment)</t>
  </si>
  <si>
    <t>06.10.2010 (2nd payment)</t>
  </si>
  <si>
    <t>08.31.2010</t>
  </si>
  <si>
    <t>10.01.2010</t>
  </si>
  <si>
    <t>11.30.2010</t>
  </si>
  <si>
    <t>01.03.2011</t>
  </si>
  <si>
    <t>12.14.2010</t>
  </si>
  <si>
    <t>87.40</t>
  </si>
  <si>
    <t>74.29</t>
  </si>
  <si>
    <t>12.30.2010</t>
  </si>
  <si>
    <t>until 04.30.2011</t>
  </si>
  <si>
    <t>4rd Quarter - Dividends</t>
  </si>
  <si>
    <t>02.28.2011</t>
  </si>
  <si>
    <t>04.01.2011</t>
  </si>
  <si>
    <t>03.03.2011</t>
  </si>
  <si>
    <t>03.04.2011</t>
  </si>
  <si>
    <t>03.17.2011</t>
  </si>
  <si>
    <t>47.20</t>
  </si>
  <si>
    <t>40.12</t>
  </si>
  <si>
    <t>03.28.2011</t>
  </si>
  <si>
    <t>03.29.2011</t>
  </si>
  <si>
    <t>06.10.2011</t>
  </si>
  <si>
    <t>05.31.2011</t>
  </si>
  <si>
    <t>07.01.2011</t>
  </si>
  <si>
    <t>Competence Year 2011</t>
  </si>
  <si>
    <t xml:space="preserve">Complementary IOC </t>
  </si>
  <si>
    <t>08.08.2011</t>
  </si>
  <si>
    <t>08.22.2011</t>
  </si>
  <si>
    <t>78.00</t>
  </si>
  <si>
    <t>66.30</t>
  </si>
  <si>
    <t>2 nd Quarter - Dividends</t>
  </si>
  <si>
    <t>08.31.2011</t>
  </si>
  <si>
    <t>10.03.2011</t>
  </si>
  <si>
    <t>11.30.2011</t>
  </si>
  <si>
    <t>01.02.2011</t>
  </si>
  <si>
    <t>3 rd Quarter - Dividends</t>
  </si>
  <si>
    <t>140.00</t>
  </si>
  <si>
    <t>119.00</t>
  </si>
  <si>
    <t>4 th Quarter - Dividends</t>
  </si>
  <si>
    <t>02.29.2012</t>
  </si>
  <si>
    <t>04.02.2012</t>
  </si>
  <si>
    <t>02.28.2012</t>
  </si>
  <si>
    <t>12.26.2011</t>
  </si>
  <si>
    <t>03.13.2012</t>
  </si>
  <si>
    <t>Complementary IOC (1st)</t>
  </si>
  <si>
    <t>Complementary IOC (2nd)</t>
  </si>
  <si>
    <t>12.88</t>
  </si>
  <si>
    <t>10.95</t>
  </si>
  <si>
    <t>06.08.2012</t>
  </si>
  <si>
    <t>134.82</t>
  </si>
  <si>
    <t>114.60</t>
  </si>
  <si>
    <t>05.31.2012</t>
  </si>
  <si>
    <t>07.02.2012</t>
  </si>
  <si>
    <t>15.00</t>
  </si>
  <si>
    <t>Competence Year 2012</t>
  </si>
  <si>
    <t>12.19.2011</t>
  </si>
  <si>
    <t>08.31.2012</t>
  </si>
  <si>
    <t>10.01.2012</t>
  </si>
  <si>
    <t>11.30.2012</t>
  </si>
  <si>
    <t>02.01.2013</t>
  </si>
  <si>
    <t>IOC (2nd)</t>
  </si>
  <si>
    <t>IOC (1st)</t>
  </si>
  <si>
    <t>110.00</t>
  </si>
  <si>
    <t>93.50</t>
  </si>
  <si>
    <t>82.45</t>
  </si>
  <si>
    <t>97.00</t>
  </si>
  <si>
    <t>12.17.2012</t>
  </si>
  <si>
    <t>12.18.2012</t>
  </si>
  <si>
    <t>02.28.2013</t>
  </si>
  <si>
    <t>04.01.2013</t>
  </si>
  <si>
    <t>03.04.2013</t>
  </si>
  <si>
    <t xml:space="preserve"> 14.03.2013</t>
  </si>
  <si>
    <t>03.05.2013</t>
  </si>
  <si>
    <t>06.21.2013</t>
  </si>
  <si>
    <t>07.01.2013</t>
  </si>
  <si>
    <t>05.31.2013</t>
  </si>
  <si>
    <t>IOC</t>
  </si>
  <si>
    <t>08.05.2013</t>
  </si>
  <si>
    <t>08.06.2013</t>
  </si>
  <si>
    <t>08.21.2013</t>
  </si>
  <si>
    <t>106.93</t>
  </si>
  <si>
    <t>71.00</t>
  </si>
  <si>
    <t>60.35</t>
  </si>
  <si>
    <t>125.80</t>
  </si>
  <si>
    <t>08.30.2013</t>
  </si>
  <si>
    <t>10.01.2013</t>
  </si>
  <si>
    <t>11.29.2013</t>
  </si>
  <si>
    <t>01.02.2014</t>
  </si>
  <si>
    <t>12.18.2013</t>
  </si>
  <si>
    <t>12.20.2013</t>
  </si>
  <si>
    <t>86.00</t>
  </si>
  <si>
    <t>73.10</t>
  </si>
  <si>
    <t>02.28.2014 (1st payment)</t>
  </si>
  <si>
    <t>04.07.2014 (2nd payment)</t>
  </si>
  <si>
    <t>114.00</t>
  </si>
  <si>
    <t>62.60</t>
  </si>
  <si>
    <t>96.90</t>
  </si>
  <si>
    <t>53.21</t>
  </si>
  <si>
    <t>02.18.2014</t>
  </si>
  <si>
    <t>02.28.2014</t>
  </si>
  <si>
    <t>04.01.2014</t>
  </si>
  <si>
    <t>Competence Year 2013</t>
  </si>
  <si>
    <t>Competence Year 2014</t>
  </si>
  <si>
    <t>05.30.2014</t>
  </si>
  <si>
    <t>07.01.2014</t>
  </si>
  <si>
    <t>BDM (1)</t>
  </si>
  <si>
    <t>08.11.2014</t>
  </si>
  <si>
    <t>08.13.2014</t>
  </si>
  <si>
    <t>08.25.2014</t>
  </si>
  <si>
    <t>82.00</t>
  </si>
  <si>
    <t>69.70</t>
  </si>
  <si>
    <t>08.29.2014</t>
  </si>
  <si>
    <t>10.01.2014</t>
  </si>
  <si>
    <t>-</t>
  </si>
  <si>
    <t>Capital Increase</t>
  </si>
  <si>
    <t>Approved on</t>
  </si>
  <si>
    <t>Last Date Prior to "EX"</t>
  </si>
  <si>
    <t>Effect</t>
  </si>
  <si>
    <t>Subscription of 0.0094187 shares at R$10.00 for each 1 share held</t>
  </si>
  <si>
    <t>Subscription of 0.018172 shares at R$5.80 for each 1 share held</t>
  </si>
  <si>
    <t>Subscription of 0.0081164 shares at R$8.00 for each 1 share held</t>
  </si>
  <si>
    <t>Subscription of 0.010224 shares at R$8.40 for each 1 share held</t>
  </si>
  <si>
    <t>Subscription of 0.0255 shares at R$1.90 for each 1 share held</t>
  </si>
  <si>
    <t>Subscription of 0.030273 shares at R$1.50 for each 1 share held</t>
  </si>
  <si>
    <t>Subscription of 0.023435 shares at R$1.30 for each 1 share held</t>
  </si>
  <si>
    <t>Subscription of 0.022863 shares at R$0.84 for each 1 share held</t>
  </si>
  <si>
    <t>0.3936</t>
  </si>
  <si>
    <t>0.3928</t>
  </si>
  <si>
    <t>0.4217</t>
  </si>
  <si>
    <t>0.3739</t>
  </si>
  <si>
    <t>0.4114</t>
  </si>
  <si>
    <t>0.3237</t>
  </si>
  <si>
    <t>0.3800</t>
  </si>
  <si>
    <t>0.4092</t>
  </si>
  <si>
    <t>0.2800</t>
  </si>
  <si>
    <t>0.2161</t>
  </si>
  <si>
    <t>0.1286</t>
  </si>
  <si>
    <t>0.1121</t>
  </si>
  <si>
    <t>0.0855</t>
  </si>
  <si>
    <t>0.0678</t>
  </si>
  <si>
    <t>0.1910</t>
  </si>
  <si>
    <t>0.1317</t>
  </si>
  <si>
    <t>0.0389</t>
  </si>
  <si>
    <t>2,151,178</t>
  </si>
  <si>
    <t>1,904,082</t>
  </si>
  <si>
    <t>1,406,671</t>
  </si>
  <si>
    <t>1,596,841</t>
  </si>
  <si>
    <t>1,340,336</t>
  </si>
  <si>
    <t>1,301,953</t>
  </si>
  <si>
    <t>1,858,611</t>
  </si>
  <si>
    <t>1,635,544</t>
  </si>
  <si>
    <t>1,877,426</t>
  </si>
  <si>
    <t>1,662,097</t>
  </si>
  <si>
    <t>1,616,775</t>
  </si>
  <si>
    <t>1,426,956</t>
  </si>
  <si>
    <t>1,415,246</t>
  </si>
  <si>
    <t>1,164,689</t>
  </si>
  <si>
    <t>758,018</t>
  </si>
  <si>
    <t>592,259</t>
  </si>
  <si>
    <t>521,256</t>
  </si>
  <si>
    <t>352,377</t>
  </si>
  <si>
    <t>335,506</t>
  </si>
  <si>
    <t>283,189</t>
  </si>
  <si>
    <t>213,064</t>
  </si>
  <si>
    <t>184,229</t>
  </si>
  <si>
    <t>1,232,181</t>
  </si>
  <si>
    <t>1,106,660</t>
  </si>
  <si>
    <t>0.3436</t>
  </si>
  <si>
    <t>0.3429</t>
  </si>
  <si>
    <t>0.3668</t>
  </si>
  <si>
    <t>0.3262</t>
  </si>
  <si>
    <t>0.2835</t>
  </si>
  <si>
    <t>0.3646</t>
  </si>
  <si>
    <t>0.3302</t>
  </si>
  <si>
    <t>0.3478</t>
  </si>
  <si>
    <t>0.2380</t>
  </si>
  <si>
    <t>0.1837</t>
  </si>
  <si>
    <t>0.1624</t>
  </si>
  <si>
    <t>0.1119</t>
  </si>
  <si>
    <t>0.1093</t>
  </si>
  <si>
    <t>0.0953</t>
  </si>
  <si>
    <t>0.0727</t>
  </si>
  <si>
    <t>0.0599</t>
  </si>
  <si>
    <t>525,000</t>
  </si>
  <si>
    <t>900,000</t>
  </si>
  <si>
    <t>412,000</t>
  </si>
  <si>
    <t>266,000</t>
  </si>
  <si>
    <t>450,000</t>
  </si>
  <si>
    <t>250,000</t>
  </si>
  <si>
    <t>300,000</t>
  </si>
  <si>
    <t>100,000</t>
  </si>
  <si>
    <t>158,500</t>
  </si>
  <si>
    <t>116,700</t>
  </si>
  <si>
    <t>148,765</t>
  </si>
  <si>
    <t>135,000</t>
  </si>
  <si>
    <t>88,500</t>
  </si>
  <si>
    <t>60,000</t>
  </si>
  <si>
    <t>12.17.2014</t>
  </si>
  <si>
    <t>11.28.2014</t>
  </si>
  <si>
    <t>12.19.2014</t>
  </si>
  <si>
    <t>02.10.2015</t>
  </si>
  <si>
    <t>01.02.2015</t>
  </si>
  <si>
    <t>02.26.2015</t>
  </si>
  <si>
    <t>03.31.2015</t>
  </si>
  <si>
    <t>35.60</t>
  </si>
  <si>
    <t>49.70</t>
  </si>
  <si>
    <t>30.26</t>
  </si>
  <si>
    <t xml:space="preserve">IOC </t>
  </si>
  <si>
    <t>02.09.2015</t>
  </si>
  <si>
    <t>174.12</t>
  </si>
  <si>
    <t>148.00</t>
  </si>
  <si>
    <t>02.27.2015</t>
  </si>
  <si>
    <t>04.01.2015</t>
  </si>
  <si>
    <t>41.90</t>
  </si>
  <si>
    <t>Additional dividends</t>
  </si>
  <si>
    <t>0.3996</t>
  </si>
  <si>
    <t>2,704,762</t>
  </si>
  <si>
    <t>0.4433</t>
  </si>
  <si>
    <t>2,437,792</t>
  </si>
  <si>
    <t>Competence Year 2015</t>
  </si>
  <si>
    <t>05.29.2015</t>
  </si>
  <si>
    <t>07.01.2015</t>
  </si>
  <si>
    <t>08.10.2015</t>
  </si>
  <si>
    <t>08.12.2015</t>
  </si>
  <si>
    <t>08.25.2015</t>
  </si>
  <si>
    <t>86.50</t>
  </si>
  <si>
    <t>73.53</t>
  </si>
  <si>
    <t>08.31.2015</t>
  </si>
  <si>
    <t>10.01.2015</t>
  </si>
  <si>
    <t>11.30.2015</t>
  </si>
  <si>
    <t>01.04.2016</t>
  </si>
  <si>
    <t>12.07.2015</t>
  </si>
  <si>
    <t>12.09.2015</t>
  </si>
  <si>
    <t>120.90</t>
  </si>
  <si>
    <t>102.77</t>
  </si>
  <si>
    <t>02.18.2016</t>
  </si>
  <si>
    <t>02.29.2016</t>
  </si>
  <si>
    <t>106.30</t>
  </si>
  <si>
    <t>90.36</t>
  </si>
  <si>
    <t>75.50</t>
  </si>
  <si>
    <t>04.01.2016</t>
  </si>
  <si>
    <t>3,034,528</t>
  </si>
  <si>
    <t>0.4492</t>
  </si>
  <si>
    <t>2,716,653</t>
  </si>
  <si>
    <t>0.4021</t>
  </si>
  <si>
    <t>08.08.2016</t>
  </si>
  <si>
    <t>08.12.2016</t>
  </si>
  <si>
    <t>08.25.2016</t>
  </si>
  <si>
    <t>79.00</t>
  </si>
  <si>
    <t>67.15</t>
  </si>
  <si>
    <t>10.03.2016</t>
  </si>
  <si>
    <t>08.31.2016</t>
  </si>
  <si>
    <t>3nd Quarter - Dividends</t>
  </si>
  <si>
    <t>01.02.2017</t>
  </si>
  <si>
    <t>Competence Year 2016</t>
  </si>
  <si>
    <t>12.19.2016</t>
  </si>
  <si>
    <t>12.22.2016</t>
  </si>
  <si>
    <t>IOC - Single Installment</t>
  </si>
  <si>
    <t>03.03.2017</t>
  </si>
  <si>
    <t>276.00</t>
  </si>
  <si>
    <t>234.60</t>
  </si>
  <si>
    <t>02.13.2017</t>
  </si>
  <si>
    <t>02.20.2017</t>
  </si>
  <si>
    <t>04.06.2017</t>
  </si>
  <si>
    <t>49.00</t>
  </si>
  <si>
    <t>118.80</t>
  </si>
  <si>
    <t>45.65</t>
  </si>
  <si>
    <t>100.98</t>
  </si>
  <si>
    <t>IOC Additional - 1st installment</t>
  </si>
  <si>
    <t>Shareholding Position</t>
  </si>
  <si>
    <t>02.24.2017</t>
  </si>
  <si>
    <t>04.03.2017</t>
  </si>
  <si>
    <t>4,315,039</t>
  </si>
  <si>
    <t>0.5828</t>
  </si>
  <si>
    <t>3,734,473</t>
  </si>
  <si>
    <t>Competence Year 2017</t>
  </si>
  <si>
    <t>07.01.2016</t>
  </si>
  <si>
    <t>07.03.2017</t>
  </si>
  <si>
    <t>05.31.2017</t>
  </si>
  <si>
    <t>05.31.2016</t>
  </si>
  <si>
    <t>08.07.2017</t>
  </si>
  <si>
    <t>08.25.2017</t>
  </si>
  <si>
    <t>08.14.2017</t>
  </si>
  <si>
    <t>08.31.2017</t>
  </si>
  <si>
    <t>10.02.2017</t>
  </si>
  <si>
    <t>11.30.2017</t>
  </si>
  <si>
    <t>01.02.2018</t>
  </si>
  <si>
    <t>19.12.2017</t>
  </si>
  <si>
    <t>Aditional dividends 1st installment</t>
  </si>
  <si>
    <t>Aditional dividends 2nd installment</t>
  </si>
  <si>
    <t>02.22.2018</t>
  </si>
  <si>
    <t>03.07.2018</t>
  </si>
  <si>
    <t>04.05.2018</t>
  </si>
  <si>
    <t>110.25</t>
  </si>
  <si>
    <t>185.00</t>
  </si>
  <si>
    <t>374.00</t>
  </si>
  <si>
    <t>317.90</t>
  </si>
  <si>
    <t>168.06</t>
  </si>
  <si>
    <t>142.85</t>
  </si>
  <si>
    <t>02.28.2018</t>
  </si>
  <si>
    <t>04.02.2018</t>
  </si>
  <si>
    <t>1,370,000</t>
  </si>
  <si>
    <t>7,296,969</t>
  </si>
  <si>
    <t>6,600,733</t>
  </si>
  <si>
    <t>12.22.2017</t>
  </si>
  <si>
    <t>05.30.2018</t>
  </si>
  <si>
    <t>08.31.2018</t>
  </si>
  <si>
    <t>11.30.2018</t>
  </si>
  <si>
    <t>02.28.2019</t>
  </si>
  <si>
    <t>07.02.2018</t>
  </si>
  <si>
    <t>10.01.2018</t>
  </si>
  <si>
    <t>01.02.2019</t>
  </si>
  <si>
    <t>04.01.2019</t>
  </si>
  <si>
    <t>08.13.2018</t>
  </si>
  <si>
    <t>08.17.2018</t>
  </si>
  <si>
    <t>08.30.2018</t>
  </si>
  <si>
    <t>9.60</t>
  </si>
  <si>
    <t>8.16</t>
  </si>
  <si>
    <t>199.20</t>
  </si>
  <si>
    <t>Dividend 2018</t>
  </si>
  <si>
    <t>12.12.2018</t>
  </si>
  <si>
    <t>12.17.2018</t>
  </si>
  <si>
    <t>8.10</t>
  </si>
  <si>
    <t>Additional Dividends</t>
  </si>
  <si>
    <t>02.18.2019</t>
  </si>
  <si>
    <t>02.21.2019</t>
  </si>
  <si>
    <t>03.07.2019</t>
  </si>
  <si>
    <t>311.10</t>
  </si>
  <si>
    <t>            8,426,563</t>
  </si>
  <si>
    <t>453.20</t>
  </si>
  <si>
    <t>264.44</t>
  </si>
  <si>
    <t>6.89</t>
  </si>
  <si>
    <t>02.28.2020</t>
  </si>
  <si>
    <t>05.31.2019</t>
  </si>
  <si>
    <t>08.30.2019</t>
  </si>
  <si>
    <t>11.29.2019</t>
  </si>
  <si>
    <t>07.01.2019</t>
  </si>
  <si>
    <t>10.01.2019</t>
  </si>
  <si>
    <t>01.02.2020</t>
  </si>
  <si>
    <t>04.01.2020</t>
  </si>
  <si>
    <t>20.00</t>
  </si>
  <si>
    <t>Competence Year 2019</t>
  </si>
  <si>
    <t>Competence Year 2018</t>
  </si>
  <si>
    <t>08.12.2019</t>
  </si>
  <si>
    <t>08.15.2019</t>
  </si>
  <si>
    <t>08.23.2019</t>
  </si>
  <si>
    <t>340.5</t>
  </si>
  <si>
    <t>12.09.2019</t>
  </si>
  <si>
    <t>12.12.2019</t>
  </si>
  <si>
    <t>04.30.2020</t>
  </si>
  <si>
    <t>5.95</t>
  </si>
  <si>
    <t>5.06</t>
  </si>
  <si>
    <t>02.17.2020</t>
  </si>
  <si>
    <t>02.20.2020</t>
  </si>
  <si>
    <t>03.06.2020</t>
  </si>
  <si>
    <t>226.00</t>
  </si>
  <si>
    <t>217.4</t>
  </si>
  <si>
    <t>184.79</t>
  </si>
  <si>
    <t>7,316,147</t>
  </si>
  <si>
    <t>7,034,364</t>
  </si>
  <si>
    <t>05.29.2020</t>
  </si>
  <si>
    <t>08.31.2020</t>
  </si>
  <si>
    <t>11.30.2020</t>
  </si>
  <si>
    <t>02.26.2021</t>
  </si>
  <si>
    <t>07.01.2020</t>
  </si>
  <si>
    <t>10.01.2020</t>
  </si>
  <si>
    <t>01.04.2021</t>
  </si>
  <si>
    <t>04.01.2021</t>
  </si>
  <si>
    <t>08.17.2020</t>
  </si>
  <si>
    <t>08.26.2020</t>
  </si>
  <si>
    <t>08.10.2020</t>
  </si>
  <si>
    <t>12.10.2020</t>
  </si>
  <si>
    <t>12.07.2020</t>
  </si>
  <si>
    <t>01.18.2021</t>
  </si>
  <si>
    <t>01.22.2021</t>
  </si>
  <si>
    <t>IOC Additional - 2nd installment</t>
  </si>
  <si>
    <t>Additional IOC</t>
  </si>
  <si>
    <t>ITAÚSA S.A.</t>
  </si>
  <si>
    <t>Nominal  </t>
  </si>
  <si>
    <t>Declaratory Act     BDM (1)</t>
  </si>
  <si>
    <t>Date of payment</t>
  </si>
  <si>
    <t>Declaratory Act BDM (1)</t>
  </si>
  <si>
    <t>Declaratory Act       BDM (1)</t>
  </si>
  <si>
    <t>Payment (R$ per thousand shares)</t>
  </si>
  <si>
    <t>Payment (Cr$ per thousand shares)</t>
  </si>
  <si>
    <t>Payment (NCz$ per thousand shares)</t>
  </si>
  <si>
    <t>Competence Year 1985</t>
  </si>
  <si>
    <t>Competence Year 1984</t>
  </si>
  <si>
    <t>Competence Year 1983</t>
  </si>
  <si>
    <t>Competence Year 1982</t>
  </si>
  <si>
    <t>Competence Year 1981</t>
  </si>
  <si>
    <t>Competence Year 1980</t>
  </si>
  <si>
    <t>Competence Year 1979</t>
  </si>
  <si>
    <t>Competence Year 1978</t>
  </si>
  <si>
    <t>02.19.2018</t>
  </si>
  <si>
    <r>
      <t>3</t>
    </r>
    <r>
      <rPr>
        <vertAlign val="superscript"/>
        <sz val="8"/>
        <rFont val="Arial"/>
        <family val="2"/>
      </rPr>
      <t xml:space="preserve">rd 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</si>
  <si>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nd  </t>
    </r>
    <r>
      <rPr>
        <sz val="8"/>
        <rFont val="Arial"/>
        <family val="2"/>
      </rPr>
      <t>Quarter</t>
    </r>
  </si>
  <si>
    <r>
      <t>1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</si>
  <si>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th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</si>
  <si>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</si>
  <si>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</si>
  <si>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</si>
  <si>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th 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</si>
  <si>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 xml:space="preserve">rd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</si>
  <si>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nd </t>
    </r>
    <r>
      <rPr>
        <sz val="8"/>
        <rFont val="Arial"/>
        <family val="2"/>
      </rPr>
      <t>Quarter</t>
    </r>
  </si>
  <si>
    <r>
      <t>4rd</t>
    </r>
    <r>
      <rPr>
        <sz val="8"/>
        <rFont val="Arial"/>
        <family val="2"/>
      </rPr>
      <t>Quarter</t>
    </r>
  </si>
  <si>
    <r>
      <t>3st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Quarter</t>
    </r>
  </si>
  <si>
    <r>
      <t>1</t>
    </r>
    <r>
      <rPr>
        <vertAlign val="superscript"/>
        <sz val="8"/>
        <rFont val="Arial"/>
        <family val="2"/>
      </rPr>
      <t xml:space="preserve">st </t>
    </r>
    <r>
      <rPr>
        <sz val="8"/>
        <rFont val="Arial"/>
        <family val="2"/>
      </rPr>
      <t>Quarter</t>
    </r>
  </si>
  <si>
    <r>
      <t>02.28.2001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</si>
  <si>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</si>
  <si>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</si>
  <si>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</si>
  <si>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</si>
  <si>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t>03.12.2021</t>
  </si>
  <si>
    <t>03.04.2021</t>
  </si>
  <si>
    <t>03.09.2021</t>
  </si>
  <si>
    <t>1,870,986</t>
  </si>
  <si>
    <t>1,716,500</t>
  </si>
  <si>
    <t>03.18.2021</t>
  </si>
  <si>
    <t>03.25.2021</t>
  </si>
  <si>
    <t>04.19.2021</t>
  </si>
  <si>
    <t>04.27.2021</t>
  </si>
  <si>
    <t>05.14.2021</t>
  </si>
  <si>
    <t>05.24.2021</t>
  </si>
  <si>
    <t>04.01.2022</t>
  </si>
  <si>
    <t>11.30.2021</t>
  </si>
  <si>
    <t>01.03.2022</t>
  </si>
  <si>
    <t>08.31.2021</t>
  </si>
  <si>
    <t>05.31.2021</t>
  </si>
  <si>
    <t>08.09.2021</t>
  </si>
  <si>
    <t>08.13.2021</t>
  </si>
  <si>
    <t>08.26.2021</t>
  </si>
  <si>
    <t>11.08.2021</t>
  </si>
  <si>
    <t>12.13.2022</t>
  </si>
  <si>
    <t>(3) Declared in lieu of dividends of the 3rd and 4th quarters of 2021, according to the Material Fact disclosed on November 08, 2021.</t>
  </si>
  <si>
    <t>11.23.2021</t>
  </si>
  <si>
    <t>12.13.2021</t>
  </si>
  <si>
    <t>01.14.2022</t>
  </si>
  <si>
    <t>03.24.2022</t>
  </si>
  <si>
    <t>05.09.2022</t>
  </si>
  <si>
    <t>05.31.2022</t>
  </si>
  <si>
    <t>08.31.2022</t>
  </si>
  <si>
    <t>02.28.2023</t>
  </si>
  <si>
    <t>07.01.2022</t>
  </si>
  <si>
    <t>10.03.2022</t>
  </si>
  <si>
    <t>01.02.2023</t>
  </si>
  <si>
    <t>04.03.2023</t>
  </si>
  <si>
    <t>08.30.2022</t>
  </si>
  <si>
    <t>08.15.2022</t>
  </si>
  <si>
    <t>08.18.2022</t>
  </si>
  <si>
    <t>IOC - 1st quarter</t>
  </si>
  <si>
    <t>IOC - 2nd quarter</t>
  </si>
  <si>
    <t>IOC - 3rd quarter</t>
  </si>
  <si>
    <t>IOC - 4th quarter</t>
  </si>
  <si>
    <t>03.21.2022</t>
  </si>
  <si>
    <t>COMPETENCE YEAR</t>
  </si>
  <si>
    <t>PAYMENT</t>
  </si>
  <si>
    <t>DATE</t>
  </si>
  <si>
    <t>POSITION</t>
  </si>
  <si>
    <t>SHAREHOLDING</t>
  </si>
  <si>
    <r>
      <t xml:space="preserve">BDM </t>
    </r>
    <r>
      <rPr>
        <b/>
        <vertAlign val="superscript"/>
        <sz val="8"/>
        <color theme="0"/>
        <rFont val="Arial"/>
        <family val="2"/>
      </rPr>
      <t>(1)</t>
    </r>
  </si>
  <si>
    <t>DECLARATORY ACT</t>
  </si>
  <si>
    <t>PAYMENT (R$ per thousand shares)</t>
  </si>
  <si>
    <r>
      <t xml:space="preserve">Net </t>
    </r>
    <r>
      <rPr>
        <b/>
        <vertAlign val="superscript"/>
        <sz val="8"/>
        <color theme="0"/>
        <rFont val="Arial"/>
        <family val="2"/>
      </rPr>
      <t>(2)</t>
    </r>
  </si>
  <si>
    <t>(R$ thousand)</t>
  </si>
  <si>
    <t>(*) Resolved to Board of Directors Meeting of 08/15/2022.</t>
  </si>
  <si>
    <t>(*) Resolved to Board of Directors Meeting of 02/14/2022.</t>
  </si>
  <si>
    <t>10.01.2021</t>
  </si>
  <si>
    <t>07.01.2021</t>
  </si>
  <si>
    <t>November-80 a January-81</t>
  </si>
  <si>
    <t>November-82 a January-83</t>
  </si>
  <si>
    <t>November-81 a January-82</t>
  </si>
  <si>
    <t>November-79 a January-80</t>
  </si>
  <si>
    <t xml:space="preserve">(1) Board of Directors Meeting; </t>
  </si>
  <si>
    <t xml:space="preserve">(*) Dividend plus monetary correction based on the variation of the OTN from December 1987 to March 1988 = NCz$ 0.2353. </t>
  </si>
  <si>
    <r>
      <t xml:space="preserve">Nominal </t>
    </r>
    <r>
      <rPr>
        <sz val="8"/>
        <rFont val="Arial"/>
        <family val="2"/>
      </rPr>
      <t> </t>
    </r>
  </si>
  <si>
    <r>
      <t xml:space="preserve">Complementary </t>
    </r>
    <r>
      <rPr>
        <vertAlign val="superscript"/>
        <sz val="8"/>
        <rFont val="Arial"/>
        <family val="2"/>
      </rPr>
      <t>(**)</t>
    </r>
    <r>
      <rPr>
        <sz val="8"/>
        <rFont val="Arial"/>
        <family val="2"/>
      </rPr>
      <t xml:space="preserve"> 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</si>
  <si>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(***)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</si>
  <si>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(****)</t>
    </r>
  </si>
  <si>
    <r>
      <t xml:space="preserve">Complementary </t>
    </r>
    <r>
      <rPr>
        <vertAlign val="superscript"/>
        <sz val="8"/>
        <rFont val="Arial"/>
        <family val="2"/>
      </rPr>
      <t>(*****)</t>
    </r>
  </si>
  <si>
    <r>
      <t xml:space="preserve">(3)   </t>
    </r>
    <r>
      <rPr>
        <sz val="8"/>
        <rFont val="Arial"/>
        <family val="2"/>
      </rPr>
      <t> 0.0582</t>
    </r>
  </si>
  <si>
    <r>
      <t xml:space="preserve">(3)   </t>
    </r>
    <r>
      <rPr>
        <sz val="8"/>
        <rFont val="Arial"/>
        <family val="2"/>
      </rPr>
      <t>  0.04947</t>
    </r>
  </si>
  <si>
    <r>
      <t>(3) </t>
    </r>
    <r>
      <rPr>
        <sz val="8"/>
        <rFont val="Arial"/>
        <family val="2"/>
      </rPr>
      <t xml:space="preserve"> 0.00283</t>
    </r>
  </si>
  <si>
    <r>
      <t>(3) </t>
    </r>
    <r>
      <rPr>
        <sz val="8"/>
        <rFont val="Arial"/>
        <family val="2"/>
      </rPr>
      <t xml:space="preserve"> 0.0024055</t>
    </r>
  </si>
  <si>
    <r>
      <t xml:space="preserve">Complementary </t>
    </r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</si>
  <si>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</si>
  <si>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(*)</t>
    </r>
  </si>
  <si>
    <r>
      <t xml:space="preserve">Special 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</si>
  <si>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  <r>
      <rPr>
        <vertAlign val="superscript"/>
        <sz val="8"/>
        <rFont val="Arial"/>
        <family val="2"/>
      </rPr>
      <t>(**)</t>
    </r>
  </si>
  <si>
    <r>
      <t xml:space="preserve">Complementary </t>
    </r>
    <r>
      <rPr>
        <vertAlign val="superscript"/>
        <sz val="8"/>
        <rFont val="Arial"/>
        <family val="2"/>
      </rPr>
      <t>(***)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</si>
  <si>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</si>
  <si>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  <r>
      <rPr>
        <vertAlign val="superscript"/>
        <sz val="8"/>
        <rFont val="Arial"/>
        <family val="2"/>
      </rPr>
      <t>(*)</t>
    </r>
  </si>
  <si>
    <r>
      <t xml:space="preserve">Complementary </t>
    </r>
    <r>
      <rPr>
        <vertAlign val="superscript"/>
        <sz val="8"/>
        <rFont val="Arial"/>
        <family val="2"/>
      </rPr>
      <t>(*)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</si>
  <si>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</si>
  <si>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</si>
  <si>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</si>
  <si>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</si>
  <si>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(**)</t>
    </r>
    <r>
      <rPr>
        <sz val="8"/>
        <rFont val="Arial"/>
        <family val="2"/>
      </rPr>
      <t xml:space="preserve">    10.00</t>
    </r>
  </si>
  <si>
    <r>
      <t>(*)</t>
    </r>
    <r>
      <rPr>
        <sz val="8"/>
        <rFont val="Arial"/>
        <family val="2"/>
      </rPr>
      <t xml:space="preserve">    4.15</t>
    </r>
  </si>
  <si>
    <r>
      <t>(*)</t>
    </r>
    <r>
      <rPr>
        <sz val="8"/>
        <rFont val="Arial"/>
        <family val="2"/>
      </rPr>
      <t xml:space="preserve">    8.10</t>
    </r>
  </si>
  <si>
    <r>
      <t>(*)</t>
    </r>
    <r>
      <rPr>
        <sz val="8"/>
        <rFont val="Arial"/>
        <family val="2"/>
      </rPr>
      <t xml:space="preserve">    1.00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</si>
  <si>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</si>
  <si>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</si>
  <si>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</si>
  <si>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</si>
  <si>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 xml:space="preserve">Special </t>
    </r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</t>
    </r>
  </si>
  <si>
    <r>
      <t>(*)</t>
    </r>
    <r>
      <rPr>
        <sz val="8"/>
        <rFont val="Arial"/>
        <family val="2"/>
      </rPr>
      <t>  0.20</t>
    </r>
  </si>
  <si>
    <t>08.30.2022 (*)</t>
  </si>
  <si>
    <t>Dividends - 2nd quarter</t>
  </si>
  <si>
    <t>Dividends - 1st quarter</t>
  </si>
  <si>
    <t>(*) Decision taken by the Administrative Council Meeting of February 21, 2001.</t>
  </si>
  <si>
    <t>History of Earnings | Dividends and Interest on Capital (IOC)</t>
  </si>
  <si>
    <t>Total Earnings Paid per Year (fiscal year)</t>
  </si>
  <si>
    <t>Fiscal Year</t>
  </si>
  <si>
    <t>11.07.2022</t>
  </si>
  <si>
    <t>11.10.2022</t>
  </si>
  <si>
    <t>12.01.2022</t>
  </si>
  <si>
    <t>12.08.2022</t>
  </si>
  <si>
    <t>03.10.2023</t>
  </si>
  <si>
    <t>03.20.2023</t>
  </si>
  <si>
    <t>05.31.2023</t>
  </si>
  <si>
    <t>03.23.2023</t>
  </si>
  <si>
    <t>07.03.2023</t>
  </si>
  <si>
    <t>05.15.2023</t>
  </si>
  <si>
    <t>4,156,591</t>
  </si>
  <si>
    <t>0.5042</t>
  </si>
  <si>
    <t>0.4286</t>
  </si>
  <si>
    <t>0.4867</t>
  </si>
  <si>
    <t>3,583,522</t>
  </si>
  <si>
    <t>0.4197</t>
  </si>
  <si>
    <t>                     8,841,378</t>
  </si>
  <si>
    <t>0.2225</t>
  </si>
  <si>
    <t>0.8699</t>
  </si>
  <si>
    <t>                   1.0512</t>
  </si>
  <si>
    <t>0.9763</t>
  </si>
  <si>
    <t>0.2041</t>
  </si>
  <si>
    <t>0.8363</t>
  </si>
  <si>
    <t>               1.0019</t>
  </si>
  <si>
    <t>0.8832</t>
  </si>
  <si>
    <t>0.5044</t>
  </si>
  <si>
    <t>04.28.2014</t>
  </si>
  <si>
    <t>05.02.2014</t>
  </si>
  <si>
    <t>05.06.2013</t>
  </si>
  <si>
    <t>05.07.2013</t>
  </si>
  <si>
    <t>04.30.2013</t>
  </si>
  <si>
    <t>04.26.2012</t>
  </si>
  <si>
    <t>04.29.2011</t>
  </si>
  <si>
    <t>04.30.2010</t>
  </si>
  <si>
    <t>04.30.2009</t>
  </si>
  <si>
    <t>04.29.2008</t>
  </si>
  <si>
    <t>04.27.2007</t>
  </si>
  <si>
    <t>04.28.2006</t>
  </si>
  <si>
    <t>04.29.2005</t>
  </si>
  <si>
    <t>04.26.2004</t>
  </si>
  <si>
    <t>04.28.2003</t>
  </si>
  <si>
    <t>04.29.2002</t>
  </si>
  <si>
    <t>03.19.2001</t>
  </si>
  <si>
    <t>01.27.2000</t>
  </si>
  <si>
    <t>03.24.1999</t>
  </si>
  <si>
    <t>05.24.2018</t>
  </si>
  <si>
    <t>04.29.2016</t>
  </si>
  <si>
    <t>12.20.2021</t>
  </si>
  <si>
    <t>05.04.2015</t>
  </si>
  <si>
    <t>08.25.2023</t>
  </si>
  <si>
    <t>06.19.2023</t>
  </si>
  <si>
    <t>06.22.2023</t>
  </si>
  <si>
    <t>08.25.2023 (*)</t>
  </si>
  <si>
    <t>(*) Resolved to Board of Directors Meeting of 06/19/2023.</t>
  </si>
  <si>
    <t>03.11.2022 (*)</t>
  </si>
  <si>
    <t>07.20.2023</t>
  </si>
  <si>
    <t>07.25.2023</t>
  </si>
  <si>
    <t>4,697,580</t>
  </si>
  <si>
    <t>3,992,941</t>
  </si>
  <si>
    <t>08.14.2023</t>
  </si>
  <si>
    <t>08.17.2023</t>
  </si>
  <si>
    <t>10.02.2023 (**)</t>
  </si>
  <si>
    <t>(**) Resolved to Board of Directors Meeting of 08/14/2023.</t>
  </si>
  <si>
    <t>10.02.2023</t>
  </si>
  <si>
    <t>09.21.2023</t>
  </si>
  <si>
    <t>09.18.2023</t>
  </si>
  <si>
    <t>10.19.2023</t>
  </si>
  <si>
    <t>10.16.2023</t>
  </si>
  <si>
    <t>11.13.2023</t>
  </si>
  <si>
    <t>11.30.2023</t>
  </si>
  <si>
    <t>01.02.2024</t>
  </si>
  <si>
    <t>11.22.2023</t>
  </si>
  <si>
    <t>11.27.2023</t>
  </si>
  <si>
    <t>12.13.2023</t>
  </si>
  <si>
    <t>12.18.2023</t>
  </si>
  <si>
    <t>02.19.2024</t>
  </si>
  <si>
    <t>02.29.2024</t>
  </si>
  <si>
    <t>02.22.2024</t>
  </si>
  <si>
    <t>03.08.2024</t>
  </si>
  <si>
    <t>03.08.2024 (**)</t>
  </si>
  <si>
    <t>02.28.2025</t>
  </si>
  <si>
    <t>11.29.2024</t>
  </si>
  <si>
    <t>08.30.2024</t>
  </si>
  <si>
    <t>05.31.2024</t>
  </si>
  <si>
    <t>04.01.2025</t>
  </si>
  <si>
    <t>01.02.2025</t>
  </si>
  <si>
    <t>10.01.2024</t>
  </si>
  <si>
    <t>07.01.2024</t>
  </si>
  <si>
    <t>8,812,000</t>
  </si>
  <si>
    <t>0.8852</t>
  </si>
  <si>
    <t>0.7975</t>
  </si>
  <si>
    <t>(**) Resolved to Board of Directors Meeting of 02/19/2024.</t>
  </si>
  <si>
    <t>04.01.2024</t>
  </si>
  <si>
    <r>
      <t xml:space="preserve">IOC - 3rd quarter </t>
    </r>
    <r>
      <rPr>
        <vertAlign val="superscript"/>
        <sz val="8"/>
        <rFont val="Arial"/>
        <family val="2"/>
      </rPr>
      <t>(3)</t>
    </r>
  </si>
  <si>
    <r>
      <t xml:space="preserve">IOC - 4th quarter </t>
    </r>
    <r>
      <rPr>
        <vertAlign val="superscript"/>
        <sz val="8"/>
        <rFont val="Arial"/>
        <family val="2"/>
      </rPr>
      <t>(3)</t>
    </r>
  </si>
  <si>
    <t>03.18.2024</t>
  </si>
  <si>
    <t>03.21.2024</t>
  </si>
  <si>
    <t>7,992,194</t>
  </si>
  <si>
    <t>8,854,969</t>
  </si>
  <si>
    <t>Subscription of 0.01390757436 shares at R$6.50 per each 1 share held</t>
  </si>
  <si>
    <t>Subscription of 0.023501435 shares at R$7.80 per each 1 share hold</t>
  </si>
  <si>
    <t>Subscription of 0.016386161 shares at R$6.10 per each 1 share held</t>
  </si>
  <si>
    <t>Subscription of 0.007340 shares at R$6.70 for each 1 share held</t>
  </si>
  <si>
    <t>Subscription of 0.015355 shares at R$6.25 for each 1 share held</t>
  </si>
  <si>
    <t>Subscription of 0.025967 shares at R$6.50 for each 1 share held</t>
  </si>
  <si>
    <t>Subscription of 0.012135 shares at R$8.50 for each 1 share held</t>
  </si>
  <si>
    <t>Subscription of 0.0064423 shares at R$9.50 for each 1 share held</t>
  </si>
  <si>
    <t>Subscription of 0.0043731 shares at R$7.20 for each 1 share held</t>
  </si>
  <si>
    <t>Subscription of 0.007753 shares at R$4.00 for each 1 share held</t>
  </si>
  <si>
    <t>Subscription of 0.018376 shares at R$2.70 for each 1 share held</t>
  </si>
  <si>
    <t>Subscription of 0.024708 shares at R$1.50 for each 1 share held</t>
  </si>
  <si>
    <t>06.17.2024</t>
  </si>
  <si>
    <t>06.20.2024</t>
  </si>
  <si>
    <t>09.16.2024</t>
  </si>
  <si>
    <t>09.19.2024</t>
  </si>
  <si>
    <t>11.11.2024</t>
  </si>
  <si>
    <t>12.02.2024</t>
  </si>
  <si>
    <t>12.06.2024</t>
  </si>
  <si>
    <t>12.11.2024</t>
  </si>
  <si>
    <t>7,000,000</t>
  </si>
  <si>
    <t>02.10.2025</t>
  </si>
  <si>
    <t>01.02.2026</t>
  </si>
  <si>
    <t>11.28.2025</t>
  </si>
  <si>
    <t>08.29.2025</t>
  </si>
  <si>
    <t>05.30.2025</t>
  </si>
  <si>
    <t>10.01.2025</t>
  </si>
  <si>
    <t>07.01.2025</t>
  </si>
  <si>
    <t>Dividends</t>
  </si>
  <si>
    <t>02.17.2025</t>
  </si>
  <si>
    <t>04.22.2025</t>
  </si>
  <si>
    <t>03.07.2025</t>
  </si>
  <si>
    <t>03.07.2025 (*)</t>
  </si>
  <si>
    <t>(*) Resolved to Board of Directors Meeting of 02/10/2025.</t>
  </si>
  <si>
    <t>10,322,537</t>
  </si>
  <si>
    <t>0.9667</t>
  </si>
  <si>
    <t>9,587,912</t>
  </si>
  <si>
    <t>0.8968</t>
  </si>
  <si>
    <t>(R$ per share)</t>
  </si>
  <si>
    <t>Total Earnings Paid
(Gross)</t>
  </si>
  <si>
    <t>Total Unitary Earnings
(Gross)</t>
  </si>
  <si>
    <t>Total Earnings Paid
(Net)</t>
  </si>
  <si>
    <t>Total Unitary Earnings
(Net)</t>
  </si>
  <si>
    <t>Subscription of 0.013766678 shares at R$6.70 per each 1 share held</t>
  </si>
  <si>
    <t>Acquisition Price</t>
  </si>
  <si>
    <t>% of Capital Increase</t>
  </si>
  <si>
    <t>2.55%</t>
  </si>
  <si>
    <t>R$ 6.70</t>
  </si>
  <si>
    <t>R$ 6.50</t>
  </si>
  <si>
    <t>R$ 7.80</t>
  </si>
  <si>
    <t>R$ 6.10</t>
  </si>
  <si>
    <t>R$ 6.25</t>
  </si>
  <si>
    <t>R$ 8.50</t>
  </si>
  <si>
    <t>R$ 10.00</t>
  </si>
  <si>
    <t>R$ 9.50</t>
  </si>
  <si>
    <t>R$ 5.80</t>
  </si>
  <si>
    <t>R$ 8.00</t>
  </si>
  <si>
    <t>R$ 8.40</t>
  </si>
  <si>
    <t>R$ 7.20</t>
  </si>
  <si>
    <t>R$ 4.00</t>
  </si>
  <si>
    <t>R$ 2.70</t>
  </si>
  <si>
    <t>R$ 1.50</t>
  </si>
  <si>
    <t>R$ 1.90</t>
  </si>
  <si>
    <t>R$ 1.30</t>
  </si>
  <si>
    <t>R$ 0.84</t>
  </si>
  <si>
    <t>1.38%</t>
  </si>
  <si>
    <t>1.39%</t>
  </si>
  <si>
    <t>2.35%</t>
  </si>
  <si>
    <t>1.64%</t>
  </si>
  <si>
    <t>0.73%</t>
  </si>
  <si>
    <t>1.54%</t>
  </si>
  <si>
    <t>2.60%</t>
  </si>
  <si>
    <t>1.21%</t>
  </si>
  <si>
    <t>0.94%</t>
  </si>
  <si>
    <t>0.64%</t>
  </si>
  <si>
    <t>1.82%</t>
  </si>
  <si>
    <t>0.81%</t>
  </si>
  <si>
    <t>0.44%</t>
  </si>
  <si>
    <t>0.78%</t>
  </si>
  <si>
    <t>1.84%</t>
  </si>
  <si>
    <t>2.47%</t>
  </si>
  <si>
    <t>2.34%</t>
  </si>
  <si>
    <t>2.29%</t>
  </si>
  <si>
    <t>3.03%</t>
  </si>
  <si>
    <t>1.02%</t>
  </si>
  <si>
    <t>Attributed Cost</t>
  </si>
  <si>
    <t>Proportion</t>
  </si>
  <si>
    <t>R$ 13.55518731</t>
  </si>
  <si>
    <t>R$ 17.917246</t>
  </si>
  <si>
    <t>R$ 13.65162423</t>
  </si>
  <si>
    <t>R$ 18.891662</t>
  </si>
  <si>
    <t>R$ 6.536570679</t>
  </si>
  <si>
    <t>R$ 6.04028937</t>
  </si>
  <si>
    <t>R$ 8.137540972</t>
  </si>
  <si>
    <t>R$ 8.101295339</t>
  </si>
  <si>
    <t>R$ 9.489506364</t>
  </si>
  <si>
    <t>R$ 6.402847</t>
  </si>
  <si>
    <t>R$ 6.569658</t>
  </si>
  <si>
    <t>R$ 6.42084</t>
  </si>
  <si>
    <t>R$ 6.297958957</t>
  </si>
  <si>
    <t>Bonus Shares</t>
  </si>
  <si>
    <t>Subscription of Shares (Capital Increase)</t>
  </si>
  <si>
    <t>5 new shares for each 100 shares held</t>
  </si>
  <si>
    <t>10 new shares for each 100 shares held</t>
  </si>
  <si>
    <t>1 new share for each 10 shares held</t>
  </si>
  <si>
    <t>06.16.2025</t>
  </si>
  <si>
    <t>06.20.2025</t>
  </si>
  <si>
    <t>1,000,000</t>
  </si>
  <si>
    <t>08.18.2025</t>
  </si>
  <si>
    <t>08.11.2025</t>
  </si>
  <si>
    <t>12.01.2025</t>
  </si>
  <si>
    <t>12.09.2025</t>
  </si>
  <si>
    <t>12.19.2025</t>
  </si>
  <si>
    <t>1.1327</t>
  </si>
  <si>
    <t>1.0791</t>
  </si>
  <si>
    <t>12,446,360</t>
  </si>
  <si>
    <t>11,857,767</t>
  </si>
  <si>
    <t>12.15.2025</t>
  </si>
  <si>
    <t>12.18.2025</t>
  </si>
  <si>
    <t>R$ 11.370033972</t>
  </si>
  <si>
    <t>2 new shares for each 100 shares held</t>
  </si>
  <si>
    <t>02.09.2026</t>
  </si>
  <si>
    <t>11.30.2026</t>
  </si>
  <si>
    <t>01.04.2027</t>
  </si>
  <si>
    <t>08.31.2026</t>
  </si>
  <si>
    <t>10.01.2026</t>
  </si>
  <si>
    <t>05.29.2026</t>
  </si>
  <si>
    <t>07.01.2026</t>
  </si>
  <si>
    <t>02.27.2026</t>
  </si>
  <si>
    <t>04.01.2026</t>
  </si>
  <si>
    <t>(2) Retention of 17.5% income tax, except for stockholders that are proven immune or exempt.</t>
  </si>
  <si>
    <t>03.06.2026</t>
  </si>
  <si>
    <t>03.16.2026</t>
  </si>
  <si>
    <t>03.19.2026</t>
  </si>
  <si>
    <t>2,387,680</t>
  </si>
  <si>
    <t>0.2130</t>
  </si>
  <si>
    <t>1,969,834</t>
  </si>
  <si>
    <t>0.1757</t>
  </si>
  <si>
    <t>50% on 03.19.99</t>
  </si>
  <si>
    <t>50% on 04.23.99</t>
  </si>
  <si>
    <t>02.24.86 and</t>
  </si>
  <si>
    <t>November-84 to January 85</t>
  </si>
  <si>
    <t>November-83 to January-84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</si>
</sst>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-* #,##0.000\ _E_s_c_._-;\-* #,##0.000\ _E_s_c_._-;_-* &quot;-&quot;??\ _E_s_c_._-;_-@_-"/>
    <numFmt numFmtId="166" formatCode="#,##0.000"/>
    <numFmt numFmtId="167" formatCode="#,##0.0"/>
    <numFmt numFmtId="168" formatCode="_(* #,##0_);_(* \(#,##0\);_(* &quot;-&quot;??_);_(@_)"/>
    <numFmt numFmtId="169" formatCode="_-* #,##0.00000_-;\-* #,##0.00000_-;_-* &quot;-&quot;????_-;_-@_-"/>
    <numFmt numFmtId="170" formatCode="_(* #,##0.0000_);_(* \(#,##0.0000\);_(* &quot;-&quot;????_);_(@_)"/>
    <numFmt numFmtId="171" formatCode="_(* #,##0.000_);_(* \(#,##0.000\);_(* &quot;-&quot;??_);_(@_)"/>
    <numFmt numFmtId="172" formatCode="mm\.dd\.yyyy"/>
    <numFmt numFmtId="173" formatCode="#,##0.0000;[Red]\-#,##0.0000"/>
    <numFmt numFmtId="174" formatCode="0.0000"/>
    <numFmt numFmtId="175" formatCode="#,##0.0000"/>
  </numFmts>
  <fonts count="19" x14ac:knownFonts="1">
    <font>
      <sz val="10"/>
      <name val="Arial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9"/>
      <color indexed="5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2"/>
      <color theme="3"/>
      <name val="Arial"/>
      <family val="2"/>
    </font>
    <font>
      <b/>
      <vertAlign val="superscript"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168" fontId="3" fillId="2" borderId="0" xfId="2" applyNumberFormat="1" applyFont="1" applyFill="1" applyAlignment="1">
      <alignment vertical="center"/>
    </xf>
    <xf numFmtId="169" fontId="3" fillId="2" borderId="0" xfId="0" applyNumberFormat="1" applyFont="1" applyFill="1" applyAlignment="1">
      <alignment vertical="center"/>
    </xf>
    <xf numFmtId="170" fontId="3" fillId="2" borderId="0" xfId="0" applyNumberFormat="1" applyFont="1" applyFill="1" applyAlignment="1">
      <alignment vertical="center"/>
    </xf>
    <xf numFmtId="168" fontId="3" fillId="2" borderId="0" xfId="0" applyNumberFormat="1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164" fontId="3" fillId="2" borderId="0" xfId="2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3" fillId="3" borderId="0" xfId="0" applyFont="1" applyFill="1"/>
    <xf numFmtId="0" fontId="3" fillId="0" borderId="4" xfId="0" applyFont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49" fontId="3" fillId="2" borderId="4" xfId="2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68" fontId="3" fillId="0" borderId="4" xfId="3" applyNumberFormat="1" applyFont="1" applyFill="1" applyBorder="1" applyAlignment="1">
      <alignment vertical="center"/>
    </xf>
    <xf numFmtId="171" fontId="3" fillId="0" borderId="4" xfId="3" applyNumberFormat="1" applyFont="1" applyFill="1" applyBorder="1" applyAlignment="1">
      <alignment vertical="center"/>
    </xf>
    <xf numFmtId="0" fontId="3" fillId="2" borderId="6" xfId="0" quotePrefix="1" applyFont="1" applyFill="1" applyBorder="1" applyAlignment="1">
      <alignment horizontal="right" wrapText="1"/>
    </xf>
    <xf numFmtId="168" fontId="3" fillId="3" borderId="4" xfId="3" applyNumberFormat="1" applyFont="1" applyFill="1" applyBorder="1" applyAlignment="1">
      <alignment horizontal="right" vertical="center"/>
    </xf>
    <xf numFmtId="14" fontId="5" fillId="0" borderId="4" xfId="0" applyNumberFormat="1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168" fontId="3" fillId="3" borderId="4" xfId="3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0" borderId="8" xfId="5" applyFont="1" applyFill="1" applyBorder="1" applyAlignment="1">
      <alignment horizontal="right" vertical="center"/>
    </xf>
    <xf numFmtId="164" fontId="3" fillId="0" borderId="5" xfId="5" applyFont="1" applyFill="1" applyBorder="1" applyAlignment="1">
      <alignment horizontal="right" vertical="center"/>
    </xf>
    <xf numFmtId="164" fontId="3" fillId="0" borderId="4" xfId="5" applyFont="1" applyFill="1" applyBorder="1" applyAlignment="1">
      <alignment horizontal="right" vertical="center"/>
    </xf>
    <xf numFmtId="164" fontId="3" fillId="0" borderId="8" xfId="2" applyFont="1" applyFill="1" applyBorder="1" applyAlignment="1">
      <alignment horizontal="right" vertical="center"/>
    </xf>
    <xf numFmtId="164" fontId="3" fillId="0" borderId="4" xfId="2" applyFont="1" applyFill="1" applyBorder="1" applyAlignment="1">
      <alignment horizontal="right" vertical="center"/>
    </xf>
    <xf numFmtId="164" fontId="3" fillId="0" borderId="5" xfId="2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quotePrefix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164" fontId="3" fillId="3" borderId="5" xfId="2" applyFont="1" applyFill="1" applyBorder="1" applyAlignment="1">
      <alignment horizontal="right" vertical="center"/>
    </xf>
    <xf numFmtId="172" fontId="3" fillId="3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14" fontId="3" fillId="3" borderId="10" xfId="0" applyNumberFormat="1" applyFont="1" applyFill="1" applyBorder="1" applyAlignment="1">
      <alignment horizontal="left"/>
    </xf>
    <xf numFmtId="14" fontId="3" fillId="3" borderId="10" xfId="0" applyNumberFormat="1" applyFont="1" applyFill="1" applyBorder="1" applyAlignment="1">
      <alignment horizontal="center"/>
    </xf>
    <xf numFmtId="164" fontId="3" fillId="3" borderId="8" xfId="2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" fontId="3" fillId="3" borderId="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2" fontId="3" fillId="3" borderId="8" xfId="0" applyNumberFormat="1" applyFont="1" applyFill="1" applyBorder="1" applyAlignment="1">
      <alignment horizontal="right" vertical="center"/>
    </xf>
    <xf numFmtId="2" fontId="3" fillId="3" borderId="5" xfId="0" applyNumberFormat="1" applyFont="1" applyFill="1" applyBorder="1" applyAlignment="1">
      <alignment horizontal="right" vertical="center"/>
    </xf>
    <xf numFmtId="164" fontId="3" fillId="3" borderId="11" xfId="2" applyFont="1" applyFill="1" applyBorder="1" applyAlignment="1">
      <alignment horizontal="right" vertical="center"/>
    </xf>
    <xf numFmtId="164" fontId="3" fillId="3" borderId="4" xfId="2" applyFont="1" applyFill="1" applyBorder="1" applyAlignment="1">
      <alignment horizontal="right" vertical="center"/>
    </xf>
    <xf numFmtId="1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14" fontId="3" fillId="0" borderId="10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vertical="center"/>
    </xf>
    <xf numFmtId="14" fontId="3" fillId="0" borderId="12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/>
    </xf>
    <xf numFmtId="14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7" fontId="3" fillId="0" borderId="4" xfId="0" applyNumberFormat="1" applyFont="1" applyBorder="1" applyAlignment="1">
      <alignment horizontal="right"/>
    </xf>
    <xf numFmtId="14" fontId="3" fillId="0" borderId="4" xfId="0" quotePrefix="1" applyNumberFormat="1" applyFont="1" applyBorder="1" applyAlignment="1">
      <alignment horizontal="center"/>
    </xf>
    <xf numFmtId="40" fontId="3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14" fontId="3" fillId="0" borderId="1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indent="1"/>
    </xf>
    <xf numFmtId="164" fontId="3" fillId="0" borderId="5" xfId="2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2" applyNumberFormat="1" applyFont="1" applyAlignment="1">
      <alignment vertical="center"/>
    </xf>
    <xf numFmtId="0" fontId="15" fillId="4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165" fontId="3" fillId="0" borderId="0" xfId="2" applyNumberFormat="1" applyFont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164" fontId="3" fillId="3" borderId="0" xfId="2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7" fontId="3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3" borderId="10" xfId="0" applyFont="1" applyFill="1" applyBorder="1" applyAlignment="1">
      <alignment horizontal="left" vertical="center" indent="1"/>
    </xf>
    <xf numFmtId="0" fontId="12" fillId="5" borderId="9" xfId="0" quotePrefix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64" fontId="3" fillId="0" borderId="8" xfId="2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49" fontId="3" fillId="0" borderId="4" xfId="3" applyNumberFormat="1" applyFont="1" applyFill="1" applyBorder="1" applyAlignment="1">
      <alignment horizontal="right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40" fontId="3" fillId="0" borderId="0" xfId="0" quotePrefix="1" applyNumberFormat="1" applyFont="1" applyAlignment="1">
      <alignment horizontal="right" vertical="center"/>
    </xf>
    <xf numFmtId="173" fontId="3" fillId="0" borderId="0" xfId="0" quotePrefix="1" applyNumberFormat="1" applyFont="1" applyAlignment="1">
      <alignment horizontal="right" vertical="center"/>
    </xf>
    <xf numFmtId="168" fontId="3" fillId="2" borderId="6" xfId="2" quotePrefix="1" applyNumberFormat="1" applyFont="1" applyFill="1" applyBorder="1" applyAlignment="1">
      <alignment horizontal="right" wrapText="1"/>
    </xf>
    <xf numFmtId="14" fontId="5" fillId="0" borderId="4" xfId="10" applyNumberFormat="1" applyFont="1" applyBorder="1" applyAlignment="1">
      <alignment horizontal="center" vertical="center" wrapText="1"/>
    </xf>
    <xf numFmtId="8" fontId="5" fillId="0" borderId="4" xfId="10" applyNumberFormat="1" applyFont="1" applyBorder="1" applyAlignment="1">
      <alignment horizontal="center" vertical="center" wrapText="1"/>
    </xf>
    <xf numFmtId="10" fontId="5" fillId="0" borderId="4" xfId="12" applyNumberFormat="1" applyFont="1" applyBorder="1" applyAlignment="1">
      <alignment horizontal="center" vertical="center" wrapText="1"/>
    </xf>
    <xf numFmtId="10" fontId="5" fillId="0" borderId="4" xfId="12" applyNumberFormat="1" applyFont="1" applyFill="1" applyBorder="1" applyAlignment="1">
      <alignment horizontal="center" vertical="center" wrapText="1"/>
    </xf>
    <xf numFmtId="174" fontId="0" fillId="3" borderId="0" xfId="0" applyNumberFormat="1" applyFill="1"/>
    <xf numFmtId="0" fontId="0" fillId="3" borderId="0" xfId="0" quotePrefix="1" applyFill="1"/>
    <xf numFmtId="0" fontId="12" fillId="5" borderId="4" xfId="10" applyFont="1" applyFill="1" applyBorder="1" applyAlignment="1">
      <alignment horizontal="center" vertical="center" wrapText="1"/>
    </xf>
    <xf numFmtId="0" fontId="3" fillId="0" borderId="4" xfId="10" quotePrefix="1" applyFont="1" applyBorder="1" applyAlignment="1">
      <alignment horizontal="center" vertical="center" wrapText="1"/>
    </xf>
    <xf numFmtId="9" fontId="3" fillId="0" borderId="4" xfId="10" quotePrefix="1" applyNumberFormat="1" applyFont="1" applyBorder="1" applyAlignment="1">
      <alignment horizontal="center" vertical="center" wrapText="1"/>
    </xf>
    <xf numFmtId="9" fontId="0" fillId="3" borderId="0" xfId="0" applyNumberFormat="1" applyFill="1"/>
    <xf numFmtId="0" fontId="3" fillId="0" borderId="4" xfId="0" applyFont="1" applyBorder="1" applyAlignment="1">
      <alignment horizontal="left" vertical="center"/>
    </xf>
    <xf numFmtId="9" fontId="3" fillId="0" borderId="4" xfId="10" quotePrefix="1" applyNumberFormat="1" applyFont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3" fontId="3" fillId="2" borderId="6" xfId="2" quotePrefix="1" applyNumberFormat="1" applyFont="1" applyFill="1" applyBorder="1" applyAlignment="1">
      <alignment horizontal="right" wrapText="1"/>
    </xf>
    <xf numFmtId="175" fontId="3" fillId="0" borderId="4" xfId="2" quotePrefix="1" applyNumberFormat="1" applyFont="1" applyFill="1" applyBorder="1" applyAlignment="1">
      <alignment horizontal="right" vertical="center"/>
    </xf>
    <xf numFmtId="49" fontId="3" fillId="0" borderId="4" xfId="3" quotePrefix="1" applyNumberFormat="1" applyFont="1" applyFill="1" applyBorder="1" applyAlignment="1">
      <alignment horizontal="right"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3" borderId="22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top" wrapText="1"/>
    </xf>
  </cellXfs>
  <cellStyles count="13">
    <cellStyle name="Hiperlink 2" xfId="11" xr:uid="{70D8D314-E2D9-4FDC-8F41-A85896EDD455}"/>
    <cellStyle name="Normal" xfId="0" builtinId="0"/>
    <cellStyle name="Normal 2" xfId="1" xr:uid="{00000000-0005-0000-0000-000001000000}"/>
    <cellStyle name="Normal 3" xfId="10" xr:uid="{FD9B9D89-D64E-4E95-B2CD-A439871B426A}"/>
    <cellStyle name="Porcentagem 2" xfId="12" xr:uid="{3FAFF654-A05C-4E9F-B5D5-03D1029AF065}"/>
    <cellStyle name="Vírgula" xfId="2" builtinId="3"/>
    <cellStyle name="Vírgula 2" xfId="3" xr:uid="{00000000-0005-0000-0000-000003000000}"/>
    <cellStyle name="Vírgula 2 2" xfId="4" xr:uid="{00000000-0005-0000-0000-000004000000}"/>
    <cellStyle name="Vírgula 2 2 2" xfId="8" xr:uid="{DBF4BCFD-93EB-4A54-8797-B7D2F9024D67}"/>
    <cellStyle name="Vírgula 2 3" xfId="7" xr:uid="{7D2630EA-69C1-40D0-9010-685ECFAEDAF4}"/>
    <cellStyle name="Vírgula 3" xfId="5" xr:uid="{00000000-0005-0000-0000-000005000000}"/>
    <cellStyle name="Vírgula 3 2" xfId="9" xr:uid="{B7D6F11C-70DA-45FA-8B31-04CEE0CDC5F3}"/>
    <cellStyle name="Vírgula 4" xfId="6" xr:uid="{C663B56A-66C4-48E0-B7C5-445A054B32D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02"/>
  <sheetViews>
    <sheetView showGridLines="0" tabSelected="1" zoomScaleNormal="100" workbookViewId="0"/>
  </sheetViews>
  <sheetFormatPr defaultColWidth="11.453125" defaultRowHeight="10" x14ac:dyDescent="0.25"/>
  <cols>
    <col min="1" max="1" width="2.54296875" style="115" customWidth="1"/>
    <col min="2" max="2" width="22.81640625" style="115" bestFit="1" customWidth="1"/>
    <col min="3" max="3" width="21.453125" style="115" bestFit="1" customWidth="1"/>
    <col min="4" max="4" width="17.54296875" style="115" customWidth="1"/>
    <col min="5" max="5" width="17.54296875" style="115" bestFit="1" customWidth="1"/>
    <col min="6" max="6" width="14.54296875" style="115" customWidth="1"/>
    <col min="7" max="7" width="14.6328125" style="115" customWidth="1"/>
    <col min="8" max="8" width="2.6328125" style="115" customWidth="1"/>
    <col min="9" max="16384" width="11.453125" style="115"/>
  </cols>
  <sheetData>
    <row r="1" spans="2:7" x14ac:dyDescent="0.25">
      <c r="B1" s="186"/>
      <c r="C1" s="186"/>
    </row>
    <row r="2" spans="2:7" ht="15.5" x14ac:dyDescent="0.25">
      <c r="B2" s="187" t="s">
        <v>1006</v>
      </c>
      <c r="C2" s="187"/>
      <c r="D2" s="187"/>
      <c r="E2" s="187"/>
      <c r="F2" s="187"/>
      <c r="G2" s="187"/>
    </row>
    <row r="3" spans="2:7" x14ac:dyDescent="0.25">
      <c r="B3" s="2"/>
      <c r="D3" s="116"/>
    </row>
    <row r="4" spans="2:7" ht="13.5" thickBot="1" x14ac:dyDescent="0.3">
      <c r="B4" s="188" t="s">
        <v>1140</v>
      </c>
      <c r="C4" s="188"/>
      <c r="D4" s="188"/>
      <c r="E4" s="188"/>
      <c r="F4" s="188"/>
      <c r="G4" s="188"/>
    </row>
    <row r="5" spans="2:7" ht="13" x14ac:dyDescent="0.25">
      <c r="B5" s="143"/>
      <c r="C5" s="143"/>
      <c r="D5" s="143"/>
      <c r="E5" s="143"/>
      <c r="F5" s="143"/>
      <c r="G5" s="143"/>
    </row>
    <row r="6" spans="2:7" ht="10.5" x14ac:dyDescent="0.25">
      <c r="B6" s="111" t="s">
        <v>1084</v>
      </c>
      <c r="C6" s="111" t="s">
        <v>1090</v>
      </c>
      <c r="D6" s="111" t="s">
        <v>1088</v>
      </c>
      <c r="E6" s="111" t="s">
        <v>1085</v>
      </c>
      <c r="F6" s="174" t="s">
        <v>1091</v>
      </c>
      <c r="G6" s="175"/>
    </row>
    <row r="7" spans="2:7" ht="12.5" x14ac:dyDescent="0.25">
      <c r="B7" s="110">
        <v>2026</v>
      </c>
      <c r="C7" s="110" t="s">
        <v>1089</v>
      </c>
      <c r="D7" s="110" t="s">
        <v>1087</v>
      </c>
      <c r="E7" s="110" t="s">
        <v>1086</v>
      </c>
      <c r="F7" s="109" t="s">
        <v>1007</v>
      </c>
      <c r="G7" s="109" t="s">
        <v>1092</v>
      </c>
    </row>
    <row r="8" spans="2:7" ht="13" customHeight="1" x14ac:dyDescent="0.25">
      <c r="B8" s="106" t="s">
        <v>705</v>
      </c>
      <c r="C8" s="140" t="s">
        <v>1374</v>
      </c>
      <c r="D8" s="140" t="s">
        <v>1375</v>
      </c>
      <c r="E8" s="140" t="s">
        <v>1366</v>
      </c>
      <c r="F8" s="107">
        <v>116</v>
      </c>
      <c r="G8" s="107">
        <v>95.699999999999989</v>
      </c>
    </row>
    <row r="9" spans="2:7" ht="13" customHeight="1" x14ac:dyDescent="0.25">
      <c r="B9" s="106" t="s">
        <v>1082</v>
      </c>
      <c r="C9" s="139" t="s">
        <v>1363</v>
      </c>
      <c r="D9" s="139" t="s">
        <v>1364</v>
      </c>
      <c r="E9" s="139" t="s">
        <v>1365</v>
      </c>
      <c r="F9" s="107">
        <v>24.2425</v>
      </c>
      <c r="G9" s="107">
        <v>20</v>
      </c>
    </row>
    <row r="10" spans="2:7" ht="13" customHeight="1" x14ac:dyDescent="0.25">
      <c r="B10" s="106" t="s">
        <v>1081</v>
      </c>
      <c r="C10" s="139" t="s">
        <v>1363</v>
      </c>
      <c r="D10" s="139" t="s">
        <v>1366</v>
      </c>
      <c r="E10" s="139" t="s">
        <v>1367</v>
      </c>
      <c r="F10" s="107">
        <v>24.2425</v>
      </c>
      <c r="G10" s="107">
        <v>20</v>
      </c>
    </row>
    <row r="11" spans="2:7" ht="13" customHeight="1" x14ac:dyDescent="0.25">
      <c r="B11" s="106" t="s">
        <v>1080</v>
      </c>
      <c r="C11" s="139" t="s">
        <v>1363</v>
      </c>
      <c r="D11" s="139" t="s">
        <v>1368</v>
      </c>
      <c r="E11" s="139" t="s">
        <v>1369</v>
      </c>
      <c r="F11" s="107">
        <v>24.2425</v>
      </c>
      <c r="G11" s="107">
        <v>20</v>
      </c>
    </row>
    <row r="12" spans="2:7" ht="13" customHeight="1" x14ac:dyDescent="0.25">
      <c r="B12" s="106" t="s">
        <v>1079</v>
      </c>
      <c r="C12" s="139" t="s">
        <v>1363</v>
      </c>
      <c r="D12" s="139" t="s">
        <v>1370</v>
      </c>
      <c r="E12" s="139" t="s">
        <v>1371</v>
      </c>
      <c r="F12" s="107">
        <v>24.2425</v>
      </c>
      <c r="G12" s="107">
        <v>20</v>
      </c>
    </row>
    <row r="13" spans="2:7" ht="13" x14ac:dyDescent="0.25">
      <c r="B13" s="148" t="s">
        <v>15</v>
      </c>
      <c r="C13" s="143"/>
      <c r="D13" s="143"/>
      <c r="E13" s="143"/>
      <c r="F13" s="143"/>
      <c r="G13" s="143"/>
    </row>
    <row r="14" spans="2:7" x14ac:dyDescent="0.25">
      <c r="B14" s="169" t="s">
        <v>1372</v>
      </c>
      <c r="C14" s="169"/>
      <c r="D14" s="169"/>
      <c r="E14" s="169"/>
      <c r="F14" s="169"/>
      <c r="G14" s="169"/>
    </row>
    <row r="15" spans="2:7" ht="13" x14ac:dyDescent="0.25">
      <c r="B15" s="143"/>
      <c r="C15" s="143"/>
      <c r="D15" s="143"/>
      <c r="E15" s="143"/>
      <c r="F15" s="143"/>
      <c r="G15" s="143"/>
    </row>
    <row r="16" spans="2:7" ht="10.5" x14ac:dyDescent="0.25">
      <c r="B16" s="111" t="s">
        <v>1084</v>
      </c>
      <c r="C16" s="111" t="s">
        <v>1090</v>
      </c>
      <c r="D16" s="111" t="s">
        <v>1088</v>
      </c>
      <c r="E16" s="111" t="s">
        <v>1085</v>
      </c>
      <c r="F16" s="174" t="s">
        <v>1091</v>
      </c>
      <c r="G16" s="175"/>
    </row>
    <row r="17" spans="2:7" ht="12.5" x14ac:dyDescent="0.25">
      <c r="B17" s="110">
        <v>2025</v>
      </c>
      <c r="C17" s="110" t="s">
        <v>1089</v>
      </c>
      <c r="D17" s="110" t="s">
        <v>1087</v>
      </c>
      <c r="E17" s="110" t="s">
        <v>1086</v>
      </c>
      <c r="F17" s="109" t="s">
        <v>1007</v>
      </c>
      <c r="G17" s="109" t="s">
        <v>1092</v>
      </c>
    </row>
    <row r="18" spans="2:7" ht="13" customHeight="1" x14ac:dyDescent="0.25">
      <c r="B18" s="106" t="s">
        <v>1270</v>
      </c>
      <c r="C18" s="139" t="s">
        <v>1352</v>
      </c>
      <c r="D18" s="139" t="s">
        <v>1353</v>
      </c>
      <c r="E18" s="139" t="s">
        <v>1354</v>
      </c>
      <c r="F18" s="107">
        <v>775.36400000000003</v>
      </c>
      <c r="G18" s="107">
        <v>775.36400000000003</v>
      </c>
    </row>
    <row r="19" spans="2:7" ht="13" customHeight="1" x14ac:dyDescent="0.25">
      <c r="B19" s="106" t="s">
        <v>705</v>
      </c>
      <c r="C19" s="139" t="s">
        <v>1352</v>
      </c>
      <c r="D19" s="139" t="s">
        <v>1353</v>
      </c>
      <c r="E19" s="139" t="s">
        <v>1373</v>
      </c>
      <c r="F19" s="107">
        <v>18.2</v>
      </c>
      <c r="G19" s="107">
        <v>15.469999999999999</v>
      </c>
    </row>
    <row r="20" spans="2:7" ht="13" customHeight="1" x14ac:dyDescent="0.25">
      <c r="B20" s="106" t="s">
        <v>705</v>
      </c>
      <c r="C20" s="139" t="s">
        <v>1351</v>
      </c>
      <c r="D20" s="139" t="s">
        <v>1350</v>
      </c>
      <c r="E20" s="139" t="s">
        <v>1266</v>
      </c>
      <c r="F20" s="107">
        <v>185.9</v>
      </c>
      <c r="G20" s="107">
        <v>158.01499999999999</v>
      </c>
    </row>
    <row r="21" spans="2:7" ht="13" customHeight="1" x14ac:dyDescent="0.25">
      <c r="B21" s="106" t="s">
        <v>705</v>
      </c>
      <c r="C21" s="139" t="s">
        <v>1347</v>
      </c>
      <c r="D21" s="139" t="s">
        <v>1348</v>
      </c>
      <c r="E21" s="139" t="s">
        <v>1266</v>
      </c>
      <c r="F21" s="107">
        <v>59.1</v>
      </c>
      <c r="G21" s="107">
        <v>50.234999999999999</v>
      </c>
    </row>
    <row r="22" spans="2:7" ht="13" customHeight="1" x14ac:dyDescent="0.25">
      <c r="B22" s="106" t="s">
        <v>1082</v>
      </c>
      <c r="C22" s="139" t="s">
        <v>1263</v>
      </c>
      <c r="D22" s="139" t="s">
        <v>1265</v>
      </c>
      <c r="E22" s="139" t="s">
        <v>1264</v>
      </c>
      <c r="F22" s="107">
        <v>23.529499999999999</v>
      </c>
      <c r="G22" s="107">
        <v>20</v>
      </c>
    </row>
    <row r="23" spans="2:7" ht="13" customHeight="1" x14ac:dyDescent="0.25">
      <c r="B23" s="106" t="s">
        <v>1081</v>
      </c>
      <c r="C23" s="139" t="s">
        <v>1263</v>
      </c>
      <c r="D23" s="139" t="s">
        <v>1266</v>
      </c>
      <c r="E23" s="139" t="s">
        <v>1268</v>
      </c>
      <c r="F23" s="107">
        <v>23.529499999999999</v>
      </c>
      <c r="G23" s="107">
        <v>20</v>
      </c>
    </row>
    <row r="24" spans="2:7" ht="13" customHeight="1" x14ac:dyDescent="0.25">
      <c r="B24" s="106" t="s">
        <v>1080</v>
      </c>
      <c r="C24" s="139" t="s">
        <v>1263</v>
      </c>
      <c r="D24" s="139" t="s">
        <v>1267</v>
      </c>
      <c r="E24" s="139" t="s">
        <v>1269</v>
      </c>
      <c r="F24" s="107">
        <v>23.529499999999999</v>
      </c>
      <c r="G24" s="107">
        <v>20</v>
      </c>
    </row>
    <row r="25" spans="2:7" ht="13" customHeight="1" x14ac:dyDescent="0.25">
      <c r="B25" s="106" t="s">
        <v>1079</v>
      </c>
      <c r="C25" s="139" t="s">
        <v>1263</v>
      </c>
      <c r="D25" s="139" t="s">
        <v>1223</v>
      </c>
      <c r="E25" s="139" t="s">
        <v>1227</v>
      </c>
      <c r="F25" s="107">
        <v>23.529499999999999</v>
      </c>
      <c r="G25" s="107">
        <v>20</v>
      </c>
    </row>
    <row r="26" spans="2:7" ht="13" x14ac:dyDescent="0.25">
      <c r="B26" s="148" t="s">
        <v>15</v>
      </c>
      <c r="C26" s="143"/>
      <c r="D26" s="143"/>
      <c r="E26" s="143"/>
      <c r="F26" s="143"/>
      <c r="G26" s="143"/>
    </row>
    <row r="27" spans="2:7" x14ac:dyDescent="0.25">
      <c r="B27" s="169" t="s">
        <v>400</v>
      </c>
      <c r="C27" s="169"/>
      <c r="D27" s="169"/>
      <c r="E27" s="169"/>
      <c r="F27" s="169"/>
      <c r="G27" s="169"/>
    </row>
    <row r="28" spans="2:7" ht="13" x14ac:dyDescent="0.25">
      <c r="B28" s="143"/>
      <c r="C28" s="143"/>
      <c r="D28" s="143"/>
      <c r="E28" s="143"/>
      <c r="F28" s="143"/>
      <c r="G28" s="143"/>
    </row>
    <row r="29" spans="2:7" ht="10.5" x14ac:dyDescent="0.25">
      <c r="B29" s="111" t="s">
        <v>1084</v>
      </c>
      <c r="C29" s="111" t="s">
        <v>1090</v>
      </c>
      <c r="D29" s="111" t="s">
        <v>1088</v>
      </c>
      <c r="E29" s="111" t="s">
        <v>1085</v>
      </c>
      <c r="F29" s="174" t="s">
        <v>1091</v>
      </c>
      <c r="G29" s="175"/>
    </row>
    <row r="30" spans="2:7" ht="12.5" x14ac:dyDescent="0.25">
      <c r="B30" s="110">
        <v>2024</v>
      </c>
      <c r="C30" s="110" t="s">
        <v>1089</v>
      </c>
      <c r="D30" s="110" t="s">
        <v>1087</v>
      </c>
      <c r="E30" s="110" t="s">
        <v>1086</v>
      </c>
      <c r="F30" s="109" t="s">
        <v>1007</v>
      </c>
      <c r="G30" s="109" t="s">
        <v>1092</v>
      </c>
    </row>
    <row r="31" spans="2:7" ht="13" customHeight="1" x14ac:dyDescent="0.25">
      <c r="B31" s="106" t="s">
        <v>1270</v>
      </c>
      <c r="C31" s="139" t="s">
        <v>1263</v>
      </c>
      <c r="D31" s="140" t="s">
        <v>1271</v>
      </c>
      <c r="E31" s="141" t="s">
        <v>1272</v>
      </c>
      <c r="F31" s="107">
        <v>92.240000000000009</v>
      </c>
      <c r="G31" s="107">
        <v>92.240000000000009</v>
      </c>
    </row>
    <row r="32" spans="2:7" ht="13" customHeight="1" x14ac:dyDescent="0.25">
      <c r="B32" s="106" t="s">
        <v>1270</v>
      </c>
      <c r="C32" s="139" t="s">
        <v>1263</v>
      </c>
      <c r="D32" s="140" t="s">
        <v>1271</v>
      </c>
      <c r="E32" s="141" t="s">
        <v>1273</v>
      </c>
      <c r="F32" s="107">
        <v>408.15000000000003</v>
      </c>
      <c r="G32" s="107">
        <v>408.15000000000003</v>
      </c>
    </row>
    <row r="33" spans="2:7" ht="13" customHeight="1" x14ac:dyDescent="0.25">
      <c r="B33" s="106" t="s">
        <v>705</v>
      </c>
      <c r="C33" s="139" t="s">
        <v>1263</v>
      </c>
      <c r="D33" s="140" t="s">
        <v>1271</v>
      </c>
      <c r="E33" s="141" t="s">
        <v>1273</v>
      </c>
      <c r="F33" s="107">
        <v>101.1</v>
      </c>
      <c r="G33" s="107">
        <v>85.935000000000002</v>
      </c>
    </row>
    <row r="34" spans="2:7" ht="13" customHeight="1" x14ac:dyDescent="0.25">
      <c r="B34" s="106" t="s">
        <v>705</v>
      </c>
      <c r="C34" s="139" t="s">
        <v>1260</v>
      </c>
      <c r="D34" s="140" t="s">
        <v>1261</v>
      </c>
      <c r="E34" s="141" t="s">
        <v>1274</v>
      </c>
      <c r="F34" s="107">
        <v>58.1</v>
      </c>
      <c r="G34" s="107">
        <v>49.384999999999998</v>
      </c>
    </row>
    <row r="35" spans="2:7" ht="13" customHeight="1" x14ac:dyDescent="0.25">
      <c r="B35" s="106" t="s">
        <v>705</v>
      </c>
      <c r="C35" s="139" t="s">
        <v>1256</v>
      </c>
      <c r="D35" s="140" t="s">
        <v>1257</v>
      </c>
      <c r="E35" s="141" t="s">
        <v>1274</v>
      </c>
      <c r="F35" s="107">
        <v>48.4</v>
      </c>
      <c r="G35" s="107">
        <v>41.14</v>
      </c>
    </row>
    <row r="36" spans="2:7" ht="13" customHeight="1" x14ac:dyDescent="0.25">
      <c r="B36" s="106" t="s">
        <v>705</v>
      </c>
      <c r="C36" s="139" t="s">
        <v>1254</v>
      </c>
      <c r="D36" s="140" t="s">
        <v>1255</v>
      </c>
      <c r="E36" s="141" t="s">
        <v>1225</v>
      </c>
      <c r="F36" s="107">
        <v>94.600000000000009</v>
      </c>
      <c r="G36" s="107">
        <v>80.41</v>
      </c>
    </row>
    <row r="37" spans="2:7" ht="13" customHeight="1" x14ac:dyDescent="0.25">
      <c r="B37" s="106" t="s">
        <v>705</v>
      </c>
      <c r="C37" s="139" t="s">
        <v>1238</v>
      </c>
      <c r="D37" s="140" t="s">
        <v>1239</v>
      </c>
      <c r="E37" s="141" t="s">
        <v>1225</v>
      </c>
      <c r="F37" s="107">
        <v>70</v>
      </c>
      <c r="G37" s="107">
        <v>59.5</v>
      </c>
    </row>
    <row r="38" spans="2:7" ht="13" customHeight="1" x14ac:dyDescent="0.25">
      <c r="B38" s="106" t="s">
        <v>1082</v>
      </c>
      <c r="C38" s="139" t="s">
        <v>1218</v>
      </c>
      <c r="D38" s="140" t="s">
        <v>1223</v>
      </c>
      <c r="E38" s="141" t="s">
        <v>1227</v>
      </c>
      <c r="F38" s="107">
        <v>23.529499999999999</v>
      </c>
      <c r="G38" s="107">
        <v>20</v>
      </c>
    </row>
    <row r="39" spans="2:7" ht="13" customHeight="1" x14ac:dyDescent="0.25">
      <c r="B39" s="106" t="s">
        <v>1081</v>
      </c>
      <c r="C39" s="139" t="s">
        <v>1218</v>
      </c>
      <c r="D39" s="140" t="s">
        <v>1224</v>
      </c>
      <c r="E39" s="141" t="s">
        <v>1228</v>
      </c>
      <c r="F39" s="107">
        <v>23.529499999999999</v>
      </c>
      <c r="G39" s="107">
        <v>20</v>
      </c>
    </row>
    <row r="40" spans="2:7" ht="13" customHeight="1" x14ac:dyDescent="0.25">
      <c r="B40" s="106" t="s">
        <v>1080</v>
      </c>
      <c r="C40" s="139" t="s">
        <v>1218</v>
      </c>
      <c r="D40" s="140" t="s">
        <v>1225</v>
      </c>
      <c r="E40" s="141" t="s">
        <v>1229</v>
      </c>
      <c r="F40" s="107">
        <v>23.529499999999999</v>
      </c>
      <c r="G40" s="107">
        <v>20</v>
      </c>
    </row>
    <row r="41" spans="2:7" ht="13" customHeight="1" x14ac:dyDescent="0.25">
      <c r="B41" s="106" t="s">
        <v>1079</v>
      </c>
      <c r="C41" s="139" t="s">
        <v>1218</v>
      </c>
      <c r="D41" s="140" t="s">
        <v>1226</v>
      </c>
      <c r="E41" s="141" t="s">
        <v>1230</v>
      </c>
      <c r="F41" s="107">
        <v>23.529499999999999</v>
      </c>
      <c r="G41" s="107">
        <v>20</v>
      </c>
    </row>
    <row r="42" spans="2:7" x14ac:dyDescent="0.25">
      <c r="B42" s="148" t="s">
        <v>15</v>
      </c>
      <c r="C42" s="133"/>
      <c r="D42" s="133"/>
      <c r="E42" s="133"/>
      <c r="F42" s="149"/>
      <c r="G42" s="150"/>
    </row>
    <row r="43" spans="2:7" x14ac:dyDescent="0.25">
      <c r="B43" s="169" t="s">
        <v>400</v>
      </c>
      <c r="C43" s="169"/>
      <c r="D43" s="169"/>
      <c r="E43" s="169"/>
      <c r="F43" s="169"/>
      <c r="G43" s="169"/>
    </row>
    <row r="44" spans="2:7" x14ac:dyDescent="0.25">
      <c r="B44" s="170" t="s">
        <v>1275</v>
      </c>
      <c r="C44" s="170"/>
      <c r="D44" s="170"/>
      <c r="E44" s="170"/>
      <c r="F44" s="170"/>
      <c r="G44" s="170"/>
    </row>
    <row r="45" spans="2:7" ht="13" x14ac:dyDescent="0.25">
      <c r="B45" s="143"/>
      <c r="C45" s="143"/>
      <c r="D45" s="143"/>
      <c r="E45" s="143"/>
      <c r="F45" s="143"/>
      <c r="G45" s="143"/>
    </row>
    <row r="46" spans="2:7" ht="10.5" x14ac:dyDescent="0.25">
      <c r="B46" s="111" t="s">
        <v>1084</v>
      </c>
      <c r="C46" s="111" t="s">
        <v>1090</v>
      </c>
      <c r="D46" s="111" t="s">
        <v>1088</v>
      </c>
      <c r="E46" s="111" t="s">
        <v>1085</v>
      </c>
      <c r="F46" s="174" t="s">
        <v>1091</v>
      </c>
      <c r="G46" s="175"/>
    </row>
    <row r="47" spans="2:7" ht="12.5" x14ac:dyDescent="0.25">
      <c r="B47" s="110">
        <v>2023</v>
      </c>
      <c r="C47" s="110" t="s">
        <v>1089</v>
      </c>
      <c r="D47" s="110" t="s">
        <v>1087</v>
      </c>
      <c r="E47" s="110" t="s">
        <v>1086</v>
      </c>
      <c r="F47" s="109" t="s">
        <v>1007</v>
      </c>
      <c r="G47" s="109" t="s">
        <v>1092</v>
      </c>
    </row>
    <row r="48" spans="2:7" ht="13" customHeight="1" x14ac:dyDescent="0.25">
      <c r="B48" s="106" t="s">
        <v>952</v>
      </c>
      <c r="C48" s="140" t="s">
        <v>1218</v>
      </c>
      <c r="D48" s="140" t="s">
        <v>1220</v>
      </c>
      <c r="E48" s="141" t="s">
        <v>1221</v>
      </c>
      <c r="F48" s="147">
        <v>300.5</v>
      </c>
      <c r="G48" s="147">
        <v>300.5</v>
      </c>
    </row>
    <row r="49" spans="2:7" ht="13" customHeight="1" x14ac:dyDescent="0.25">
      <c r="B49" s="106" t="s">
        <v>705</v>
      </c>
      <c r="C49" s="140" t="s">
        <v>1216</v>
      </c>
      <c r="D49" s="140" t="s">
        <v>1217</v>
      </c>
      <c r="E49" s="141" t="s">
        <v>1222</v>
      </c>
      <c r="F49" s="147">
        <f>0.0794*1000</f>
        <v>79.399999999999991</v>
      </c>
      <c r="G49" s="147">
        <f>0.06749*1000</f>
        <v>67.489999999999995</v>
      </c>
    </row>
    <row r="50" spans="2:7" ht="13" customHeight="1" x14ac:dyDescent="0.25">
      <c r="B50" s="106" t="s">
        <v>705</v>
      </c>
      <c r="C50" s="140" t="s">
        <v>1210</v>
      </c>
      <c r="D50" s="140" t="s">
        <v>1209</v>
      </c>
      <c r="E50" s="141" t="s">
        <v>1222</v>
      </c>
      <c r="F50" s="107">
        <f>0.0515*1000</f>
        <v>51.5</v>
      </c>
      <c r="G50" s="107">
        <f>0.043775*1000</f>
        <v>43.774999999999999</v>
      </c>
    </row>
    <row r="51" spans="2:7" ht="13" customHeight="1" x14ac:dyDescent="0.25">
      <c r="B51" s="106" t="s">
        <v>705</v>
      </c>
      <c r="C51" s="140" t="s">
        <v>1208</v>
      </c>
      <c r="D51" s="140" t="s">
        <v>1207</v>
      </c>
      <c r="E51" s="141" t="s">
        <v>1222</v>
      </c>
      <c r="F51" s="107">
        <f>0.1165*1000</f>
        <v>116.5</v>
      </c>
      <c r="G51" s="107">
        <f>0.099025*1000</f>
        <v>99.025000000000006</v>
      </c>
    </row>
    <row r="52" spans="2:7" ht="13" customHeight="1" x14ac:dyDescent="0.25">
      <c r="B52" s="106" t="s">
        <v>705</v>
      </c>
      <c r="C52" s="139" t="s">
        <v>1198</v>
      </c>
      <c r="D52" s="140" t="s">
        <v>1199</v>
      </c>
      <c r="E52" s="141" t="s">
        <v>1222</v>
      </c>
      <c r="F52" s="107">
        <f>0.0515*1000</f>
        <v>51.5</v>
      </c>
      <c r="G52" s="107">
        <f>0.043775*1000</f>
        <v>43.774999999999999</v>
      </c>
    </row>
    <row r="53" spans="2:7" ht="13" customHeight="1" x14ac:dyDescent="0.25">
      <c r="B53" s="106" t="s">
        <v>705</v>
      </c>
      <c r="C53" s="139" t="s">
        <v>1193</v>
      </c>
      <c r="D53" s="140" t="s">
        <v>1194</v>
      </c>
      <c r="E53" s="141" t="s">
        <v>1192</v>
      </c>
      <c r="F53" s="107">
        <f>0.1144*1000</f>
        <v>114.4</v>
      </c>
      <c r="G53" s="107">
        <f>0.09724*1000</f>
        <v>97.24</v>
      </c>
    </row>
    <row r="54" spans="2:7" ht="13" customHeight="1" x14ac:dyDescent="0.2">
      <c r="B54" s="106" t="s">
        <v>705</v>
      </c>
      <c r="C54" s="108" t="s">
        <v>1148</v>
      </c>
      <c r="D54" s="38" t="s">
        <v>1150</v>
      </c>
      <c r="E54" s="141" t="s">
        <v>1195</v>
      </c>
      <c r="F54" s="107">
        <f>0.0773*1000</f>
        <v>77.3</v>
      </c>
      <c r="G54" s="107">
        <f>0.065705*1000</f>
        <v>65.704999999999998</v>
      </c>
    </row>
    <row r="55" spans="2:7" ht="13" customHeight="1" x14ac:dyDescent="0.25">
      <c r="B55" s="106" t="s">
        <v>1082</v>
      </c>
      <c r="C55" s="139" t="s">
        <v>1218</v>
      </c>
      <c r="D55" s="140" t="s">
        <v>1219</v>
      </c>
      <c r="E55" s="141" t="s">
        <v>1235</v>
      </c>
      <c r="F55" s="107">
        <f>0.0235295*1000</f>
        <v>23.529499999999999</v>
      </c>
      <c r="G55" s="107">
        <f>1000*0.02</f>
        <v>20</v>
      </c>
    </row>
    <row r="56" spans="2:7" ht="13" customHeight="1" x14ac:dyDescent="0.2">
      <c r="B56" s="106" t="s">
        <v>1081</v>
      </c>
      <c r="C56" s="108" t="s">
        <v>1211</v>
      </c>
      <c r="D56" s="38" t="s">
        <v>1212</v>
      </c>
      <c r="E56" s="141" t="s">
        <v>1213</v>
      </c>
      <c r="F56" s="107">
        <f>0.0235295*1000</f>
        <v>23.529499999999999</v>
      </c>
      <c r="G56" s="107">
        <f>1000*0.02</f>
        <v>20</v>
      </c>
    </row>
    <row r="57" spans="2:7" ht="13" customHeight="1" x14ac:dyDescent="0.25">
      <c r="B57" s="106" t="s">
        <v>1080</v>
      </c>
      <c r="C57" s="139" t="s">
        <v>1202</v>
      </c>
      <c r="D57" s="140" t="s">
        <v>1203</v>
      </c>
      <c r="E57" s="141" t="s">
        <v>1206</v>
      </c>
      <c r="F57" s="107">
        <f>1000*0.0235295</f>
        <v>23.529499999999999</v>
      </c>
      <c r="G57" s="107">
        <f>1000*0.02</f>
        <v>20</v>
      </c>
    </row>
    <row r="58" spans="2:7" ht="13" customHeight="1" x14ac:dyDescent="0.25">
      <c r="B58" s="106" t="s">
        <v>1079</v>
      </c>
      <c r="C58" s="139" t="s">
        <v>1152</v>
      </c>
      <c r="D58" s="140" t="s">
        <v>1149</v>
      </c>
      <c r="E58" s="141" t="s">
        <v>1151</v>
      </c>
      <c r="F58" s="107">
        <f>0.0235295*1000</f>
        <v>23.529499999999999</v>
      </c>
      <c r="G58" s="107">
        <f>0.02*1000</f>
        <v>20</v>
      </c>
    </row>
    <row r="59" spans="2:7" x14ac:dyDescent="0.25">
      <c r="B59" s="182" t="s">
        <v>15</v>
      </c>
      <c r="C59" s="182"/>
      <c r="D59" s="182"/>
      <c r="E59" s="182"/>
      <c r="F59" s="182"/>
      <c r="G59" s="182"/>
    </row>
    <row r="60" spans="2:7" x14ac:dyDescent="0.25">
      <c r="B60" s="169" t="s">
        <v>400</v>
      </c>
      <c r="C60" s="169"/>
      <c r="D60" s="169"/>
      <c r="E60" s="169"/>
      <c r="F60" s="169"/>
      <c r="G60" s="169"/>
    </row>
    <row r="61" spans="2:7" x14ac:dyDescent="0.25">
      <c r="B61" s="170" t="s">
        <v>1196</v>
      </c>
      <c r="C61" s="170"/>
      <c r="D61" s="170"/>
      <c r="E61" s="170"/>
      <c r="F61" s="170"/>
      <c r="G61" s="170"/>
    </row>
    <row r="62" spans="2:7" x14ac:dyDescent="0.25">
      <c r="B62" s="170" t="s">
        <v>1234</v>
      </c>
      <c r="C62" s="170"/>
      <c r="D62" s="170"/>
      <c r="E62" s="170"/>
      <c r="F62" s="170"/>
      <c r="G62" s="170"/>
    </row>
    <row r="64" spans="2:7" x14ac:dyDescent="0.25">
      <c r="B64" s="170"/>
      <c r="C64" s="170"/>
      <c r="D64" s="170"/>
      <c r="E64" s="170"/>
      <c r="F64" s="170"/>
      <c r="G64" s="170"/>
    </row>
    <row r="65" spans="2:8" ht="10.5" x14ac:dyDescent="0.25">
      <c r="B65" s="111" t="s">
        <v>1084</v>
      </c>
      <c r="C65" s="111" t="s">
        <v>1090</v>
      </c>
      <c r="D65" s="111" t="s">
        <v>1088</v>
      </c>
      <c r="E65" s="111" t="s">
        <v>1085</v>
      </c>
      <c r="F65" s="183" t="s">
        <v>1091</v>
      </c>
      <c r="G65" s="183"/>
    </row>
    <row r="66" spans="2:8" ht="12.5" x14ac:dyDescent="0.25">
      <c r="B66" s="110">
        <v>2022</v>
      </c>
      <c r="C66" s="110" t="s">
        <v>1089</v>
      </c>
      <c r="D66" s="110" t="s">
        <v>1087</v>
      </c>
      <c r="E66" s="110" t="s">
        <v>1086</v>
      </c>
      <c r="F66" s="109" t="s">
        <v>1007</v>
      </c>
      <c r="G66" s="109" t="s">
        <v>1092</v>
      </c>
    </row>
    <row r="67" spans="2:8" ht="13" customHeight="1" x14ac:dyDescent="0.25">
      <c r="B67" s="106" t="s">
        <v>705</v>
      </c>
      <c r="C67" s="139" t="s">
        <v>1145</v>
      </c>
      <c r="D67" s="140" t="s">
        <v>1146</v>
      </c>
      <c r="E67" s="141" t="s">
        <v>1204</v>
      </c>
      <c r="F67" s="142">
        <f>0.0445*1000</f>
        <v>44.5</v>
      </c>
      <c r="G67" s="107">
        <f>0.037825*1000</f>
        <v>37.824999999999996</v>
      </c>
    </row>
    <row r="68" spans="2:8" ht="13" customHeight="1" x14ac:dyDescent="0.25">
      <c r="B68" s="106" t="s">
        <v>705</v>
      </c>
      <c r="C68" s="139" t="s">
        <v>1145</v>
      </c>
      <c r="D68" s="38" t="s">
        <v>1146</v>
      </c>
      <c r="E68" s="141" t="s">
        <v>1147</v>
      </c>
      <c r="F68" s="142">
        <f>0.141*1000</f>
        <v>141</v>
      </c>
      <c r="G68" s="107">
        <f>0.11985*1000</f>
        <v>119.85</v>
      </c>
    </row>
    <row r="69" spans="2:8" ht="13" customHeight="1" x14ac:dyDescent="0.25">
      <c r="B69" s="106" t="s">
        <v>705</v>
      </c>
      <c r="C69" s="139" t="s">
        <v>1143</v>
      </c>
      <c r="D69" s="140" t="s">
        <v>1144</v>
      </c>
      <c r="E69" s="141" t="s">
        <v>1204</v>
      </c>
      <c r="F69" s="107">
        <f>0.05154*1000</f>
        <v>51.54</v>
      </c>
      <c r="G69" s="107">
        <f>0.043809*1000</f>
        <v>43.808999999999997</v>
      </c>
    </row>
    <row r="70" spans="2:8" ht="13" customHeight="1" x14ac:dyDescent="0.2">
      <c r="B70" s="106" t="s">
        <v>705</v>
      </c>
      <c r="C70" s="108" t="s">
        <v>1077</v>
      </c>
      <c r="D70" s="38" t="s">
        <v>1078</v>
      </c>
      <c r="E70" s="141" t="s">
        <v>1204</v>
      </c>
      <c r="F70" s="107">
        <f>0.0494*1000</f>
        <v>49.4</v>
      </c>
      <c r="G70" s="107">
        <f>0.04199*1000</f>
        <v>41.99</v>
      </c>
    </row>
    <row r="71" spans="2:8" ht="13" customHeight="1" x14ac:dyDescent="0.2">
      <c r="B71" s="106" t="s">
        <v>705</v>
      </c>
      <c r="C71" s="37" t="s">
        <v>1077</v>
      </c>
      <c r="D71" s="38" t="s">
        <v>1078</v>
      </c>
      <c r="E71" s="39" t="s">
        <v>1076</v>
      </c>
      <c r="F71" s="107">
        <f>0.0103*1000</f>
        <v>10.3</v>
      </c>
      <c r="G71" s="107">
        <f>0.008755*1000</f>
        <v>8.7550000000000008</v>
      </c>
    </row>
    <row r="72" spans="2:8" ht="13" customHeight="1" x14ac:dyDescent="0.2">
      <c r="B72" s="106" t="s">
        <v>705</v>
      </c>
      <c r="C72" s="37" t="s">
        <v>1083</v>
      </c>
      <c r="D72" s="38" t="s">
        <v>1067</v>
      </c>
      <c r="E72" s="39" t="s">
        <v>1136</v>
      </c>
      <c r="F72" s="107">
        <f>0.11337*1000</f>
        <v>113.37</v>
      </c>
      <c r="G72" s="107">
        <f>0.0963645*1000</f>
        <v>96.364500000000007</v>
      </c>
    </row>
    <row r="73" spans="2:8" ht="13" customHeight="1" x14ac:dyDescent="0.2">
      <c r="B73" s="106" t="s">
        <v>1082</v>
      </c>
      <c r="C73" s="37" t="s">
        <v>1068</v>
      </c>
      <c r="D73" s="38" t="s">
        <v>1071</v>
      </c>
      <c r="E73" s="39" t="s">
        <v>1075</v>
      </c>
      <c r="F73" s="107">
        <f>0.0235295*1000</f>
        <v>23.529499999999999</v>
      </c>
      <c r="G73" s="107">
        <f>0.02*1000</f>
        <v>20</v>
      </c>
    </row>
    <row r="74" spans="2:8" ht="13" customHeight="1" x14ac:dyDescent="0.2">
      <c r="B74" s="106" t="s">
        <v>1081</v>
      </c>
      <c r="C74" s="37" t="s">
        <v>1068</v>
      </c>
      <c r="D74" s="38" t="s">
        <v>1054</v>
      </c>
      <c r="E74" s="39" t="s">
        <v>1074</v>
      </c>
      <c r="F74" s="107">
        <f>0.0235295*1000</f>
        <v>23.529499999999999</v>
      </c>
      <c r="G74" s="107">
        <f>0.02*1000</f>
        <v>20</v>
      </c>
    </row>
    <row r="75" spans="2:8" ht="13" customHeight="1" x14ac:dyDescent="0.2">
      <c r="B75" s="106" t="s">
        <v>1080</v>
      </c>
      <c r="C75" s="37" t="s">
        <v>1068</v>
      </c>
      <c r="D75" s="38" t="s">
        <v>1070</v>
      </c>
      <c r="E75" s="39" t="s">
        <v>1073</v>
      </c>
      <c r="F75" s="107">
        <f>0.0235295*1000</f>
        <v>23.529499999999999</v>
      </c>
      <c r="G75" s="107">
        <f>0.02*1000</f>
        <v>20</v>
      </c>
    </row>
    <row r="76" spans="2:8" ht="13" customHeight="1" x14ac:dyDescent="0.2">
      <c r="B76" s="106" t="s">
        <v>1079</v>
      </c>
      <c r="C76" s="37" t="s">
        <v>1068</v>
      </c>
      <c r="D76" s="38" t="s">
        <v>1069</v>
      </c>
      <c r="E76" s="39" t="s">
        <v>1072</v>
      </c>
      <c r="F76" s="107">
        <f>0.0235295*1000</f>
        <v>23.529499999999999</v>
      </c>
      <c r="G76" s="107">
        <f>0.02*1000</f>
        <v>20</v>
      </c>
    </row>
    <row r="77" spans="2:8" x14ac:dyDescent="0.25">
      <c r="B77" s="182" t="s">
        <v>15</v>
      </c>
      <c r="C77" s="182"/>
      <c r="D77" s="182"/>
      <c r="E77" s="182"/>
      <c r="F77" s="182"/>
      <c r="G77" s="182"/>
    </row>
    <row r="78" spans="2:8" x14ac:dyDescent="0.25">
      <c r="B78" s="169" t="s">
        <v>400</v>
      </c>
      <c r="C78" s="169"/>
      <c r="D78" s="169"/>
      <c r="E78" s="169"/>
      <c r="F78" s="169"/>
      <c r="G78" s="169"/>
      <c r="H78" s="112"/>
    </row>
    <row r="79" spans="2:8" x14ac:dyDescent="0.25">
      <c r="B79" s="170" t="s">
        <v>1094</v>
      </c>
      <c r="C79" s="170"/>
      <c r="D79" s="170"/>
      <c r="E79" s="170"/>
      <c r="F79" s="170"/>
      <c r="G79" s="170"/>
    </row>
    <row r="80" spans="2:8" x14ac:dyDescent="0.25">
      <c r="B80" s="170" t="s">
        <v>1205</v>
      </c>
      <c r="C80" s="170"/>
      <c r="D80" s="170"/>
      <c r="E80" s="170"/>
      <c r="F80" s="170"/>
      <c r="G80" s="170"/>
      <c r="H80" s="112"/>
    </row>
    <row r="81" spans="2:7" x14ac:dyDescent="0.25">
      <c r="B81" s="112"/>
      <c r="C81" s="112"/>
      <c r="D81" s="112"/>
      <c r="E81" s="112"/>
      <c r="F81" s="112"/>
      <c r="G81" s="112"/>
    </row>
    <row r="82" spans="2:7" x14ac:dyDescent="0.25">
      <c r="B82" s="112"/>
      <c r="C82" s="112"/>
      <c r="D82" s="112"/>
      <c r="E82" s="112"/>
      <c r="F82" s="112"/>
      <c r="G82" s="112"/>
    </row>
    <row r="83" spans="2:7" ht="10.5" x14ac:dyDescent="0.25">
      <c r="B83" s="111" t="s">
        <v>1084</v>
      </c>
      <c r="C83" s="111" t="s">
        <v>1090</v>
      </c>
      <c r="D83" s="111" t="s">
        <v>1088</v>
      </c>
      <c r="E83" s="111" t="s">
        <v>1085</v>
      </c>
      <c r="F83" s="178" t="s">
        <v>1091</v>
      </c>
      <c r="G83" s="179"/>
    </row>
    <row r="84" spans="2:7" ht="12.5" x14ac:dyDescent="0.25">
      <c r="B84" s="110">
        <v>2021</v>
      </c>
      <c r="C84" s="110" t="s">
        <v>1089</v>
      </c>
      <c r="D84" s="110" t="s">
        <v>1087</v>
      </c>
      <c r="E84" s="110" t="s">
        <v>1086</v>
      </c>
      <c r="F84" s="117" t="s">
        <v>1007</v>
      </c>
      <c r="G84" s="117" t="s">
        <v>354</v>
      </c>
    </row>
    <row r="85" spans="2:7" ht="13" customHeight="1" x14ac:dyDescent="0.2">
      <c r="B85" s="106" t="s">
        <v>705</v>
      </c>
      <c r="C85" s="37" t="s">
        <v>1065</v>
      </c>
      <c r="D85" s="38" t="s">
        <v>1066</v>
      </c>
      <c r="E85" s="39" t="s">
        <v>1197</v>
      </c>
      <c r="F85" s="107">
        <f>0.13334*1000</f>
        <v>133.33999999999997</v>
      </c>
      <c r="G85" s="107">
        <f>0.113339*1000</f>
        <v>113.339</v>
      </c>
    </row>
    <row r="86" spans="2:7" ht="13" customHeight="1" x14ac:dyDescent="0.2">
      <c r="B86" s="106" t="s">
        <v>705</v>
      </c>
      <c r="C86" s="37" t="s">
        <v>1061</v>
      </c>
      <c r="D86" s="38" t="s">
        <v>1064</v>
      </c>
      <c r="E86" s="39" t="s">
        <v>1197</v>
      </c>
      <c r="F86" s="107">
        <f>0.15472*1000</f>
        <v>154.72</v>
      </c>
      <c r="G86" s="107">
        <f>0.131512*1000</f>
        <v>131.512</v>
      </c>
    </row>
    <row r="87" spans="2:7" ht="13" customHeight="1" x14ac:dyDescent="0.2">
      <c r="B87" s="106" t="s">
        <v>705</v>
      </c>
      <c r="C87" s="37" t="s">
        <v>1058</v>
      </c>
      <c r="D87" s="38" t="s">
        <v>1059</v>
      </c>
      <c r="E87" s="39" t="s">
        <v>1060</v>
      </c>
      <c r="F87" s="107">
        <f>0.03734*1000</f>
        <v>37.339999999999996</v>
      </c>
      <c r="G87" s="107">
        <f>0.031739*1000</f>
        <v>31.739000000000004</v>
      </c>
    </row>
    <row r="88" spans="2:7" ht="13" customHeight="1" x14ac:dyDescent="0.2">
      <c r="B88" s="106" t="s">
        <v>705</v>
      </c>
      <c r="C88" s="37" t="s">
        <v>1051</v>
      </c>
      <c r="D88" s="38" t="s">
        <v>1052</v>
      </c>
      <c r="E88" s="39" t="s">
        <v>1060</v>
      </c>
      <c r="F88" s="107">
        <f>0.0184*1000</f>
        <v>18.399999999999999</v>
      </c>
      <c r="G88" s="107">
        <f>0.01564*1000</f>
        <v>15.64</v>
      </c>
    </row>
    <row r="89" spans="2:7" ht="13" customHeight="1" x14ac:dyDescent="0.2">
      <c r="B89" s="106" t="s">
        <v>705</v>
      </c>
      <c r="C89" s="37" t="s">
        <v>1049</v>
      </c>
      <c r="D89" s="38" t="s">
        <v>1050</v>
      </c>
      <c r="E89" s="39" t="s">
        <v>1060</v>
      </c>
      <c r="F89" s="107">
        <f>0.02131*1000</f>
        <v>21.31</v>
      </c>
      <c r="G89" s="107">
        <f>0.0181135*1000</f>
        <v>18.113500000000002</v>
      </c>
    </row>
    <row r="90" spans="2:7" ht="13" customHeight="1" x14ac:dyDescent="0.2">
      <c r="B90" s="106" t="s">
        <v>836</v>
      </c>
      <c r="C90" s="37" t="s">
        <v>1047</v>
      </c>
      <c r="D90" s="38" t="s">
        <v>1048</v>
      </c>
      <c r="E90" s="39" t="s">
        <v>1060</v>
      </c>
      <c r="F90" s="107">
        <f>0.01908*1000</f>
        <v>19.079999999999998</v>
      </c>
      <c r="G90" s="107">
        <f>0.016218*1000</f>
        <v>16.218</v>
      </c>
    </row>
    <row r="91" spans="2:7" ht="13" customHeight="1" x14ac:dyDescent="0.2">
      <c r="B91" s="106" t="s">
        <v>705</v>
      </c>
      <c r="C91" s="37" t="s">
        <v>1043</v>
      </c>
      <c r="D91" s="38" t="s">
        <v>1044</v>
      </c>
      <c r="E91" s="39" t="s">
        <v>1060</v>
      </c>
      <c r="F91" s="107">
        <f>0.01546*1000</f>
        <v>15.459999999999999</v>
      </c>
      <c r="G91" s="107">
        <f>0.0131376*1000</f>
        <v>13.137599999999999</v>
      </c>
    </row>
    <row r="92" spans="2:7" ht="13" customHeight="1" x14ac:dyDescent="0.2">
      <c r="B92" s="137" t="s">
        <v>1237</v>
      </c>
      <c r="C92" s="37" t="s">
        <v>1061</v>
      </c>
      <c r="D92" s="38" t="s">
        <v>1062</v>
      </c>
      <c r="E92" s="39" t="s">
        <v>1053</v>
      </c>
      <c r="F92" s="107">
        <f>0.0235295*1000</f>
        <v>23.529499999999999</v>
      </c>
      <c r="G92" s="107">
        <f>0.02*1000</f>
        <v>20</v>
      </c>
    </row>
    <row r="93" spans="2:7" ht="13" customHeight="1" x14ac:dyDescent="0.2">
      <c r="B93" s="137" t="s">
        <v>1236</v>
      </c>
      <c r="C93" s="37" t="s">
        <v>1061</v>
      </c>
      <c r="D93" s="38" t="s">
        <v>1054</v>
      </c>
      <c r="E93" s="39" t="s">
        <v>1055</v>
      </c>
      <c r="F93" s="107">
        <f>0.0235295*1000</f>
        <v>23.529499999999999</v>
      </c>
      <c r="G93" s="107">
        <f>0.02*1000</f>
        <v>20</v>
      </c>
    </row>
    <row r="94" spans="2:7" ht="13" customHeight="1" x14ac:dyDescent="0.2">
      <c r="B94" s="106" t="s">
        <v>1137</v>
      </c>
      <c r="C94" s="37" t="s">
        <v>592</v>
      </c>
      <c r="D94" s="38" t="s">
        <v>1056</v>
      </c>
      <c r="E94" s="39" t="s">
        <v>1096</v>
      </c>
      <c r="F94" s="107">
        <f>0.02*1000</f>
        <v>20</v>
      </c>
      <c r="G94" s="107">
        <f>0.02*1000</f>
        <v>20</v>
      </c>
    </row>
    <row r="95" spans="2:7" ht="13" customHeight="1" x14ac:dyDescent="0.2">
      <c r="B95" s="106" t="s">
        <v>1138</v>
      </c>
      <c r="C95" s="37" t="s">
        <v>592</v>
      </c>
      <c r="D95" s="38" t="s">
        <v>1057</v>
      </c>
      <c r="E95" s="39" t="s">
        <v>1097</v>
      </c>
      <c r="F95" s="107">
        <f>0.02*1000</f>
        <v>20</v>
      </c>
      <c r="G95" s="107">
        <f>0.02*1000</f>
        <v>20</v>
      </c>
    </row>
    <row r="96" spans="2:7" x14ac:dyDescent="0.25">
      <c r="B96" s="184" t="s">
        <v>15</v>
      </c>
      <c r="C96" s="184"/>
      <c r="D96" s="184"/>
      <c r="E96" s="184"/>
    </row>
    <row r="97" spans="2:11" x14ac:dyDescent="0.25">
      <c r="B97" s="169" t="s">
        <v>400</v>
      </c>
      <c r="C97" s="169"/>
      <c r="D97" s="169"/>
      <c r="E97" s="169"/>
      <c r="H97" s="112"/>
    </row>
    <row r="98" spans="2:11" x14ac:dyDescent="0.25">
      <c r="B98" s="169" t="s">
        <v>1063</v>
      </c>
      <c r="C98" s="169"/>
      <c r="D98" s="169"/>
      <c r="E98" s="169"/>
      <c r="F98" s="169"/>
      <c r="G98" s="169"/>
    </row>
    <row r="99" spans="2:11" x14ac:dyDescent="0.25">
      <c r="B99" s="170" t="s">
        <v>1095</v>
      </c>
      <c r="C99" s="170"/>
      <c r="D99" s="170"/>
      <c r="E99" s="170"/>
      <c r="F99" s="170"/>
      <c r="G99" s="170"/>
    </row>
    <row r="100" spans="2:11" x14ac:dyDescent="0.25">
      <c r="B100" s="132"/>
      <c r="C100" s="132"/>
      <c r="D100" s="132"/>
      <c r="E100" s="132"/>
      <c r="F100" s="132"/>
      <c r="G100" s="132"/>
    </row>
    <row r="101" spans="2:11" ht="10.5" x14ac:dyDescent="0.25">
      <c r="B101" s="118"/>
      <c r="C101" s="118"/>
      <c r="D101" s="118"/>
      <c r="J101" s="119"/>
      <c r="K101" s="119"/>
    </row>
    <row r="102" spans="2:11" ht="10.5" x14ac:dyDescent="0.25">
      <c r="B102" s="111" t="s">
        <v>1084</v>
      </c>
      <c r="C102" s="111" t="s">
        <v>1090</v>
      </c>
      <c r="D102" s="111" t="s">
        <v>1088</v>
      </c>
      <c r="E102" s="111" t="s">
        <v>1085</v>
      </c>
      <c r="F102" s="178" t="s">
        <v>1091</v>
      </c>
      <c r="G102" s="179"/>
    </row>
    <row r="103" spans="2:11" ht="12.5" x14ac:dyDescent="0.25">
      <c r="B103" s="110">
        <v>2020</v>
      </c>
      <c r="C103" s="110" t="s">
        <v>1089</v>
      </c>
      <c r="D103" s="110" t="s">
        <v>1087</v>
      </c>
      <c r="E103" s="110" t="s">
        <v>1086</v>
      </c>
      <c r="F103" s="117" t="s">
        <v>1007</v>
      </c>
      <c r="G103" s="117" t="s">
        <v>354</v>
      </c>
    </row>
    <row r="104" spans="2:11" ht="13" customHeight="1" x14ac:dyDescent="0.2">
      <c r="B104" s="106" t="s">
        <v>1005</v>
      </c>
      <c r="C104" s="37" t="s">
        <v>1002</v>
      </c>
      <c r="D104" s="38" t="s">
        <v>1003</v>
      </c>
      <c r="E104" s="39" t="s">
        <v>1042</v>
      </c>
      <c r="F104" s="40">
        <v>20.8</v>
      </c>
      <c r="G104" s="41">
        <v>17.68</v>
      </c>
    </row>
    <row r="105" spans="2:11" ht="13" customHeight="1" x14ac:dyDescent="0.2">
      <c r="B105" s="106" t="s">
        <v>705</v>
      </c>
      <c r="C105" s="37" t="s">
        <v>1001</v>
      </c>
      <c r="D105" s="38" t="s">
        <v>1000</v>
      </c>
      <c r="E105" s="39" t="s">
        <v>1042</v>
      </c>
      <c r="F105" s="40">
        <v>101.65</v>
      </c>
      <c r="G105" s="41">
        <v>86.4</v>
      </c>
    </row>
    <row r="106" spans="2:11" ht="13" customHeight="1" x14ac:dyDescent="0.2">
      <c r="B106" s="106" t="s">
        <v>952</v>
      </c>
      <c r="C106" s="37" t="s">
        <v>999</v>
      </c>
      <c r="D106" s="38" t="s">
        <v>997</v>
      </c>
      <c r="E106" s="39" t="s">
        <v>998</v>
      </c>
      <c r="F106" s="40">
        <v>20</v>
      </c>
      <c r="G106" s="41">
        <v>20</v>
      </c>
    </row>
    <row r="107" spans="2:11" ht="13" customHeight="1" x14ac:dyDescent="0.2">
      <c r="B107" s="106" t="s">
        <v>572</v>
      </c>
      <c r="C107" s="37" t="s">
        <v>592</v>
      </c>
      <c r="D107" s="38" t="s">
        <v>992</v>
      </c>
      <c r="E107" s="39" t="s">
        <v>996</v>
      </c>
      <c r="F107" s="40">
        <v>20</v>
      </c>
      <c r="G107" s="42">
        <v>20</v>
      </c>
    </row>
    <row r="108" spans="2:11" ht="13" customHeight="1" x14ac:dyDescent="0.2">
      <c r="B108" s="106" t="s">
        <v>591</v>
      </c>
      <c r="C108" s="37" t="s">
        <v>592</v>
      </c>
      <c r="D108" s="38" t="s">
        <v>991</v>
      </c>
      <c r="E108" s="39" t="s">
        <v>995</v>
      </c>
      <c r="F108" s="40">
        <v>20</v>
      </c>
      <c r="G108" s="42">
        <v>20</v>
      </c>
    </row>
    <row r="109" spans="2:11" ht="13" customHeight="1" x14ac:dyDescent="0.2">
      <c r="B109" s="106" t="s">
        <v>583</v>
      </c>
      <c r="C109" s="37" t="s">
        <v>592</v>
      </c>
      <c r="D109" s="38" t="s">
        <v>990</v>
      </c>
      <c r="E109" s="39" t="s">
        <v>994</v>
      </c>
      <c r="F109" s="40">
        <v>20</v>
      </c>
      <c r="G109" s="42">
        <v>20</v>
      </c>
    </row>
    <row r="110" spans="2:11" ht="13" customHeight="1" x14ac:dyDescent="0.2">
      <c r="B110" s="106" t="s">
        <v>573</v>
      </c>
      <c r="C110" s="37" t="s">
        <v>592</v>
      </c>
      <c r="D110" s="38" t="s">
        <v>989</v>
      </c>
      <c r="E110" s="39" t="s">
        <v>993</v>
      </c>
      <c r="F110" s="40">
        <v>20</v>
      </c>
      <c r="G110" s="42">
        <v>20</v>
      </c>
    </row>
    <row r="111" spans="2:11" x14ac:dyDescent="0.25">
      <c r="B111" s="184" t="s">
        <v>163</v>
      </c>
      <c r="C111" s="184"/>
      <c r="D111" s="184"/>
      <c r="E111" s="184"/>
    </row>
    <row r="112" spans="2:11" x14ac:dyDescent="0.25">
      <c r="B112" s="169" t="s">
        <v>400</v>
      </c>
      <c r="C112" s="169"/>
      <c r="D112" s="169"/>
      <c r="E112" s="169"/>
    </row>
    <row r="113" spans="2:7" ht="10.5" x14ac:dyDescent="0.25">
      <c r="B113" s="118"/>
      <c r="C113" s="118"/>
      <c r="D113" s="118"/>
    </row>
    <row r="114" spans="2:7" ht="10.5" x14ac:dyDescent="0.25">
      <c r="B114" s="118"/>
      <c r="C114" s="118"/>
      <c r="D114" s="118"/>
    </row>
    <row r="115" spans="2:7" x14ac:dyDescent="0.25">
      <c r="B115" s="171" t="s">
        <v>970</v>
      </c>
      <c r="C115" s="171" t="s">
        <v>1008</v>
      </c>
      <c r="D115" s="171" t="s">
        <v>898</v>
      </c>
      <c r="E115" s="171" t="s">
        <v>1009</v>
      </c>
      <c r="F115" s="176" t="s">
        <v>3</v>
      </c>
      <c r="G115" s="177"/>
    </row>
    <row r="116" spans="2:7" x14ac:dyDescent="0.25">
      <c r="B116" s="172"/>
      <c r="C116" s="172"/>
      <c r="D116" s="172"/>
      <c r="E116" s="172"/>
      <c r="F116" s="180" t="s">
        <v>274</v>
      </c>
      <c r="G116" s="181"/>
    </row>
    <row r="117" spans="2:7" x14ac:dyDescent="0.25">
      <c r="B117" s="173"/>
      <c r="C117" s="173"/>
      <c r="D117" s="173"/>
      <c r="E117" s="173"/>
      <c r="F117" s="117" t="s">
        <v>1007</v>
      </c>
      <c r="G117" s="117" t="s">
        <v>354</v>
      </c>
    </row>
    <row r="118" spans="2:7" ht="13" customHeight="1" x14ac:dyDescent="0.2">
      <c r="B118" s="106" t="s">
        <v>705</v>
      </c>
      <c r="C118" s="37" t="s">
        <v>976</v>
      </c>
      <c r="D118" s="38" t="s">
        <v>977</v>
      </c>
      <c r="E118" s="39" t="s">
        <v>978</v>
      </c>
      <c r="F118" s="43" t="s">
        <v>979</v>
      </c>
      <c r="G118" s="44" t="s">
        <v>980</v>
      </c>
    </row>
    <row r="119" spans="2:7" ht="13" customHeight="1" x14ac:dyDescent="0.2">
      <c r="B119" s="106" t="s">
        <v>952</v>
      </c>
      <c r="C119" s="37" t="s">
        <v>972</v>
      </c>
      <c r="D119" s="38" t="s">
        <v>973</v>
      </c>
      <c r="E119" s="39" t="s">
        <v>974</v>
      </c>
      <c r="F119" s="43" t="s">
        <v>975</v>
      </c>
      <c r="G119" s="44" t="s">
        <v>975</v>
      </c>
    </row>
    <row r="120" spans="2:7" ht="13" customHeight="1" x14ac:dyDescent="0.2">
      <c r="B120" s="106" t="s">
        <v>705</v>
      </c>
      <c r="C120" s="37" t="s">
        <v>981</v>
      </c>
      <c r="D120" s="38" t="s">
        <v>982</v>
      </c>
      <c r="E120" s="39" t="s">
        <v>983</v>
      </c>
      <c r="F120" s="43" t="s">
        <v>985</v>
      </c>
      <c r="G120" s="44" t="s">
        <v>986</v>
      </c>
    </row>
    <row r="121" spans="2:7" ht="13" customHeight="1" x14ac:dyDescent="0.2">
      <c r="B121" s="106" t="s">
        <v>952</v>
      </c>
      <c r="C121" s="37" t="s">
        <v>981</v>
      </c>
      <c r="D121" s="38" t="s">
        <v>982</v>
      </c>
      <c r="E121" s="39" t="s">
        <v>983</v>
      </c>
      <c r="F121" s="43" t="s">
        <v>984</v>
      </c>
      <c r="G121" s="44" t="s">
        <v>984</v>
      </c>
    </row>
    <row r="122" spans="2:7" ht="13" customHeight="1" x14ac:dyDescent="0.2">
      <c r="B122" s="106" t="s">
        <v>572</v>
      </c>
      <c r="C122" s="37" t="s">
        <v>592</v>
      </c>
      <c r="D122" s="38" t="s">
        <v>961</v>
      </c>
      <c r="E122" s="39" t="s">
        <v>968</v>
      </c>
      <c r="F122" s="43" t="s">
        <v>969</v>
      </c>
      <c r="G122" s="44" t="s">
        <v>969</v>
      </c>
    </row>
    <row r="123" spans="2:7" ht="13" customHeight="1" x14ac:dyDescent="0.2">
      <c r="B123" s="106" t="s">
        <v>591</v>
      </c>
      <c r="C123" s="37" t="s">
        <v>592</v>
      </c>
      <c r="D123" s="38" t="s">
        <v>964</v>
      </c>
      <c r="E123" s="39" t="s">
        <v>967</v>
      </c>
      <c r="F123" s="43" t="s">
        <v>969</v>
      </c>
      <c r="G123" s="45" t="s">
        <v>969</v>
      </c>
    </row>
    <row r="124" spans="2:7" ht="13" customHeight="1" x14ac:dyDescent="0.2">
      <c r="B124" s="106" t="s">
        <v>583</v>
      </c>
      <c r="C124" s="37" t="s">
        <v>592</v>
      </c>
      <c r="D124" s="38" t="s">
        <v>963</v>
      </c>
      <c r="E124" s="39" t="s">
        <v>966</v>
      </c>
      <c r="F124" s="43" t="s">
        <v>969</v>
      </c>
      <c r="G124" s="45" t="s">
        <v>969</v>
      </c>
    </row>
    <row r="125" spans="2:7" ht="13" customHeight="1" x14ac:dyDescent="0.2">
      <c r="B125" s="106" t="s">
        <v>573</v>
      </c>
      <c r="C125" s="37" t="s">
        <v>592</v>
      </c>
      <c r="D125" s="38" t="s">
        <v>962</v>
      </c>
      <c r="E125" s="39" t="s">
        <v>965</v>
      </c>
      <c r="F125" s="43" t="s">
        <v>969</v>
      </c>
      <c r="G125" s="45" t="s">
        <v>969</v>
      </c>
    </row>
    <row r="126" spans="2:7" x14ac:dyDescent="0.25">
      <c r="B126" s="184" t="s">
        <v>163</v>
      </c>
      <c r="C126" s="184"/>
      <c r="D126" s="184"/>
      <c r="E126" s="184"/>
    </row>
    <row r="127" spans="2:7" x14ac:dyDescent="0.25">
      <c r="B127" s="169" t="s">
        <v>400</v>
      </c>
      <c r="C127" s="169"/>
      <c r="D127" s="169"/>
      <c r="E127" s="169"/>
    </row>
    <row r="128" spans="2:7" x14ac:dyDescent="0.25">
      <c r="B128" s="112"/>
      <c r="C128" s="112"/>
      <c r="D128" s="112"/>
      <c r="E128" s="112"/>
    </row>
    <row r="129" spans="2:7" ht="10.5" x14ac:dyDescent="0.25">
      <c r="B129" s="185"/>
      <c r="C129" s="185"/>
      <c r="D129" s="185"/>
    </row>
    <row r="130" spans="2:7" x14ac:dyDescent="0.25">
      <c r="B130" s="171" t="s">
        <v>971</v>
      </c>
      <c r="C130" s="171" t="s">
        <v>1011</v>
      </c>
      <c r="D130" s="171" t="s">
        <v>898</v>
      </c>
      <c r="E130" s="171" t="s">
        <v>1009</v>
      </c>
      <c r="F130" s="176" t="s">
        <v>3</v>
      </c>
      <c r="G130" s="177"/>
    </row>
    <row r="131" spans="2:7" x14ac:dyDescent="0.25">
      <c r="B131" s="172"/>
      <c r="C131" s="172" t="s">
        <v>734</v>
      </c>
      <c r="D131" s="172"/>
      <c r="E131" s="172" t="s">
        <v>3</v>
      </c>
      <c r="F131" s="180" t="s">
        <v>274</v>
      </c>
      <c r="G131" s="181"/>
    </row>
    <row r="132" spans="2:7" x14ac:dyDescent="0.25">
      <c r="B132" s="173"/>
      <c r="C132" s="173"/>
      <c r="D132" s="173"/>
      <c r="E132" s="173"/>
      <c r="F132" s="117" t="s">
        <v>1104</v>
      </c>
      <c r="G132" s="117" t="s">
        <v>354</v>
      </c>
    </row>
    <row r="133" spans="2:7" ht="13" customHeight="1" x14ac:dyDescent="0.2">
      <c r="B133" s="106" t="s">
        <v>705</v>
      </c>
      <c r="C133" s="37" t="s">
        <v>953</v>
      </c>
      <c r="D133" s="50" t="s">
        <v>954</v>
      </c>
      <c r="E133" s="39" t="s">
        <v>955</v>
      </c>
      <c r="F133" s="49" t="s">
        <v>956</v>
      </c>
      <c r="G133" s="49" t="s">
        <v>959</v>
      </c>
    </row>
    <row r="134" spans="2:7" ht="13" customHeight="1" x14ac:dyDescent="0.2">
      <c r="B134" s="106" t="s">
        <v>952</v>
      </c>
      <c r="C134" s="37" t="s">
        <v>953</v>
      </c>
      <c r="D134" s="50" t="s">
        <v>954</v>
      </c>
      <c r="E134" s="39" t="s">
        <v>955</v>
      </c>
      <c r="F134" s="49" t="s">
        <v>958</v>
      </c>
      <c r="G134" s="49" t="s">
        <v>958</v>
      </c>
    </row>
    <row r="135" spans="2:7" ht="13" customHeight="1" x14ac:dyDescent="0.2">
      <c r="B135" s="106" t="s">
        <v>705</v>
      </c>
      <c r="C135" s="37" t="s">
        <v>949</v>
      </c>
      <c r="D135" s="50" t="s">
        <v>950</v>
      </c>
      <c r="E135" s="39" t="s">
        <v>955</v>
      </c>
      <c r="F135" s="49" t="s">
        <v>951</v>
      </c>
      <c r="G135" s="49" t="s">
        <v>960</v>
      </c>
    </row>
    <row r="136" spans="2:7" ht="13" customHeight="1" x14ac:dyDescent="0.2">
      <c r="B136" s="106" t="s">
        <v>705</v>
      </c>
      <c r="C136" s="37" t="s">
        <v>942</v>
      </c>
      <c r="D136" s="50" t="s">
        <v>943</v>
      </c>
      <c r="E136" s="39" t="s">
        <v>944</v>
      </c>
      <c r="F136" s="49" t="s">
        <v>945</v>
      </c>
      <c r="G136" s="49" t="s">
        <v>946</v>
      </c>
    </row>
    <row r="137" spans="2:7" ht="13" customHeight="1" x14ac:dyDescent="0.2">
      <c r="B137" s="106" t="s">
        <v>948</v>
      </c>
      <c r="C137" s="37" t="s">
        <v>942</v>
      </c>
      <c r="D137" s="50" t="s">
        <v>943</v>
      </c>
      <c r="E137" s="39" t="s">
        <v>944</v>
      </c>
      <c r="F137" s="49" t="s">
        <v>947</v>
      </c>
      <c r="G137" s="49" t="s">
        <v>947</v>
      </c>
    </row>
    <row r="138" spans="2:7" ht="13" customHeight="1" x14ac:dyDescent="0.2">
      <c r="B138" s="106" t="s">
        <v>572</v>
      </c>
      <c r="C138" s="37" t="s">
        <v>592</v>
      </c>
      <c r="D138" s="50" t="s">
        <v>937</v>
      </c>
      <c r="E138" s="39" t="s">
        <v>941</v>
      </c>
      <c r="F138" s="43">
        <v>20</v>
      </c>
      <c r="G138" s="45">
        <v>20</v>
      </c>
    </row>
    <row r="139" spans="2:7" ht="13" customHeight="1" x14ac:dyDescent="0.2">
      <c r="B139" s="106" t="s">
        <v>591</v>
      </c>
      <c r="C139" s="37" t="s">
        <v>592</v>
      </c>
      <c r="D139" s="50" t="s">
        <v>936</v>
      </c>
      <c r="E139" s="39" t="s">
        <v>940</v>
      </c>
      <c r="F139" s="43">
        <v>20</v>
      </c>
      <c r="G139" s="45">
        <v>20</v>
      </c>
    </row>
    <row r="140" spans="2:7" ht="13" customHeight="1" x14ac:dyDescent="0.2">
      <c r="B140" s="106" t="s">
        <v>583</v>
      </c>
      <c r="C140" s="37" t="s">
        <v>592</v>
      </c>
      <c r="D140" s="50" t="s">
        <v>935</v>
      </c>
      <c r="E140" s="39" t="s">
        <v>939</v>
      </c>
      <c r="F140" s="43" t="s">
        <v>682</v>
      </c>
      <c r="G140" s="45" t="s">
        <v>682</v>
      </c>
    </row>
    <row r="141" spans="2:7" ht="13" customHeight="1" x14ac:dyDescent="0.2">
      <c r="B141" s="106" t="s">
        <v>573</v>
      </c>
      <c r="C141" s="37" t="s">
        <v>592</v>
      </c>
      <c r="D141" s="50" t="s">
        <v>934</v>
      </c>
      <c r="E141" s="39" t="s">
        <v>938</v>
      </c>
      <c r="F141" s="43" t="s">
        <v>682</v>
      </c>
      <c r="G141" s="45" t="s">
        <v>682</v>
      </c>
    </row>
    <row r="142" spans="2:7" x14ac:dyDescent="0.25">
      <c r="B142" s="184" t="s">
        <v>163</v>
      </c>
      <c r="C142" s="184"/>
      <c r="D142" s="184"/>
      <c r="E142" s="184"/>
    </row>
    <row r="143" spans="2:7" x14ac:dyDescent="0.25">
      <c r="B143" s="169" t="s">
        <v>400</v>
      </c>
      <c r="C143" s="169"/>
      <c r="D143" s="169"/>
      <c r="E143" s="169"/>
    </row>
    <row r="144" spans="2:7" x14ac:dyDescent="0.25">
      <c r="B144" s="2"/>
      <c r="D144" s="120"/>
    </row>
    <row r="145" spans="2:7" ht="10.5" x14ac:dyDescent="0.25">
      <c r="B145" s="185"/>
      <c r="C145" s="185"/>
      <c r="D145" s="185"/>
    </row>
    <row r="146" spans="2:7" x14ac:dyDescent="0.25">
      <c r="B146" s="171" t="s">
        <v>904</v>
      </c>
      <c r="C146" s="171" t="s">
        <v>1010</v>
      </c>
      <c r="D146" s="171" t="s">
        <v>898</v>
      </c>
      <c r="E146" s="171" t="s">
        <v>1009</v>
      </c>
      <c r="F146" s="176" t="s">
        <v>3</v>
      </c>
      <c r="G146" s="177"/>
    </row>
    <row r="147" spans="2:7" x14ac:dyDescent="0.25">
      <c r="B147" s="172"/>
      <c r="C147" s="172" t="s">
        <v>734</v>
      </c>
      <c r="D147" s="172"/>
      <c r="E147" s="172" t="s">
        <v>3</v>
      </c>
      <c r="F147" s="180" t="s">
        <v>274</v>
      </c>
      <c r="G147" s="181"/>
    </row>
    <row r="148" spans="2:7" x14ac:dyDescent="0.25">
      <c r="B148" s="173"/>
      <c r="C148" s="173"/>
      <c r="D148" s="173"/>
      <c r="E148" s="173"/>
      <c r="F148" s="117" t="s">
        <v>1104</v>
      </c>
      <c r="G148" s="117" t="s">
        <v>354</v>
      </c>
    </row>
    <row r="149" spans="2:7" ht="13" customHeight="1" x14ac:dyDescent="0.2">
      <c r="B149" s="106" t="s">
        <v>917</v>
      </c>
      <c r="C149" s="37" t="s">
        <v>1023</v>
      </c>
      <c r="D149" s="38" t="s">
        <v>919</v>
      </c>
      <c r="E149" s="39" t="s">
        <v>920</v>
      </c>
      <c r="F149" s="43" t="s">
        <v>922</v>
      </c>
      <c r="G149" s="45" t="s">
        <v>922</v>
      </c>
    </row>
    <row r="150" spans="2:7" ht="13" customHeight="1" x14ac:dyDescent="0.2">
      <c r="B150" s="106" t="s">
        <v>918</v>
      </c>
      <c r="C150" s="37" t="s">
        <v>1023</v>
      </c>
      <c r="D150" s="38" t="s">
        <v>919</v>
      </c>
      <c r="E150" s="39" t="s">
        <v>921</v>
      </c>
      <c r="F150" s="43" t="s">
        <v>923</v>
      </c>
      <c r="G150" s="45" t="s">
        <v>923</v>
      </c>
    </row>
    <row r="151" spans="2:7" ht="13" customHeight="1" x14ac:dyDescent="0.2">
      <c r="B151" s="106" t="s">
        <v>705</v>
      </c>
      <c r="C151" s="37" t="s">
        <v>1023</v>
      </c>
      <c r="D151" s="38" t="s">
        <v>919</v>
      </c>
      <c r="E151" s="39" t="s">
        <v>920</v>
      </c>
      <c r="F151" s="43" t="s">
        <v>924</v>
      </c>
      <c r="G151" s="45" t="s">
        <v>925</v>
      </c>
    </row>
    <row r="152" spans="2:7" ht="13" customHeight="1" x14ac:dyDescent="0.2">
      <c r="B152" s="106" t="s">
        <v>705</v>
      </c>
      <c r="C152" s="37" t="s">
        <v>916</v>
      </c>
      <c r="D152" s="38" t="s">
        <v>933</v>
      </c>
      <c r="E152" s="39" t="s">
        <v>920</v>
      </c>
      <c r="F152" s="43" t="s">
        <v>926</v>
      </c>
      <c r="G152" s="45" t="s">
        <v>927</v>
      </c>
    </row>
    <row r="153" spans="2:7" ht="13" customHeight="1" x14ac:dyDescent="0.2">
      <c r="B153" s="106" t="s">
        <v>705</v>
      </c>
      <c r="C153" s="37" t="s">
        <v>909</v>
      </c>
      <c r="D153" s="53" t="s">
        <v>911</v>
      </c>
      <c r="E153" s="54" t="s">
        <v>910</v>
      </c>
      <c r="F153" s="43" t="s">
        <v>877</v>
      </c>
      <c r="G153" s="45" t="s">
        <v>878</v>
      </c>
    </row>
    <row r="154" spans="2:7" ht="13" customHeight="1" x14ac:dyDescent="0.2">
      <c r="B154" s="106" t="s">
        <v>572</v>
      </c>
      <c r="C154" s="37" t="s">
        <v>592</v>
      </c>
      <c r="D154" s="53" t="s">
        <v>928</v>
      </c>
      <c r="E154" s="54" t="s">
        <v>929</v>
      </c>
      <c r="F154" s="43" t="s">
        <v>682</v>
      </c>
      <c r="G154" s="45" t="s">
        <v>682</v>
      </c>
    </row>
    <row r="155" spans="2:7" ht="13" customHeight="1" x14ac:dyDescent="0.2">
      <c r="B155" s="106" t="s">
        <v>591</v>
      </c>
      <c r="C155" s="37" t="s">
        <v>592</v>
      </c>
      <c r="D155" s="53" t="s">
        <v>914</v>
      </c>
      <c r="E155" s="54" t="s">
        <v>915</v>
      </c>
      <c r="F155" s="43" t="s">
        <v>682</v>
      </c>
      <c r="G155" s="45" t="s">
        <v>682</v>
      </c>
    </row>
    <row r="156" spans="2:7" ht="13" customHeight="1" x14ac:dyDescent="0.2">
      <c r="B156" s="106" t="s">
        <v>583</v>
      </c>
      <c r="C156" s="37" t="s">
        <v>592</v>
      </c>
      <c r="D156" s="53" t="s">
        <v>912</v>
      </c>
      <c r="E156" s="54" t="s">
        <v>913</v>
      </c>
      <c r="F156" s="43" t="s">
        <v>682</v>
      </c>
      <c r="G156" s="45" t="s">
        <v>682</v>
      </c>
    </row>
    <row r="157" spans="2:7" ht="13" customHeight="1" x14ac:dyDescent="0.2">
      <c r="B157" s="106" t="s">
        <v>573</v>
      </c>
      <c r="C157" s="37" t="s">
        <v>592</v>
      </c>
      <c r="D157" s="53" t="s">
        <v>907</v>
      </c>
      <c r="E157" s="54" t="s">
        <v>906</v>
      </c>
      <c r="F157" s="43" t="s">
        <v>682</v>
      </c>
      <c r="G157" s="45" t="s">
        <v>682</v>
      </c>
    </row>
    <row r="158" spans="2:7" x14ac:dyDescent="0.25">
      <c r="B158" s="184" t="s">
        <v>163</v>
      </c>
      <c r="C158" s="184"/>
      <c r="D158" s="184"/>
      <c r="E158" s="184"/>
      <c r="F158" s="121"/>
      <c r="G158" s="121"/>
    </row>
    <row r="159" spans="2:7" x14ac:dyDescent="0.25">
      <c r="B159" s="169" t="s">
        <v>400</v>
      </c>
      <c r="C159" s="169"/>
      <c r="D159" s="169"/>
      <c r="E159" s="169"/>
      <c r="F159" s="121"/>
      <c r="G159" s="121"/>
    </row>
    <row r="160" spans="2:7" x14ac:dyDescent="0.25">
      <c r="B160" s="2"/>
      <c r="D160" s="120"/>
    </row>
    <row r="161" spans="2:7" ht="10.5" x14ac:dyDescent="0.25">
      <c r="B161" s="185"/>
      <c r="C161" s="185"/>
      <c r="D161" s="185"/>
    </row>
    <row r="162" spans="2:7" x14ac:dyDescent="0.25">
      <c r="B162" s="171" t="s">
        <v>883</v>
      </c>
      <c r="C162" s="171" t="s">
        <v>1010</v>
      </c>
      <c r="D162" s="171" t="s">
        <v>898</v>
      </c>
      <c r="E162" s="171" t="s">
        <v>1009</v>
      </c>
      <c r="F162" s="176" t="s">
        <v>3</v>
      </c>
      <c r="G162" s="177"/>
    </row>
    <row r="163" spans="2:7" x14ac:dyDescent="0.25">
      <c r="B163" s="172"/>
      <c r="C163" s="172" t="s">
        <v>734</v>
      </c>
      <c r="D163" s="172"/>
      <c r="E163" s="172" t="s">
        <v>3</v>
      </c>
      <c r="F163" s="180" t="s">
        <v>274</v>
      </c>
      <c r="G163" s="181"/>
    </row>
    <row r="164" spans="2:7" x14ac:dyDescent="0.25">
      <c r="B164" s="173"/>
      <c r="C164" s="173"/>
      <c r="D164" s="173"/>
      <c r="E164" s="173"/>
      <c r="F164" s="117" t="s">
        <v>1104</v>
      </c>
      <c r="G164" s="117" t="s">
        <v>354</v>
      </c>
    </row>
    <row r="165" spans="2:7" ht="13" customHeight="1" x14ac:dyDescent="0.25">
      <c r="B165" s="51" t="s">
        <v>897</v>
      </c>
      <c r="C165" s="34" t="s">
        <v>890</v>
      </c>
      <c r="D165" s="38" t="s">
        <v>891</v>
      </c>
      <c r="E165" s="39" t="s">
        <v>887</v>
      </c>
      <c r="F165" s="55" t="s">
        <v>893</v>
      </c>
      <c r="G165" s="56" t="s">
        <v>895</v>
      </c>
    </row>
    <row r="166" spans="2:7" ht="13" customHeight="1" x14ac:dyDescent="0.25">
      <c r="B166" s="48" t="s">
        <v>1004</v>
      </c>
      <c r="C166" s="57" t="s">
        <v>890</v>
      </c>
      <c r="D166" s="38" t="s">
        <v>891</v>
      </c>
      <c r="E166" s="58" t="s">
        <v>892</v>
      </c>
      <c r="F166" s="55" t="s">
        <v>894</v>
      </c>
      <c r="G166" s="56" t="s">
        <v>896</v>
      </c>
    </row>
    <row r="167" spans="2:7" ht="13" customHeight="1" x14ac:dyDescent="0.2">
      <c r="B167" s="59" t="s">
        <v>886</v>
      </c>
      <c r="C167" s="60" t="s">
        <v>884</v>
      </c>
      <c r="D167" s="53" t="s">
        <v>885</v>
      </c>
      <c r="E167" s="54" t="s">
        <v>887</v>
      </c>
      <c r="F167" s="61" t="s">
        <v>888</v>
      </c>
      <c r="G167" s="49" t="s">
        <v>889</v>
      </c>
    </row>
    <row r="168" spans="2:7" ht="13" customHeight="1" x14ac:dyDescent="0.2">
      <c r="B168" s="62" t="s">
        <v>705</v>
      </c>
      <c r="C168" s="37" t="s">
        <v>874</v>
      </c>
      <c r="D168" s="53" t="s">
        <v>875</v>
      </c>
      <c r="E168" s="54" t="s">
        <v>876</v>
      </c>
      <c r="F168" s="43" t="s">
        <v>877</v>
      </c>
      <c r="G168" s="45" t="s">
        <v>878</v>
      </c>
    </row>
    <row r="169" spans="2:7" ht="13" customHeight="1" x14ac:dyDescent="0.2">
      <c r="B169" s="36" t="s">
        <v>572</v>
      </c>
      <c r="C169" s="37" t="s">
        <v>592</v>
      </c>
      <c r="D169" s="53" t="s">
        <v>899</v>
      </c>
      <c r="E169" s="54" t="s">
        <v>900</v>
      </c>
      <c r="F169" s="61" t="s">
        <v>682</v>
      </c>
      <c r="G169" s="49" t="s">
        <v>682</v>
      </c>
    </row>
    <row r="170" spans="2:7" ht="13" customHeight="1" x14ac:dyDescent="0.2">
      <c r="B170" s="36" t="s">
        <v>881</v>
      </c>
      <c r="C170" s="37" t="s">
        <v>592</v>
      </c>
      <c r="D170" s="53" t="s">
        <v>858</v>
      </c>
      <c r="E170" s="54" t="s">
        <v>882</v>
      </c>
      <c r="F170" s="61" t="s">
        <v>682</v>
      </c>
      <c r="G170" s="49" t="s">
        <v>682</v>
      </c>
    </row>
    <row r="171" spans="2:7" ht="13" customHeight="1" x14ac:dyDescent="0.2">
      <c r="B171" s="36" t="s">
        <v>583</v>
      </c>
      <c r="C171" s="37" t="s">
        <v>592</v>
      </c>
      <c r="D171" s="53" t="s">
        <v>880</v>
      </c>
      <c r="E171" s="54" t="s">
        <v>879</v>
      </c>
      <c r="F171" s="61" t="s">
        <v>682</v>
      </c>
      <c r="G171" s="49" t="s">
        <v>682</v>
      </c>
    </row>
    <row r="172" spans="2:7" ht="13" customHeight="1" x14ac:dyDescent="0.2">
      <c r="B172" s="36" t="s">
        <v>573</v>
      </c>
      <c r="C172" s="37" t="s">
        <v>592</v>
      </c>
      <c r="D172" s="53" t="s">
        <v>908</v>
      </c>
      <c r="E172" s="54" t="s">
        <v>905</v>
      </c>
      <c r="F172" s="43" t="s">
        <v>682</v>
      </c>
      <c r="G172" s="45" t="s">
        <v>682</v>
      </c>
    </row>
    <row r="173" spans="2:7" x14ac:dyDescent="0.25">
      <c r="B173" s="184" t="s">
        <v>163</v>
      </c>
      <c r="C173" s="184"/>
      <c r="D173" s="184"/>
      <c r="E173" s="184"/>
      <c r="F173" s="121"/>
      <c r="G173" s="121"/>
    </row>
    <row r="174" spans="2:7" x14ac:dyDescent="0.25">
      <c r="B174" s="169" t="s">
        <v>400</v>
      </c>
      <c r="C174" s="169"/>
      <c r="D174" s="169"/>
      <c r="E174" s="169"/>
      <c r="F174" s="121"/>
      <c r="G174" s="121"/>
    </row>
    <row r="175" spans="2:7" x14ac:dyDescent="0.25">
      <c r="B175" s="112"/>
      <c r="C175" s="112"/>
      <c r="D175" s="112"/>
      <c r="E175" s="112"/>
      <c r="F175" s="121"/>
      <c r="G175" s="121"/>
    </row>
    <row r="176" spans="2:7" ht="10.5" x14ac:dyDescent="0.25">
      <c r="B176" s="185"/>
      <c r="C176" s="185"/>
      <c r="D176" s="185"/>
    </row>
    <row r="177" spans="2:7" x14ac:dyDescent="0.25">
      <c r="B177" s="171" t="s">
        <v>848</v>
      </c>
      <c r="C177" s="171" t="s">
        <v>1010</v>
      </c>
      <c r="D177" s="171" t="s">
        <v>898</v>
      </c>
      <c r="E177" s="171" t="s">
        <v>1009</v>
      </c>
      <c r="F177" s="176" t="s">
        <v>3</v>
      </c>
      <c r="G177" s="177"/>
    </row>
    <row r="178" spans="2:7" x14ac:dyDescent="0.25">
      <c r="B178" s="172"/>
      <c r="C178" s="172" t="s">
        <v>734</v>
      </c>
      <c r="D178" s="172"/>
      <c r="E178" s="172" t="s">
        <v>3</v>
      </c>
      <c r="F178" s="180" t="s">
        <v>274</v>
      </c>
      <c r="G178" s="181"/>
    </row>
    <row r="179" spans="2:7" x14ac:dyDescent="0.25">
      <c r="B179" s="173"/>
      <c r="C179" s="173"/>
      <c r="D179" s="173"/>
      <c r="E179" s="173"/>
      <c r="F179" s="117" t="s">
        <v>1104</v>
      </c>
      <c r="G179" s="117" t="s">
        <v>354</v>
      </c>
    </row>
    <row r="180" spans="2:7" ht="13" customHeight="1" x14ac:dyDescent="0.25">
      <c r="B180" s="51" t="s">
        <v>843</v>
      </c>
      <c r="C180" s="65" t="s">
        <v>864</v>
      </c>
      <c r="D180" s="53" t="s">
        <v>864</v>
      </c>
      <c r="E180" s="54" t="s">
        <v>865</v>
      </c>
      <c r="F180" s="43" t="s">
        <v>868</v>
      </c>
      <c r="G180" s="45" t="s">
        <v>868</v>
      </c>
    </row>
    <row r="181" spans="2:7" ht="13" customHeight="1" x14ac:dyDescent="0.25">
      <c r="B181" s="66" t="s">
        <v>705</v>
      </c>
      <c r="C181" s="63" t="s">
        <v>864</v>
      </c>
      <c r="D181" s="53" t="s">
        <v>864</v>
      </c>
      <c r="E181" s="54" t="s">
        <v>865</v>
      </c>
      <c r="F181" s="43" t="s">
        <v>866</v>
      </c>
      <c r="G181" s="45" t="s">
        <v>867</v>
      </c>
    </row>
    <row r="182" spans="2:7" ht="13" customHeight="1" x14ac:dyDescent="0.2">
      <c r="B182" s="36" t="s">
        <v>705</v>
      </c>
      <c r="C182" s="60" t="s">
        <v>860</v>
      </c>
      <c r="D182" s="38" t="s">
        <v>861</v>
      </c>
      <c r="E182" s="64" t="s">
        <v>865</v>
      </c>
      <c r="F182" s="61" t="s">
        <v>862</v>
      </c>
      <c r="G182" s="49" t="s">
        <v>863</v>
      </c>
    </row>
    <row r="183" spans="2:7" ht="13" customHeight="1" x14ac:dyDescent="0.2">
      <c r="B183" s="36" t="s">
        <v>705</v>
      </c>
      <c r="C183" s="37" t="s">
        <v>851</v>
      </c>
      <c r="D183" s="38" t="s">
        <v>852</v>
      </c>
      <c r="E183" s="64" t="s">
        <v>853</v>
      </c>
      <c r="F183" s="61" t="s">
        <v>854</v>
      </c>
      <c r="G183" s="49" t="s">
        <v>855</v>
      </c>
    </row>
    <row r="184" spans="2:7" ht="13" customHeight="1" x14ac:dyDescent="0.2">
      <c r="B184" s="36" t="s">
        <v>572</v>
      </c>
      <c r="C184" s="37" t="s">
        <v>592</v>
      </c>
      <c r="D184" s="53" t="s">
        <v>865</v>
      </c>
      <c r="E184" s="54" t="s">
        <v>869</v>
      </c>
      <c r="F184" s="43" t="s">
        <v>682</v>
      </c>
      <c r="G184" s="45" t="s">
        <v>682</v>
      </c>
    </row>
    <row r="185" spans="2:7" ht="13" customHeight="1" x14ac:dyDescent="0.2">
      <c r="B185" s="36" t="s">
        <v>591</v>
      </c>
      <c r="C185" s="37" t="s">
        <v>592</v>
      </c>
      <c r="D185" s="38" t="s">
        <v>858</v>
      </c>
      <c r="E185" s="64" t="s">
        <v>859</v>
      </c>
      <c r="F185" s="61" t="s">
        <v>682</v>
      </c>
      <c r="G185" s="49" t="s">
        <v>682</v>
      </c>
    </row>
    <row r="186" spans="2:7" ht="13" customHeight="1" x14ac:dyDescent="0.2">
      <c r="B186" s="36" t="s">
        <v>583</v>
      </c>
      <c r="C186" s="37" t="s">
        <v>592</v>
      </c>
      <c r="D186" s="38" t="s">
        <v>856</v>
      </c>
      <c r="E186" s="64" t="s">
        <v>857</v>
      </c>
      <c r="F186" s="61" t="s">
        <v>682</v>
      </c>
      <c r="G186" s="49" t="s">
        <v>682</v>
      </c>
    </row>
    <row r="187" spans="2:7" ht="13" customHeight="1" x14ac:dyDescent="0.2">
      <c r="B187" s="36" t="s">
        <v>573</v>
      </c>
      <c r="C187" s="37" t="s">
        <v>592</v>
      </c>
      <c r="D187" s="38" t="s">
        <v>849</v>
      </c>
      <c r="E187" s="64" t="s">
        <v>850</v>
      </c>
      <c r="F187" s="61" t="s">
        <v>682</v>
      </c>
      <c r="G187" s="49" t="s">
        <v>682</v>
      </c>
    </row>
    <row r="188" spans="2:7" x14ac:dyDescent="0.25">
      <c r="B188" s="184" t="s">
        <v>163</v>
      </c>
      <c r="C188" s="184"/>
      <c r="D188" s="184"/>
      <c r="E188" s="184"/>
      <c r="F188" s="122"/>
      <c r="G188" s="122"/>
    </row>
    <row r="189" spans="2:7" x14ac:dyDescent="0.25">
      <c r="B189" s="169" t="s">
        <v>400</v>
      </c>
      <c r="C189" s="169"/>
      <c r="D189" s="169"/>
      <c r="E189" s="169"/>
      <c r="F189" s="122"/>
      <c r="G189" s="122"/>
    </row>
    <row r="190" spans="2:7" x14ac:dyDescent="0.25">
      <c r="B190" s="2"/>
      <c r="D190" s="120"/>
    </row>
    <row r="191" spans="2:7" ht="10.5" x14ac:dyDescent="0.25">
      <c r="B191" s="185"/>
      <c r="C191" s="185"/>
      <c r="D191" s="185"/>
    </row>
    <row r="192" spans="2:7" x14ac:dyDescent="0.25">
      <c r="B192" s="171" t="s">
        <v>731</v>
      </c>
      <c r="C192" s="171" t="s">
        <v>1010</v>
      </c>
      <c r="D192" s="171" t="s">
        <v>898</v>
      </c>
      <c r="E192" s="171" t="s">
        <v>1009</v>
      </c>
      <c r="F192" s="176" t="s">
        <v>3</v>
      </c>
      <c r="G192" s="177"/>
    </row>
    <row r="193" spans="2:7" x14ac:dyDescent="0.25">
      <c r="B193" s="172"/>
      <c r="C193" s="172" t="s">
        <v>734</v>
      </c>
      <c r="D193" s="172"/>
      <c r="E193" s="172" t="s">
        <v>3</v>
      </c>
      <c r="F193" s="180" t="s">
        <v>274</v>
      </c>
      <c r="G193" s="181"/>
    </row>
    <row r="194" spans="2:7" x14ac:dyDescent="0.25">
      <c r="B194" s="173"/>
      <c r="C194" s="173"/>
      <c r="D194" s="173"/>
      <c r="E194" s="173"/>
      <c r="F194" s="117" t="s">
        <v>1104</v>
      </c>
      <c r="G194" s="117" t="s">
        <v>354</v>
      </c>
    </row>
    <row r="195" spans="2:7" ht="13" customHeight="1" x14ac:dyDescent="0.25">
      <c r="B195" s="51" t="s">
        <v>843</v>
      </c>
      <c r="C195" s="34" t="s">
        <v>837</v>
      </c>
      <c r="D195" s="38" t="s">
        <v>829</v>
      </c>
      <c r="E195" s="64" t="s">
        <v>832</v>
      </c>
      <c r="F195" s="67" t="s">
        <v>834</v>
      </c>
      <c r="G195" s="68" t="s">
        <v>834</v>
      </c>
    </row>
    <row r="196" spans="2:7" ht="13" customHeight="1" x14ac:dyDescent="0.25">
      <c r="B196" s="48" t="s">
        <v>843</v>
      </c>
      <c r="C196" s="57" t="s">
        <v>837</v>
      </c>
      <c r="D196" s="38" t="s">
        <v>829</v>
      </c>
      <c r="E196" s="64" t="s">
        <v>831</v>
      </c>
      <c r="F196" s="67" t="s">
        <v>842</v>
      </c>
      <c r="G196" s="68" t="s">
        <v>842</v>
      </c>
    </row>
    <row r="197" spans="2:7" ht="13" customHeight="1" x14ac:dyDescent="0.25">
      <c r="B197" s="48" t="s">
        <v>654</v>
      </c>
      <c r="C197" s="57" t="s">
        <v>837</v>
      </c>
      <c r="D197" s="38" t="s">
        <v>829</v>
      </c>
      <c r="E197" s="64" t="s">
        <v>831</v>
      </c>
      <c r="F197" s="67" t="s">
        <v>838</v>
      </c>
      <c r="G197" s="68" t="s">
        <v>839</v>
      </c>
    </row>
    <row r="198" spans="2:7" ht="13" customHeight="1" x14ac:dyDescent="0.25">
      <c r="B198" s="52" t="s">
        <v>836</v>
      </c>
      <c r="C198" s="57" t="s">
        <v>826</v>
      </c>
      <c r="D198" s="38" t="s">
        <v>828</v>
      </c>
      <c r="E198" s="64" t="s">
        <v>831</v>
      </c>
      <c r="F198" s="61" t="s">
        <v>833</v>
      </c>
      <c r="G198" s="49" t="s">
        <v>835</v>
      </c>
    </row>
    <row r="199" spans="2:7" ht="13" customHeight="1" x14ac:dyDescent="0.2">
      <c r="B199" s="36" t="s">
        <v>705</v>
      </c>
      <c r="C199" s="60" t="s">
        <v>735</v>
      </c>
      <c r="D199" s="38" t="s">
        <v>736</v>
      </c>
      <c r="E199" s="39" t="s">
        <v>737</v>
      </c>
      <c r="F199" s="61" t="s">
        <v>738</v>
      </c>
      <c r="G199" s="49" t="s">
        <v>739</v>
      </c>
    </row>
    <row r="200" spans="2:7" ht="13" customHeight="1" x14ac:dyDescent="0.2">
      <c r="B200" s="36" t="s">
        <v>572</v>
      </c>
      <c r="C200" s="37" t="s">
        <v>592</v>
      </c>
      <c r="D200" s="38" t="s">
        <v>840</v>
      </c>
      <c r="E200" s="64" t="s">
        <v>841</v>
      </c>
      <c r="F200" s="61" t="s">
        <v>682</v>
      </c>
      <c r="G200" s="49" t="s">
        <v>682</v>
      </c>
    </row>
    <row r="201" spans="2:7" ht="13" customHeight="1" x14ac:dyDescent="0.2">
      <c r="B201" s="36" t="s">
        <v>591</v>
      </c>
      <c r="C201" s="37" t="s">
        <v>592</v>
      </c>
      <c r="D201" s="38" t="s">
        <v>827</v>
      </c>
      <c r="E201" s="34" t="s">
        <v>830</v>
      </c>
      <c r="F201" s="69" t="s">
        <v>682</v>
      </c>
      <c r="G201" s="70" t="s">
        <v>682</v>
      </c>
    </row>
    <row r="202" spans="2:7" ht="13" customHeight="1" x14ac:dyDescent="0.2">
      <c r="B202" s="36" t="s">
        <v>583</v>
      </c>
      <c r="C202" s="37" t="s">
        <v>592</v>
      </c>
      <c r="D202" s="38" t="s">
        <v>740</v>
      </c>
      <c r="E202" s="34" t="s">
        <v>741</v>
      </c>
      <c r="F202" s="61" t="s">
        <v>682</v>
      </c>
      <c r="G202" s="49" t="s">
        <v>682</v>
      </c>
    </row>
    <row r="203" spans="2:7" ht="13" customHeight="1" x14ac:dyDescent="0.2">
      <c r="B203" s="36" t="s">
        <v>573</v>
      </c>
      <c r="C203" s="37" t="s">
        <v>592</v>
      </c>
      <c r="D203" s="38" t="s">
        <v>732</v>
      </c>
      <c r="E203" s="34" t="s">
        <v>733</v>
      </c>
      <c r="F203" s="69" t="s">
        <v>682</v>
      </c>
      <c r="G203" s="70" t="s">
        <v>682</v>
      </c>
    </row>
    <row r="204" spans="2:7" x14ac:dyDescent="0.25">
      <c r="B204" s="184" t="s">
        <v>163</v>
      </c>
      <c r="C204" s="184"/>
      <c r="D204" s="184"/>
      <c r="E204" s="184"/>
    </row>
    <row r="205" spans="2:7" x14ac:dyDescent="0.25">
      <c r="B205" s="169" t="s">
        <v>400</v>
      </c>
      <c r="C205" s="169"/>
      <c r="D205" s="169"/>
      <c r="E205" s="169"/>
    </row>
    <row r="206" spans="2:7" x14ac:dyDescent="0.25">
      <c r="B206" s="112"/>
      <c r="C206" s="112"/>
      <c r="D206" s="112"/>
      <c r="E206" s="112"/>
    </row>
    <row r="207" spans="2:7" ht="10.5" x14ac:dyDescent="0.25">
      <c r="B207" s="185"/>
      <c r="C207" s="185"/>
      <c r="D207" s="185"/>
    </row>
    <row r="208" spans="2:7" x14ac:dyDescent="0.25">
      <c r="B208" s="171" t="s">
        <v>730</v>
      </c>
      <c r="C208" s="171" t="s">
        <v>1010</v>
      </c>
      <c r="D208" s="171" t="s">
        <v>898</v>
      </c>
      <c r="E208" s="171" t="s">
        <v>1009</v>
      </c>
      <c r="F208" s="176" t="s">
        <v>3</v>
      </c>
      <c r="G208" s="177"/>
    </row>
    <row r="209" spans="2:7" x14ac:dyDescent="0.25">
      <c r="B209" s="172"/>
      <c r="C209" s="172" t="s">
        <v>734</v>
      </c>
      <c r="D209" s="172"/>
      <c r="E209" s="172" t="s">
        <v>3</v>
      </c>
      <c r="F209" s="180" t="s">
        <v>274</v>
      </c>
      <c r="G209" s="181"/>
    </row>
    <row r="210" spans="2:7" x14ac:dyDescent="0.25">
      <c r="B210" s="173"/>
      <c r="C210" s="173"/>
      <c r="D210" s="173"/>
      <c r="E210" s="173"/>
      <c r="F210" s="117" t="s">
        <v>1104</v>
      </c>
      <c r="G210" s="117" t="s">
        <v>354</v>
      </c>
    </row>
    <row r="211" spans="2:7" ht="13" customHeight="1" x14ac:dyDescent="0.2">
      <c r="B211" s="36" t="s">
        <v>654</v>
      </c>
      <c r="C211" s="34" t="s">
        <v>727</v>
      </c>
      <c r="D211" s="38" t="s">
        <v>727</v>
      </c>
      <c r="E211" s="71" t="s">
        <v>722</v>
      </c>
      <c r="F211" s="69" t="s">
        <v>723</v>
      </c>
      <c r="G211" s="75" t="s">
        <v>725</v>
      </c>
    </row>
    <row r="212" spans="2:7" ht="13" customHeight="1" x14ac:dyDescent="0.2">
      <c r="B212" s="36" t="s">
        <v>654</v>
      </c>
      <c r="C212" s="57" t="s">
        <v>727</v>
      </c>
      <c r="D212" s="57" t="s">
        <v>727</v>
      </c>
      <c r="E212" s="71" t="s">
        <v>721</v>
      </c>
      <c r="F212" s="61" t="s">
        <v>724</v>
      </c>
      <c r="G212" s="56" t="s">
        <v>726</v>
      </c>
    </row>
    <row r="213" spans="2:7" ht="13" customHeight="1" x14ac:dyDescent="0.2">
      <c r="B213" s="36" t="s">
        <v>705</v>
      </c>
      <c r="C213" s="73" t="s">
        <v>717</v>
      </c>
      <c r="D213" s="73" t="s">
        <v>718</v>
      </c>
      <c r="E213" s="71" t="s">
        <v>728</v>
      </c>
      <c r="F213" s="74" t="s">
        <v>719</v>
      </c>
      <c r="G213" s="76" t="s">
        <v>720</v>
      </c>
    </row>
    <row r="214" spans="2:7" ht="13" customHeight="1" x14ac:dyDescent="0.2">
      <c r="B214" s="36" t="s">
        <v>705</v>
      </c>
      <c r="C214" s="71" t="s">
        <v>706</v>
      </c>
      <c r="D214" s="71" t="s">
        <v>707</v>
      </c>
      <c r="E214" s="71" t="s">
        <v>708</v>
      </c>
      <c r="F214" s="72" t="s">
        <v>710</v>
      </c>
      <c r="G214" s="72" t="s">
        <v>711</v>
      </c>
    </row>
    <row r="215" spans="2:7" ht="13" customHeight="1" x14ac:dyDescent="0.2">
      <c r="B215" s="36" t="s">
        <v>572</v>
      </c>
      <c r="C215" s="37" t="s">
        <v>592</v>
      </c>
      <c r="D215" s="34" t="s">
        <v>728</v>
      </c>
      <c r="E215" s="34" t="s">
        <v>729</v>
      </c>
      <c r="F215" s="70" t="s">
        <v>682</v>
      </c>
      <c r="G215" s="70" t="s">
        <v>682</v>
      </c>
    </row>
    <row r="216" spans="2:7" ht="13" customHeight="1" x14ac:dyDescent="0.2">
      <c r="B216" s="36" t="s">
        <v>591</v>
      </c>
      <c r="C216" s="71" t="s">
        <v>592</v>
      </c>
      <c r="D216" s="71" t="s">
        <v>715</v>
      </c>
      <c r="E216" s="71" t="s">
        <v>716</v>
      </c>
      <c r="F216" s="72" t="s">
        <v>682</v>
      </c>
      <c r="G216" s="72" t="s">
        <v>682</v>
      </c>
    </row>
    <row r="217" spans="2:7" ht="13" customHeight="1" x14ac:dyDescent="0.2">
      <c r="B217" s="36" t="s">
        <v>583</v>
      </c>
      <c r="C217" s="71" t="s">
        <v>592</v>
      </c>
      <c r="D217" s="71" t="s">
        <v>713</v>
      </c>
      <c r="E217" s="71" t="s">
        <v>714</v>
      </c>
      <c r="F217" s="72" t="s">
        <v>682</v>
      </c>
      <c r="G217" s="72" t="s">
        <v>682</v>
      </c>
    </row>
    <row r="218" spans="2:7" ht="13" customHeight="1" x14ac:dyDescent="0.2">
      <c r="B218" s="36" t="s">
        <v>573</v>
      </c>
      <c r="C218" s="71" t="s">
        <v>592</v>
      </c>
      <c r="D218" s="71" t="s">
        <v>704</v>
      </c>
      <c r="E218" s="71" t="s">
        <v>703</v>
      </c>
      <c r="F218" s="72" t="s">
        <v>682</v>
      </c>
      <c r="G218" s="72" t="s">
        <v>682</v>
      </c>
    </row>
    <row r="219" spans="2:7" x14ac:dyDescent="0.25">
      <c r="B219" s="184" t="s">
        <v>163</v>
      </c>
      <c r="C219" s="184"/>
      <c r="D219" s="184"/>
      <c r="E219" s="184"/>
    </row>
    <row r="220" spans="2:7" s="125" customFormat="1" x14ac:dyDescent="0.25">
      <c r="B220" s="169" t="s">
        <v>400</v>
      </c>
      <c r="C220" s="169"/>
      <c r="D220" s="169"/>
      <c r="E220" s="169"/>
      <c r="F220" s="115"/>
      <c r="G220" s="115"/>
    </row>
    <row r="221" spans="2:7" ht="10.5" x14ac:dyDescent="0.25">
      <c r="B221" s="123"/>
      <c r="C221" s="124"/>
      <c r="D221" s="123"/>
      <c r="E221" s="124"/>
      <c r="F221" s="123"/>
      <c r="G221" s="123"/>
    </row>
    <row r="222" spans="2:7" ht="10.5" x14ac:dyDescent="0.25">
      <c r="B222" s="185"/>
      <c r="C222" s="185"/>
      <c r="D222" s="185"/>
    </row>
    <row r="223" spans="2:7" x14ac:dyDescent="0.25">
      <c r="B223" s="171" t="s">
        <v>683</v>
      </c>
      <c r="C223" s="171" t="s">
        <v>1010</v>
      </c>
      <c r="D223" s="171" t="s">
        <v>898</v>
      </c>
      <c r="E223" s="171" t="s">
        <v>1009</v>
      </c>
      <c r="F223" s="176" t="s">
        <v>3</v>
      </c>
      <c r="G223" s="177"/>
    </row>
    <row r="224" spans="2:7" x14ac:dyDescent="0.25">
      <c r="B224" s="172"/>
      <c r="C224" s="172" t="s">
        <v>734</v>
      </c>
      <c r="D224" s="172"/>
      <c r="E224" s="172" t="s">
        <v>3</v>
      </c>
      <c r="F224" s="180" t="s">
        <v>274</v>
      </c>
      <c r="G224" s="181"/>
    </row>
    <row r="225" spans="2:7" x14ac:dyDescent="0.25">
      <c r="B225" s="173"/>
      <c r="C225" s="173"/>
      <c r="D225" s="173"/>
      <c r="E225" s="173"/>
      <c r="F225" s="117" t="s">
        <v>1104</v>
      </c>
      <c r="G225" s="117" t="s">
        <v>354</v>
      </c>
    </row>
    <row r="226" spans="2:7" ht="13" customHeight="1" x14ac:dyDescent="0.2">
      <c r="B226" s="36" t="s">
        <v>654</v>
      </c>
      <c r="C226" s="71" t="s">
        <v>699</v>
      </c>
      <c r="D226" s="71" t="s">
        <v>701</v>
      </c>
      <c r="E226" s="71" t="s">
        <v>702</v>
      </c>
      <c r="F226" s="72" t="s">
        <v>712</v>
      </c>
      <c r="G226" s="72" t="s">
        <v>709</v>
      </c>
    </row>
    <row r="227" spans="2:7" ht="13" customHeight="1" x14ac:dyDescent="0.2">
      <c r="B227" s="36" t="s">
        <v>689</v>
      </c>
      <c r="C227" s="71" t="s">
        <v>695</v>
      </c>
      <c r="D227" s="71" t="s">
        <v>696</v>
      </c>
      <c r="E227" s="71" t="s">
        <v>702</v>
      </c>
      <c r="F227" s="72" t="s">
        <v>694</v>
      </c>
      <c r="G227" s="72" t="s">
        <v>693</v>
      </c>
    </row>
    <row r="228" spans="2:7" ht="13" customHeight="1" x14ac:dyDescent="0.2">
      <c r="B228" s="36" t="s">
        <v>690</v>
      </c>
      <c r="C228" s="71" t="s">
        <v>695</v>
      </c>
      <c r="D228" s="71" t="s">
        <v>696</v>
      </c>
      <c r="E228" s="71" t="s">
        <v>700</v>
      </c>
      <c r="F228" s="72" t="s">
        <v>691</v>
      </c>
      <c r="G228" s="72" t="s">
        <v>692</v>
      </c>
    </row>
    <row r="229" spans="2:7" ht="13" customHeight="1" x14ac:dyDescent="0.2">
      <c r="B229" s="36" t="s">
        <v>572</v>
      </c>
      <c r="C229" s="71" t="s">
        <v>592</v>
      </c>
      <c r="D229" s="71" t="s">
        <v>697</v>
      </c>
      <c r="E229" s="71" t="s">
        <v>698</v>
      </c>
      <c r="F229" s="72" t="s">
        <v>682</v>
      </c>
      <c r="G229" s="72" t="s">
        <v>682</v>
      </c>
    </row>
    <row r="230" spans="2:7" ht="13" customHeight="1" x14ac:dyDescent="0.2">
      <c r="B230" s="36" t="s">
        <v>591</v>
      </c>
      <c r="C230" s="71" t="s">
        <v>592</v>
      </c>
      <c r="D230" s="71" t="s">
        <v>687</v>
      </c>
      <c r="E230" s="71" t="s">
        <v>688</v>
      </c>
      <c r="F230" s="72" t="s">
        <v>682</v>
      </c>
      <c r="G230" s="72" t="s">
        <v>682</v>
      </c>
    </row>
    <row r="231" spans="2:7" ht="13" customHeight="1" x14ac:dyDescent="0.2">
      <c r="B231" s="36" t="s">
        <v>583</v>
      </c>
      <c r="C231" s="71" t="s">
        <v>592</v>
      </c>
      <c r="D231" s="71" t="s">
        <v>685</v>
      </c>
      <c r="E231" s="71" t="s">
        <v>686</v>
      </c>
      <c r="F231" s="72" t="s">
        <v>682</v>
      </c>
      <c r="G231" s="72" t="s">
        <v>682</v>
      </c>
    </row>
    <row r="232" spans="2:7" ht="13" customHeight="1" x14ac:dyDescent="0.2">
      <c r="B232" s="36" t="s">
        <v>573</v>
      </c>
      <c r="C232" s="71" t="s">
        <v>592</v>
      </c>
      <c r="D232" s="71" t="s">
        <v>680</v>
      </c>
      <c r="E232" s="71" t="s">
        <v>681</v>
      </c>
      <c r="F232" s="72" t="s">
        <v>682</v>
      </c>
      <c r="G232" s="72" t="s">
        <v>682</v>
      </c>
    </row>
    <row r="233" spans="2:7" x14ac:dyDescent="0.25">
      <c r="B233" s="184" t="s">
        <v>163</v>
      </c>
      <c r="C233" s="184"/>
      <c r="D233" s="184"/>
      <c r="E233" s="184"/>
    </row>
    <row r="234" spans="2:7" x14ac:dyDescent="0.25">
      <c r="B234" s="169" t="s">
        <v>400</v>
      </c>
      <c r="C234" s="169"/>
      <c r="D234" s="169"/>
      <c r="E234" s="169"/>
    </row>
    <row r="235" spans="2:7" x14ac:dyDescent="0.25">
      <c r="B235" s="2"/>
      <c r="D235" s="120"/>
    </row>
    <row r="236" spans="2:7" ht="10.5" x14ac:dyDescent="0.25">
      <c r="B236" s="185"/>
      <c r="C236" s="185"/>
      <c r="D236" s="185"/>
    </row>
    <row r="237" spans="2:7" x14ac:dyDescent="0.25">
      <c r="B237" s="171" t="s">
        <v>653</v>
      </c>
      <c r="C237" s="171" t="s">
        <v>1010</v>
      </c>
      <c r="D237" s="171" t="s">
        <v>898</v>
      </c>
      <c r="E237" s="171" t="s">
        <v>1009</v>
      </c>
      <c r="F237" s="176" t="s">
        <v>3</v>
      </c>
      <c r="G237" s="177"/>
    </row>
    <row r="238" spans="2:7" x14ac:dyDescent="0.25">
      <c r="B238" s="172"/>
      <c r="C238" s="172" t="s">
        <v>734</v>
      </c>
      <c r="D238" s="172"/>
      <c r="E238" s="172" t="s">
        <v>3</v>
      </c>
      <c r="F238" s="180" t="s">
        <v>274</v>
      </c>
      <c r="G238" s="181"/>
    </row>
    <row r="239" spans="2:7" x14ac:dyDescent="0.25">
      <c r="B239" s="173"/>
      <c r="C239" s="173"/>
      <c r="D239" s="173"/>
      <c r="E239" s="173"/>
      <c r="F239" s="117" t="s">
        <v>1104</v>
      </c>
      <c r="G239" s="117" t="s">
        <v>354</v>
      </c>
    </row>
    <row r="240" spans="2:7" ht="13" customHeight="1" x14ac:dyDescent="0.2">
      <c r="B240" s="36" t="s">
        <v>674</v>
      </c>
      <c r="C240" s="71" t="s">
        <v>670</v>
      </c>
      <c r="D240" s="71" t="s">
        <v>668</v>
      </c>
      <c r="E240" s="71" t="s">
        <v>677</v>
      </c>
      <c r="F240" s="72" t="s">
        <v>678</v>
      </c>
      <c r="G240" s="72" t="s">
        <v>679</v>
      </c>
    </row>
    <row r="241" spans="2:7" ht="13" customHeight="1" x14ac:dyDescent="0.2">
      <c r="B241" s="36" t="s">
        <v>673</v>
      </c>
      <c r="C241" s="71" t="s">
        <v>670</v>
      </c>
      <c r="D241" s="71" t="s">
        <v>668</v>
      </c>
      <c r="E241" s="71" t="s">
        <v>672</v>
      </c>
      <c r="F241" s="72" t="s">
        <v>675</v>
      </c>
      <c r="G241" s="72" t="s">
        <v>676</v>
      </c>
    </row>
    <row r="242" spans="2:7" ht="13" customHeight="1" x14ac:dyDescent="0.2">
      <c r="B242" s="36" t="s">
        <v>612</v>
      </c>
      <c r="C242" s="71" t="s">
        <v>684</v>
      </c>
      <c r="D242" s="71" t="s">
        <v>671</v>
      </c>
      <c r="E242" s="71" t="s">
        <v>672</v>
      </c>
      <c r="F242" s="72" t="s">
        <v>665</v>
      </c>
      <c r="G242" s="72" t="s">
        <v>666</v>
      </c>
    </row>
    <row r="243" spans="2:7" ht="13" customHeight="1" x14ac:dyDescent="0.2">
      <c r="B243" s="36" t="s">
        <v>654</v>
      </c>
      <c r="C243" s="71" t="s">
        <v>655</v>
      </c>
      <c r="D243" s="71" t="s">
        <v>655</v>
      </c>
      <c r="E243" s="71" t="s">
        <v>656</v>
      </c>
      <c r="F243" s="72" t="s">
        <v>657</v>
      </c>
      <c r="G243" s="72" t="s">
        <v>658</v>
      </c>
    </row>
    <row r="244" spans="2:7" ht="13" customHeight="1" x14ac:dyDescent="0.2">
      <c r="B244" s="36" t="s">
        <v>667</v>
      </c>
      <c r="C244" s="71" t="s">
        <v>592</v>
      </c>
      <c r="D244" s="71" t="s">
        <v>668</v>
      </c>
      <c r="E244" s="71" t="s">
        <v>669</v>
      </c>
      <c r="F244" s="72" t="s">
        <v>626</v>
      </c>
      <c r="G244" s="72" t="s">
        <v>626</v>
      </c>
    </row>
    <row r="245" spans="2:7" ht="13" customHeight="1" x14ac:dyDescent="0.2">
      <c r="B245" s="36" t="s">
        <v>664</v>
      </c>
      <c r="C245" s="71" t="s">
        <v>592</v>
      </c>
      <c r="D245" s="71" t="s">
        <v>662</v>
      </c>
      <c r="E245" s="71" t="s">
        <v>663</v>
      </c>
      <c r="F245" s="72" t="s">
        <v>626</v>
      </c>
      <c r="G245" s="72" t="s">
        <v>626</v>
      </c>
    </row>
    <row r="246" spans="2:7" ht="13" customHeight="1" x14ac:dyDescent="0.2">
      <c r="B246" s="36" t="s">
        <v>659</v>
      </c>
      <c r="C246" s="71" t="s">
        <v>592</v>
      </c>
      <c r="D246" s="71" t="s">
        <v>660</v>
      </c>
      <c r="E246" s="71" t="s">
        <v>661</v>
      </c>
      <c r="F246" s="72" t="s">
        <v>626</v>
      </c>
      <c r="G246" s="72" t="s">
        <v>626</v>
      </c>
    </row>
    <row r="247" spans="2:7" ht="13" customHeight="1" x14ac:dyDescent="0.2">
      <c r="B247" s="36" t="s">
        <v>573</v>
      </c>
      <c r="C247" s="71" t="s">
        <v>592</v>
      </c>
      <c r="D247" s="71" t="s">
        <v>651</v>
      </c>
      <c r="E247" s="71" t="s">
        <v>652</v>
      </c>
      <c r="F247" s="72" t="s">
        <v>626</v>
      </c>
      <c r="G247" s="72" t="s">
        <v>626</v>
      </c>
    </row>
    <row r="248" spans="2:7" x14ac:dyDescent="0.25">
      <c r="B248" s="184" t="s">
        <v>163</v>
      </c>
      <c r="C248" s="184"/>
      <c r="D248" s="184"/>
      <c r="E248" s="184"/>
    </row>
    <row r="249" spans="2:7" x14ac:dyDescent="0.25">
      <c r="B249" s="169" t="s">
        <v>400</v>
      </c>
      <c r="C249" s="169"/>
      <c r="D249" s="169"/>
      <c r="E249" s="169"/>
    </row>
    <row r="250" spans="2:7" x14ac:dyDescent="0.25">
      <c r="B250" s="2"/>
      <c r="D250" s="120"/>
    </row>
    <row r="251" spans="2:7" ht="10.5" x14ac:dyDescent="0.25">
      <c r="B251" s="185"/>
      <c r="C251" s="185"/>
      <c r="D251" s="185"/>
    </row>
    <row r="252" spans="2:7" x14ac:dyDescent="0.25">
      <c r="B252" s="171" t="s">
        <v>616</v>
      </c>
      <c r="C252" s="171" t="s">
        <v>1010</v>
      </c>
      <c r="D252" s="171" t="s">
        <v>898</v>
      </c>
      <c r="E252" s="171" t="s">
        <v>1009</v>
      </c>
      <c r="F252" s="176" t="s">
        <v>3</v>
      </c>
      <c r="G252" s="177"/>
    </row>
    <row r="253" spans="2:7" x14ac:dyDescent="0.25">
      <c r="B253" s="172"/>
      <c r="C253" s="172" t="s">
        <v>734</v>
      </c>
      <c r="D253" s="172"/>
      <c r="E253" s="172" t="s">
        <v>3</v>
      </c>
      <c r="F253" s="180" t="s">
        <v>274</v>
      </c>
      <c r="G253" s="181"/>
    </row>
    <row r="254" spans="2:7" x14ac:dyDescent="0.25">
      <c r="B254" s="173"/>
      <c r="C254" s="173"/>
      <c r="D254" s="173"/>
      <c r="E254" s="173"/>
      <c r="F254" s="117" t="s">
        <v>1104</v>
      </c>
      <c r="G254" s="117" t="s">
        <v>354</v>
      </c>
    </row>
    <row r="255" spans="2:7" ht="13" customHeight="1" x14ac:dyDescent="0.2">
      <c r="B255" s="36" t="s">
        <v>612</v>
      </c>
      <c r="C255" s="71" t="s">
        <v>648</v>
      </c>
      <c r="D255" s="71" t="s">
        <v>649</v>
      </c>
      <c r="E255" s="71" t="s">
        <v>650</v>
      </c>
      <c r="F255" s="72">
        <v>111.7</v>
      </c>
      <c r="G255" s="72">
        <v>94.95</v>
      </c>
    </row>
    <row r="256" spans="2:7" ht="13" customHeight="1" x14ac:dyDescent="0.2">
      <c r="B256" s="36" t="s">
        <v>612</v>
      </c>
      <c r="C256" s="71" t="s">
        <v>643</v>
      </c>
      <c r="D256" s="71" t="s">
        <v>644</v>
      </c>
      <c r="E256" s="71" t="s">
        <v>645</v>
      </c>
      <c r="F256" s="72" t="s">
        <v>646</v>
      </c>
      <c r="G256" s="72" t="s">
        <v>647</v>
      </c>
    </row>
    <row r="257" spans="2:7" ht="13" customHeight="1" x14ac:dyDescent="0.2">
      <c r="B257" s="36" t="s">
        <v>612</v>
      </c>
      <c r="C257" s="71" t="s">
        <v>635</v>
      </c>
      <c r="D257" s="71" t="s">
        <v>638</v>
      </c>
      <c r="E257" s="71" t="s">
        <v>639</v>
      </c>
      <c r="F257" s="72" t="s">
        <v>636</v>
      </c>
      <c r="G257" s="72" t="s">
        <v>637</v>
      </c>
    </row>
    <row r="258" spans="2:7" ht="13" customHeight="1" x14ac:dyDescent="0.2">
      <c r="B258" s="36" t="s">
        <v>587</v>
      </c>
      <c r="C258" s="71" t="s">
        <v>619</v>
      </c>
      <c r="D258" s="71" t="s">
        <v>620</v>
      </c>
      <c r="E258" s="71" t="s">
        <v>621</v>
      </c>
      <c r="F258" s="72" t="s">
        <v>622</v>
      </c>
      <c r="G258" s="72" t="s">
        <v>623</v>
      </c>
    </row>
    <row r="259" spans="2:7" ht="13" customHeight="1" x14ac:dyDescent="0.2">
      <c r="B259" s="36" t="s">
        <v>640</v>
      </c>
      <c r="C259" s="71" t="s">
        <v>592</v>
      </c>
      <c r="D259" s="71" t="s">
        <v>641</v>
      </c>
      <c r="E259" s="71" t="s">
        <v>642</v>
      </c>
      <c r="F259" s="72" t="s">
        <v>626</v>
      </c>
      <c r="G259" s="72" t="s">
        <v>626</v>
      </c>
    </row>
    <row r="260" spans="2:7" ht="13" customHeight="1" x14ac:dyDescent="0.2">
      <c r="B260" s="36" t="s">
        <v>591</v>
      </c>
      <c r="C260" s="71" t="s">
        <v>592</v>
      </c>
      <c r="D260" s="71" t="s">
        <v>633</v>
      </c>
      <c r="E260" s="71" t="s">
        <v>634</v>
      </c>
      <c r="F260" s="72" t="s">
        <v>626</v>
      </c>
      <c r="G260" s="72" t="s">
        <v>626</v>
      </c>
    </row>
    <row r="261" spans="2:7" ht="13" customHeight="1" x14ac:dyDescent="0.2">
      <c r="B261" s="36" t="s">
        <v>583</v>
      </c>
      <c r="C261" s="71" t="s">
        <v>592</v>
      </c>
      <c r="D261" s="71" t="s">
        <v>631</v>
      </c>
      <c r="E261" s="71" t="s">
        <v>632</v>
      </c>
      <c r="F261" s="72" t="s">
        <v>626</v>
      </c>
      <c r="G261" s="72" t="s">
        <v>626</v>
      </c>
    </row>
    <row r="262" spans="2:7" ht="13" customHeight="1" x14ac:dyDescent="0.2">
      <c r="B262" s="36" t="s">
        <v>573</v>
      </c>
      <c r="C262" s="71" t="s">
        <v>592</v>
      </c>
      <c r="D262" s="71" t="s">
        <v>624</v>
      </c>
      <c r="E262" s="71" t="s">
        <v>625</v>
      </c>
      <c r="F262" s="72" t="s">
        <v>626</v>
      </c>
      <c r="G262" s="72" t="s">
        <v>626</v>
      </c>
    </row>
    <row r="263" spans="2:7" x14ac:dyDescent="0.25">
      <c r="B263" s="184" t="s">
        <v>163</v>
      </c>
      <c r="C263" s="184"/>
      <c r="D263" s="184"/>
      <c r="E263" s="184"/>
    </row>
    <row r="264" spans="2:7" x14ac:dyDescent="0.25">
      <c r="B264" s="169" t="s">
        <v>400</v>
      </c>
      <c r="C264" s="169"/>
      <c r="D264" s="169"/>
      <c r="E264" s="169"/>
    </row>
    <row r="265" spans="2:7" x14ac:dyDescent="0.25">
      <c r="B265" s="2"/>
      <c r="D265" s="120"/>
    </row>
    <row r="266" spans="2:7" ht="10.5" x14ac:dyDescent="0.25">
      <c r="B266" s="185"/>
      <c r="C266" s="185"/>
      <c r="D266" s="185"/>
    </row>
    <row r="267" spans="2:7" x14ac:dyDescent="0.25">
      <c r="B267" s="171" t="s">
        <v>602</v>
      </c>
      <c r="C267" s="171" t="s">
        <v>1010</v>
      </c>
      <c r="D267" s="171" t="s">
        <v>898</v>
      </c>
      <c r="E267" s="171" t="s">
        <v>1009</v>
      </c>
      <c r="F267" s="176" t="s">
        <v>3</v>
      </c>
      <c r="G267" s="177"/>
    </row>
    <row r="268" spans="2:7" x14ac:dyDescent="0.25">
      <c r="B268" s="172"/>
      <c r="C268" s="172" t="s">
        <v>734</v>
      </c>
      <c r="D268" s="172"/>
      <c r="E268" s="172" t="s">
        <v>3</v>
      </c>
      <c r="F268" s="180" t="s">
        <v>274</v>
      </c>
      <c r="G268" s="181"/>
    </row>
    <row r="269" spans="2:7" x14ac:dyDescent="0.25">
      <c r="B269" s="173"/>
      <c r="C269" s="173"/>
      <c r="D269" s="173"/>
      <c r="E269" s="173"/>
      <c r="F269" s="117" t="s">
        <v>1104</v>
      </c>
      <c r="G269" s="117" t="s">
        <v>354</v>
      </c>
    </row>
    <row r="270" spans="2:7" ht="13" customHeight="1" x14ac:dyDescent="0.2">
      <c r="B270" s="36" t="s">
        <v>587</v>
      </c>
      <c r="C270" s="71" t="s">
        <v>614</v>
      </c>
      <c r="D270" s="71" t="s">
        <v>615</v>
      </c>
      <c r="E270" s="71" t="s">
        <v>630</v>
      </c>
      <c r="F270" s="72" t="s">
        <v>546</v>
      </c>
      <c r="G270" s="72" t="s">
        <v>547</v>
      </c>
    </row>
    <row r="271" spans="2:7" ht="13" customHeight="1" x14ac:dyDescent="0.2">
      <c r="B271" s="36" t="s">
        <v>587</v>
      </c>
      <c r="C271" s="71" t="s">
        <v>614</v>
      </c>
      <c r="D271" s="71" t="s">
        <v>615</v>
      </c>
      <c r="E271" s="71" t="s">
        <v>629</v>
      </c>
      <c r="F271" s="72" t="s">
        <v>627</v>
      </c>
      <c r="G271" s="72" t="s">
        <v>628</v>
      </c>
    </row>
    <row r="272" spans="2:7" ht="13" customHeight="1" x14ac:dyDescent="0.2">
      <c r="B272" s="36" t="s">
        <v>612</v>
      </c>
      <c r="C272" s="71" t="s">
        <v>608</v>
      </c>
      <c r="D272" s="71" t="s">
        <v>609</v>
      </c>
      <c r="E272" s="71" t="s">
        <v>613</v>
      </c>
      <c r="F272" s="72">
        <v>35</v>
      </c>
      <c r="G272" s="72">
        <v>29.75</v>
      </c>
    </row>
    <row r="273" spans="2:7" ht="13" customHeight="1" x14ac:dyDescent="0.2">
      <c r="B273" s="36" t="s">
        <v>587</v>
      </c>
      <c r="C273" s="78" t="s">
        <v>599</v>
      </c>
      <c r="D273" s="78" t="s">
        <v>600</v>
      </c>
      <c r="E273" s="78" t="s">
        <v>601</v>
      </c>
      <c r="F273" s="79">
        <v>51.2</v>
      </c>
      <c r="G273" s="79">
        <v>43.52</v>
      </c>
    </row>
    <row r="274" spans="2:7" ht="13" customHeight="1" x14ac:dyDescent="0.25">
      <c r="B274" s="80" t="s">
        <v>572</v>
      </c>
      <c r="C274" s="81" t="s">
        <v>592</v>
      </c>
      <c r="D274" s="81" t="s">
        <v>617</v>
      </c>
      <c r="E274" s="81" t="s">
        <v>618</v>
      </c>
      <c r="F274" s="82">
        <v>14</v>
      </c>
      <c r="G274" s="82">
        <v>14</v>
      </c>
    </row>
    <row r="275" spans="2:7" ht="13" customHeight="1" x14ac:dyDescent="0.2">
      <c r="B275" s="80" t="s">
        <v>591</v>
      </c>
      <c r="C275" s="78" t="s">
        <v>592</v>
      </c>
      <c r="D275" s="78" t="s">
        <v>610</v>
      </c>
      <c r="E275" s="78" t="s">
        <v>611</v>
      </c>
      <c r="F275" s="79">
        <v>14</v>
      </c>
      <c r="G275" s="79">
        <v>14</v>
      </c>
    </row>
    <row r="276" spans="2:7" ht="13" customHeight="1" x14ac:dyDescent="0.2">
      <c r="B276" s="36" t="s">
        <v>583</v>
      </c>
      <c r="C276" s="71" t="s">
        <v>592</v>
      </c>
      <c r="D276" s="71" t="s">
        <v>601</v>
      </c>
      <c r="E276" s="71" t="s">
        <v>605</v>
      </c>
      <c r="F276" s="72">
        <v>14</v>
      </c>
      <c r="G276" s="72">
        <v>14</v>
      </c>
    </row>
    <row r="277" spans="2:7" ht="13" customHeight="1" x14ac:dyDescent="0.25">
      <c r="B277" s="36" t="s">
        <v>573</v>
      </c>
      <c r="C277" s="22" t="s">
        <v>592</v>
      </c>
      <c r="D277" s="22" t="s">
        <v>606</v>
      </c>
      <c r="E277" s="22" t="s">
        <v>607</v>
      </c>
      <c r="F277" s="77">
        <v>14</v>
      </c>
      <c r="G277" s="77">
        <v>14</v>
      </c>
    </row>
    <row r="278" spans="2:7" x14ac:dyDescent="0.25">
      <c r="B278" s="184" t="s">
        <v>163</v>
      </c>
      <c r="C278" s="184"/>
      <c r="D278" s="184"/>
      <c r="E278" s="184"/>
    </row>
    <row r="279" spans="2:7" x14ac:dyDescent="0.25">
      <c r="B279" s="169" t="s">
        <v>400</v>
      </c>
      <c r="C279" s="169"/>
      <c r="D279" s="169"/>
      <c r="E279" s="169"/>
    </row>
    <row r="280" spans="2:7" x14ac:dyDescent="0.25">
      <c r="B280" s="2"/>
      <c r="D280" s="120"/>
    </row>
    <row r="281" spans="2:7" ht="10.5" x14ac:dyDescent="0.25">
      <c r="B281" s="185"/>
      <c r="C281" s="185"/>
      <c r="D281" s="185"/>
    </row>
    <row r="282" spans="2:7" x14ac:dyDescent="0.25">
      <c r="B282" s="171" t="s">
        <v>574</v>
      </c>
      <c r="C282" s="171" t="s">
        <v>1010</v>
      </c>
      <c r="D282" s="171" t="s">
        <v>898</v>
      </c>
      <c r="E282" s="171" t="s">
        <v>1009</v>
      </c>
      <c r="F282" s="176" t="s">
        <v>3</v>
      </c>
      <c r="G282" s="177"/>
    </row>
    <row r="283" spans="2:7" x14ac:dyDescent="0.25">
      <c r="B283" s="172"/>
      <c r="C283" s="172" t="s">
        <v>734</v>
      </c>
      <c r="D283" s="172"/>
      <c r="E283" s="172" t="s">
        <v>3</v>
      </c>
      <c r="F283" s="180" t="s">
        <v>274</v>
      </c>
      <c r="G283" s="181"/>
    </row>
    <row r="284" spans="2:7" x14ac:dyDescent="0.25">
      <c r="B284" s="173"/>
      <c r="C284" s="173"/>
      <c r="D284" s="173"/>
      <c r="E284" s="173"/>
      <c r="F284" s="117" t="s">
        <v>1104</v>
      </c>
      <c r="G284" s="117" t="s">
        <v>354</v>
      </c>
    </row>
    <row r="285" spans="2:7" ht="13" customHeight="1" x14ac:dyDescent="0.25">
      <c r="B285" s="36" t="s">
        <v>587</v>
      </c>
      <c r="C285" s="22" t="s">
        <v>595</v>
      </c>
      <c r="D285" s="22" t="s">
        <v>596</v>
      </c>
      <c r="E285" s="22" t="s">
        <v>598</v>
      </c>
      <c r="F285" s="83">
        <v>138</v>
      </c>
      <c r="G285" s="83">
        <v>117.3</v>
      </c>
    </row>
    <row r="286" spans="2:7" ht="13" customHeight="1" x14ac:dyDescent="0.25">
      <c r="B286" s="36" t="s">
        <v>587</v>
      </c>
      <c r="C286" s="22" t="s">
        <v>595</v>
      </c>
      <c r="D286" s="22" t="s">
        <v>596</v>
      </c>
      <c r="E286" s="22" t="s">
        <v>597</v>
      </c>
      <c r="F286" s="83">
        <v>131.19999999999999</v>
      </c>
      <c r="G286" s="83">
        <v>111.52</v>
      </c>
    </row>
    <row r="287" spans="2:7" ht="13" customHeight="1" x14ac:dyDescent="0.2">
      <c r="B287" s="85" t="s">
        <v>587</v>
      </c>
      <c r="C287" s="71" t="s">
        <v>588</v>
      </c>
      <c r="D287" s="71" t="s">
        <v>589</v>
      </c>
      <c r="E287" s="71" t="s">
        <v>597</v>
      </c>
      <c r="F287" s="72" t="s">
        <v>590</v>
      </c>
      <c r="G287" s="72">
        <v>36.295000000000002</v>
      </c>
    </row>
    <row r="288" spans="2:7" ht="13" customHeight="1" x14ac:dyDescent="0.2">
      <c r="B288" s="84" t="s">
        <v>578</v>
      </c>
      <c r="C288" s="71" t="s">
        <v>579</v>
      </c>
      <c r="D288" s="71" t="s">
        <v>580</v>
      </c>
      <c r="E288" s="71" t="s">
        <v>581</v>
      </c>
      <c r="F288" s="72" t="s">
        <v>582</v>
      </c>
      <c r="G288" s="72" t="s">
        <v>582</v>
      </c>
    </row>
    <row r="289" spans="2:7" ht="13" customHeight="1" x14ac:dyDescent="0.25">
      <c r="B289" s="86" t="s">
        <v>572</v>
      </c>
      <c r="C289" s="87" t="s">
        <v>592</v>
      </c>
      <c r="D289" s="87" t="s">
        <v>603</v>
      </c>
      <c r="E289" s="87" t="s">
        <v>604</v>
      </c>
      <c r="F289" s="88">
        <v>14</v>
      </c>
      <c r="G289" s="88">
        <v>14</v>
      </c>
    </row>
    <row r="290" spans="2:7" ht="13" customHeight="1" x14ac:dyDescent="0.2">
      <c r="B290" s="84" t="s">
        <v>591</v>
      </c>
      <c r="C290" s="71" t="s">
        <v>592</v>
      </c>
      <c r="D290" s="71" t="s">
        <v>593</v>
      </c>
      <c r="E290" s="71" t="s">
        <v>594</v>
      </c>
      <c r="F290" s="72">
        <v>14</v>
      </c>
      <c r="G290" s="72">
        <v>14</v>
      </c>
    </row>
    <row r="291" spans="2:7" ht="13" customHeight="1" x14ac:dyDescent="0.2">
      <c r="B291" s="84" t="s">
        <v>583</v>
      </c>
      <c r="C291" s="71" t="s">
        <v>584</v>
      </c>
      <c r="D291" s="71" t="s">
        <v>585</v>
      </c>
      <c r="E291" s="71" t="s">
        <v>586</v>
      </c>
      <c r="F291" s="72">
        <v>14</v>
      </c>
      <c r="G291" s="72">
        <v>14</v>
      </c>
    </row>
    <row r="292" spans="2:7" ht="13" customHeight="1" x14ac:dyDescent="0.2">
      <c r="B292" s="84" t="s">
        <v>573</v>
      </c>
      <c r="C292" s="71" t="s">
        <v>575</v>
      </c>
      <c r="D292" s="71" t="s">
        <v>577</v>
      </c>
      <c r="E292" s="71" t="s">
        <v>576</v>
      </c>
      <c r="F292" s="72">
        <v>14</v>
      </c>
      <c r="G292" s="72">
        <v>14</v>
      </c>
    </row>
    <row r="293" spans="2:7" x14ac:dyDescent="0.25">
      <c r="B293" s="184" t="s">
        <v>163</v>
      </c>
      <c r="C293" s="184"/>
      <c r="D293" s="184"/>
      <c r="E293" s="184"/>
    </row>
    <row r="294" spans="2:7" x14ac:dyDescent="0.25">
      <c r="B294" s="169" t="s">
        <v>400</v>
      </c>
      <c r="C294" s="169"/>
      <c r="D294" s="169"/>
      <c r="E294" s="169"/>
    </row>
    <row r="295" spans="2:7" x14ac:dyDescent="0.25">
      <c r="B295" s="2"/>
      <c r="D295" s="120"/>
    </row>
    <row r="296" spans="2:7" ht="10.5" x14ac:dyDescent="0.25">
      <c r="B296" s="185"/>
      <c r="C296" s="185"/>
      <c r="D296" s="185"/>
    </row>
    <row r="297" spans="2:7" x14ac:dyDescent="0.25">
      <c r="B297" s="171" t="s">
        <v>551</v>
      </c>
      <c r="C297" s="171" t="s">
        <v>1010</v>
      </c>
      <c r="D297" s="171" t="s">
        <v>898</v>
      </c>
      <c r="E297" s="171" t="s">
        <v>1009</v>
      </c>
      <c r="F297" s="176" t="s">
        <v>3</v>
      </c>
      <c r="G297" s="177"/>
    </row>
    <row r="298" spans="2:7" x14ac:dyDescent="0.25">
      <c r="B298" s="172"/>
      <c r="C298" s="172" t="s">
        <v>734</v>
      </c>
      <c r="D298" s="172"/>
      <c r="E298" s="172" t="s">
        <v>3</v>
      </c>
      <c r="F298" s="180" t="s">
        <v>274</v>
      </c>
      <c r="G298" s="181"/>
    </row>
    <row r="299" spans="2:7" x14ac:dyDescent="0.25">
      <c r="B299" s="173"/>
      <c r="C299" s="173"/>
      <c r="D299" s="173"/>
      <c r="E299" s="173"/>
      <c r="F299" s="117" t="s">
        <v>1104</v>
      </c>
      <c r="G299" s="117" t="s">
        <v>354</v>
      </c>
    </row>
    <row r="300" spans="2:7" ht="13" customHeight="1" x14ac:dyDescent="0.2">
      <c r="B300" s="84" t="s">
        <v>567</v>
      </c>
      <c r="C300" s="71" t="s">
        <v>569</v>
      </c>
      <c r="D300" s="71" t="s">
        <v>570</v>
      </c>
      <c r="E300" s="71" t="s">
        <v>571</v>
      </c>
      <c r="F300" s="72">
        <v>85</v>
      </c>
      <c r="G300" s="72">
        <v>72.25</v>
      </c>
    </row>
    <row r="301" spans="2:7" ht="13" customHeight="1" x14ac:dyDescent="0.2">
      <c r="B301" s="84" t="s">
        <v>567</v>
      </c>
      <c r="C301" s="71" t="s">
        <v>569</v>
      </c>
      <c r="D301" s="71" t="s">
        <v>570</v>
      </c>
      <c r="E301" s="71" t="s">
        <v>568</v>
      </c>
      <c r="F301" s="72">
        <v>173</v>
      </c>
      <c r="G301" s="72">
        <v>147.05000000000001</v>
      </c>
    </row>
    <row r="302" spans="2:7" ht="13" customHeight="1" x14ac:dyDescent="0.2">
      <c r="B302" s="84" t="s">
        <v>207</v>
      </c>
      <c r="C302" s="71" t="s">
        <v>562</v>
      </c>
      <c r="D302" s="71" t="s">
        <v>563</v>
      </c>
      <c r="E302" s="71" t="s">
        <v>568</v>
      </c>
      <c r="F302" s="89">
        <v>23</v>
      </c>
      <c r="G302" s="89" t="s">
        <v>566</v>
      </c>
    </row>
    <row r="303" spans="2:7" ht="13" customHeight="1" x14ac:dyDescent="0.2">
      <c r="B303" s="84" t="s">
        <v>207</v>
      </c>
      <c r="C303" s="71" t="s">
        <v>554</v>
      </c>
      <c r="D303" s="71" t="s">
        <v>555</v>
      </c>
      <c r="E303" s="71" t="s">
        <v>556</v>
      </c>
      <c r="F303" s="89" t="s">
        <v>557</v>
      </c>
      <c r="G303" s="89" t="s">
        <v>558</v>
      </c>
    </row>
    <row r="304" spans="2:7" ht="13" customHeight="1" x14ac:dyDescent="0.2">
      <c r="B304" s="84" t="s">
        <v>572</v>
      </c>
      <c r="C304" s="71" t="s">
        <v>562</v>
      </c>
      <c r="D304" s="71" t="s">
        <v>563</v>
      </c>
      <c r="E304" s="71" t="s">
        <v>565</v>
      </c>
      <c r="F304" s="72">
        <v>12</v>
      </c>
      <c r="G304" s="72">
        <v>12</v>
      </c>
    </row>
    <row r="305" spans="2:7" ht="13" customHeight="1" x14ac:dyDescent="0.2">
      <c r="B305" s="84" t="s">
        <v>1024</v>
      </c>
      <c r="C305" s="71" t="s">
        <v>562</v>
      </c>
      <c r="D305" s="71" t="s">
        <v>563</v>
      </c>
      <c r="E305" s="71" t="s">
        <v>564</v>
      </c>
      <c r="F305" s="89" t="s">
        <v>527</v>
      </c>
      <c r="G305" s="89">
        <v>12</v>
      </c>
    </row>
    <row r="306" spans="2:7" ht="13" customHeight="1" x14ac:dyDescent="0.2">
      <c r="B306" s="84" t="s">
        <v>1025</v>
      </c>
      <c r="C306" s="71" t="s">
        <v>559</v>
      </c>
      <c r="D306" s="71" t="s">
        <v>560</v>
      </c>
      <c r="E306" s="71" t="s">
        <v>561</v>
      </c>
      <c r="F306" s="89" t="s">
        <v>527</v>
      </c>
      <c r="G306" s="89">
        <v>12</v>
      </c>
    </row>
    <row r="307" spans="2:7" ht="13" customHeight="1" x14ac:dyDescent="0.2">
      <c r="B307" s="84" t="s">
        <v>1026</v>
      </c>
      <c r="C307" s="71" t="s">
        <v>552</v>
      </c>
      <c r="D307" s="71" t="s">
        <v>552</v>
      </c>
      <c r="E307" s="71" t="s">
        <v>553</v>
      </c>
      <c r="F307" s="89" t="s">
        <v>527</v>
      </c>
      <c r="G307" s="89">
        <v>12</v>
      </c>
    </row>
    <row r="308" spans="2:7" x14ac:dyDescent="0.25">
      <c r="B308" s="184" t="s">
        <v>163</v>
      </c>
      <c r="C308" s="184"/>
      <c r="D308" s="184"/>
      <c r="E308" s="184"/>
    </row>
    <row r="309" spans="2:7" x14ac:dyDescent="0.25">
      <c r="B309" s="169" t="s">
        <v>400</v>
      </c>
      <c r="C309" s="169"/>
      <c r="D309" s="169"/>
      <c r="E309" s="169"/>
    </row>
    <row r="310" spans="2:7" x14ac:dyDescent="0.25">
      <c r="B310" s="2"/>
      <c r="D310" s="120"/>
    </row>
    <row r="311" spans="2:7" ht="10.5" x14ac:dyDescent="0.25">
      <c r="B311" s="185"/>
      <c r="C311" s="185"/>
      <c r="D311" s="185"/>
    </row>
    <row r="312" spans="2:7" x14ac:dyDescent="0.25">
      <c r="B312" s="171" t="s">
        <v>524</v>
      </c>
      <c r="C312" s="171" t="s">
        <v>1010</v>
      </c>
      <c r="D312" s="171" t="s">
        <v>898</v>
      </c>
      <c r="E312" s="171" t="s">
        <v>1009</v>
      </c>
      <c r="F312" s="176" t="s">
        <v>3</v>
      </c>
      <c r="G312" s="177"/>
    </row>
    <row r="313" spans="2:7" x14ac:dyDescent="0.25">
      <c r="B313" s="172"/>
      <c r="C313" s="172" t="s">
        <v>734</v>
      </c>
      <c r="D313" s="172"/>
      <c r="E313" s="172" t="s">
        <v>3</v>
      </c>
      <c r="F313" s="180" t="s">
        <v>274</v>
      </c>
      <c r="G313" s="181"/>
    </row>
    <row r="314" spans="2:7" x14ac:dyDescent="0.25">
      <c r="B314" s="173"/>
      <c r="C314" s="173"/>
      <c r="D314" s="173"/>
      <c r="E314" s="173"/>
      <c r="F314" s="117" t="s">
        <v>1104</v>
      </c>
      <c r="G314" s="117" t="s">
        <v>354</v>
      </c>
    </row>
    <row r="315" spans="2:7" ht="13" customHeight="1" x14ac:dyDescent="0.2">
      <c r="B315" s="84" t="s">
        <v>207</v>
      </c>
      <c r="C315" s="71" t="s">
        <v>543</v>
      </c>
      <c r="D315" s="71" t="s">
        <v>544</v>
      </c>
      <c r="E315" s="71" t="s">
        <v>548</v>
      </c>
      <c r="F315" s="90" t="s">
        <v>549</v>
      </c>
      <c r="G315" s="91" t="s">
        <v>550</v>
      </c>
    </row>
    <row r="316" spans="2:7" ht="13" customHeight="1" x14ac:dyDescent="0.2">
      <c r="B316" s="84" t="s">
        <v>207</v>
      </c>
      <c r="C316" s="71" t="s">
        <v>543</v>
      </c>
      <c r="D316" s="71" t="s">
        <v>544</v>
      </c>
      <c r="E316" s="71" t="s">
        <v>540</v>
      </c>
      <c r="F316" s="90" t="s">
        <v>546</v>
      </c>
      <c r="G316" s="91" t="s">
        <v>547</v>
      </c>
    </row>
    <row r="317" spans="2:7" ht="13" customHeight="1" x14ac:dyDescent="0.2">
      <c r="B317" s="84" t="s">
        <v>207</v>
      </c>
      <c r="C317" s="71" t="s">
        <v>536</v>
      </c>
      <c r="D317" s="71" t="s">
        <v>539</v>
      </c>
      <c r="E317" s="71" t="s">
        <v>540</v>
      </c>
      <c r="F317" s="90" t="s">
        <v>541</v>
      </c>
      <c r="G317" s="91" t="s">
        <v>542</v>
      </c>
    </row>
    <row r="318" spans="2:7" ht="13" customHeight="1" x14ac:dyDescent="0.2">
      <c r="B318" s="84" t="s">
        <v>207</v>
      </c>
      <c r="C318" s="71" t="s">
        <v>529</v>
      </c>
      <c r="D318" s="71" t="s">
        <v>530</v>
      </c>
      <c r="E318" s="71" t="s">
        <v>531</v>
      </c>
      <c r="F318" s="90" t="s">
        <v>532</v>
      </c>
      <c r="G318" s="92">
        <v>40.799999999999997</v>
      </c>
    </row>
    <row r="319" spans="2:7" ht="13" customHeight="1" x14ac:dyDescent="0.2">
      <c r="B319" s="84" t="s">
        <v>1027</v>
      </c>
      <c r="C319" s="71" t="s">
        <v>543</v>
      </c>
      <c r="D319" s="71" t="s">
        <v>544</v>
      </c>
      <c r="E319" s="71" t="s">
        <v>545</v>
      </c>
      <c r="F319" s="90" t="s">
        <v>527</v>
      </c>
      <c r="G319" s="91" t="s">
        <v>528</v>
      </c>
    </row>
    <row r="320" spans="2:7" ht="13" customHeight="1" x14ac:dyDescent="0.2">
      <c r="B320" s="84" t="s">
        <v>1024</v>
      </c>
      <c r="C320" s="71" t="s">
        <v>536</v>
      </c>
      <c r="D320" s="71" t="s">
        <v>537</v>
      </c>
      <c r="E320" s="71" t="s">
        <v>538</v>
      </c>
      <c r="F320" s="90" t="s">
        <v>527</v>
      </c>
      <c r="G320" s="91" t="s">
        <v>528</v>
      </c>
    </row>
    <row r="321" spans="2:7" ht="13" customHeight="1" x14ac:dyDescent="0.2">
      <c r="B321" s="84" t="s">
        <v>1025</v>
      </c>
      <c r="C321" s="71" t="s">
        <v>533</v>
      </c>
      <c r="D321" s="71" t="s">
        <v>534</v>
      </c>
      <c r="E321" s="71" t="s">
        <v>535</v>
      </c>
      <c r="F321" s="90" t="s">
        <v>527</v>
      </c>
      <c r="G321" s="91" t="s">
        <v>528</v>
      </c>
    </row>
    <row r="322" spans="2:7" ht="13" customHeight="1" x14ac:dyDescent="0.2">
      <c r="B322" s="84" t="s">
        <v>1026</v>
      </c>
      <c r="C322" s="71" t="s">
        <v>519</v>
      </c>
      <c r="D322" s="71" t="s">
        <v>525</v>
      </c>
      <c r="E322" s="71" t="s">
        <v>526</v>
      </c>
      <c r="F322" s="90" t="s">
        <v>527</v>
      </c>
      <c r="G322" s="91" t="s">
        <v>528</v>
      </c>
    </row>
    <row r="323" spans="2:7" x14ac:dyDescent="0.25">
      <c r="B323" s="184" t="s">
        <v>163</v>
      </c>
      <c r="C323" s="184"/>
      <c r="D323" s="184"/>
      <c r="E323" s="184"/>
      <c r="F323" s="126"/>
      <c r="G323" s="126"/>
    </row>
    <row r="324" spans="2:7" x14ac:dyDescent="0.25">
      <c r="B324" s="169" t="s">
        <v>400</v>
      </c>
      <c r="C324" s="169"/>
      <c r="D324" s="169"/>
      <c r="E324" s="169"/>
      <c r="F324" s="126"/>
      <c r="G324" s="126"/>
    </row>
    <row r="325" spans="2:7" x14ac:dyDescent="0.25">
      <c r="B325" s="112"/>
      <c r="C325" s="112"/>
      <c r="D325" s="112"/>
      <c r="E325" s="112"/>
      <c r="F325" s="126"/>
      <c r="G325" s="126"/>
    </row>
    <row r="326" spans="2:7" ht="10.5" x14ac:dyDescent="0.25">
      <c r="B326" s="185"/>
      <c r="C326" s="185"/>
      <c r="D326" s="185"/>
    </row>
    <row r="327" spans="2:7" x14ac:dyDescent="0.25">
      <c r="B327" s="171" t="s">
        <v>500</v>
      </c>
      <c r="C327" s="171" t="s">
        <v>1010</v>
      </c>
      <c r="D327" s="171" t="s">
        <v>898</v>
      </c>
      <c r="E327" s="171" t="s">
        <v>1009</v>
      </c>
      <c r="F327" s="176" t="s">
        <v>3</v>
      </c>
      <c r="G327" s="177"/>
    </row>
    <row r="328" spans="2:7" x14ac:dyDescent="0.25">
      <c r="B328" s="172"/>
      <c r="C328" s="172" t="s">
        <v>734</v>
      </c>
      <c r="D328" s="172"/>
      <c r="E328" s="172" t="s">
        <v>3</v>
      </c>
      <c r="F328" s="180" t="s">
        <v>274</v>
      </c>
      <c r="G328" s="181"/>
    </row>
    <row r="329" spans="2:7" x14ac:dyDescent="0.25">
      <c r="B329" s="173"/>
      <c r="C329" s="173"/>
      <c r="D329" s="173"/>
      <c r="E329" s="173"/>
      <c r="F329" s="117" t="s">
        <v>1104</v>
      </c>
      <c r="G329" s="117" t="s">
        <v>354</v>
      </c>
    </row>
    <row r="330" spans="2:7" ht="13" customHeight="1" x14ac:dyDescent="0.2">
      <c r="B330" s="84" t="s">
        <v>207</v>
      </c>
      <c r="C330" s="71" t="s">
        <v>519</v>
      </c>
      <c r="D330" s="71" t="s">
        <v>521</v>
      </c>
      <c r="E330" s="71" t="s">
        <v>517</v>
      </c>
      <c r="F330" s="90" t="s">
        <v>522</v>
      </c>
      <c r="G330" s="91" t="s">
        <v>523</v>
      </c>
    </row>
    <row r="331" spans="2:7" ht="13" customHeight="1" x14ac:dyDescent="0.2">
      <c r="B331" s="84" t="s">
        <v>207</v>
      </c>
      <c r="C331" s="71" t="s">
        <v>512</v>
      </c>
      <c r="D331" s="71" t="s">
        <v>512</v>
      </c>
      <c r="E331" s="71" t="s">
        <v>518</v>
      </c>
      <c r="F331" s="90" t="s">
        <v>507</v>
      </c>
      <c r="G331" s="91" t="s">
        <v>516</v>
      </c>
    </row>
    <row r="332" spans="2:7" ht="13" customHeight="1" x14ac:dyDescent="0.2">
      <c r="B332" s="84" t="s">
        <v>207</v>
      </c>
      <c r="C332" s="71" t="s">
        <v>512</v>
      </c>
      <c r="D332" s="71" t="s">
        <v>512</v>
      </c>
      <c r="E332" s="71" t="s">
        <v>517</v>
      </c>
      <c r="F332" s="90" t="s">
        <v>514</v>
      </c>
      <c r="G332" s="91" t="s">
        <v>515</v>
      </c>
    </row>
    <row r="333" spans="2:7" ht="13" customHeight="1" x14ac:dyDescent="0.2">
      <c r="B333" s="84" t="s">
        <v>207</v>
      </c>
      <c r="C333" s="71" t="s">
        <v>505</v>
      </c>
      <c r="D333" s="71" t="s">
        <v>506</v>
      </c>
      <c r="E333" s="71" t="s">
        <v>508</v>
      </c>
      <c r="F333" s="90" t="s">
        <v>507</v>
      </c>
      <c r="G333" s="92">
        <v>32.299999999999997</v>
      </c>
    </row>
    <row r="334" spans="2:7" ht="13" customHeight="1" x14ac:dyDescent="0.2">
      <c r="B334" s="84" t="s">
        <v>1028</v>
      </c>
      <c r="C334" s="71" t="s">
        <v>519</v>
      </c>
      <c r="D334" s="71" t="s">
        <v>521</v>
      </c>
      <c r="E334" s="71" t="s">
        <v>520</v>
      </c>
      <c r="F334" s="90" t="s">
        <v>504</v>
      </c>
      <c r="G334" s="91">
        <v>8075</v>
      </c>
    </row>
    <row r="335" spans="2:7" ht="13" customHeight="1" x14ac:dyDescent="0.2">
      <c r="B335" s="84" t="s">
        <v>1029</v>
      </c>
      <c r="C335" s="71" t="s">
        <v>512</v>
      </c>
      <c r="D335" s="71" t="s">
        <v>512</v>
      </c>
      <c r="E335" s="71" t="s">
        <v>513</v>
      </c>
      <c r="F335" s="90" t="s">
        <v>504</v>
      </c>
      <c r="G335" s="91">
        <v>8075</v>
      </c>
    </row>
    <row r="336" spans="2:7" ht="13" customHeight="1" x14ac:dyDescent="0.2">
      <c r="B336" s="84" t="s">
        <v>1030</v>
      </c>
      <c r="C336" s="71" t="s">
        <v>509</v>
      </c>
      <c r="D336" s="71" t="s">
        <v>510</v>
      </c>
      <c r="E336" s="71" t="s">
        <v>511</v>
      </c>
      <c r="F336" s="90" t="s">
        <v>504</v>
      </c>
      <c r="G336" s="91">
        <v>8075</v>
      </c>
    </row>
    <row r="337" spans="2:7" ht="13" customHeight="1" x14ac:dyDescent="0.2">
      <c r="B337" s="84" t="s">
        <v>1026</v>
      </c>
      <c r="C337" s="71" t="s">
        <v>501</v>
      </c>
      <c r="D337" s="71" t="s">
        <v>502</v>
      </c>
      <c r="E337" s="71" t="s">
        <v>503</v>
      </c>
      <c r="F337" s="90" t="s">
        <v>504</v>
      </c>
      <c r="G337" s="91">
        <v>8075</v>
      </c>
    </row>
    <row r="338" spans="2:7" x14ac:dyDescent="0.25">
      <c r="B338" s="184" t="s">
        <v>163</v>
      </c>
      <c r="C338" s="184"/>
      <c r="D338" s="184"/>
      <c r="E338" s="184"/>
      <c r="F338" s="126"/>
      <c r="G338" s="126"/>
    </row>
    <row r="339" spans="2:7" x14ac:dyDescent="0.25">
      <c r="B339" s="169" t="s">
        <v>400</v>
      </c>
      <c r="C339" s="169"/>
      <c r="D339" s="169"/>
      <c r="E339" s="169"/>
      <c r="F339" s="126"/>
      <c r="G339" s="126"/>
    </row>
    <row r="340" spans="2:7" x14ac:dyDescent="0.25">
      <c r="B340" s="2"/>
      <c r="D340" s="120"/>
    </row>
    <row r="341" spans="2:7" ht="10.5" x14ac:dyDescent="0.25">
      <c r="B341" s="185"/>
      <c r="C341" s="185"/>
      <c r="D341" s="185"/>
    </row>
    <row r="342" spans="2:7" x14ac:dyDescent="0.25">
      <c r="B342" s="171" t="s">
        <v>476</v>
      </c>
      <c r="C342" s="171" t="s">
        <v>1010</v>
      </c>
      <c r="D342" s="171" t="s">
        <v>898</v>
      </c>
      <c r="E342" s="171" t="s">
        <v>1009</v>
      </c>
      <c r="F342" s="176" t="s">
        <v>3</v>
      </c>
      <c r="G342" s="177"/>
    </row>
    <row r="343" spans="2:7" x14ac:dyDescent="0.25">
      <c r="B343" s="172"/>
      <c r="C343" s="172" t="s">
        <v>734</v>
      </c>
      <c r="D343" s="172"/>
      <c r="E343" s="172" t="s">
        <v>3</v>
      </c>
      <c r="F343" s="180" t="s">
        <v>274</v>
      </c>
      <c r="G343" s="181"/>
    </row>
    <row r="344" spans="2:7" x14ac:dyDescent="0.25">
      <c r="B344" s="173"/>
      <c r="C344" s="173"/>
      <c r="D344" s="173"/>
      <c r="E344" s="173"/>
      <c r="F344" s="117" t="s">
        <v>1104</v>
      </c>
      <c r="G344" s="117" t="s">
        <v>354</v>
      </c>
    </row>
    <row r="345" spans="2:7" ht="13" customHeight="1" x14ac:dyDescent="0.2">
      <c r="B345" s="84" t="s">
        <v>207</v>
      </c>
      <c r="C345" s="71" t="s">
        <v>481</v>
      </c>
      <c r="D345" s="71" t="s">
        <v>481</v>
      </c>
      <c r="E345" s="71" t="s">
        <v>485</v>
      </c>
      <c r="F345" s="90" t="s">
        <v>486</v>
      </c>
      <c r="G345" s="90" t="s">
        <v>487</v>
      </c>
    </row>
    <row r="346" spans="2:7" ht="13" customHeight="1" x14ac:dyDescent="0.2">
      <c r="B346" s="84" t="s">
        <v>207</v>
      </c>
      <c r="C346" s="71" t="s">
        <v>481</v>
      </c>
      <c r="D346" s="71" t="s">
        <v>481</v>
      </c>
      <c r="E346" s="71" t="s">
        <v>488</v>
      </c>
      <c r="F346" s="90" t="s">
        <v>489</v>
      </c>
      <c r="G346" s="90" t="s">
        <v>490</v>
      </c>
    </row>
    <row r="347" spans="2:7" ht="13" customHeight="1" x14ac:dyDescent="0.2">
      <c r="B347" s="84" t="s">
        <v>207</v>
      </c>
      <c r="C347" s="71" t="s">
        <v>491</v>
      </c>
      <c r="D347" s="71" t="s">
        <v>492</v>
      </c>
      <c r="E347" s="93" t="s">
        <v>499</v>
      </c>
      <c r="F347" s="90" t="s">
        <v>479</v>
      </c>
      <c r="G347" s="90" t="s">
        <v>480</v>
      </c>
    </row>
    <row r="348" spans="2:7" ht="13" customHeight="1" x14ac:dyDescent="0.2">
      <c r="B348" s="84" t="s">
        <v>207</v>
      </c>
      <c r="C348" s="71" t="s">
        <v>491</v>
      </c>
      <c r="D348" s="71" t="s">
        <v>492</v>
      </c>
      <c r="E348" s="71" t="s">
        <v>488</v>
      </c>
      <c r="F348" s="90" t="s">
        <v>477</v>
      </c>
      <c r="G348" s="90" t="s">
        <v>478</v>
      </c>
    </row>
    <row r="349" spans="2:7" ht="13" customHeight="1" x14ac:dyDescent="0.2">
      <c r="B349" s="84" t="s">
        <v>207</v>
      </c>
      <c r="C349" s="71">
        <v>38208</v>
      </c>
      <c r="D349" s="71">
        <v>38212</v>
      </c>
      <c r="E349" s="71">
        <v>38222</v>
      </c>
      <c r="F349" s="94">
        <v>24.6</v>
      </c>
      <c r="G349" s="95">
        <v>20.91</v>
      </c>
    </row>
    <row r="350" spans="2:7" ht="13" customHeight="1" x14ac:dyDescent="0.2">
      <c r="B350" s="84" t="s">
        <v>1031</v>
      </c>
      <c r="C350" s="71" t="s">
        <v>481</v>
      </c>
      <c r="D350" s="71" t="s">
        <v>481</v>
      </c>
      <c r="E350" s="71" t="s">
        <v>482</v>
      </c>
      <c r="F350" s="90" t="s">
        <v>483</v>
      </c>
      <c r="G350" s="90" t="s">
        <v>484</v>
      </c>
    </row>
    <row r="351" spans="2:7" ht="13" customHeight="1" x14ac:dyDescent="0.2">
      <c r="B351" s="84" t="s">
        <v>1032</v>
      </c>
      <c r="C351" s="96">
        <v>38150</v>
      </c>
      <c r="D351" s="71">
        <v>38180</v>
      </c>
      <c r="E351" s="71">
        <v>38412</v>
      </c>
      <c r="F351" s="94">
        <v>7.32</v>
      </c>
      <c r="G351" s="95">
        <v>6.22</v>
      </c>
    </row>
    <row r="352" spans="2:7" ht="13" customHeight="1" x14ac:dyDescent="0.2">
      <c r="B352" s="84" t="s">
        <v>1033</v>
      </c>
      <c r="C352" s="71" t="s">
        <v>493</v>
      </c>
      <c r="D352" s="71" t="s">
        <v>494</v>
      </c>
      <c r="E352" s="71" t="s">
        <v>495</v>
      </c>
      <c r="F352" s="90" t="s">
        <v>483</v>
      </c>
      <c r="G352" s="90" t="s">
        <v>484</v>
      </c>
    </row>
    <row r="353" spans="2:7" ht="13" customHeight="1" x14ac:dyDescent="0.2">
      <c r="B353" s="84" t="s">
        <v>1026</v>
      </c>
      <c r="C353" s="71" t="s">
        <v>496</v>
      </c>
      <c r="D353" s="71" t="s">
        <v>497</v>
      </c>
      <c r="E353" s="71" t="s">
        <v>498</v>
      </c>
      <c r="F353" s="90" t="s">
        <v>483</v>
      </c>
      <c r="G353" s="90" t="s">
        <v>484</v>
      </c>
    </row>
    <row r="354" spans="2:7" x14ac:dyDescent="0.25">
      <c r="B354" s="184" t="s">
        <v>163</v>
      </c>
      <c r="C354" s="184"/>
      <c r="D354" s="184"/>
      <c r="E354" s="184"/>
      <c r="F354" s="126"/>
      <c r="G354" s="126"/>
    </row>
    <row r="355" spans="2:7" x14ac:dyDescent="0.25">
      <c r="B355" s="169" t="s">
        <v>400</v>
      </c>
      <c r="C355" s="169"/>
      <c r="D355" s="169"/>
      <c r="E355" s="169"/>
      <c r="F355" s="126"/>
      <c r="G355" s="126"/>
    </row>
    <row r="356" spans="2:7" x14ac:dyDescent="0.25">
      <c r="B356" s="2"/>
      <c r="D356" s="120"/>
    </row>
    <row r="357" spans="2:7" ht="10.5" x14ac:dyDescent="0.25">
      <c r="B357" s="185"/>
      <c r="C357" s="185"/>
      <c r="D357" s="185"/>
    </row>
    <row r="358" spans="2:7" x14ac:dyDescent="0.25">
      <c r="B358" s="171" t="s">
        <v>445</v>
      </c>
      <c r="C358" s="171" t="s">
        <v>1010</v>
      </c>
      <c r="D358" s="171" t="s">
        <v>898</v>
      </c>
      <c r="E358" s="171" t="s">
        <v>1009</v>
      </c>
      <c r="F358" s="176" t="s">
        <v>3</v>
      </c>
      <c r="G358" s="177"/>
    </row>
    <row r="359" spans="2:7" x14ac:dyDescent="0.25">
      <c r="B359" s="172"/>
      <c r="C359" s="172" t="s">
        <v>734</v>
      </c>
      <c r="D359" s="172"/>
      <c r="E359" s="172" t="s">
        <v>3</v>
      </c>
      <c r="F359" s="180" t="s">
        <v>274</v>
      </c>
      <c r="G359" s="181"/>
    </row>
    <row r="360" spans="2:7" x14ac:dyDescent="0.25">
      <c r="B360" s="173"/>
      <c r="C360" s="173"/>
      <c r="D360" s="173"/>
      <c r="E360" s="173"/>
      <c r="F360" s="117" t="s">
        <v>1104</v>
      </c>
      <c r="G360" s="117" t="s">
        <v>354</v>
      </c>
    </row>
    <row r="361" spans="2:7" ht="13" customHeight="1" x14ac:dyDescent="0.2">
      <c r="B361" s="84" t="s">
        <v>207</v>
      </c>
      <c r="C361" s="71" t="s">
        <v>464</v>
      </c>
      <c r="D361" s="71" t="s">
        <v>467</v>
      </c>
      <c r="E361" s="71">
        <v>38110</v>
      </c>
      <c r="F361" s="94" t="s">
        <v>461</v>
      </c>
      <c r="G361" s="95" t="s">
        <v>462</v>
      </c>
    </row>
    <row r="362" spans="2:7" ht="13" customHeight="1" x14ac:dyDescent="0.2">
      <c r="B362" s="84" t="s">
        <v>207</v>
      </c>
      <c r="C362" s="96" t="s">
        <v>465</v>
      </c>
      <c r="D362" s="71" t="s">
        <v>466</v>
      </c>
      <c r="E362" s="71">
        <v>38110</v>
      </c>
      <c r="F362" s="94" t="s">
        <v>460</v>
      </c>
      <c r="G362" s="95" t="s">
        <v>459</v>
      </c>
    </row>
    <row r="363" spans="2:7" ht="13" customHeight="1" x14ac:dyDescent="0.2">
      <c r="B363" s="84" t="s">
        <v>207</v>
      </c>
      <c r="C363" s="96" t="s">
        <v>465</v>
      </c>
      <c r="D363" s="71" t="s">
        <v>466</v>
      </c>
      <c r="E363" s="97" t="s">
        <v>463</v>
      </c>
      <c r="F363" s="94" t="s">
        <v>474</v>
      </c>
      <c r="G363" s="98">
        <v>49725</v>
      </c>
    </row>
    <row r="364" spans="2:7" ht="13" customHeight="1" x14ac:dyDescent="0.2">
      <c r="B364" s="84" t="s">
        <v>207</v>
      </c>
      <c r="C364" s="96">
        <v>37933</v>
      </c>
      <c r="D364" s="71" t="s">
        <v>471</v>
      </c>
      <c r="E364" s="71" t="s">
        <v>473</v>
      </c>
      <c r="F364" s="94" t="s">
        <v>458</v>
      </c>
      <c r="G364" s="99" t="s">
        <v>475</v>
      </c>
    </row>
    <row r="365" spans="2:7" ht="13" customHeight="1" x14ac:dyDescent="0.2">
      <c r="B365" s="84" t="s">
        <v>1027</v>
      </c>
      <c r="C365" s="96">
        <v>38202</v>
      </c>
      <c r="D365" s="71">
        <v>38233</v>
      </c>
      <c r="E365" s="71">
        <v>37990</v>
      </c>
      <c r="F365" s="94" t="s">
        <v>444</v>
      </c>
      <c r="G365" s="95" t="s">
        <v>436</v>
      </c>
    </row>
    <row r="366" spans="2:7" ht="13" customHeight="1" x14ac:dyDescent="0.2">
      <c r="B366" s="84" t="s">
        <v>1032</v>
      </c>
      <c r="C366" s="96" t="s">
        <v>465</v>
      </c>
      <c r="D366" s="71" t="s">
        <v>466</v>
      </c>
      <c r="E366" s="71">
        <v>38018</v>
      </c>
      <c r="F366" s="94" t="s">
        <v>444</v>
      </c>
      <c r="G366" s="95" t="s">
        <v>436</v>
      </c>
    </row>
    <row r="367" spans="2:7" ht="13" customHeight="1" x14ac:dyDescent="0.2">
      <c r="B367" s="84" t="s">
        <v>1033</v>
      </c>
      <c r="C367" s="96" t="s">
        <v>468</v>
      </c>
      <c r="D367" s="71" t="s">
        <v>470</v>
      </c>
      <c r="E367" s="71">
        <v>37631</v>
      </c>
      <c r="F367" s="94" t="s">
        <v>444</v>
      </c>
      <c r="G367" s="95" t="s">
        <v>436</v>
      </c>
    </row>
    <row r="368" spans="2:7" ht="13" customHeight="1" x14ac:dyDescent="0.2">
      <c r="B368" s="84" t="s">
        <v>1026</v>
      </c>
      <c r="C368" s="96" t="s">
        <v>469</v>
      </c>
      <c r="D368" s="71" t="s">
        <v>472</v>
      </c>
      <c r="E368" s="71">
        <v>37628</v>
      </c>
      <c r="F368" s="94" t="s">
        <v>444</v>
      </c>
      <c r="G368" s="95" t="s">
        <v>436</v>
      </c>
    </row>
    <row r="369" spans="2:7" x14ac:dyDescent="0.25">
      <c r="B369" s="184" t="s">
        <v>163</v>
      </c>
      <c r="C369" s="184"/>
      <c r="D369" s="184"/>
      <c r="E369" s="184"/>
      <c r="F369" s="126"/>
      <c r="G369" s="126"/>
    </row>
    <row r="370" spans="2:7" x14ac:dyDescent="0.25">
      <c r="B370" s="169" t="s">
        <v>400</v>
      </c>
      <c r="C370" s="169"/>
      <c r="D370" s="169"/>
      <c r="E370" s="169"/>
      <c r="F370" s="126"/>
      <c r="G370" s="126"/>
    </row>
    <row r="371" spans="2:7" x14ac:dyDescent="0.25">
      <c r="B371" s="2"/>
      <c r="D371" s="120"/>
    </row>
    <row r="372" spans="2:7" ht="10.5" x14ac:dyDescent="0.25">
      <c r="B372" s="185"/>
      <c r="C372" s="185"/>
      <c r="D372" s="185"/>
    </row>
    <row r="373" spans="2:7" x14ac:dyDescent="0.25">
      <c r="B373" s="171" t="s">
        <v>425</v>
      </c>
      <c r="C373" s="171" t="s">
        <v>1010</v>
      </c>
      <c r="D373" s="171" t="s">
        <v>898</v>
      </c>
      <c r="E373" s="171" t="s">
        <v>1009</v>
      </c>
      <c r="F373" s="176" t="s">
        <v>3</v>
      </c>
      <c r="G373" s="177"/>
    </row>
    <row r="374" spans="2:7" x14ac:dyDescent="0.25">
      <c r="B374" s="172"/>
      <c r="C374" s="172" t="s">
        <v>734</v>
      </c>
      <c r="D374" s="172"/>
      <c r="E374" s="172" t="s">
        <v>3</v>
      </c>
      <c r="F374" s="180" t="s">
        <v>274</v>
      </c>
      <c r="G374" s="181"/>
    </row>
    <row r="375" spans="2:7" x14ac:dyDescent="0.25">
      <c r="B375" s="173"/>
      <c r="C375" s="173"/>
      <c r="D375" s="173"/>
      <c r="E375" s="173"/>
      <c r="F375" s="117" t="s">
        <v>1104</v>
      </c>
      <c r="G375" s="117" t="s">
        <v>354</v>
      </c>
    </row>
    <row r="376" spans="2:7" ht="13" customHeight="1" x14ac:dyDescent="0.25">
      <c r="B376" s="84" t="s">
        <v>207</v>
      </c>
      <c r="C376" s="100" t="s">
        <v>451</v>
      </c>
      <c r="D376" s="100" t="s">
        <v>433</v>
      </c>
      <c r="E376" s="101" t="s">
        <v>441</v>
      </c>
      <c r="F376" s="102" t="s">
        <v>448</v>
      </c>
      <c r="G376" s="102" t="s">
        <v>449</v>
      </c>
    </row>
    <row r="377" spans="2:7" ht="13" customHeight="1" x14ac:dyDescent="0.25">
      <c r="B377" s="84" t="s">
        <v>207</v>
      </c>
      <c r="C377" s="100" t="s">
        <v>451</v>
      </c>
      <c r="D377" s="100" t="s">
        <v>433</v>
      </c>
      <c r="E377" s="101" t="s">
        <v>438</v>
      </c>
      <c r="F377" s="102" t="s">
        <v>439</v>
      </c>
      <c r="G377" s="102" t="s">
        <v>440</v>
      </c>
    </row>
    <row r="378" spans="2:7" ht="13" customHeight="1" x14ac:dyDescent="0.25">
      <c r="B378" s="84" t="s">
        <v>207</v>
      </c>
      <c r="C378" s="100" t="s">
        <v>434</v>
      </c>
      <c r="D378" s="100" t="s">
        <v>454</v>
      </c>
      <c r="E378" s="101" t="s">
        <v>438</v>
      </c>
      <c r="F378" s="102" t="s">
        <v>446</v>
      </c>
      <c r="G378" s="102" t="s">
        <v>447</v>
      </c>
    </row>
    <row r="379" spans="2:7" ht="13" customHeight="1" x14ac:dyDescent="0.25">
      <c r="B379" s="84" t="s">
        <v>207</v>
      </c>
      <c r="C379" s="100" t="s">
        <v>428</v>
      </c>
      <c r="D379" s="100" t="s">
        <v>427</v>
      </c>
      <c r="E379" s="101" t="s">
        <v>431</v>
      </c>
      <c r="F379" s="102" t="s">
        <v>429</v>
      </c>
      <c r="G379" s="102" t="s">
        <v>430</v>
      </c>
    </row>
    <row r="380" spans="2:7" ht="13" customHeight="1" x14ac:dyDescent="0.25">
      <c r="B380" s="84" t="s">
        <v>443</v>
      </c>
      <c r="C380" s="100" t="s">
        <v>451</v>
      </c>
      <c r="D380" s="100" t="s">
        <v>433</v>
      </c>
      <c r="E380" s="101" t="s">
        <v>437</v>
      </c>
      <c r="F380" s="102" t="s">
        <v>423</v>
      </c>
      <c r="G380" s="102" t="s">
        <v>424</v>
      </c>
    </row>
    <row r="381" spans="2:7" ht="13" customHeight="1" x14ac:dyDescent="0.25">
      <c r="B381" s="84" t="s">
        <v>442</v>
      </c>
      <c r="C381" s="100" t="s">
        <v>434</v>
      </c>
      <c r="D381" s="100" t="s">
        <v>454</v>
      </c>
      <c r="E381" s="101" t="s">
        <v>435</v>
      </c>
      <c r="F381" s="102" t="s">
        <v>423</v>
      </c>
      <c r="G381" s="102" t="s">
        <v>424</v>
      </c>
    </row>
    <row r="382" spans="2:7" ht="13" customHeight="1" x14ac:dyDescent="0.25">
      <c r="B382" s="84" t="s">
        <v>1033</v>
      </c>
      <c r="C382" s="100" t="s">
        <v>450</v>
      </c>
      <c r="D382" s="100" t="s">
        <v>453</v>
      </c>
      <c r="E382" s="101" t="s">
        <v>432</v>
      </c>
      <c r="F382" s="102" t="s">
        <v>423</v>
      </c>
      <c r="G382" s="102" t="s">
        <v>424</v>
      </c>
    </row>
    <row r="383" spans="2:7" ht="13" customHeight="1" x14ac:dyDescent="0.25">
      <c r="B383" s="84" t="s">
        <v>1026</v>
      </c>
      <c r="C383" s="100" t="s">
        <v>414</v>
      </c>
      <c r="D383" s="100" t="s">
        <v>452</v>
      </c>
      <c r="E383" s="101" t="s">
        <v>455</v>
      </c>
      <c r="F383" s="102" t="s">
        <v>423</v>
      </c>
      <c r="G383" s="102" t="s">
        <v>424</v>
      </c>
    </row>
    <row r="384" spans="2:7" x14ac:dyDescent="0.25">
      <c r="B384" s="184" t="s">
        <v>163</v>
      </c>
      <c r="C384" s="184"/>
      <c r="D384" s="184"/>
      <c r="E384" s="184"/>
    </row>
    <row r="385" spans="2:7" x14ac:dyDescent="0.25">
      <c r="B385" s="169" t="s">
        <v>400</v>
      </c>
      <c r="C385" s="169"/>
      <c r="D385" s="169"/>
      <c r="E385" s="169"/>
    </row>
    <row r="386" spans="2:7" x14ac:dyDescent="0.25">
      <c r="B386" s="112"/>
      <c r="C386" s="112"/>
      <c r="D386" s="112"/>
      <c r="E386" s="112"/>
    </row>
    <row r="387" spans="2:7" ht="10.5" x14ac:dyDescent="0.25">
      <c r="B387" s="185"/>
      <c r="C387" s="185"/>
      <c r="D387" s="185"/>
    </row>
    <row r="388" spans="2:7" x14ac:dyDescent="0.25">
      <c r="B388" s="171" t="s">
        <v>380</v>
      </c>
      <c r="C388" s="171" t="s">
        <v>1010</v>
      </c>
      <c r="D388" s="171" t="s">
        <v>898</v>
      </c>
      <c r="E388" s="171" t="s">
        <v>1009</v>
      </c>
      <c r="F388" s="176" t="s">
        <v>3</v>
      </c>
      <c r="G388" s="177"/>
    </row>
    <row r="389" spans="2:7" x14ac:dyDescent="0.25">
      <c r="B389" s="172"/>
      <c r="C389" s="172" t="s">
        <v>734</v>
      </c>
      <c r="D389" s="172"/>
      <c r="E389" s="172" t="s">
        <v>3</v>
      </c>
      <c r="F389" s="180" t="s">
        <v>274</v>
      </c>
      <c r="G389" s="181"/>
    </row>
    <row r="390" spans="2:7" x14ac:dyDescent="0.25">
      <c r="B390" s="173"/>
      <c r="C390" s="173"/>
      <c r="D390" s="173"/>
      <c r="E390" s="173"/>
      <c r="F390" s="117" t="s">
        <v>1104</v>
      </c>
      <c r="G390" s="117" t="s">
        <v>354</v>
      </c>
    </row>
    <row r="391" spans="2:7" ht="13" customHeight="1" x14ac:dyDescent="0.25">
      <c r="B391" s="84" t="s">
        <v>207</v>
      </c>
      <c r="C391" s="101" t="s">
        <v>414</v>
      </c>
      <c r="D391" s="101" t="s">
        <v>457</v>
      </c>
      <c r="E391" s="101" t="s">
        <v>416</v>
      </c>
      <c r="F391" s="102" t="s">
        <v>418</v>
      </c>
      <c r="G391" s="102" t="s">
        <v>419</v>
      </c>
    </row>
    <row r="392" spans="2:7" ht="13" customHeight="1" x14ac:dyDescent="0.25">
      <c r="B392" s="84" t="s">
        <v>207</v>
      </c>
      <c r="C392" s="101" t="s">
        <v>420</v>
      </c>
      <c r="D392" s="101" t="s">
        <v>456</v>
      </c>
      <c r="E392" s="101" t="s">
        <v>415</v>
      </c>
      <c r="F392" s="102" t="s">
        <v>421</v>
      </c>
      <c r="G392" s="103" t="s">
        <v>422</v>
      </c>
    </row>
    <row r="393" spans="2:7" ht="13" customHeight="1" x14ac:dyDescent="0.25">
      <c r="B393" s="84" t="s">
        <v>207</v>
      </c>
      <c r="C393" s="101" t="s">
        <v>404</v>
      </c>
      <c r="D393" s="101" t="s">
        <v>405</v>
      </c>
      <c r="E393" s="101" t="s">
        <v>406</v>
      </c>
      <c r="F393" s="102">
        <v>19.03</v>
      </c>
      <c r="G393" s="102">
        <v>16.1755</v>
      </c>
    </row>
    <row r="394" spans="2:7" ht="13" customHeight="1" x14ac:dyDescent="0.25">
      <c r="B394" s="104" t="s">
        <v>1034</v>
      </c>
      <c r="C394" s="101" t="s">
        <v>414</v>
      </c>
      <c r="D394" s="101" t="s">
        <v>415</v>
      </c>
      <c r="E394" s="101" t="s">
        <v>417</v>
      </c>
      <c r="F394" s="102" t="s">
        <v>413</v>
      </c>
      <c r="G394" s="103">
        <v>24055</v>
      </c>
    </row>
    <row r="395" spans="2:7" ht="13" customHeight="1" x14ac:dyDescent="0.25">
      <c r="B395" s="84" t="s">
        <v>1035</v>
      </c>
      <c r="C395" s="101" t="s">
        <v>410</v>
      </c>
      <c r="D395" s="101" t="s">
        <v>411</v>
      </c>
      <c r="E395" s="101" t="s">
        <v>412</v>
      </c>
      <c r="F395" s="102" t="s">
        <v>413</v>
      </c>
      <c r="G395" s="103">
        <v>24055</v>
      </c>
    </row>
    <row r="396" spans="2:7" ht="13" customHeight="1" x14ac:dyDescent="0.25">
      <c r="B396" s="84" t="s">
        <v>1033</v>
      </c>
      <c r="C396" s="101" t="s">
        <v>407</v>
      </c>
      <c r="D396" s="101" t="s">
        <v>408</v>
      </c>
      <c r="E396" s="101" t="s">
        <v>409</v>
      </c>
      <c r="F396" s="102">
        <v>2.83</v>
      </c>
      <c r="G396" s="102">
        <v>2.4055</v>
      </c>
    </row>
    <row r="397" spans="2:7" ht="13" customHeight="1" x14ac:dyDescent="0.25">
      <c r="B397" s="84" t="s">
        <v>1036</v>
      </c>
      <c r="C397" s="100" t="s">
        <v>426</v>
      </c>
      <c r="D397" s="100" t="s">
        <v>402</v>
      </c>
      <c r="E397" s="101" t="s">
        <v>403</v>
      </c>
      <c r="F397" s="102">
        <v>2.83</v>
      </c>
      <c r="G397" s="102">
        <v>2.4055</v>
      </c>
    </row>
    <row r="398" spans="2:7" x14ac:dyDescent="0.25">
      <c r="B398" s="184" t="s">
        <v>163</v>
      </c>
      <c r="C398" s="184"/>
      <c r="D398" s="184"/>
      <c r="E398" s="184"/>
    </row>
    <row r="399" spans="2:7" x14ac:dyDescent="0.25">
      <c r="B399" s="169" t="s">
        <v>400</v>
      </c>
      <c r="C399" s="169"/>
      <c r="D399" s="169"/>
      <c r="E399" s="169"/>
    </row>
    <row r="400" spans="2:7" x14ac:dyDescent="0.25">
      <c r="B400" s="2"/>
      <c r="D400" s="120"/>
    </row>
    <row r="401" spans="2:7" ht="10.5" x14ac:dyDescent="0.25">
      <c r="B401" s="185"/>
      <c r="C401" s="185"/>
      <c r="D401" s="185"/>
    </row>
    <row r="402" spans="2:7" x14ac:dyDescent="0.25">
      <c r="B402" s="171" t="s">
        <v>399</v>
      </c>
      <c r="C402" s="171" t="s">
        <v>1010</v>
      </c>
      <c r="D402" s="171" t="s">
        <v>898</v>
      </c>
      <c r="E402" s="171" t="s">
        <v>1009</v>
      </c>
      <c r="F402" s="176" t="s">
        <v>3</v>
      </c>
      <c r="G402" s="177"/>
    </row>
    <row r="403" spans="2:7" x14ac:dyDescent="0.25">
      <c r="B403" s="172"/>
      <c r="C403" s="172" t="s">
        <v>734</v>
      </c>
      <c r="D403" s="172"/>
      <c r="E403" s="172" t="s">
        <v>3</v>
      </c>
      <c r="F403" s="180" t="s">
        <v>274</v>
      </c>
      <c r="G403" s="181"/>
    </row>
    <row r="404" spans="2:7" x14ac:dyDescent="0.25">
      <c r="B404" s="173"/>
      <c r="C404" s="173"/>
      <c r="D404" s="173"/>
      <c r="E404" s="173"/>
      <c r="F404" s="117" t="s">
        <v>1104</v>
      </c>
      <c r="G404" s="117" t="s">
        <v>354</v>
      </c>
    </row>
    <row r="405" spans="2:7" ht="13" customHeight="1" x14ac:dyDescent="0.25">
      <c r="B405" s="105" t="s">
        <v>207</v>
      </c>
      <c r="C405" s="101" t="s">
        <v>394</v>
      </c>
      <c r="D405" s="101" t="s">
        <v>395</v>
      </c>
      <c r="E405" s="101" t="s">
        <v>397</v>
      </c>
      <c r="F405" s="101">
        <v>29.75</v>
      </c>
      <c r="G405" s="101">
        <v>25.287500000000001</v>
      </c>
    </row>
    <row r="406" spans="2:7" ht="13" customHeight="1" x14ac:dyDescent="0.25">
      <c r="B406" s="105" t="s">
        <v>207</v>
      </c>
      <c r="C406" s="101" t="s">
        <v>393</v>
      </c>
      <c r="D406" s="101" t="s">
        <v>393</v>
      </c>
      <c r="E406" s="101" t="s">
        <v>1037</v>
      </c>
      <c r="F406" s="101">
        <v>53.71</v>
      </c>
      <c r="G406" s="101">
        <v>45.65</v>
      </c>
    </row>
    <row r="407" spans="2:7" ht="13" customHeight="1" x14ac:dyDescent="0.25">
      <c r="B407" s="105" t="s">
        <v>207</v>
      </c>
      <c r="C407" s="101" t="s">
        <v>384</v>
      </c>
      <c r="D407" s="101" t="s">
        <v>385</v>
      </c>
      <c r="E407" s="101" t="s">
        <v>386</v>
      </c>
      <c r="F407" s="101">
        <v>17.3</v>
      </c>
      <c r="G407" s="101">
        <v>14.705</v>
      </c>
    </row>
    <row r="408" spans="2:7" ht="13" customHeight="1" x14ac:dyDescent="0.25">
      <c r="B408" s="105" t="s">
        <v>1038</v>
      </c>
      <c r="C408" s="101" t="s">
        <v>394</v>
      </c>
      <c r="D408" s="101" t="s">
        <v>395</v>
      </c>
      <c r="E408" s="101" t="s">
        <v>396</v>
      </c>
      <c r="F408" s="101">
        <v>2.83</v>
      </c>
      <c r="G408" s="101">
        <v>2.4055</v>
      </c>
    </row>
    <row r="409" spans="2:7" ht="13" customHeight="1" x14ac:dyDescent="0.25">
      <c r="B409" s="105" t="s">
        <v>1039</v>
      </c>
      <c r="C409" s="101" t="s">
        <v>390</v>
      </c>
      <c r="D409" s="101" t="s">
        <v>391</v>
      </c>
      <c r="E409" s="101" t="s">
        <v>392</v>
      </c>
      <c r="F409" s="101">
        <v>2.83</v>
      </c>
      <c r="G409" s="101">
        <v>2.4055</v>
      </c>
    </row>
    <row r="410" spans="2:7" ht="13" customHeight="1" x14ac:dyDescent="0.25">
      <c r="B410" s="105" t="s">
        <v>1040</v>
      </c>
      <c r="C410" s="101" t="s">
        <v>387</v>
      </c>
      <c r="D410" s="101" t="s">
        <v>388</v>
      </c>
      <c r="E410" s="101" t="s">
        <v>389</v>
      </c>
      <c r="F410" s="101">
        <v>2.83</v>
      </c>
      <c r="G410" s="101">
        <v>2.4055</v>
      </c>
    </row>
    <row r="411" spans="2:7" ht="13" customHeight="1" x14ac:dyDescent="0.25">
      <c r="B411" s="84" t="s">
        <v>1041</v>
      </c>
      <c r="C411" s="101" t="s">
        <v>381</v>
      </c>
      <c r="D411" s="101" t="s">
        <v>382</v>
      </c>
      <c r="E411" s="101" t="s">
        <v>383</v>
      </c>
      <c r="F411" s="101">
        <v>2.83</v>
      </c>
      <c r="G411" s="101">
        <v>2.4055</v>
      </c>
    </row>
    <row r="412" spans="2:7" x14ac:dyDescent="0.25">
      <c r="B412" s="184" t="s">
        <v>163</v>
      </c>
      <c r="C412" s="184"/>
      <c r="D412" s="184"/>
    </row>
    <row r="413" spans="2:7" x14ac:dyDescent="0.25">
      <c r="B413" s="169" t="s">
        <v>398</v>
      </c>
      <c r="C413" s="169"/>
      <c r="D413" s="169"/>
      <c r="E413" s="169"/>
    </row>
    <row r="414" spans="2:7" x14ac:dyDescent="0.25">
      <c r="B414" s="169" t="s">
        <v>1139</v>
      </c>
      <c r="C414" s="169"/>
      <c r="D414" s="169"/>
    </row>
    <row r="415" spans="2:7" x14ac:dyDescent="0.25">
      <c r="B415" s="114"/>
      <c r="C415" s="114"/>
      <c r="D415" s="114"/>
      <c r="E415" s="114"/>
      <c r="F415" s="114"/>
      <c r="G415" s="114"/>
    </row>
    <row r="416" spans="2:7" ht="10.5" x14ac:dyDescent="0.25">
      <c r="B416" s="185"/>
      <c r="C416" s="185"/>
      <c r="D416" s="185"/>
    </row>
    <row r="417" spans="2:11" x14ac:dyDescent="0.25">
      <c r="B417" s="171" t="s">
        <v>355</v>
      </c>
      <c r="C417" s="171" t="s">
        <v>1010</v>
      </c>
      <c r="D417" s="171" t="s">
        <v>898</v>
      </c>
      <c r="E417" s="171" t="s">
        <v>1009</v>
      </c>
      <c r="F417" s="176" t="s">
        <v>3</v>
      </c>
      <c r="G417" s="177"/>
    </row>
    <row r="418" spans="2:11" x14ac:dyDescent="0.25">
      <c r="B418" s="172"/>
      <c r="C418" s="172" t="s">
        <v>734</v>
      </c>
      <c r="D418" s="172"/>
      <c r="E418" s="172" t="s">
        <v>3</v>
      </c>
      <c r="F418" s="180" t="s">
        <v>274</v>
      </c>
      <c r="G418" s="181"/>
    </row>
    <row r="419" spans="2:11" x14ac:dyDescent="0.25">
      <c r="B419" s="173"/>
      <c r="C419" s="173"/>
      <c r="D419" s="173"/>
      <c r="E419" s="173"/>
      <c r="F419" s="117" t="s">
        <v>1104</v>
      </c>
      <c r="G419" s="117" t="s">
        <v>354</v>
      </c>
    </row>
    <row r="420" spans="2:11" ht="13" customHeight="1" x14ac:dyDescent="0.25">
      <c r="B420" s="84" t="s">
        <v>1041</v>
      </c>
      <c r="C420" s="101" t="s">
        <v>356</v>
      </c>
      <c r="D420" s="101" t="s">
        <v>357</v>
      </c>
      <c r="E420" s="101" t="s">
        <v>358</v>
      </c>
      <c r="F420" s="101">
        <v>2.83</v>
      </c>
      <c r="G420" s="101">
        <v>2.4055</v>
      </c>
    </row>
    <row r="421" spans="2:11" ht="13" customHeight="1" x14ac:dyDescent="0.25">
      <c r="B421" s="105" t="s">
        <v>1105</v>
      </c>
      <c r="C421" s="101" t="s">
        <v>359</v>
      </c>
      <c r="D421" s="101" t="s">
        <v>360</v>
      </c>
      <c r="E421" s="101" t="s">
        <v>361</v>
      </c>
      <c r="F421" s="101">
        <v>15.96</v>
      </c>
      <c r="G421" s="101">
        <v>13.566000000000001</v>
      </c>
    </row>
    <row r="422" spans="2:11" ht="13" customHeight="1" x14ac:dyDescent="0.25">
      <c r="B422" s="105" t="s">
        <v>1106</v>
      </c>
      <c r="C422" s="101" t="s">
        <v>362</v>
      </c>
      <c r="D422" s="101" t="s">
        <v>363</v>
      </c>
      <c r="E422" s="101" t="s">
        <v>361</v>
      </c>
      <c r="F422" s="101">
        <v>2.83</v>
      </c>
      <c r="G422" s="101">
        <v>2.4055</v>
      </c>
    </row>
    <row r="423" spans="2:11" ht="13" customHeight="1" x14ac:dyDescent="0.25">
      <c r="B423" s="105" t="s">
        <v>1107</v>
      </c>
      <c r="C423" s="101" t="s">
        <v>364</v>
      </c>
      <c r="D423" s="101" t="s">
        <v>365</v>
      </c>
      <c r="E423" s="101" t="s">
        <v>366</v>
      </c>
      <c r="F423" s="101">
        <v>2.83</v>
      </c>
      <c r="G423" s="101">
        <v>2.4055</v>
      </c>
    </row>
    <row r="424" spans="2:11" ht="13" customHeight="1" x14ac:dyDescent="0.25">
      <c r="B424" s="84" t="s">
        <v>1108</v>
      </c>
      <c r="C424" s="101" t="s">
        <v>367</v>
      </c>
      <c r="D424" s="101" t="s">
        <v>368</v>
      </c>
      <c r="E424" s="101" t="s">
        <v>369</v>
      </c>
      <c r="F424" s="127" t="s">
        <v>1109</v>
      </c>
      <c r="G424" s="127" t="s">
        <v>1110</v>
      </c>
    </row>
    <row r="425" spans="2:11" ht="13" customHeight="1" x14ac:dyDescent="0.25">
      <c r="B425" s="105" t="s">
        <v>1038</v>
      </c>
      <c r="C425" s="101" t="s">
        <v>370</v>
      </c>
      <c r="D425" s="101" t="s">
        <v>371</v>
      </c>
      <c r="E425" s="101" t="s">
        <v>372</v>
      </c>
      <c r="F425" s="127" t="s">
        <v>1111</v>
      </c>
      <c r="G425" s="127" t="s">
        <v>1112</v>
      </c>
    </row>
    <row r="426" spans="2:11" x14ac:dyDescent="0.25">
      <c r="B426" s="184" t="s">
        <v>163</v>
      </c>
      <c r="C426" s="184"/>
      <c r="D426" s="184"/>
      <c r="E426" s="184"/>
      <c r="F426" s="184"/>
    </row>
    <row r="427" spans="2:11" x14ac:dyDescent="0.25">
      <c r="B427" s="169" t="s">
        <v>373</v>
      </c>
      <c r="C427" s="169"/>
      <c r="D427" s="169"/>
      <c r="E427" s="169"/>
      <c r="F427" s="169"/>
    </row>
    <row r="428" spans="2:11" x14ac:dyDescent="0.25">
      <c r="B428" s="169" t="s">
        <v>374</v>
      </c>
      <c r="C428" s="169"/>
      <c r="D428" s="169"/>
      <c r="E428" s="169"/>
      <c r="F428" s="169"/>
    </row>
    <row r="429" spans="2:11" ht="10" customHeight="1" x14ac:dyDescent="0.25">
      <c r="B429" s="169" t="s">
        <v>375</v>
      </c>
      <c r="C429" s="169"/>
      <c r="D429" s="169"/>
      <c r="E429" s="169"/>
      <c r="F429" s="169"/>
      <c r="G429" s="169"/>
      <c r="H429" s="169"/>
      <c r="I429" s="169"/>
      <c r="J429" s="169"/>
      <c r="K429" s="169"/>
    </row>
    <row r="430" spans="2:11" ht="10" customHeight="1" x14ac:dyDescent="0.25">
      <c r="B430" s="169" t="s">
        <v>376</v>
      </c>
      <c r="C430" s="169"/>
      <c r="D430" s="169"/>
      <c r="E430" s="169"/>
      <c r="F430" s="169"/>
      <c r="G430" s="169"/>
      <c r="H430" s="169"/>
      <c r="I430" s="169"/>
      <c r="J430" s="169"/>
      <c r="K430" s="169"/>
    </row>
    <row r="431" spans="2:11" ht="10" customHeight="1" x14ac:dyDescent="0.25">
      <c r="B431" s="169" t="s">
        <v>377</v>
      </c>
      <c r="C431" s="169"/>
      <c r="D431" s="169"/>
      <c r="E431" s="169"/>
      <c r="F431" s="169"/>
      <c r="G431" s="169"/>
      <c r="H431" s="169"/>
      <c r="I431" s="169"/>
      <c r="J431" s="169"/>
      <c r="K431" s="169"/>
    </row>
    <row r="432" spans="2:11" ht="10" customHeight="1" x14ac:dyDescent="0.25">
      <c r="B432" s="169" t="s">
        <v>378</v>
      </c>
      <c r="C432" s="169"/>
      <c r="D432" s="169"/>
      <c r="E432" s="169"/>
      <c r="F432" s="169"/>
      <c r="G432" s="169"/>
      <c r="H432" s="169"/>
      <c r="I432" s="169"/>
      <c r="J432" s="169"/>
      <c r="K432" s="169"/>
    </row>
    <row r="433" spans="2:11" ht="10" customHeight="1" x14ac:dyDescent="0.25">
      <c r="B433" s="169" t="s">
        <v>379</v>
      </c>
      <c r="C433" s="169"/>
      <c r="D433" s="169"/>
      <c r="E433" s="169"/>
      <c r="F433" s="169"/>
      <c r="G433" s="169"/>
      <c r="H433" s="169"/>
      <c r="I433" s="169"/>
      <c r="J433" s="169"/>
      <c r="K433" s="169"/>
    </row>
    <row r="434" spans="2:11" x14ac:dyDescent="0.25">
      <c r="B434" s="114"/>
      <c r="C434" s="114"/>
      <c r="D434" s="114"/>
      <c r="E434" s="114"/>
      <c r="F434" s="114"/>
      <c r="G434" s="114"/>
    </row>
    <row r="435" spans="2:11" ht="10.5" x14ac:dyDescent="0.25">
      <c r="B435" s="185"/>
      <c r="C435" s="185"/>
      <c r="D435" s="185"/>
    </row>
    <row r="436" spans="2:11" x14ac:dyDescent="0.25">
      <c r="B436" s="171" t="s">
        <v>336</v>
      </c>
      <c r="C436" s="171" t="s">
        <v>1010</v>
      </c>
      <c r="D436" s="171" t="s">
        <v>898</v>
      </c>
      <c r="E436" s="171" t="s">
        <v>1009</v>
      </c>
      <c r="F436" s="176" t="s">
        <v>3</v>
      </c>
      <c r="G436" s="177"/>
    </row>
    <row r="437" spans="2:11" x14ac:dyDescent="0.25">
      <c r="B437" s="172"/>
      <c r="C437" s="172" t="s">
        <v>734</v>
      </c>
      <c r="D437" s="172"/>
      <c r="E437" s="172" t="s">
        <v>3</v>
      </c>
      <c r="F437" s="180" t="s">
        <v>274</v>
      </c>
      <c r="G437" s="181"/>
    </row>
    <row r="438" spans="2:11" x14ac:dyDescent="0.25">
      <c r="B438" s="173"/>
      <c r="C438" s="173"/>
      <c r="D438" s="173"/>
      <c r="E438" s="173"/>
      <c r="F438" s="117" t="s">
        <v>1104</v>
      </c>
      <c r="G438" s="117" t="s">
        <v>354</v>
      </c>
    </row>
    <row r="439" spans="2:11" ht="13" customHeight="1" x14ac:dyDescent="0.25">
      <c r="B439" s="84" t="s">
        <v>1041</v>
      </c>
      <c r="C439" s="101" t="s">
        <v>337</v>
      </c>
      <c r="D439" s="101" t="s">
        <v>338</v>
      </c>
      <c r="E439" s="101" t="s">
        <v>339</v>
      </c>
      <c r="F439" s="102"/>
      <c r="G439" s="101">
        <v>2.4</v>
      </c>
    </row>
    <row r="440" spans="2:11" ht="13" customHeight="1" x14ac:dyDescent="0.25">
      <c r="B440" s="84" t="s">
        <v>100</v>
      </c>
      <c r="C440" s="101" t="s">
        <v>340</v>
      </c>
      <c r="D440" s="101" t="s">
        <v>340</v>
      </c>
      <c r="E440" s="101" t="s">
        <v>341</v>
      </c>
      <c r="F440" s="102"/>
      <c r="G440" s="101">
        <v>10.1</v>
      </c>
    </row>
    <row r="441" spans="2:11" ht="13" customHeight="1" x14ac:dyDescent="0.25">
      <c r="B441" s="84" t="s">
        <v>1040</v>
      </c>
      <c r="C441" s="101" t="s">
        <v>342</v>
      </c>
      <c r="D441" s="101" t="s">
        <v>343</v>
      </c>
      <c r="E441" s="101" t="s">
        <v>344</v>
      </c>
      <c r="F441" s="102"/>
      <c r="G441" s="101">
        <v>2.4</v>
      </c>
    </row>
    <row r="442" spans="2:11" x14ac:dyDescent="0.25">
      <c r="B442" s="208" t="s">
        <v>1113</v>
      </c>
      <c r="C442" s="206" t="s">
        <v>345</v>
      </c>
      <c r="D442" s="206" t="s">
        <v>345</v>
      </c>
      <c r="E442" s="128" t="s">
        <v>1380</v>
      </c>
      <c r="F442" s="206">
        <v>47.25</v>
      </c>
      <c r="G442" s="206">
        <v>40.162500000000001</v>
      </c>
    </row>
    <row r="443" spans="2:11" x14ac:dyDescent="0.25">
      <c r="B443" s="209"/>
      <c r="C443" s="207"/>
      <c r="D443" s="207"/>
      <c r="E443" s="129" t="s">
        <v>1381</v>
      </c>
      <c r="F443" s="207"/>
      <c r="G443" s="207"/>
    </row>
    <row r="444" spans="2:11" ht="13" customHeight="1" x14ac:dyDescent="0.25">
      <c r="B444" s="84" t="s">
        <v>1114</v>
      </c>
      <c r="C444" s="101" t="s">
        <v>346</v>
      </c>
      <c r="D444" s="101" t="s">
        <v>347</v>
      </c>
      <c r="E444" s="101" t="s">
        <v>348</v>
      </c>
      <c r="F444" s="101">
        <v>2.83</v>
      </c>
      <c r="G444" s="101">
        <v>2.4055</v>
      </c>
    </row>
    <row r="445" spans="2:11" ht="13" customHeight="1" x14ac:dyDescent="0.25">
      <c r="B445" s="84" t="s">
        <v>1115</v>
      </c>
      <c r="C445" s="101" t="s">
        <v>349</v>
      </c>
      <c r="D445" s="101" t="s">
        <v>350</v>
      </c>
      <c r="E445" s="101" t="s">
        <v>351</v>
      </c>
      <c r="F445" s="101">
        <v>2.83</v>
      </c>
      <c r="G445" s="101">
        <v>2.4055</v>
      </c>
    </row>
    <row r="446" spans="2:11" x14ac:dyDescent="0.25">
      <c r="B446" s="184" t="s">
        <v>163</v>
      </c>
      <c r="C446" s="184"/>
      <c r="D446" s="184"/>
      <c r="E446" s="184"/>
    </row>
    <row r="447" spans="2:11" x14ac:dyDescent="0.25">
      <c r="B447" s="169" t="s">
        <v>352</v>
      </c>
      <c r="C447" s="169"/>
      <c r="D447" s="169"/>
      <c r="E447" s="169"/>
      <c r="F447" s="169"/>
      <c r="G447" s="169"/>
    </row>
    <row r="448" spans="2:11" x14ac:dyDescent="0.25">
      <c r="B448" s="114" t="s">
        <v>353</v>
      </c>
    </row>
    <row r="449" spans="2:7" x14ac:dyDescent="0.25">
      <c r="B449" s="114"/>
      <c r="C449" s="114"/>
      <c r="D449" s="114"/>
      <c r="E449" s="114"/>
      <c r="F449" s="114"/>
      <c r="G449" s="114"/>
    </row>
    <row r="450" spans="2:7" x14ac:dyDescent="0.25">
      <c r="B450" s="114"/>
      <c r="C450" s="114"/>
      <c r="D450" s="114"/>
      <c r="E450" s="114"/>
      <c r="F450" s="114"/>
      <c r="G450" s="114"/>
    </row>
    <row r="451" spans="2:7" x14ac:dyDescent="0.25">
      <c r="B451" s="201" t="s">
        <v>322</v>
      </c>
      <c r="C451" s="201" t="s">
        <v>1010</v>
      </c>
      <c r="D451" s="201" t="s">
        <v>898</v>
      </c>
      <c r="E451" s="201" t="s">
        <v>1009</v>
      </c>
      <c r="F451" s="197" t="s">
        <v>1012</v>
      </c>
      <c r="G451" s="198"/>
    </row>
    <row r="452" spans="2:7" x14ac:dyDescent="0.25">
      <c r="B452" s="202"/>
      <c r="C452" s="202" t="s">
        <v>734</v>
      </c>
      <c r="D452" s="202"/>
      <c r="E452" s="202" t="s">
        <v>3</v>
      </c>
      <c r="F452" s="197"/>
      <c r="G452" s="198"/>
    </row>
    <row r="453" spans="2:7" x14ac:dyDescent="0.25">
      <c r="B453" s="203"/>
      <c r="C453" s="203"/>
      <c r="D453" s="203"/>
      <c r="E453" s="203"/>
      <c r="F453" s="199"/>
      <c r="G453" s="200"/>
    </row>
    <row r="454" spans="2:7" ht="13" customHeight="1" x14ac:dyDescent="0.25">
      <c r="B454" s="84" t="s">
        <v>1041</v>
      </c>
      <c r="C454" s="101" t="s">
        <v>323</v>
      </c>
      <c r="D454" s="101" t="s">
        <v>323</v>
      </c>
      <c r="E454" s="113" t="s">
        <v>324</v>
      </c>
      <c r="F454" s="189">
        <v>2.4</v>
      </c>
      <c r="G454" s="190"/>
    </row>
    <row r="455" spans="2:7" ht="13" customHeight="1" x14ac:dyDescent="0.25">
      <c r="B455" s="84" t="s">
        <v>100</v>
      </c>
      <c r="C455" s="101" t="s">
        <v>325</v>
      </c>
      <c r="D455" s="101" t="s">
        <v>325</v>
      </c>
      <c r="E455" s="113" t="s">
        <v>326</v>
      </c>
      <c r="F455" s="189">
        <v>7.75</v>
      </c>
      <c r="G455" s="190"/>
    </row>
    <row r="456" spans="2:7" ht="13" customHeight="1" x14ac:dyDescent="0.25">
      <c r="B456" s="84" t="s">
        <v>1040</v>
      </c>
      <c r="C456" s="101" t="s">
        <v>327</v>
      </c>
      <c r="D456" s="101" t="s">
        <v>327</v>
      </c>
      <c r="E456" s="113" t="s">
        <v>328</v>
      </c>
      <c r="F456" s="189">
        <v>2.4</v>
      </c>
      <c r="G456" s="190"/>
    </row>
    <row r="457" spans="2:7" ht="13" customHeight="1" x14ac:dyDescent="0.25">
      <c r="B457" s="84" t="s">
        <v>1039</v>
      </c>
      <c r="C457" s="101" t="s">
        <v>329</v>
      </c>
      <c r="D457" s="101" t="s">
        <v>329</v>
      </c>
      <c r="E457" s="113" t="s">
        <v>330</v>
      </c>
      <c r="F457" s="189">
        <v>2.4</v>
      </c>
      <c r="G457" s="190"/>
    </row>
    <row r="458" spans="2:7" ht="13" customHeight="1" x14ac:dyDescent="0.25">
      <c r="B458" s="84" t="s">
        <v>1038</v>
      </c>
      <c r="C458" s="101" t="s">
        <v>331</v>
      </c>
      <c r="D458" s="101" t="s">
        <v>332</v>
      </c>
      <c r="E458" s="113" t="s">
        <v>333</v>
      </c>
      <c r="F458" s="189">
        <v>2.4</v>
      </c>
      <c r="G458" s="190"/>
    </row>
    <row r="459" spans="2:7" ht="13" customHeight="1" x14ac:dyDescent="0.25">
      <c r="B459" s="84" t="s">
        <v>334</v>
      </c>
      <c r="C459" s="101" t="s">
        <v>331</v>
      </c>
      <c r="D459" s="101" t="s">
        <v>332</v>
      </c>
      <c r="E459" s="113" t="s">
        <v>333</v>
      </c>
      <c r="F459" s="189">
        <v>11.56</v>
      </c>
      <c r="G459" s="190"/>
    </row>
    <row r="460" spans="2:7" ht="13" customHeight="1" x14ac:dyDescent="0.25">
      <c r="B460" s="84" t="s">
        <v>207</v>
      </c>
      <c r="C460" s="101" t="s">
        <v>331</v>
      </c>
      <c r="D460" s="101" t="s">
        <v>332</v>
      </c>
      <c r="E460" s="113" t="s">
        <v>333</v>
      </c>
      <c r="F460" s="189">
        <v>9.9499999999999993</v>
      </c>
      <c r="G460" s="190"/>
    </row>
    <row r="461" spans="2:7" x14ac:dyDescent="0.25">
      <c r="B461" s="114" t="s">
        <v>335</v>
      </c>
      <c r="G461" s="114"/>
    </row>
    <row r="462" spans="2:7" x14ac:dyDescent="0.25">
      <c r="B462" s="114"/>
      <c r="C462" s="114"/>
      <c r="D462" s="114"/>
      <c r="E462" s="114"/>
      <c r="F462" s="114"/>
      <c r="G462" s="114"/>
    </row>
    <row r="463" spans="2:7" x14ac:dyDescent="0.25">
      <c r="B463" s="114"/>
      <c r="C463" s="114"/>
      <c r="D463" s="114"/>
      <c r="E463" s="114"/>
      <c r="F463" s="114"/>
      <c r="G463" s="114"/>
    </row>
    <row r="464" spans="2:7" x14ac:dyDescent="0.25">
      <c r="B464" s="171" t="s">
        <v>307</v>
      </c>
      <c r="C464" s="171" t="s">
        <v>1010</v>
      </c>
      <c r="D464" s="171" t="s">
        <v>898</v>
      </c>
      <c r="E464" s="176" t="s">
        <v>1009</v>
      </c>
      <c r="F464" s="191" t="s">
        <v>1012</v>
      </c>
      <c r="G464" s="192"/>
    </row>
    <row r="465" spans="2:7" x14ac:dyDescent="0.25">
      <c r="B465" s="172"/>
      <c r="C465" s="172" t="s">
        <v>734</v>
      </c>
      <c r="D465" s="172"/>
      <c r="E465" s="204" t="s">
        <v>3</v>
      </c>
      <c r="F465" s="193"/>
      <c r="G465" s="194"/>
    </row>
    <row r="466" spans="2:7" x14ac:dyDescent="0.25">
      <c r="B466" s="173"/>
      <c r="C466" s="173"/>
      <c r="D466" s="173"/>
      <c r="E466" s="210"/>
      <c r="F466" s="195"/>
      <c r="G466" s="196"/>
    </row>
    <row r="467" spans="2:7" ht="13" customHeight="1" x14ac:dyDescent="0.25">
      <c r="B467" s="84" t="s">
        <v>1041</v>
      </c>
      <c r="C467" s="101" t="s">
        <v>308</v>
      </c>
      <c r="D467" s="101" t="s">
        <v>309</v>
      </c>
      <c r="E467" s="113" t="s">
        <v>310</v>
      </c>
      <c r="F467" s="189">
        <v>2.4</v>
      </c>
      <c r="G467" s="190"/>
    </row>
    <row r="468" spans="2:7" ht="13" customHeight="1" x14ac:dyDescent="0.25">
      <c r="B468" s="84" t="s">
        <v>100</v>
      </c>
      <c r="C468" s="101" t="s">
        <v>311</v>
      </c>
      <c r="D468" s="101" t="s">
        <v>312</v>
      </c>
      <c r="E468" s="113" t="s">
        <v>313</v>
      </c>
      <c r="F468" s="189">
        <v>4.4000000000000004</v>
      </c>
      <c r="G468" s="190"/>
    </row>
    <row r="469" spans="2:7" ht="13" customHeight="1" x14ac:dyDescent="0.25">
      <c r="B469" s="84" t="s">
        <v>1040</v>
      </c>
      <c r="C469" s="101" t="s">
        <v>314</v>
      </c>
      <c r="D469" s="101" t="s">
        <v>315</v>
      </c>
      <c r="E469" s="113" t="s">
        <v>316</v>
      </c>
      <c r="F469" s="189">
        <v>2.4</v>
      </c>
      <c r="G469" s="190"/>
    </row>
    <row r="470" spans="2:7" ht="13" customHeight="1" x14ac:dyDescent="0.25">
      <c r="B470" s="84" t="s">
        <v>1039</v>
      </c>
      <c r="C470" s="101" t="s">
        <v>317</v>
      </c>
      <c r="D470" s="101" t="s">
        <v>318</v>
      </c>
      <c r="E470" s="113" t="s">
        <v>319</v>
      </c>
      <c r="F470" s="189">
        <v>2.4</v>
      </c>
      <c r="G470" s="190"/>
    </row>
    <row r="471" spans="2:7" ht="13" customHeight="1" x14ac:dyDescent="0.25">
      <c r="B471" s="84" t="s">
        <v>1038</v>
      </c>
      <c r="C471" s="101" t="s">
        <v>2</v>
      </c>
      <c r="D471" s="101" t="s">
        <v>2</v>
      </c>
      <c r="E471" s="113" t="s">
        <v>320</v>
      </c>
      <c r="F471" s="189">
        <v>2.4</v>
      </c>
      <c r="G471" s="190"/>
    </row>
    <row r="472" spans="2:7" ht="13" customHeight="1" x14ac:dyDescent="0.25">
      <c r="B472" s="84" t="s">
        <v>207</v>
      </c>
      <c r="C472" s="101" t="s">
        <v>2</v>
      </c>
      <c r="D472" s="101" t="s">
        <v>2</v>
      </c>
      <c r="E472" s="113" t="s">
        <v>321</v>
      </c>
      <c r="F472" s="189">
        <v>6</v>
      </c>
      <c r="G472" s="190"/>
    </row>
    <row r="473" spans="2:7" x14ac:dyDescent="0.25">
      <c r="B473" s="114" t="s">
        <v>15</v>
      </c>
      <c r="G473" s="114"/>
    </row>
    <row r="474" spans="2:7" x14ac:dyDescent="0.25">
      <c r="B474" s="114"/>
      <c r="C474" s="114"/>
      <c r="D474" s="114"/>
      <c r="E474" s="114"/>
      <c r="F474" s="114"/>
      <c r="G474" s="114"/>
    </row>
    <row r="475" spans="2:7" x14ac:dyDescent="0.25">
      <c r="B475" s="114"/>
      <c r="C475" s="114"/>
      <c r="D475" s="114"/>
      <c r="E475" s="114"/>
      <c r="F475" s="114"/>
      <c r="G475" s="114"/>
    </row>
    <row r="476" spans="2:7" x14ac:dyDescent="0.25">
      <c r="B476" s="171" t="s">
        <v>290</v>
      </c>
      <c r="C476" s="171" t="s">
        <v>1010</v>
      </c>
      <c r="D476" s="171" t="s">
        <v>898</v>
      </c>
      <c r="E476" s="176" t="s">
        <v>1009</v>
      </c>
      <c r="F476" s="191" t="s">
        <v>1012</v>
      </c>
      <c r="G476" s="192"/>
    </row>
    <row r="477" spans="2:7" x14ac:dyDescent="0.25">
      <c r="B477" s="172"/>
      <c r="C477" s="172" t="s">
        <v>734</v>
      </c>
      <c r="D477" s="172"/>
      <c r="E477" s="204" t="s">
        <v>3</v>
      </c>
      <c r="F477" s="193"/>
      <c r="G477" s="194"/>
    </row>
    <row r="478" spans="2:7" x14ac:dyDescent="0.25">
      <c r="B478" s="205"/>
      <c r="C478" s="205"/>
      <c r="D478" s="205"/>
      <c r="E478" s="180"/>
      <c r="F478" s="195"/>
      <c r="G478" s="196"/>
    </row>
    <row r="479" spans="2:7" ht="13" customHeight="1" x14ac:dyDescent="0.25">
      <c r="B479" s="84" t="s">
        <v>1041</v>
      </c>
      <c r="C479" s="101" t="s">
        <v>291</v>
      </c>
      <c r="D479" s="101" t="s">
        <v>292</v>
      </c>
      <c r="E479" s="113" t="s">
        <v>293</v>
      </c>
      <c r="F479" s="189">
        <v>1.9</v>
      </c>
      <c r="G479" s="190"/>
    </row>
    <row r="480" spans="2:7" ht="13" customHeight="1" x14ac:dyDescent="0.25">
      <c r="B480" s="84" t="s">
        <v>100</v>
      </c>
      <c r="C480" s="101" t="s">
        <v>294</v>
      </c>
      <c r="D480" s="101" t="s">
        <v>295</v>
      </c>
      <c r="E480" s="113" t="s">
        <v>296</v>
      </c>
      <c r="F480" s="189">
        <v>2.62</v>
      </c>
      <c r="G480" s="190"/>
    </row>
    <row r="481" spans="2:7" ht="13" customHeight="1" x14ac:dyDescent="0.25">
      <c r="B481" s="84" t="s">
        <v>1040</v>
      </c>
      <c r="C481" s="101" t="s">
        <v>297</v>
      </c>
      <c r="D481" s="101" t="s">
        <v>298</v>
      </c>
      <c r="E481" s="113" t="s">
        <v>299</v>
      </c>
      <c r="F481" s="189">
        <v>1.9</v>
      </c>
      <c r="G481" s="190"/>
    </row>
    <row r="482" spans="2:7" ht="13" customHeight="1" x14ac:dyDescent="0.25">
      <c r="B482" s="84" t="s">
        <v>1039</v>
      </c>
      <c r="C482" s="101" t="s">
        <v>300</v>
      </c>
      <c r="D482" s="101" t="s">
        <v>301</v>
      </c>
      <c r="E482" s="113" t="s">
        <v>302</v>
      </c>
      <c r="F482" s="189">
        <v>1.9</v>
      </c>
      <c r="G482" s="190"/>
    </row>
    <row r="483" spans="2:7" ht="13" customHeight="1" x14ac:dyDescent="0.25">
      <c r="B483" s="84" t="s">
        <v>1038</v>
      </c>
      <c r="C483" s="101" t="s">
        <v>303</v>
      </c>
      <c r="D483" s="101" t="s">
        <v>304</v>
      </c>
      <c r="E483" s="113" t="s">
        <v>305</v>
      </c>
      <c r="F483" s="189">
        <v>1.9</v>
      </c>
      <c r="G483" s="190"/>
    </row>
    <row r="484" spans="2:7" ht="13" customHeight="1" x14ac:dyDescent="0.25">
      <c r="B484" s="84" t="s">
        <v>207</v>
      </c>
      <c r="C484" s="101" t="s">
        <v>303</v>
      </c>
      <c r="D484" s="101" t="s">
        <v>304</v>
      </c>
      <c r="E484" s="113" t="s">
        <v>306</v>
      </c>
      <c r="F484" s="189">
        <v>5.01</v>
      </c>
      <c r="G484" s="190"/>
    </row>
    <row r="485" spans="2:7" x14ac:dyDescent="0.25">
      <c r="B485" s="114" t="s">
        <v>163</v>
      </c>
      <c r="G485" s="114"/>
    </row>
    <row r="486" spans="2:7" x14ac:dyDescent="0.25">
      <c r="B486" s="114"/>
      <c r="C486" s="114"/>
      <c r="D486" s="114"/>
      <c r="E486" s="114"/>
      <c r="F486" s="114"/>
      <c r="G486" s="114"/>
    </row>
    <row r="487" spans="2:7" x14ac:dyDescent="0.25">
      <c r="B487" s="114"/>
      <c r="C487" s="114"/>
      <c r="D487" s="114"/>
      <c r="E487" s="114"/>
      <c r="F487" s="114"/>
      <c r="G487" s="114"/>
    </row>
    <row r="488" spans="2:7" x14ac:dyDescent="0.25">
      <c r="B488" s="171" t="s">
        <v>273</v>
      </c>
      <c r="C488" s="171" t="s">
        <v>1010</v>
      </c>
      <c r="D488" s="171" t="s">
        <v>898</v>
      </c>
      <c r="E488" s="171" t="s">
        <v>1009</v>
      </c>
      <c r="F488" s="176" t="s">
        <v>1012</v>
      </c>
      <c r="G488" s="114"/>
    </row>
    <row r="489" spans="2:7" x14ac:dyDescent="0.25">
      <c r="B489" s="172"/>
      <c r="C489" s="172" t="s">
        <v>734</v>
      </c>
      <c r="D489" s="172"/>
      <c r="E489" s="172" t="s">
        <v>3</v>
      </c>
      <c r="F489" s="204"/>
      <c r="G489" s="114"/>
    </row>
    <row r="490" spans="2:7" x14ac:dyDescent="0.25">
      <c r="B490" s="205"/>
      <c r="C490" s="205"/>
      <c r="D490" s="205"/>
      <c r="E490" s="205"/>
      <c r="F490" s="180"/>
      <c r="G490" s="114"/>
    </row>
    <row r="491" spans="2:7" ht="13" customHeight="1" x14ac:dyDescent="0.25">
      <c r="B491" s="84" t="s">
        <v>1041</v>
      </c>
      <c r="C491" s="101" t="s">
        <v>275</v>
      </c>
      <c r="D491" s="101" t="s">
        <v>275</v>
      </c>
      <c r="E491" s="101" t="s">
        <v>276</v>
      </c>
      <c r="F491" s="101">
        <v>1.6</v>
      </c>
      <c r="G491" s="114"/>
    </row>
    <row r="492" spans="2:7" ht="13" customHeight="1" x14ac:dyDescent="0.25">
      <c r="B492" s="84" t="s">
        <v>100</v>
      </c>
      <c r="C492" s="101" t="s">
        <v>277</v>
      </c>
      <c r="D492" s="101" t="s">
        <v>278</v>
      </c>
      <c r="E492" s="101" t="s">
        <v>279</v>
      </c>
      <c r="F492" s="101">
        <v>1.7</v>
      </c>
      <c r="G492" s="114"/>
    </row>
    <row r="493" spans="2:7" ht="13" customHeight="1" x14ac:dyDescent="0.25">
      <c r="B493" s="84" t="s">
        <v>1040</v>
      </c>
      <c r="C493" s="101" t="s">
        <v>280</v>
      </c>
      <c r="D493" s="101" t="s">
        <v>281</v>
      </c>
      <c r="E493" s="101" t="s">
        <v>282</v>
      </c>
      <c r="F493" s="101">
        <v>1.6</v>
      </c>
      <c r="G493" s="114"/>
    </row>
    <row r="494" spans="2:7" ht="13" customHeight="1" x14ac:dyDescent="0.25">
      <c r="B494" s="84" t="s">
        <v>1039</v>
      </c>
      <c r="C494" s="101" t="s">
        <v>283</v>
      </c>
      <c r="D494" s="101" t="s">
        <v>284</v>
      </c>
      <c r="E494" s="101" t="s">
        <v>285</v>
      </c>
      <c r="F494" s="101">
        <v>1.6</v>
      </c>
      <c r="G494" s="114"/>
    </row>
    <row r="495" spans="2:7" ht="13" customHeight="1" x14ac:dyDescent="0.25">
      <c r="B495" s="84" t="s">
        <v>1038</v>
      </c>
      <c r="C495" s="101" t="s">
        <v>286</v>
      </c>
      <c r="D495" s="101" t="s">
        <v>287</v>
      </c>
      <c r="E495" s="101" t="s">
        <v>288</v>
      </c>
      <c r="F495" s="101">
        <v>1.9</v>
      </c>
      <c r="G495" s="114"/>
    </row>
    <row r="496" spans="2:7" ht="13" customHeight="1" x14ac:dyDescent="0.25">
      <c r="B496" s="84" t="s">
        <v>207</v>
      </c>
      <c r="C496" s="101" t="s">
        <v>286</v>
      </c>
      <c r="D496" s="101" t="s">
        <v>287</v>
      </c>
      <c r="E496" s="101" t="s">
        <v>289</v>
      </c>
      <c r="F496" s="101">
        <v>3.6</v>
      </c>
      <c r="G496" s="114"/>
    </row>
    <row r="497" spans="2:7" x14ac:dyDescent="0.25">
      <c r="B497" s="114" t="s">
        <v>163</v>
      </c>
      <c r="G497" s="114"/>
    </row>
    <row r="498" spans="2:7" x14ac:dyDescent="0.25">
      <c r="B498" s="114"/>
      <c r="C498" s="114"/>
      <c r="D498" s="114"/>
      <c r="E498" s="114"/>
      <c r="F498" s="114"/>
      <c r="G498" s="114"/>
    </row>
    <row r="499" spans="2:7" x14ac:dyDescent="0.25">
      <c r="B499" s="2"/>
      <c r="D499" s="120"/>
    </row>
    <row r="500" spans="2:7" x14ac:dyDescent="0.25">
      <c r="B500" s="171" t="s">
        <v>256</v>
      </c>
      <c r="C500" s="171" t="s">
        <v>1010</v>
      </c>
      <c r="D500" s="171" t="s">
        <v>898</v>
      </c>
      <c r="E500" s="171" t="s">
        <v>1009</v>
      </c>
      <c r="F500" s="176" t="s">
        <v>1013</v>
      </c>
    </row>
    <row r="501" spans="2:7" x14ac:dyDescent="0.25">
      <c r="B501" s="172"/>
      <c r="C501" s="172" t="s">
        <v>734</v>
      </c>
      <c r="D501" s="172"/>
      <c r="E501" s="172" t="s">
        <v>3</v>
      </c>
      <c r="F501" s="204"/>
    </row>
    <row r="502" spans="2:7" x14ac:dyDescent="0.25">
      <c r="B502" s="205"/>
      <c r="C502" s="205"/>
      <c r="D502" s="205"/>
      <c r="E502" s="205"/>
      <c r="F502" s="180"/>
    </row>
    <row r="503" spans="2:7" ht="13" customHeight="1" x14ac:dyDescent="0.25">
      <c r="B503" s="84" t="s">
        <v>1041</v>
      </c>
      <c r="C503" s="101" t="s">
        <v>257</v>
      </c>
      <c r="D503" s="101" t="s">
        <v>257</v>
      </c>
      <c r="E503" s="101" t="s">
        <v>258</v>
      </c>
      <c r="F503" s="101">
        <v>100</v>
      </c>
    </row>
    <row r="504" spans="2:7" ht="13" customHeight="1" x14ac:dyDescent="0.25">
      <c r="B504" s="84" t="s">
        <v>1116</v>
      </c>
      <c r="C504" s="101" t="s">
        <v>259</v>
      </c>
      <c r="D504" s="101" t="s">
        <v>259</v>
      </c>
      <c r="E504" s="101" t="s">
        <v>260</v>
      </c>
      <c r="F504" s="101">
        <v>0.25</v>
      </c>
    </row>
    <row r="505" spans="2:7" ht="13" customHeight="1" x14ac:dyDescent="0.25">
      <c r="B505" s="84" t="s">
        <v>1040</v>
      </c>
      <c r="C505" s="101" t="s">
        <v>261</v>
      </c>
      <c r="D505" s="101" t="s">
        <v>261</v>
      </c>
      <c r="E505" s="101" t="s">
        <v>262</v>
      </c>
      <c r="F505" s="101">
        <v>0.2</v>
      </c>
    </row>
    <row r="506" spans="2:7" ht="13" customHeight="1" x14ac:dyDescent="0.25">
      <c r="B506" s="84" t="s">
        <v>1039</v>
      </c>
      <c r="C506" s="101" t="s">
        <v>263</v>
      </c>
      <c r="D506" s="101" t="s">
        <v>264</v>
      </c>
      <c r="E506" s="101" t="s">
        <v>265</v>
      </c>
      <c r="F506" s="101">
        <v>0.5</v>
      </c>
    </row>
    <row r="507" spans="2:7" ht="13" customHeight="1" x14ac:dyDescent="0.25">
      <c r="B507" s="84" t="s">
        <v>1117</v>
      </c>
      <c r="C507" s="101" t="s">
        <v>266</v>
      </c>
      <c r="D507" s="101" t="s">
        <v>267</v>
      </c>
      <c r="E507" s="101" t="s">
        <v>268</v>
      </c>
      <c r="F507" s="101">
        <v>0.5</v>
      </c>
    </row>
    <row r="508" spans="2:7" ht="13" customHeight="1" x14ac:dyDescent="0.25">
      <c r="B508" s="84" t="s">
        <v>1118</v>
      </c>
      <c r="C508" s="101" t="s">
        <v>266</v>
      </c>
      <c r="D508" s="101" t="s">
        <v>266</v>
      </c>
      <c r="E508" s="101" t="s">
        <v>269</v>
      </c>
      <c r="F508" s="101">
        <v>0.89500000000000002</v>
      </c>
    </row>
    <row r="509" spans="2:7" x14ac:dyDescent="0.25">
      <c r="B509" s="184" t="s">
        <v>163</v>
      </c>
      <c r="C509" s="184"/>
      <c r="D509" s="184"/>
    </row>
    <row r="510" spans="2:7" x14ac:dyDescent="0.25">
      <c r="B510" s="169" t="s">
        <v>270</v>
      </c>
      <c r="C510" s="169"/>
      <c r="D510" s="169"/>
    </row>
    <row r="511" spans="2:7" x14ac:dyDescent="0.25">
      <c r="B511" s="169" t="s">
        <v>271</v>
      </c>
      <c r="C511" s="169"/>
      <c r="D511" s="169"/>
    </row>
    <row r="512" spans="2:7" x14ac:dyDescent="0.25">
      <c r="B512" s="169" t="s">
        <v>272</v>
      </c>
      <c r="C512" s="169"/>
      <c r="D512" s="169"/>
    </row>
    <row r="513" spans="2:7" x14ac:dyDescent="0.25">
      <c r="B513" s="2"/>
      <c r="D513" s="120"/>
    </row>
    <row r="514" spans="2:7" x14ac:dyDescent="0.25">
      <c r="B514" s="2"/>
      <c r="D514" s="120"/>
    </row>
    <row r="515" spans="2:7" x14ac:dyDescent="0.25">
      <c r="B515" s="171" t="s">
        <v>238</v>
      </c>
      <c r="C515" s="171" t="s">
        <v>1010</v>
      </c>
      <c r="D515" s="171" t="s">
        <v>898</v>
      </c>
      <c r="E515" s="171" t="s">
        <v>1009</v>
      </c>
      <c r="F515" s="176" t="s">
        <v>1013</v>
      </c>
    </row>
    <row r="516" spans="2:7" x14ac:dyDescent="0.25">
      <c r="B516" s="172"/>
      <c r="C516" s="172" t="s">
        <v>734</v>
      </c>
      <c r="D516" s="172"/>
      <c r="E516" s="172" t="s">
        <v>3</v>
      </c>
      <c r="F516" s="204"/>
    </row>
    <row r="517" spans="2:7" x14ac:dyDescent="0.25">
      <c r="B517" s="205"/>
      <c r="C517" s="205"/>
      <c r="D517" s="205"/>
      <c r="E517" s="205"/>
      <c r="F517" s="180"/>
    </row>
    <row r="518" spans="2:7" ht="13" customHeight="1" x14ac:dyDescent="0.25">
      <c r="B518" s="84" t="s">
        <v>1041</v>
      </c>
      <c r="C518" s="101" t="s">
        <v>239</v>
      </c>
      <c r="D518" s="101" t="s">
        <v>239</v>
      </c>
      <c r="E518" s="101" t="s">
        <v>240</v>
      </c>
      <c r="F518" s="101">
        <v>4</v>
      </c>
    </row>
    <row r="519" spans="2:7" ht="13" customHeight="1" x14ac:dyDescent="0.25">
      <c r="B519" s="84" t="s">
        <v>1116</v>
      </c>
      <c r="C519" s="101" t="s">
        <v>241</v>
      </c>
      <c r="D519" s="101" t="s">
        <v>242</v>
      </c>
      <c r="E519" s="101" t="s">
        <v>243</v>
      </c>
      <c r="F519" s="101">
        <v>5</v>
      </c>
    </row>
    <row r="520" spans="2:7" ht="13" customHeight="1" x14ac:dyDescent="0.25">
      <c r="B520" s="84" t="s">
        <v>1040</v>
      </c>
      <c r="C520" s="101" t="s">
        <v>244</v>
      </c>
      <c r="D520" s="101" t="s">
        <v>244</v>
      </c>
      <c r="E520" s="101" t="s">
        <v>245</v>
      </c>
      <c r="F520" s="101">
        <v>7.3</v>
      </c>
    </row>
    <row r="521" spans="2:7" ht="13" customHeight="1" x14ac:dyDescent="0.25">
      <c r="B521" s="84" t="s">
        <v>1039</v>
      </c>
      <c r="C521" s="101" t="s">
        <v>246</v>
      </c>
      <c r="D521" s="101" t="s">
        <v>247</v>
      </c>
      <c r="E521" s="101" t="s">
        <v>248</v>
      </c>
      <c r="F521" s="101">
        <v>20</v>
      </c>
    </row>
    <row r="522" spans="2:7" ht="13" customHeight="1" x14ac:dyDescent="0.25">
      <c r="B522" s="84" t="s">
        <v>1119</v>
      </c>
      <c r="C522" s="101" t="s">
        <v>249</v>
      </c>
      <c r="D522" s="101" t="s">
        <v>250</v>
      </c>
      <c r="E522" s="101" t="s">
        <v>251</v>
      </c>
      <c r="F522" s="101">
        <v>20</v>
      </c>
    </row>
    <row r="523" spans="2:7" ht="13" customHeight="1" x14ac:dyDescent="0.25">
      <c r="B523" s="84" t="s">
        <v>1118</v>
      </c>
      <c r="C523" s="101" t="s">
        <v>249</v>
      </c>
      <c r="D523" s="101" t="s">
        <v>250</v>
      </c>
      <c r="E523" s="101" t="s">
        <v>252</v>
      </c>
      <c r="F523" s="101">
        <v>70</v>
      </c>
    </row>
    <row r="524" spans="2:7" x14ac:dyDescent="0.25">
      <c r="B524" s="184" t="s">
        <v>163</v>
      </c>
      <c r="C524" s="184"/>
      <c r="D524" s="184"/>
    </row>
    <row r="525" spans="2:7" x14ac:dyDescent="0.25">
      <c r="B525" s="169" t="s">
        <v>253</v>
      </c>
      <c r="C525" s="169"/>
      <c r="D525" s="169"/>
    </row>
    <row r="526" spans="2:7" x14ac:dyDescent="0.25">
      <c r="B526" s="169" t="s">
        <v>254</v>
      </c>
      <c r="C526" s="169"/>
      <c r="D526" s="169"/>
      <c r="G526" s="112"/>
    </row>
    <row r="527" spans="2:7" x14ac:dyDescent="0.25">
      <c r="B527" s="169" t="s">
        <v>255</v>
      </c>
      <c r="C527" s="169"/>
      <c r="D527" s="169"/>
      <c r="G527" s="112"/>
    </row>
    <row r="528" spans="2:7" x14ac:dyDescent="0.25">
      <c r="B528" s="112"/>
      <c r="C528" s="112"/>
      <c r="D528" s="112"/>
      <c r="G528" s="112"/>
    </row>
    <row r="529" spans="2:7" x14ac:dyDescent="0.25">
      <c r="B529" s="112"/>
      <c r="C529" s="112"/>
      <c r="D529" s="112"/>
      <c r="E529" s="112"/>
      <c r="F529" s="112"/>
      <c r="G529" s="112"/>
    </row>
    <row r="530" spans="2:7" x14ac:dyDescent="0.25">
      <c r="B530" s="171" t="s">
        <v>226</v>
      </c>
      <c r="C530" s="171" t="s">
        <v>1010</v>
      </c>
      <c r="D530" s="171" t="s">
        <v>898</v>
      </c>
      <c r="E530" s="171" t="s">
        <v>1009</v>
      </c>
      <c r="F530" s="176" t="s">
        <v>1013</v>
      </c>
      <c r="G530" s="112"/>
    </row>
    <row r="531" spans="2:7" x14ac:dyDescent="0.25">
      <c r="B531" s="172"/>
      <c r="C531" s="172" t="s">
        <v>734</v>
      </c>
      <c r="D531" s="172"/>
      <c r="E531" s="172" t="s">
        <v>3</v>
      </c>
      <c r="F531" s="204"/>
      <c r="G531" s="112"/>
    </row>
    <row r="532" spans="2:7" x14ac:dyDescent="0.25">
      <c r="B532" s="205"/>
      <c r="C532" s="205"/>
      <c r="D532" s="205"/>
      <c r="E532" s="205"/>
      <c r="F532" s="180"/>
      <c r="G532" s="112"/>
    </row>
    <row r="533" spans="2:7" ht="13" customHeight="1" x14ac:dyDescent="0.25">
      <c r="B533" s="84" t="s">
        <v>1041</v>
      </c>
      <c r="C533" s="101" t="s">
        <v>227</v>
      </c>
      <c r="D533" s="101" t="s">
        <v>227</v>
      </c>
      <c r="E533" s="101" t="s">
        <v>228</v>
      </c>
      <c r="F533" s="101">
        <v>200</v>
      </c>
      <c r="G533" s="112"/>
    </row>
    <row r="534" spans="2:7" ht="13" customHeight="1" x14ac:dyDescent="0.25">
      <c r="B534" s="84" t="s">
        <v>1040</v>
      </c>
      <c r="C534" s="101" t="s">
        <v>229</v>
      </c>
      <c r="D534" s="101" t="s">
        <v>229</v>
      </c>
      <c r="E534" s="101" t="s">
        <v>230</v>
      </c>
      <c r="F534" s="101">
        <v>420</v>
      </c>
      <c r="G534" s="114"/>
    </row>
    <row r="535" spans="2:7" ht="13" customHeight="1" x14ac:dyDescent="0.25">
      <c r="B535" s="84" t="s">
        <v>1039</v>
      </c>
      <c r="C535" s="101" t="s">
        <v>231</v>
      </c>
      <c r="D535" s="101" t="s">
        <v>231</v>
      </c>
      <c r="E535" s="101" t="s">
        <v>232</v>
      </c>
      <c r="F535" s="101">
        <v>840</v>
      </c>
      <c r="G535" s="114"/>
    </row>
    <row r="536" spans="2:7" ht="13" customHeight="1" x14ac:dyDescent="0.25">
      <c r="B536" s="84" t="s">
        <v>1120</v>
      </c>
      <c r="C536" s="101" t="s">
        <v>233</v>
      </c>
      <c r="D536" s="101" t="s">
        <v>233</v>
      </c>
      <c r="E536" s="101" t="s">
        <v>234</v>
      </c>
      <c r="F536" s="101">
        <v>840</v>
      </c>
      <c r="G536" s="114"/>
    </row>
    <row r="537" spans="2:7" ht="13" customHeight="1" x14ac:dyDescent="0.25">
      <c r="B537" s="84" t="s">
        <v>1121</v>
      </c>
      <c r="C537" s="101" t="s">
        <v>233</v>
      </c>
      <c r="D537" s="101" t="s">
        <v>235</v>
      </c>
      <c r="E537" s="101" t="s">
        <v>234</v>
      </c>
      <c r="F537" s="101" t="s">
        <v>236</v>
      </c>
      <c r="G537" s="114"/>
    </row>
    <row r="538" spans="2:7" x14ac:dyDescent="0.25">
      <c r="B538" s="184" t="s">
        <v>163</v>
      </c>
      <c r="C538" s="184"/>
      <c r="D538" s="184"/>
      <c r="G538" s="114"/>
    </row>
    <row r="539" spans="2:7" x14ac:dyDescent="0.25">
      <c r="B539" s="169" t="s">
        <v>237</v>
      </c>
      <c r="C539" s="169"/>
      <c r="D539" s="169"/>
      <c r="G539" s="114"/>
    </row>
    <row r="540" spans="2:7" x14ac:dyDescent="0.25">
      <c r="B540" s="114"/>
      <c r="C540" s="114"/>
      <c r="D540" s="114"/>
      <c r="E540" s="114"/>
      <c r="F540" s="114"/>
      <c r="G540" s="114"/>
    </row>
    <row r="542" spans="2:7" x14ac:dyDescent="0.25">
      <c r="B542" s="112"/>
      <c r="C542" s="112"/>
      <c r="D542" s="112"/>
      <c r="E542" s="112"/>
      <c r="F542" s="112"/>
      <c r="G542" s="112"/>
    </row>
    <row r="543" spans="2:7" x14ac:dyDescent="0.25">
      <c r="B543" s="171" t="s">
        <v>203</v>
      </c>
      <c r="C543" s="171" t="s">
        <v>1010</v>
      </c>
      <c r="D543" s="171" t="s">
        <v>898</v>
      </c>
      <c r="E543" s="171" t="s">
        <v>1009</v>
      </c>
      <c r="F543" s="176" t="s">
        <v>1013</v>
      </c>
      <c r="G543" s="112"/>
    </row>
    <row r="544" spans="2:7" x14ac:dyDescent="0.25">
      <c r="B544" s="172"/>
      <c r="C544" s="172" t="s">
        <v>734</v>
      </c>
      <c r="D544" s="172"/>
      <c r="E544" s="172" t="s">
        <v>3</v>
      </c>
      <c r="F544" s="204"/>
      <c r="G544" s="112"/>
    </row>
    <row r="545" spans="2:7" x14ac:dyDescent="0.25">
      <c r="B545" s="205"/>
      <c r="C545" s="205"/>
      <c r="D545" s="205"/>
      <c r="E545" s="205"/>
      <c r="F545" s="180"/>
      <c r="G545" s="112"/>
    </row>
    <row r="546" spans="2:7" ht="13" customHeight="1" x14ac:dyDescent="0.25">
      <c r="B546" s="84" t="s">
        <v>1041</v>
      </c>
      <c r="C546" s="101" t="s">
        <v>204</v>
      </c>
      <c r="D546" s="101" t="s">
        <v>205</v>
      </c>
      <c r="E546" s="101" t="s">
        <v>206</v>
      </c>
      <c r="F546" s="101">
        <v>10</v>
      </c>
      <c r="G546" s="112"/>
    </row>
    <row r="547" spans="2:7" ht="13" customHeight="1" x14ac:dyDescent="0.25">
      <c r="B547" s="84" t="s">
        <v>207</v>
      </c>
      <c r="C547" s="101" t="s">
        <v>208</v>
      </c>
      <c r="D547" s="101" t="s">
        <v>209</v>
      </c>
      <c r="E547" s="101" t="s">
        <v>210</v>
      </c>
      <c r="F547" s="101">
        <v>130</v>
      </c>
      <c r="G547" s="112"/>
    </row>
    <row r="548" spans="2:7" ht="13" customHeight="1" x14ac:dyDescent="0.25">
      <c r="B548" s="84" t="s">
        <v>1040</v>
      </c>
      <c r="C548" s="101" t="s">
        <v>211</v>
      </c>
      <c r="D548" s="101" t="s">
        <v>211</v>
      </c>
      <c r="E548" s="101" t="s">
        <v>212</v>
      </c>
      <c r="F548" s="101">
        <v>50</v>
      </c>
      <c r="G548" s="112"/>
    </row>
    <row r="549" spans="2:7" ht="13" customHeight="1" x14ac:dyDescent="0.25">
      <c r="B549" s="84" t="s">
        <v>1039</v>
      </c>
      <c r="C549" s="101" t="s">
        <v>213</v>
      </c>
      <c r="D549" s="101" t="s">
        <v>214</v>
      </c>
      <c r="E549" s="101" t="s">
        <v>215</v>
      </c>
      <c r="F549" s="101">
        <v>75</v>
      </c>
      <c r="G549" s="130"/>
    </row>
    <row r="550" spans="2:7" ht="13" customHeight="1" x14ac:dyDescent="0.25">
      <c r="B550" s="84" t="s">
        <v>1121</v>
      </c>
      <c r="C550" s="101" t="s">
        <v>216</v>
      </c>
      <c r="D550" s="101" t="s">
        <v>217</v>
      </c>
      <c r="E550" s="101" t="s">
        <v>218</v>
      </c>
      <c r="F550" s="101">
        <v>520</v>
      </c>
      <c r="G550" s="131"/>
    </row>
    <row r="551" spans="2:7" ht="13" customHeight="1" x14ac:dyDescent="0.25">
      <c r="B551" s="84" t="s">
        <v>1038</v>
      </c>
      <c r="C551" s="101" t="s">
        <v>219</v>
      </c>
      <c r="D551" s="101" t="s">
        <v>220</v>
      </c>
      <c r="E551" s="101" t="s">
        <v>221</v>
      </c>
      <c r="F551" s="101">
        <v>110</v>
      </c>
      <c r="G551" s="131"/>
    </row>
    <row r="552" spans="2:7" ht="13" customHeight="1" x14ac:dyDescent="0.25">
      <c r="B552" s="84" t="s">
        <v>222</v>
      </c>
      <c r="C552" s="101" t="s">
        <v>223</v>
      </c>
      <c r="D552" s="101" t="s">
        <v>223</v>
      </c>
      <c r="E552" s="101" t="s">
        <v>224</v>
      </c>
      <c r="F552" s="101">
        <v>112.23</v>
      </c>
      <c r="G552" s="131"/>
    </row>
    <row r="553" spans="2:7" x14ac:dyDescent="0.25">
      <c r="B553" s="184" t="s">
        <v>163</v>
      </c>
      <c r="C553" s="184"/>
      <c r="D553" s="184"/>
      <c r="G553" s="131"/>
    </row>
    <row r="554" spans="2:7" x14ac:dyDescent="0.25">
      <c r="B554" s="169" t="s">
        <v>225</v>
      </c>
      <c r="C554" s="169"/>
      <c r="D554" s="169"/>
      <c r="G554" s="131"/>
    </row>
    <row r="555" spans="2:7" x14ac:dyDescent="0.25">
      <c r="B555" s="132"/>
      <c r="C555" s="133"/>
      <c r="D555" s="133"/>
      <c r="E555" s="133"/>
      <c r="F555" s="131"/>
      <c r="G555" s="131"/>
    </row>
    <row r="556" spans="2:7" x14ac:dyDescent="0.25">
      <c r="B556" s="132"/>
      <c r="C556" s="133"/>
      <c r="D556" s="133"/>
      <c r="E556" s="133"/>
      <c r="F556" s="131"/>
      <c r="G556" s="131"/>
    </row>
    <row r="557" spans="2:7" x14ac:dyDescent="0.25">
      <c r="B557" s="171" t="s">
        <v>183</v>
      </c>
      <c r="C557" s="171" t="s">
        <v>1010</v>
      </c>
      <c r="D557" s="171" t="s">
        <v>898</v>
      </c>
      <c r="E557" s="171" t="s">
        <v>1009</v>
      </c>
      <c r="F557" s="176" t="s">
        <v>1014</v>
      </c>
      <c r="G557" s="131"/>
    </row>
    <row r="558" spans="2:7" x14ac:dyDescent="0.25">
      <c r="B558" s="172"/>
      <c r="C558" s="172" t="s">
        <v>734</v>
      </c>
      <c r="D558" s="172"/>
      <c r="E558" s="172" t="s">
        <v>3</v>
      </c>
      <c r="F558" s="204"/>
      <c r="G558" s="131"/>
    </row>
    <row r="559" spans="2:7" x14ac:dyDescent="0.25">
      <c r="B559" s="205"/>
      <c r="C559" s="205"/>
      <c r="D559" s="205"/>
      <c r="E559" s="205"/>
      <c r="F559" s="180"/>
      <c r="G559" s="131"/>
    </row>
    <row r="560" spans="2:7" ht="13" customHeight="1" x14ac:dyDescent="0.25">
      <c r="B560" s="84" t="s">
        <v>1122</v>
      </c>
      <c r="C560" s="101" t="s">
        <v>184</v>
      </c>
      <c r="D560" s="101" t="s">
        <v>185</v>
      </c>
      <c r="E560" s="101" t="s">
        <v>186</v>
      </c>
      <c r="F560" s="101">
        <v>2</v>
      </c>
      <c r="G560" s="131"/>
    </row>
    <row r="561" spans="2:7" ht="13" customHeight="1" x14ac:dyDescent="0.25">
      <c r="B561" s="84" t="s">
        <v>100</v>
      </c>
      <c r="C561" s="101" t="s">
        <v>187</v>
      </c>
      <c r="D561" s="101" t="s">
        <v>188</v>
      </c>
      <c r="E561" s="101" t="s">
        <v>189</v>
      </c>
      <c r="F561" s="101">
        <v>3.2</v>
      </c>
      <c r="G561" s="131"/>
    </row>
    <row r="562" spans="2:7" ht="13" customHeight="1" x14ac:dyDescent="0.25">
      <c r="B562" s="84" t="s">
        <v>1123</v>
      </c>
      <c r="C562" s="101" t="s">
        <v>190</v>
      </c>
      <c r="D562" s="101" t="s">
        <v>190</v>
      </c>
      <c r="E562" s="101" t="s">
        <v>191</v>
      </c>
      <c r="F562" s="101">
        <v>4.8</v>
      </c>
      <c r="G562" s="131"/>
    </row>
    <row r="563" spans="2:7" ht="13" customHeight="1" x14ac:dyDescent="0.25">
      <c r="B563" s="84" t="s">
        <v>1124</v>
      </c>
      <c r="C563" s="101" t="s">
        <v>192</v>
      </c>
      <c r="D563" s="101" t="s">
        <v>193</v>
      </c>
      <c r="E563" s="101" t="s">
        <v>194</v>
      </c>
      <c r="F563" s="101">
        <v>10</v>
      </c>
      <c r="G563" s="131"/>
    </row>
    <row r="564" spans="2:7" ht="13" customHeight="1" x14ac:dyDescent="0.25">
      <c r="B564" s="84" t="s">
        <v>1116</v>
      </c>
      <c r="C564" s="101" t="s">
        <v>195</v>
      </c>
      <c r="D564" s="101" t="s">
        <v>196</v>
      </c>
      <c r="E564" s="101" t="s">
        <v>197</v>
      </c>
      <c r="F564" s="101">
        <v>250</v>
      </c>
      <c r="G564" s="131"/>
    </row>
    <row r="565" spans="2:7" ht="13" customHeight="1" x14ac:dyDescent="0.25">
      <c r="B565" s="84" t="s">
        <v>1125</v>
      </c>
      <c r="C565" s="101" t="s">
        <v>198</v>
      </c>
      <c r="D565" s="101" t="s">
        <v>199</v>
      </c>
      <c r="E565" s="101" t="s">
        <v>200</v>
      </c>
      <c r="F565" s="127" t="s">
        <v>1126</v>
      </c>
      <c r="G565" s="131"/>
    </row>
    <row r="566" spans="2:7" x14ac:dyDescent="0.25">
      <c r="B566" s="184" t="s">
        <v>163</v>
      </c>
      <c r="C566" s="184"/>
      <c r="D566" s="184"/>
      <c r="G566" s="131"/>
    </row>
    <row r="567" spans="2:7" x14ac:dyDescent="0.25">
      <c r="B567" s="169" t="s">
        <v>201</v>
      </c>
      <c r="C567" s="169"/>
      <c r="D567" s="169"/>
      <c r="G567" s="131"/>
    </row>
    <row r="568" spans="2:7" x14ac:dyDescent="0.25">
      <c r="B568" s="169" t="s">
        <v>202</v>
      </c>
      <c r="C568" s="169"/>
      <c r="G568" s="131"/>
    </row>
    <row r="569" spans="2:7" x14ac:dyDescent="0.25">
      <c r="B569" s="132"/>
      <c r="C569" s="133"/>
      <c r="D569" s="133"/>
      <c r="E569" s="133"/>
      <c r="F569" s="131"/>
      <c r="G569" s="131"/>
    </row>
    <row r="570" spans="2:7" x14ac:dyDescent="0.25">
      <c r="B570" s="132"/>
      <c r="C570" s="133"/>
      <c r="D570" s="133"/>
      <c r="E570" s="133"/>
      <c r="F570" s="131"/>
      <c r="G570" s="131"/>
    </row>
    <row r="571" spans="2:7" x14ac:dyDescent="0.25">
      <c r="B571" s="171" t="s">
        <v>164</v>
      </c>
      <c r="C571" s="171" t="s">
        <v>1010</v>
      </c>
      <c r="D571" s="171" t="s">
        <v>898</v>
      </c>
      <c r="E571" s="171" t="s">
        <v>1009</v>
      </c>
      <c r="F571" s="176" t="s">
        <v>1014</v>
      </c>
      <c r="G571" s="131"/>
    </row>
    <row r="572" spans="2:7" x14ac:dyDescent="0.25">
      <c r="B572" s="172"/>
      <c r="C572" s="172" t="s">
        <v>734</v>
      </c>
      <c r="D572" s="172"/>
      <c r="E572" s="172" t="s">
        <v>3</v>
      </c>
      <c r="F572" s="204"/>
      <c r="G572" s="131"/>
    </row>
    <row r="573" spans="2:7" x14ac:dyDescent="0.25">
      <c r="B573" s="205"/>
      <c r="C573" s="205"/>
      <c r="D573" s="205"/>
      <c r="E573" s="205"/>
      <c r="F573" s="180"/>
      <c r="G573" s="131"/>
    </row>
    <row r="574" spans="2:7" ht="13" customHeight="1" x14ac:dyDescent="0.25">
      <c r="B574" s="84" t="s">
        <v>1041</v>
      </c>
      <c r="C574" s="101" t="s">
        <v>165</v>
      </c>
      <c r="D574" s="101" t="s">
        <v>166</v>
      </c>
      <c r="E574" s="101" t="s">
        <v>167</v>
      </c>
      <c r="F574" s="101">
        <v>0.6</v>
      </c>
      <c r="G574" s="131"/>
    </row>
    <row r="575" spans="2:7" ht="13" customHeight="1" x14ac:dyDescent="0.25">
      <c r="B575" s="84" t="s">
        <v>100</v>
      </c>
      <c r="C575" s="101" t="s">
        <v>168</v>
      </c>
      <c r="D575" s="101" t="s">
        <v>169</v>
      </c>
      <c r="E575" s="101" t="s">
        <v>170</v>
      </c>
      <c r="F575" s="101">
        <v>0.6</v>
      </c>
      <c r="G575" s="131"/>
    </row>
    <row r="576" spans="2:7" ht="13" customHeight="1" x14ac:dyDescent="0.25">
      <c r="B576" s="84" t="s">
        <v>1040</v>
      </c>
      <c r="C576" s="101" t="s">
        <v>171</v>
      </c>
      <c r="D576" s="101" t="s">
        <v>172</v>
      </c>
      <c r="E576" s="101" t="s">
        <v>173</v>
      </c>
      <c r="F576" s="101">
        <v>1</v>
      </c>
      <c r="G576" s="131"/>
    </row>
    <row r="577" spans="2:7" ht="13" customHeight="1" x14ac:dyDescent="0.25">
      <c r="B577" s="84" t="s">
        <v>1039</v>
      </c>
      <c r="C577" s="101" t="s">
        <v>174</v>
      </c>
      <c r="D577" s="101" t="s">
        <v>1</v>
      </c>
      <c r="E577" s="101" t="s">
        <v>175</v>
      </c>
      <c r="F577" s="101">
        <v>1</v>
      </c>
      <c r="G577" s="131"/>
    </row>
    <row r="578" spans="2:7" ht="13" customHeight="1" x14ac:dyDescent="0.25">
      <c r="B578" s="84" t="s">
        <v>100</v>
      </c>
      <c r="C578" s="101" t="s">
        <v>1</v>
      </c>
      <c r="D578" s="101" t="s">
        <v>174</v>
      </c>
      <c r="E578" s="101" t="s">
        <v>175</v>
      </c>
      <c r="F578" s="101">
        <v>1</v>
      </c>
      <c r="G578" s="131"/>
    </row>
    <row r="579" spans="2:7" ht="13" customHeight="1" x14ac:dyDescent="0.25">
      <c r="B579" s="84" t="s">
        <v>100</v>
      </c>
      <c r="C579" s="101" t="s">
        <v>176</v>
      </c>
      <c r="D579" s="101" t="s">
        <v>176</v>
      </c>
      <c r="E579" s="101" t="s">
        <v>177</v>
      </c>
      <c r="F579" s="127" t="s">
        <v>1127</v>
      </c>
      <c r="G579" s="131"/>
    </row>
    <row r="580" spans="2:7" ht="13" customHeight="1" x14ac:dyDescent="0.25">
      <c r="B580" s="84" t="s">
        <v>178</v>
      </c>
      <c r="C580" s="101" t="s">
        <v>176</v>
      </c>
      <c r="D580" s="101" t="s">
        <v>176</v>
      </c>
      <c r="E580" s="101" t="s">
        <v>177</v>
      </c>
      <c r="F580" s="127" t="s">
        <v>1128</v>
      </c>
      <c r="G580" s="131"/>
    </row>
    <row r="581" spans="2:7" ht="13" customHeight="1" x14ac:dyDescent="0.25">
      <c r="B581" s="84" t="s">
        <v>1038</v>
      </c>
      <c r="C581" s="101" t="s">
        <v>179</v>
      </c>
      <c r="D581" s="101" t="s">
        <v>180</v>
      </c>
      <c r="E581" s="101" t="s">
        <v>181</v>
      </c>
      <c r="F581" s="127" t="s">
        <v>1129</v>
      </c>
      <c r="G581" s="131"/>
    </row>
    <row r="582" spans="2:7" x14ac:dyDescent="0.25">
      <c r="B582" s="184" t="s">
        <v>163</v>
      </c>
      <c r="C582" s="184"/>
      <c r="D582" s="184"/>
      <c r="G582" s="131"/>
    </row>
    <row r="583" spans="2:7" x14ac:dyDescent="0.25">
      <c r="B583" s="169" t="s">
        <v>182</v>
      </c>
      <c r="C583" s="169"/>
      <c r="D583" s="169"/>
      <c r="G583" s="131"/>
    </row>
    <row r="584" spans="2:7" x14ac:dyDescent="0.25">
      <c r="B584" s="132"/>
      <c r="C584" s="133"/>
      <c r="D584" s="133"/>
      <c r="E584" s="133"/>
      <c r="F584" s="131"/>
      <c r="G584" s="131"/>
    </row>
    <row r="585" spans="2:7" x14ac:dyDescent="0.25">
      <c r="B585" s="132"/>
      <c r="C585" s="133"/>
      <c r="D585" s="133"/>
      <c r="E585" s="133"/>
      <c r="F585" s="131"/>
      <c r="G585" s="131"/>
    </row>
    <row r="586" spans="2:7" x14ac:dyDescent="0.25">
      <c r="B586" s="171" t="s">
        <v>149</v>
      </c>
      <c r="C586" s="171" t="s">
        <v>1010</v>
      </c>
      <c r="D586" s="171" t="s">
        <v>898</v>
      </c>
      <c r="E586" s="171" t="s">
        <v>1009</v>
      </c>
      <c r="F586" s="176" t="s">
        <v>1014</v>
      </c>
      <c r="G586" s="131"/>
    </row>
    <row r="587" spans="2:7" x14ac:dyDescent="0.25">
      <c r="B587" s="172"/>
      <c r="C587" s="172" t="s">
        <v>734</v>
      </c>
      <c r="D587" s="172"/>
      <c r="E587" s="172" t="s">
        <v>3</v>
      </c>
      <c r="F587" s="204"/>
      <c r="G587" s="131"/>
    </row>
    <row r="588" spans="2:7" x14ac:dyDescent="0.25">
      <c r="B588" s="205"/>
      <c r="C588" s="205"/>
      <c r="D588" s="205"/>
      <c r="E588" s="205"/>
      <c r="F588" s="180"/>
      <c r="G588" s="131"/>
    </row>
    <row r="589" spans="2:7" ht="13" customHeight="1" x14ac:dyDescent="0.25">
      <c r="B589" s="84" t="s">
        <v>1130</v>
      </c>
      <c r="C589" s="101" t="s">
        <v>150</v>
      </c>
      <c r="D589" s="101" t="s">
        <v>151</v>
      </c>
      <c r="E589" s="101" t="s">
        <v>152</v>
      </c>
      <c r="F589" s="101">
        <v>0.4</v>
      </c>
      <c r="G589" s="131"/>
    </row>
    <row r="590" spans="2:7" ht="13" customHeight="1" x14ac:dyDescent="0.25">
      <c r="B590" s="84" t="s">
        <v>100</v>
      </c>
      <c r="C590" s="101" t="s">
        <v>150</v>
      </c>
      <c r="D590" s="101" t="s">
        <v>151</v>
      </c>
      <c r="E590" s="101" t="s">
        <v>152</v>
      </c>
      <c r="F590" s="101">
        <v>0.16</v>
      </c>
      <c r="G590" s="131"/>
    </row>
    <row r="591" spans="2:7" ht="13" customHeight="1" x14ac:dyDescent="0.25">
      <c r="B591" s="84" t="s">
        <v>1131</v>
      </c>
      <c r="C591" s="101" t="s">
        <v>153</v>
      </c>
      <c r="D591" s="101" t="s">
        <v>154</v>
      </c>
      <c r="E591" s="101" t="s">
        <v>155</v>
      </c>
      <c r="F591" s="101">
        <v>0.4</v>
      </c>
      <c r="G591" s="131"/>
    </row>
    <row r="592" spans="2:7" ht="13" customHeight="1" x14ac:dyDescent="0.25">
      <c r="B592" s="84" t="s">
        <v>1132</v>
      </c>
      <c r="C592" s="101" t="s">
        <v>156</v>
      </c>
      <c r="D592" s="101" t="s">
        <v>156</v>
      </c>
      <c r="E592" s="101" t="s">
        <v>157</v>
      </c>
      <c r="F592" s="101">
        <v>0.4</v>
      </c>
      <c r="G592" s="131"/>
    </row>
    <row r="593" spans="2:7" ht="13" customHeight="1" x14ac:dyDescent="0.25">
      <c r="B593" s="84" t="s">
        <v>1125</v>
      </c>
      <c r="C593" s="101" t="s">
        <v>158</v>
      </c>
      <c r="D593" s="101" t="s">
        <v>159</v>
      </c>
      <c r="E593" s="101" t="s">
        <v>160</v>
      </c>
      <c r="F593" s="101">
        <v>0.4</v>
      </c>
      <c r="G593" s="131"/>
    </row>
    <row r="594" spans="2:7" ht="13" customHeight="1" x14ac:dyDescent="0.25">
      <c r="B594" s="84" t="s">
        <v>161</v>
      </c>
      <c r="C594" s="101" t="s">
        <v>158</v>
      </c>
      <c r="D594" s="101" t="s">
        <v>159</v>
      </c>
      <c r="E594" s="101" t="s">
        <v>162</v>
      </c>
      <c r="F594" s="101">
        <v>0.15</v>
      </c>
      <c r="G594" s="131"/>
    </row>
    <row r="595" spans="2:7" x14ac:dyDescent="0.25">
      <c r="B595" s="114" t="s">
        <v>163</v>
      </c>
      <c r="G595" s="131"/>
    </row>
    <row r="596" spans="2:7" x14ac:dyDescent="0.25">
      <c r="B596" s="169" t="s">
        <v>401</v>
      </c>
      <c r="C596" s="169"/>
      <c r="D596" s="169"/>
      <c r="G596" s="131"/>
    </row>
    <row r="597" spans="2:7" x14ac:dyDescent="0.25">
      <c r="B597" s="132"/>
      <c r="C597" s="133"/>
      <c r="D597" s="133"/>
      <c r="E597" s="133"/>
      <c r="F597" s="131"/>
      <c r="G597" s="131"/>
    </row>
    <row r="598" spans="2:7" x14ac:dyDescent="0.25">
      <c r="B598" s="132"/>
      <c r="C598" s="133"/>
      <c r="D598" s="133"/>
      <c r="E598" s="133"/>
      <c r="F598" s="131"/>
      <c r="G598" s="131"/>
    </row>
    <row r="599" spans="2:7" x14ac:dyDescent="0.25">
      <c r="B599" s="171" t="s">
        <v>135</v>
      </c>
      <c r="C599" s="171" t="s">
        <v>1010</v>
      </c>
      <c r="D599" s="171" t="s">
        <v>898</v>
      </c>
      <c r="E599" s="171" t="s">
        <v>1009</v>
      </c>
      <c r="F599" s="176" t="s">
        <v>1014</v>
      </c>
      <c r="G599" s="131"/>
    </row>
    <row r="600" spans="2:7" x14ac:dyDescent="0.25">
      <c r="B600" s="172"/>
      <c r="C600" s="172" t="s">
        <v>734</v>
      </c>
      <c r="D600" s="172"/>
      <c r="E600" s="172" t="s">
        <v>3</v>
      </c>
      <c r="F600" s="204"/>
      <c r="G600" s="131"/>
    </row>
    <row r="601" spans="2:7" x14ac:dyDescent="0.25">
      <c r="B601" s="205"/>
      <c r="C601" s="205"/>
      <c r="D601" s="205"/>
      <c r="E601" s="205"/>
      <c r="F601" s="180"/>
      <c r="G601" s="131"/>
    </row>
    <row r="602" spans="2:7" ht="13" customHeight="1" x14ac:dyDescent="0.25">
      <c r="B602" s="84" t="s">
        <v>1122</v>
      </c>
      <c r="C602" s="101" t="s">
        <v>136</v>
      </c>
      <c r="D602" s="101" t="s">
        <v>137</v>
      </c>
      <c r="E602" s="101" t="s">
        <v>138</v>
      </c>
      <c r="F602" s="101">
        <v>0.2</v>
      </c>
      <c r="G602" s="131"/>
    </row>
    <row r="603" spans="2:7" ht="13" customHeight="1" x14ac:dyDescent="0.25">
      <c r="B603" s="84" t="s">
        <v>1123</v>
      </c>
      <c r="C603" s="101" t="s">
        <v>139</v>
      </c>
      <c r="D603" s="101" t="s">
        <v>140</v>
      </c>
      <c r="E603" s="101" t="s">
        <v>141</v>
      </c>
      <c r="F603" s="101">
        <v>0.2</v>
      </c>
      <c r="G603" s="131"/>
    </row>
    <row r="604" spans="2:7" ht="13" customHeight="1" x14ac:dyDescent="0.25">
      <c r="B604" s="84" t="s">
        <v>1124</v>
      </c>
      <c r="C604" s="101" t="s">
        <v>142</v>
      </c>
      <c r="D604" s="101" t="s">
        <v>143</v>
      </c>
      <c r="E604" s="101" t="s">
        <v>144</v>
      </c>
      <c r="F604" s="101">
        <v>0.2</v>
      </c>
      <c r="G604" s="131"/>
    </row>
    <row r="605" spans="2:7" ht="13" customHeight="1" x14ac:dyDescent="0.25">
      <c r="B605" s="84" t="s">
        <v>1133</v>
      </c>
      <c r="C605" s="101" t="s">
        <v>145</v>
      </c>
      <c r="D605" s="101" t="s">
        <v>146</v>
      </c>
      <c r="E605" s="101" t="s">
        <v>147</v>
      </c>
      <c r="F605" s="101">
        <v>0.2</v>
      </c>
      <c r="G605" s="131"/>
    </row>
    <row r="606" spans="2:7" ht="13" customHeight="1" x14ac:dyDescent="0.25">
      <c r="B606" s="84" t="s">
        <v>1134</v>
      </c>
      <c r="C606" s="101" t="s">
        <v>148</v>
      </c>
      <c r="D606" s="101" t="s">
        <v>146</v>
      </c>
      <c r="E606" s="101" t="s">
        <v>147</v>
      </c>
      <c r="F606" s="101">
        <v>0.1</v>
      </c>
      <c r="G606" s="131"/>
    </row>
    <row r="607" spans="2:7" x14ac:dyDescent="0.25">
      <c r="B607" s="184" t="s">
        <v>1102</v>
      </c>
      <c r="C607" s="184"/>
      <c r="D607" s="184"/>
      <c r="G607" s="131"/>
    </row>
    <row r="608" spans="2:7" x14ac:dyDescent="0.25">
      <c r="B608" s="169" t="s">
        <v>1103</v>
      </c>
      <c r="C608" s="169"/>
      <c r="D608" s="169"/>
      <c r="G608" s="131"/>
    </row>
    <row r="609" spans="2:7" x14ac:dyDescent="0.25">
      <c r="B609" s="132"/>
      <c r="C609" s="133"/>
      <c r="D609" s="133"/>
      <c r="E609" s="133"/>
      <c r="F609" s="131"/>
      <c r="G609" s="131"/>
    </row>
    <row r="610" spans="2:7" x14ac:dyDescent="0.25">
      <c r="B610" s="132"/>
      <c r="C610" s="133"/>
      <c r="D610" s="133"/>
      <c r="E610" s="133"/>
      <c r="F610" s="131"/>
      <c r="G610" s="131"/>
    </row>
    <row r="611" spans="2:7" x14ac:dyDescent="0.25">
      <c r="B611" s="171" t="s">
        <v>1015</v>
      </c>
      <c r="C611" s="171" t="s">
        <v>1010</v>
      </c>
      <c r="D611" s="171" t="s">
        <v>898</v>
      </c>
      <c r="E611" s="171" t="s">
        <v>1009</v>
      </c>
      <c r="F611" s="176" t="s">
        <v>1014</v>
      </c>
      <c r="G611" s="131"/>
    </row>
    <row r="612" spans="2:7" x14ac:dyDescent="0.25">
      <c r="B612" s="172"/>
      <c r="C612" s="172" t="s">
        <v>734</v>
      </c>
      <c r="D612" s="172"/>
      <c r="E612" s="172" t="s">
        <v>3</v>
      </c>
      <c r="F612" s="204"/>
      <c r="G612" s="131"/>
    </row>
    <row r="613" spans="2:7" x14ac:dyDescent="0.25">
      <c r="B613" s="205"/>
      <c r="C613" s="205"/>
      <c r="D613" s="205"/>
      <c r="E613" s="205"/>
      <c r="F613" s="180"/>
      <c r="G613" s="131"/>
    </row>
    <row r="614" spans="2:7" ht="13" customHeight="1" x14ac:dyDescent="0.25">
      <c r="B614" s="84" t="s">
        <v>115</v>
      </c>
      <c r="C614" s="101" t="s">
        <v>116</v>
      </c>
      <c r="D614" s="101" t="s">
        <v>117</v>
      </c>
      <c r="E614" s="101" t="s">
        <v>118</v>
      </c>
      <c r="F614" s="101">
        <v>0.2</v>
      </c>
      <c r="G614" s="131"/>
    </row>
    <row r="615" spans="2:7" ht="13" customHeight="1" x14ac:dyDescent="0.25">
      <c r="B615" s="84" t="s">
        <v>119</v>
      </c>
      <c r="C615" s="101" t="s">
        <v>120</v>
      </c>
      <c r="D615" s="101" t="s">
        <v>121</v>
      </c>
      <c r="E615" s="101" t="s">
        <v>122</v>
      </c>
      <c r="F615" s="101">
        <v>0.2</v>
      </c>
      <c r="G615" s="131"/>
    </row>
    <row r="616" spans="2:7" ht="13" customHeight="1" x14ac:dyDescent="0.25">
      <c r="B616" s="84" t="s">
        <v>100</v>
      </c>
      <c r="C616" s="101" t="s">
        <v>123</v>
      </c>
      <c r="D616" s="101" t="s">
        <v>121</v>
      </c>
      <c r="E616" s="101" t="s">
        <v>124</v>
      </c>
      <c r="F616" s="101">
        <v>0.2</v>
      </c>
      <c r="G616" s="131"/>
    </row>
    <row r="617" spans="2:7" ht="13" customHeight="1" x14ac:dyDescent="0.25">
      <c r="B617" s="208" t="s">
        <v>125</v>
      </c>
      <c r="C617" s="128" t="s">
        <v>1382</v>
      </c>
      <c r="D617" s="206" t="s">
        <v>127</v>
      </c>
      <c r="E617" s="206" t="s">
        <v>128</v>
      </c>
      <c r="F617" s="211" t="s">
        <v>1135</v>
      </c>
      <c r="G617" s="131"/>
    </row>
    <row r="618" spans="2:7" ht="13" customHeight="1" x14ac:dyDescent="0.25">
      <c r="B618" s="209"/>
      <c r="C618" s="129" t="s">
        <v>126</v>
      </c>
      <c r="D618" s="207"/>
      <c r="E618" s="207"/>
      <c r="F618" s="212"/>
      <c r="G618" s="131"/>
    </row>
    <row r="619" spans="2:7" ht="13" customHeight="1" x14ac:dyDescent="0.25">
      <c r="B619" s="84" t="s">
        <v>129</v>
      </c>
      <c r="C619" s="101" t="s">
        <v>130</v>
      </c>
      <c r="D619" s="101" t="s">
        <v>131</v>
      </c>
      <c r="E619" s="101" t="s">
        <v>132</v>
      </c>
      <c r="F619" s="101">
        <v>0.2</v>
      </c>
      <c r="G619" s="131"/>
    </row>
    <row r="620" spans="2:7" ht="13" customHeight="1" x14ac:dyDescent="0.25">
      <c r="B620" s="84" t="s">
        <v>133</v>
      </c>
      <c r="C620" s="101" t="s">
        <v>126</v>
      </c>
      <c r="D620" s="101" t="s">
        <v>134</v>
      </c>
      <c r="E620" s="101" t="s">
        <v>128</v>
      </c>
      <c r="F620" s="127" t="s">
        <v>1135</v>
      </c>
      <c r="G620" s="131"/>
    </row>
    <row r="621" spans="2:7" x14ac:dyDescent="0.25">
      <c r="B621" s="114" t="s">
        <v>15</v>
      </c>
      <c r="G621" s="131"/>
    </row>
    <row r="622" spans="2:7" ht="20" x14ac:dyDescent="0.25">
      <c r="B622" s="114" t="s">
        <v>182</v>
      </c>
      <c r="G622" s="131"/>
    </row>
    <row r="623" spans="2:7" x14ac:dyDescent="0.25">
      <c r="B623" s="132"/>
      <c r="C623" s="133"/>
      <c r="D623" s="133"/>
      <c r="E623" s="133"/>
      <c r="F623" s="131"/>
      <c r="G623" s="131"/>
    </row>
    <row r="624" spans="2:7" x14ac:dyDescent="0.25">
      <c r="B624" s="114"/>
      <c r="G624" s="131"/>
    </row>
    <row r="625" spans="2:7" x14ac:dyDescent="0.25">
      <c r="B625" s="132"/>
      <c r="C625" s="133"/>
      <c r="D625" s="133"/>
      <c r="E625" s="133"/>
      <c r="F625" s="131"/>
      <c r="G625" s="131"/>
    </row>
    <row r="626" spans="2:7" x14ac:dyDescent="0.25">
      <c r="B626" s="171" t="s">
        <v>1016</v>
      </c>
      <c r="C626" s="171" t="s">
        <v>1010</v>
      </c>
      <c r="D626" s="171" t="s">
        <v>898</v>
      </c>
      <c r="E626" s="171" t="s">
        <v>1009</v>
      </c>
      <c r="F626" s="176" t="s">
        <v>1014</v>
      </c>
      <c r="G626" s="131"/>
    </row>
    <row r="627" spans="2:7" x14ac:dyDescent="0.25">
      <c r="B627" s="172"/>
      <c r="C627" s="172" t="s">
        <v>734</v>
      </c>
      <c r="D627" s="172"/>
      <c r="E627" s="172" t="s">
        <v>3</v>
      </c>
      <c r="F627" s="204"/>
      <c r="G627" s="131"/>
    </row>
    <row r="628" spans="2:7" x14ac:dyDescent="0.25">
      <c r="B628" s="205"/>
      <c r="C628" s="205"/>
      <c r="D628" s="205"/>
      <c r="E628" s="205"/>
      <c r="F628" s="180"/>
      <c r="G628" s="131"/>
    </row>
    <row r="629" spans="2:7" ht="13" customHeight="1" x14ac:dyDescent="0.25">
      <c r="B629" s="84" t="s">
        <v>96</v>
      </c>
      <c r="C629" s="101" t="s">
        <v>97</v>
      </c>
      <c r="D629" s="101" t="s">
        <v>98</v>
      </c>
      <c r="E629" s="101" t="s">
        <v>99</v>
      </c>
      <c r="F629" s="101">
        <v>0.2</v>
      </c>
      <c r="G629" s="131"/>
    </row>
    <row r="630" spans="2:7" ht="13" customHeight="1" x14ac:dyDescent="0.25">
      <c r="B630" s="84" t="s">
        <v>100</v>
      </c>
      <c r="C630" s="101" t="s">
        <v>101</v>
      </c>
      <c r="D630" s="101" t="s">
        <v>102</v>
      </c>
      <c r="E630" s="101" t="s">
        <v>103</v>
      </c>
      <c r="F630" s="101">
        <v>0.25</v>
      </c>
      <c r="G630" s="131"/>
    </row>
    <row r="631" spans="2:7" ht="13" customHeight="1" x14ac:dyDescent="0.25">
      <c r="B631" s="84" t="s">
        <v>104</v>
      </c>
      <c r="C631" s="101" t="s">
        <v>105</v>
      </c>
      <c r="D631" s="101" t="s">
        <v>106</v>
      </c>
      <c r="E631" s="101" t="s">
        <v>107</v>
      </c>
      <c r="F631" s="101">
        <v>0.2</v>
      </c>
      <c r="G631" s="131"/>
    </row>
    <row r="632" spans="2:7" ht="13" customHeight="1" x14ac:dyDescent="0.25">
      <c r="B632" s="84" t="s">
        <v>108</v>
      </c>
      <c r="C632" s="101" t="s">
        <v>109</v>
      </c>
      <c r="D632" s="101" t="s">
        <v>110</v>
      </c>
      <c r="E632" s="101" t="s">
        <v>111</v>
      </c>
      <c r="F632" s="101">
        <v>0.2</v>
      </c>
      <c r="G632" s="131"/>
    </row>
    <row r="633" spans="2:7" x14ac:dyDescent="0.25">
      <c r="B633" s="134" t="s">
        <v>1383</v>
      </c>
      <c r="C633" s="206" t="s">
        <v>112</v>
      </c>
      <c r="D633" s="206" t="s">
        <v>113</v>
      </c>
      <c r="E633" s="206" t="s">
        <v>114</v>
      </c>
      <c r="F633" s="206">
        <v>0.2</v>
      </c>
      <c r="G633" s="131"/>
    </row>
    <row r="634" spans="2:7" x14ac:dyDescent="0.25">
      <c r="B634" s="135"/>
      <c r="C634" s="207"/>
      <c r="D634" s="207"/>
      <c r="E634" s="207"/>
      <c r="F634" s="207"/>
      <c r="G634" s="131"/>
    </row>
    <row r="635" spans="2:7" x14ac:dyDescent="0.25">
      <c r="B635" s="114" t="s">
        <v>15</v>
      </c>
      <c r="G635" s="131"/>
    </row>
    <row r="636" spans="2:7" x14ac:dyDescent="0.25">
      <c r="B636" s="132"/>
      <c r="C636" s="133"/>
      <c r="D636" s="133"/>
      <c r="E636" s="133"/>
      <c r="F636" s="131"/>
      <c r="G636" s="131"/>
    </row>
    <row r="637" spans="2:7" x14ac:dyDescent="0.25">
      <c r="B637" s="132"/>
      <c r="C637" s="133"/>
      <c r="D637" s="133"/>
      <c r="E637" s="133"/>
      <c r="F637" s="131"/>
      <c r="G637" s="131"/>
    </row>
    <row r="638" spans="2:7" x14ac:dyDescent="0.25">
      <c r="B638" s="171" t="s">
        <v>1017</v>
      </c>
      <c r="C638" s="171" t="s">
        <v>1010</v>
      </c>
      <c r="D638" s="171" t="s">
        <v>898</v>
      </c>
      <c r="E638" s="171" t="s">
        <v>1009</v>
      </c>
      <c r="F638" s="176" t="s">
        <v>1014</v>
      </c>
      <c r="G638" s="131"/>
    </row>
    <row r="639" spans="2:7" x14ac:dyDescent="0.25">
      <c r="B639" s="172"/>
      <c r="C639" s="172" t="s">
        <v>734</v>
      </c>
      <c r="D639" s="172"/>
      <c r="E639" s="172" t="s">
        <v>3</v>
      </c>
      <c r="F639" s="204"/>
      <c r="G639" s="131"/>
    </row>
    <row r="640" spans="2:7" x14ac:dyDescent="0.25">
      <c r="B640" s="205"/>
      <c r="C640" s="205"/>
      <c r="D640" s="205"/>
      <c r="E640" s="205"/>
      <c r="F640" s="180"/>
      <c r="G640" s="131"/>
    </row>
    <row r="641" spans="2:7" x14ac:dyDescent="0.25">
      <c r="B641" s="84" t="s">
        <v>81</v>
      </c>
      <c r="C641" s="101" t="s">
        <v>82</v>
      </c>
      <c r="D641" s="101" t="s">
        <v>83</v>
      </c>
      <c r="E641" s="101" t="s">
        <v>84</v>
      </c>
      <c r="F641" s="101">
        <v>0.2</v>
      </c>
      <c r="G641" s="131"/>
    </row>
    <row r="642" spans="2:7" x14ac:dyDescent="0.25">
      <c r="B642" s="84" t="s">
        <v>85</v>
      </c>
      <c r="C642" s="101" t="s">
        <v>86</v>
      </c>
      <c r="D642" s="101" t="s">
        <v>87</v>
      </c>
      <c r="E642" s="101" t="s">
        <v>88</v>
      </c>
      <c r="F642" s="101">
        <v>0.2</v>
      </c>
      <c r="G642" s="131"/>
    </row>
    <row r="643" spans="2:7" x14ac:dyDescent="0.25">
      <c r="B643" s="84" t="s">
        <v>89</v>
      </c>
      <c r="C643" s="101" t="s">
        <v>90</v>
      </c>
      <c r="D643" s="101" t="s">
        <v>91</v>
      </c>
      <c r="E643" s="101" t="s">
        <v>92</v>
      </c>
      <c r="F643" s="101">
        <v>0.2</v>
      </c>
      <c r="G643" s="131"/>
    </row>
    <row r="644" spans="2:7" x14ac:dyDescent="0.25">
      <c r="B644" s="134" t="s">
        <v>1384</v>
      </c>
      <c r="C644" s="206" t="s">
        <v>93</v>
      </c>
      <c r="D644" s="206" t="s">
        <v>94</v>
      </c>
      <c r="E644" s="206" t="s">
        <v>95</v>
      </c>
      <c r="F644" s="206">
        <v>0.2</v>
      </c>
      <c r="G644" s="131"/>
    </row>
    <row r="645" spans="2:7" x14ac:dyDescent="0.25">
      <c r="B645" s="135"/>
      <c r="C645" s="207"/>
      <c r="D645" s="207"/>
      <c r="E645" s="207"/>
      <c r="F645" s="207"/>
      <c r="G645" s="131"/>
    </row>
    <row r="646" spans="2:7" x14ac:dyDescent="0.25">
      <c r="B646" s="114" t="s">
        <v>15</v>
      </c>
      <c r="G646" s="136"/>
    </row>
    <row r="647" spans="2:7" x14ac:dyDescent="0.25">
      <c r="C647" s="133"/>
      <c r="D647" s="133"/>
      <c r="E647" s="133"/>
      <c r="F647" s="133"/>
      <c r="G647" s="136"/>
    </row>
    <row r="648" spans="2:7" x14ac:dyDescent="0.25">
      <c r="C648" s="133"/>
      <c r="D648" s="133"/>
      <c r="E648" s="133"/>
      <c r="F648" s="133"/>
      <c r="G648" s="136"/>
    </row>
    <row r="649" spans="2:7" x14ac:dyDescent="0.25">
      <c r="B649" s="171" t="s">
        <v>1018</v>
      </c>
      <c r="C649" s="171" t="s">
        <v>1010</v>
      </c>
      <c r="D649" s="171" t="s">
        <v>898</v>
      </c>
      <c r="E649" s="171" t="s">
        <v>1009</v>
      </c>
      <c r="F649" s="176" t="s">
        <v>1014</v>
      </c>
      <c r="G649" s="136"/>
    </row>
    <row r="650" spans="2:7" x14ac:dyDescent="0.25">
      <c r="B650" s="172"/>
      <c r="C650" s="172" t="s">
        <v>734</v>
      </c>
      <c r="D650" s="172"/>
      <c r="E650" s="172" t="s">
        <v>3</v>
      </c>
      <c r="F650" s="204"/>
      <c r="G650" s="136"/>
    </row>
    <row r="651" spans="2:7" x14ac:dyDescent="0.25">
      <c r="B651" s="205"/>
      <c r="C651" s="205"/>
      <c r="D651" s="205"/>
      <c r="E651" s="205"/>
      <c r="F651" s="180"/>
      <c r="G651" s="136"/>
    </row>
    <row r="652" spans="2:7" x14ac:dyDescent="0.25">
      <c r="B652" s="84" t="s">
        <v>67</v>
      </c>
      <c r="C652" s="101" t="s">
        <v>68</v>
      </c>
      <c r="D652" s="101" t="s">
        <v>69</v>
      </c>
      <c r="E652" s="101" t="s">
        <v>70</v>
      </c>
      <c r="F652" s="101">
        <v>0.1</v>
      </c>
      <c r="G652" s="136"/>
    </row>
    <row r="653" spans="2:7" x14ac:dyDescent="0.25">
      <c r="B653" s="84" t="s">
        <v>71</v>
      </c>
      <c r="C653" s="101" t="s">
        <v>72</v>
      </c>
      <c r="D653" s="101" t="s">
        <v>73</v>
      </c>
      <c r="E653" s="101" t="s">
        <v>74</v>
      </c>
      <c r="F653" s="101">
        <v>0.1</v>
      </c>
      <c r="G653" s="136"/>
    </row>
    <row r="654" spans="2:7" x14ac:dyDescent="0.25">
      <c r="B654" s="84" t="s">
        <v>75</v>
      </c>
      <c r="C654" s="101" t="s">
        <v>76</v>
      </c>
      <c r="D654" s="101" t="s">
        <v>77</v>
      </c>
      <c r="E654" s="101" t="s">
        <v>78</v>
      </c>
      <c r="F654" s="101">
        <v>0.2</v>
      </c>
      <c r="G654" s="136"/>
    </row>
    <row r="655" spans="2:7" x14ac:dyDescent="0.25">
      <c r="B655" s="134" t="s">
        <v>1099</v>
      </c>
      <c r="C655" s="206" t="s">
        <v>0</v>
      </c>
      <c r="D655" s="206" t="s">
        <v>79</v>
      </c>
      <c r="E655" s="206" t="s">
        <v>80</v>
      </c>
      <c r="F655" s="206">
        <v>0.2</v>
      </c>
      <c r="G655" s="136"/>
    </row>
    <row r="656" spans="2:7" x14ac:dyDescent="0.25">
      <c r="B656" s="135"/>
      <c r="C656" s="207"/>
      <c r="D656" s="207"/>
      <c r="E656" s="207"/>
      <c r="F656" s="207"/>
      <c r="G656" s="136"/>
    </row>
    <row r="657" spans="2:7" x14ac:dyDescent="0.25">
      <c r="B657" s="114" t="s">
        <v>15</v>
      </c>
      <c r="G657" s="136"/>
    </row>
    <row r="658" spans="2:7" x14ac:dyDescent="0.25">
      <c r="C658" s="133"/>
      <c r="D658" s="133"/>
      <c r="E658" s="133"/>
      <c r="F658" s="133"/>
      <c r="G658" s="136"/>
    </row>
    <row r="659" spans="2:7" x14ac:dyDescent="0.25">
      <c r="C659" s="133"/>
      <c r="D659" s="133"/>
      <c r="E659" s="133"/>
      <c r="F659" s="133"/>
      <c r="G659" s="130"/>
    </row>
    <row r="660" spans="2:7" x14ac:dyDescent="0.25">
      <c r="B660" s="171" t="s">
        <v>1019</v>
      </c>
      <c r="C660" s="171" t="s">
        <v>1010</v>
      </c>
      <c r="D660" s="171" t="s">
        <v>898</v>
      </c>
      <c r="E660" s="171" t="s">
        <v>1009</v>
      </c>
      <c r="F660" s="176" t="s">
        <v>1014</v>
      </c>
      <c r="G660" s="130"/>
    </row>
    <row r="661" spans="2:7" x14ac:dyDescent="0.25">
      <c r="B661" s="172"/>
      <c r="C661" s="172" t="s">
        <v>734</v>
      </c>
      <c r="D661" s="172"/>
      <c r="E661" s="172" t="s">
        <v>3</v>
      </c>
      <c r="F661" s="204"/>
      <c r="G661" s="130"/>
    </row>
    <row r="662" spans="2:7" x14ac:dyDescent="0.25">
      <c r="B662" s="205"/>
      <c r="C662" s="205"/>
      <c r="D662" s="205"/>
      <c r="E662" s="205"/>
      <c r="F662" s="180"/>
      <c r="G662" s="130"/>
    </row>
    <row r="663" spans="2:7" x14ac:dyDescent="0.25">
      <c r="B663" s="84" t="s">
        <v>52</v>
      </c>
      <c r="C663" s="101" t="s">
        <v>53</v>
      </c>
      <c r="D663" s="101" t="s">
        <v>54</v>
      </c>
      <c r="E663" s="101" t="s">
        <v>55</v>
      </c>
      <c r="F663" s="101">
        <v>0.1</v>
      </c>
      <c r="G663" s="130"/>
    </row>
    <row r="664" spans="2:7" x14ac:dyDescent="0.25">
      <c r="B664" s="84" t="s">
        <v>56</v>
      </c>
      <c r="C664" s="101" t="s">
        <v>57</v>
      </c>
      <c r="D664" s="101" t="s">
        <v>58</v>
      </c>
      <c r="E664" s="101" t="s">
        <v>59</v>
      </c>
      <c r="F664" s="101">
        <v>0.1</v>
      </c>
      <c r="G664" s="130"/>
    </row>
    <row r="665" spans="2:7" x14ac:dyDescent="0.25">
      <c r="B665" s="84" t="s">
        <v>60</v>
      </c>
      <c r="C665" s="101" t="s">
        <v>61</v>
      </c>
      <c r="D665" s="101" t="s">
        <v>62</v>
      </c>
      <c r="E665" s="101" t="s">
        <v>63</v>
      </c>
      <c r="F665" s="101">
        <v>0.1</v>
      </c>
      <c r="G665" s="130"/>
    </row>
    <row r="666" spans="2:7" x14ac:dyDescent="0.25">
      <c r="B666" s="134" t="s">
        <v>1100</v>
      </c>
      <c r="C666" s="206" t="s">
        <v>64</v>
      </c>
      <c r="D666" s="206" t="s">
        <v>65</v>
      </c>
      <c r="E666" s="206" t="s">
        <v>66</v>
      </c>
      <c r="F666" s="206">
        <v>0.1</v>
      </c>
      <c r="G666" s="130"/>
    </row>
    <row r="667" spans="2:7" x14ac:dyDescent="0.25">
      <c r="B667" s="135"/>
      <c r="C667" s="207"/>
      <c r="D667" s="207"/>
      <c r="E667" s="207"/>
      <c r="F667" s="207"/>
    </row>
    <row r="668" spans="2:7" x14ac:dyDescent="0.25">
      <c r="B668" s="114" t="s">
        <v>15</v>
      </c>
      <c r="G668" s="130"/>
    </row>
    <row r="669" spans="2:7" x14ac:dyDescent="0.25">
      <c r="B669" s="114"/>
      <c r="G669" s="130"/>
    </row>
    <row r="670" spans="2:7" x14ac:dyDescent="0.25">
      <c r="C670" s="133"/>
      <c r="D670" s="133"/>
      <c r="E670" s="133"/>
      <c r="F670" s="133"/>
      <c r="G670" s="130"/>
    </row>
    <row r="671" spans="2:7" x14ac:dyDescent="0.25">
      <c r="B671" s="171" t="s">
        <v>1020</v>
      </c>
      <c r="C671" s="171" t="s">
        <v>1010</v>
      </c>
      <c r="D671" s="171" t="s">
        <v>898</v>
      </c>
      <c r="E671" s="171" t="s">
        <v>1009</v>
      </c>
      <c r="F671" s="176" t="s">
        <v>1014</v>
      </c>
      <c r="G671" s="130"/>
    </row>
    <row r="672" spans="2:7" x14ac:dyDescent="0.25">
      <c r="B672" s="172"/>
      <c r="C672" s="172" t="s">
        <v>734</v>
      </c>
      <c r="D672" s="172"/>
      <c r="E672" s="172" t="s">
        <v>3</v>
      </c>
      <c r="F672" s="204"/>
      <c r="G672" s="130"/>
    </row>
    <row r="673" spans="2:7" x14ac:dyDescent="0.25">
      <c r="B673" s="205"/>
      <c r="C673" s="205"/>
      <c r="D673" s="205"/>
      <c r="E673" s="205"/>
      <c r="F673" s="180"/>
      <c r="G673" s="130"/>
    </row>
    <row r="674" spans="2:7" x14ac:dyDescent="0.25">
      <c r="B674" s="84" t="s">
        <v>38</v>
      </c>
      <c r="C674" s="101" t="s">
        <v>39</v>
      </c>
      <c r="D674" s="101" t="s">
        <v>40</v>
      </c>
      <c r="E674" s="101" t="s">
        <v>41</v>
      </c>
      <c r="F674" s="101">
        <v>0.05</v>
      </c>
      <c r="G674" s="130"/>
    </row>
    <row r="675" spans="2:7" x14ac:dyDescent="0.25">
      <c r="B675" s="84" t="s">
        <v>42</v>
      </c>
      <c r="C675" s="101" t="s">
        <v>43</v>
      </c>
      <c r="D675" s="101" t="s">
        <v>44</v>
      </c>
      <c r="E675" s="101" t="s">
        <v>45</v>
      </c>
      <c r="F675" s="101">
        <v>7.4999999999999997E-2</v>
      </c>
      <c r="G675" s="130"/>
    </row>
    <row r="676" spans="2:7" x14ac:dyDescent="0.25">
      <c r="B676" s="84" t="s">
        <v>46</v>
      </c>
      <c r="C676" s="101" t="s">
        <v>43</v>
      </c>
      <c r="D676" s="101" t="s">
        <v>47</v>
      </c>
      <c r="E676" s="101" t="s">
        <v>48</v>
      </c>
      <c r="F676" s="101">
        <v>7.4999999999999997E-2</v>
      </c>
      <c r="G676" s="130"/>
    </row>
    <row r="677" spans="2:7" x14ac:dyDescent="0.25">
      <c r="B677" s="134" t="s">
        <v>1098</v>
      </c>
      <c r="C677" s="206" t="s">
        <v>49</v>
      </c>
      <c r="D677" s="206" t="s">
        <v>50</v>
      </c>
      <c r="E677" s="206" t="s">
        <v>51</v>
      </c>
      <c r="F677" s="206">
        <v>7.4999999999999997E-2</v>
      </c>
      <c r="G677" s="130"/>
    </row>
    <row r="678" spans="2:7" x14ac:dyDescent="0.25">
      <c r="B678" s="135"/>
      <c r="C678" s="207"/>
      <c r="D678" s="207"/>
      <c r="E678" s="207"/>
      <c r="F678" s="207"/>
      <c r="G678" s="130"/>
    </row>
    <row r="679" spans="2:7" x14ac:dyDescent="0.25">
      <c r="B679" s="114" t="s">
        <v>15</v>
      </c>
      <c r="G679" s="130"/>
    </row>
    <row r="680" spans="2:7" x14ac:dyDescent="0.25">
      <c r="C680" s="133"/>
      <c r="D680" s="133"/>
      <c r="E680" s="133"/>
      <c r="F680" s="133"/>
      <c r="G680" s="130"/>
    </row>
    <row r="681" spans="2:7" x14ac:dyDescent="0.25">
      <c r="C681" s="133"/>
      <c r="D681" s="133"/>
      <c r="E681" s="133"/>
      <c r="F681" s="133"/>
      <c r="G681" s="130"/>
    </row>
    <row r="682" spans="2:7" x14ac:dyDescent="0.25">
      <c r="B682" s="171" t="s">
        <v>1021</v>
      </c>
      <c r="C682" s="171" t="s">
        <v>1010</v>
      </c>
      <c r="D682" s="171" t="s">
        <v>898</v>
      </c>
      <c r="E682" s="171" t="s">
        <v>1009</v>
      </c>
      <c r="F682" s="176" t="s">
        <v>1014</v>
      </c>
      <c r="G682" s="130"/>
    </row>
    <row r="683" spans="2:7" x14ac:dyDescent="0.25">
      <c r="B683" s="172"/>
      <c r="C683" s="172" t="s">
        <v>734</v>
      </c>
      <c r="D683" s="172"/>
      <c r="E683" s="172" t="s">
        <v>3</v>
      </c>
      <c r="F683" s="204"/>
      <c r="G683" s="130"/>
    </row>
    <row r="684" spans="2:7" x14ac:dyDescent="0.25">
      <c r="B684" s="205"/>
      <c r="C684" s="205"/>
      <c r="D684" s="205"/>
      <c r="E684" s="205"/>
      <c r="F684" s="180"/>
    </row>
    <row r="685" spans="2:7" x14ac:dyDescent="0.25">
      <c r="B685" s="208" t="s">
        <v>16</v>
      </c>
      <c r="C685" s="101" t="s">
        <v>17</v>
      </c>
      <c r="D685" s="101" t="s">
        <v>18</v>
      </c>
      <c r="E685" s="101" t="s">
        <v>17</v>
      </c>
      <c r="F685" s="101">
        <v>0.09</v>
      </c>
    </row>
    <row r="686" spans="2:7" x14ac:dyDescent="0.25">
      <c r="B686" s="209"/>
      <c r="C686" s="101" t="s">
        <v>19</v>
      </c>
      <c r="D686" s="101" t="s">
        <v>20</v>
      </c>
      <c r="E686" s="101" t="s">
        <v>21</v>
      </c>
      <c r="F686" s="101">
        <v>0.13</v>
      </c>
    </row>
    <row r="687" spans="2:7" x14ac:dyDescent="0.25">
      <c r="B687" s="84" t="s">
        <v>22</v>
      </c>
      <c r="C687" s="101" t="s">
        <v>23</v>
      </c>
      <c r="D687" s="101" t="s">
        <v>24</v>
      </c>
      <c r="E687" s="101" t="s">
        <v>25</v>
      </c>
      <c r="F687" s="101">
        <v>0.05</v>
      </c>
    </row>
    <row r="688" spans="2:7" x14ac:dyDescent="0.25">
      <c r="B688" s="84" t="s">
        <v>26</v>
      </c>
      <c r="C688" s="101" t="s">
        <v>27</v>
      </c>
      <c r="D688" s="101" t="s">
        <v>28</v>
      </c>
      <c r="E688" s="101" t="s">
        <v>29</v>
      </c>
      <c r="F688" s="101">
        <v>0.05</v>
      </c>
    </row>
    <row r="689" spans="2:7" x14ac:dyDescent="0.25">
      <c r="B689" s="84" t="s">
        <v>30</v>
      </c>
      <c r="C689" s="101" t="s">
        <v>31</v>
      </c>
      <c r="D689" s="101" t="s">
        <v>32</v>
      </c>
      <c r="E689" s="101" t="s">
        <v>33</v>
      </c>
      <c r="F689" s="101">
        <v>0.05</v>
      </c>
    </row>
    <row r="690" spans="2:7" x14ac:dyDescent="0.25">
      <c r="B690" s="134" t="s">
        <v>1101</v>
      </c>
      <c r="C690" s="206" t="s">
        <v>34</v>
      </c>
      <c r="D690" s="206" t="s">
        <v>35</v>
      </c>
      <c r="E690" s="206" t="s">
        <v>36</v>
      </c>
      <c r="F690" s="206">
        <v>0.05</v>
      </c>
      <c r="G690" s="130"/>
    </row>
    <row r="691" spans="2:7" x14ac:dyDescent="0.25">
      <c r="B691" s="135"/>
      <c r="C691" s="207"/>
      <c r="D691" s="207"/>
      <c r="E691" s="207"/>
      <c r="F691" s="207"/>
      <c r="G691" s="130"/>
    </row>
    <row r="692" spans="2:7" x14ac:dyDescent="0.25">
      <c r="B692" s="114" t="s">
        <v>37</v>
      </c>
    </row>
    <row r="693" spans="2:7" x14ac:dyDescent="0.25">
      <c r="B693" s="114"/>
    </row>
    <row r="695" spans="2:7" x14ac:dyDescent="0.25">
      <c r="B695" s="171" t="s">
        <v>1022</v>
      </c>
      <c r="C695" s="171" t="s">
        <v>1010</v>
      </c>
      <c r="D695" s="171" t="s">
        <v>898</v>
      </c>
      <c r="E695" s="171" t="s">
        <v>1009</v>
      </c>
      <c r="F695" s="176" t="s">
        <v>1014</v>
      </c>
    </row>
    <row r="696" spans="2:7" x14ac:dyDescent="0.25">
      <c r="B696" s="172"/>
      <c r="C696" s="172" t="s">
        <v>734</v>
      </c>
      <c r="D696" s="172"/>
      <c r="E696" s="172" t="s">
        <v>3</v>
      </c>
      <c r="F696" s="204"/>
    </row>
    <row r="697" spans="2:7" x14ac:dyDescent="0.25">
      <c r="B697" s="205"/>
      <c r="C697" s="205"/>
      <c r="D697" s="205"/>
      <c r="E697" s="205"/>
      <c r="F697" s="180"/>
    </row>
    <row r="698" spans="2:7" ht="12" x14ac:dyDescent="0.25">
      <c r="B698" s="84" t="s">
        <v>1041</v>
      </c>
      <c r="C698" s="101" t="s">
        <v>4</v>
      </c>
      <c r="D698" s="101" t="s">
        <v>5</v>
      </c>
      <c r="E698" s="101" t="s">
        <v>6</v>
      </c>
      <c r="F698" s="102">
        <v>0.09</v>
      </c>
    </row>
    <row r="699" spans="2:7" ht="12" x14ac:dyDescent="0.25">
      <c r="B699" s="84" t="s">
        <v>1040</v>
      </c>
      <c r="C699" s="101" t="s">
        <v>4</v>
      </c>
      <c r="D699" s="101" t="s">
        <v>7</v>
      </c>
      <c r="E699" s="101" t="s">
        <v>8</v>
      </c>
      <c r="F699" s="102">
        <v>0.09</v>
      </c>
    </row>
    <row r="700" spans="2:7" ht="12" x14ac:dyDescent="0.25">
      <c r="B700" s="84" t="s">
        <v>1039</v>
      </c>
      <c r="C700" s="101" t="s">
        <v>9</v>
      </c>
      <c r="D700" s="101" t="s">
        <v>10</v>
      </c>
      <c r="E700" s="101" t="s">
        <v>11</v>
      </c>
      <c r="F700" s="102">
        <v>0.09</v>
      </c>
    </row>
    <row r="701" spans="2:7" ht="12" x14ac:dyDescent="0.25">
      <c r="B701" s="84" t="s">
        <v>1038</v>
      </c>
      <c r="C701" s="101" t="s">
        <v>12</v>
      </c>
      <c r="D701" s="101" t="s">
        <v>13</v>
      </c>
      <c r="E701" s="101" t="s">
        <v>14</v>
      </c>
      <c r="F701" s="102">
        <v>0.09</v>
      </c>
    </row>
    <row r="702" spans="2:7" x14ac:dyDescent="0.25">
      <c r="B702" s="114" t="s">
        <v>15</v>
      </c>
    </row>
  </sheetData>
  <mergeCells count="406">
    <mergeCell ref="B433:K433"/>
    <mergeCell ref="B431:K431"/>
    <mergeCell ref="B432:K432"/>
    <mergeCell ref="B430:K430"/>
    <mergeCell ref="B429:K429"/>
    <mergeCell ref="F6:G6"/>
    <mergeCell ref="B14:G14"/>
    <mergeCell ref="F193:G193"/>
    <mergeCell ref="F192:G192"/>
    <mergeCell ref="F178:G178"/>
    <mergeCell ref="F177:G177"/>
    <mergeCell ref="F163:G163"/>
    <mergeCell ref="F162:G162"/>
    <mergeCell ref="F147:G147"/>
    <mergeCell ref="F146:G146"/>
    <mergeCell ref="F131:G131"/>
    <mergeCell ref="D162:D164"/>
    <mergeCell ref="B145:D145"/>
    <mergeCell ref="B143:E143"/>
    <mergeCell ref="B111:E111"/>
    <mergeCell ref="B112:E112"/>
    <mergeCell ref="B130:B132"/>
    <mergeCell ref="D130:D132"/>
    <mergeCell ref="B142:E142"/>
    <mergeCell ref="B127:E127"/>
    <mergeCell ref="B115:B117"/>
    <mergeCell ref="D115:D117"/>
    <mergeCell ref="B126:E126"/>
    <mergeCell ref="B129:D129"/>
    <mergeCell ref="F682:F684"/>
    <mergeCell ref="F677:F678"/>
    <mergeCell ref="C677:C678"/>
    <mergeCell ref="D677:D678"/>
    <mergeCell ref="B695:B697"/>
    <mergeCell ref="C695:C697"/>
    <mergeCell ref="D695:D697"/>
    <mergeCell ref="E695:E697"/>
    <mergeCell ref="F695:F697"/>
    <mergeCell ref="B682:B684"/>
    <mergeCell ref="C682:C684"/>
    <mergeCell ref="D682:D684"/>
    <mergeCell ref="F690:F691"/>
    <mergeCell ref="C690:C691"/>
    <mergeCell ref="D690:D691"/>
    <mergeCell ref="E690:E691"/>
    <mergeCell ref="E682:E684"/>
    <mergeCell ref="B685:B686"/>
    <mergeCell ref="E677:E678"/>
    <mergeCell ref="B671:B673"/>
    <mergeCell ref="C671:C673"/>
    <mergeCell ref="D671:D673"/>
    <mergeCell ref="E671:E673"/>
    <mergeCell ref="F671:F673"/>
    <mergeCell ref="F666:F667"/>
    <mergeCell ref="F655:F656"/>
    <mergeCell ref="B649:B651"/>
    <mergeCell ref="F626:F628"/>
    <mergeCell ref="F644:F645"/>
    <mergeCell ref="C655:C656"/>
    <mergeCell ref="F649:F651"/>
    <mergeCell ref="B660:B662"/>
    <mergeCell ref="C660:C662"/>
    <mergeCell ref="D660:D662"/>
    <mergeCell ref="E660:E662"/>
    <mergeCell ref="F660:F662"/>
    <mergeCell ref="D655:D656"/>
    <mergeCell ref="E655:E656"/>
    <mergeCell ref="C644:C645"/>
    <mergeCell ref="D644:D645"/>
    <mergeCell ref="E644:E645"/>
    <mergeCell ref="E666:E667"/>
    <mergeCell ref="C666:C667"/>
    <mergeCell ref="F599:F601"/>
    <mergeCell ref="B611:B613"/>
    <mergeCell ref="C611:C613"/>
    <mergeCell ref="B638:B640"/>
    <mergeCell ref="C638:C640"/>
    <mergeCell ref="D638:D640"/>
    <mergeCell ref="E638:E640"/>
    <mergeCell ref="F638:F640"/>
    <mergeCell ref="F633:F634"/>
    <mergeCell ref="C633:C634"/>
    <mergeCell ref="D633:D634"/>
    <mergeCell ref="E633:E634"/>
    <mergeCell ref="B626:B628"/>
    <mergeCell ref="F617:F618"/>
    <mergeCell ref="B617:B618"/>
    <mergeCell ref="D617:D618"/>
    <mergeCell ref="E617:E618"/>
    <mergeCell ref="B607:D607"/>
    <mergeCell ref="B608:D608"/>
    <mergeCell ref="F586:F588"/>
    <mergeCell ref="B543:B545"/>
    <mergeCell ref="C543:C545"/>
    <mergeCell ref="D543:D545"/>
    <mergeCell ref="E543:E545"/>
    <mergeCell ref="F543:F545"/>
    <mergeCell ref="B557:B559"/>
    <mergeCell ref="C557:C559"/>
    <mergeCell ref="D611:D613"/>
    <mergeCell ref="E611:E613"/>
    <mergeCell ref="F611:F613"/>
    <mergeCell ref="B571:B573"/>
    <mergeCell ref="C571:C573"/>
    <mergeCell ref="D571:D573"/>
    <mergeCell ref="E571:E573"/>
    <mergeCell ref="F571:F573"/>
    <mergeCell ref="B586:B588"/>
    <mergeCell ref="C586:C588"/>
    <mergeCell ref="E557:E559"/>
    <mergeCell ref="F557:F559"/>
    <mergeCell ref="B568:C568"/>
    <mergeCell ref="B554:D554"/>
    <mergeCell ref="B553:D553"/>
    <mergeCell ref="C599:C601"/>
    <mergeCell ref="B530:B532"/>
    <mergeCell ref="C530:C532"/>
    <mergeCell ref="D500:D502"/>
    <mergeCell ref="E500:E502"/>
    <mergeCell ref="F500:F502"/>
    <mergeCell ref="F530:F532"/>
    <mergeCell ref="B511:D511"/>
    <mergeCell ref="B509:D509"/>
    <mergeCell ref="B510:D510"/>
    <mergeCell ref="B524:D524"/>
    <mergeCell ref="B525:D525"/>
    <mergeCell ref="B526:D526"/>
    <mergeCell ref="B527:D527"/>
    <mergeCell ref="D530:D532"/>
    <mergeCell ref="E530:E532"/>
    <mergeCell ref="B512:D512"/>
    <mergeCell ref="F252:G252"/>
    <mergeCell ref="F238:G238"/>
    <mergeCell ref="F237:G237"/>
    <mergeCell ref="F224:G224"/>
    <mergeCell ref="F223:G223"/>
    <mergeCell ref="F209:G209"/>
    <mergeCell ref="F402:G402"/>
    <mergeCell ref="C388:C390"/>
    <mergeCell ref="E388:E390"/>
    <mergeCell ref="B398:E398"/>
    <mergeCell ref="F389:G389"/>
    <mergeCell ref="C402:C404"/>
    <mergeCell ref="B399:E399"/>
    <mergeCell ref="E402:E404"/>
    <mergeCell ref="D358:D360"/>
    <mergeCell ref="C373:C375"/>
    <mergeCell ref="C358:C360"/>
    <mergeCell ref="E358:E360"/>
    <mergeCell ref="E373:E375"/>
    <mergeCell ref="B401:D401"/>
    <mergeCell ref="B354:E354"/>
    <mergeCell ref="B355:E355"/>
    <mergeCell ref="B357:D357"/>
    <mergeCell ref="D388:D390"/>
    <mergeCell ref="F388:G388"/>
    <mergeCell ref="B402:B404"/>
    <mergeCell ref="D402:D404"/>
    <mergeCell ref="B263:E263"/>
    <mergeCell ref="F403:G403"/>
    <mergeCell ref="C417:C419"/>
    <mergeCell ref="D417:D419"/>
    <mergeCell ref="B414:D414"/>
    <mergeCell ref="B417:B419"/>
    <mergeCell ref="E417:E419"/>
    <mergeCell ref="B412:D412"/>
    <mergeCell ref="B413:E413"/>
    <mergeCell ref="F358:G358"/>
    <mergeCell ref="F359:G359"/>
    <mergeCell ref="B373:B375"/>
    <mergeCell ref="B372:D372"/>
    <mergeCell ref="F373:G373"/>
    <mergeCell ref="F374:G374"/>
    <mergeCell ref="B358:B360"/>
    <mergeCell ref="F417:G417"/>
    <mergeCell ref="F418:G418"/>
    <mergeCell ref="B426:F426"/>
    <mergeCell ref="B427:F427"/>
    <mergeCell ref="B539:D539"/>
    <mergeCell ref="B582:D582"/>
    <mergeCell ref="B583:D583"/>
    <mergeCell ref="B436:B438"/>
    <mergeCell ref="D436:D438"/>
    <mergeCell ref="C451:C453"/>
    <mergeCell ref="D451:D453"/>
    <mergeCell ref="B451:B453"/>
    <mergeCell ref="B447:G447"/>
    <mergeCell ref="B464:B466"/>
    <mergeCell ref="C464:C466"/>
    <mergeCell ref="D464:D466"/>
    <mergeCell ref="E464:E466"/>
    <mergeCell ref="B476:B478"/>
    <mergeCell ref="C476:C478"/>
    <mergeCell ref="B488:B490"/>
    <mergeCell ref="C488:C490"/>
    <mergeCell ref="D488:D490"/>
    <mergeCell ref="E488:E490"/>
    <mergeCell ref="B515:B517"/>
    <mergeCell ref="C515:C517"/>
    <mergeCell ref="D515:D517"/>
    <mergeCell ref="E515:E517"/>
    <mergeCell ref="F515:F517"/>
    <mergeCell ref="F436:G436"/>
    <mergeCell ref="B428:F428"/>
    <mergeCell ref="B435:D435"/>
    <mergeCell ref="D666:D667"/>
    <mergeCell ref="D586:D588"/>
    <mergeCell ref="E586:E588"/>
    <mergeCell ref="C626:C628"/>
    <mergeCell ref="D626:D628"/>
    <mergeCell ref="E626:E628"/>
    <mergeCell ref="C649:C651"/>
    <mergeCell ref="D649:D651"/>
    <mergeCell ref="E649:E651"/>
    <mergeCell ref="D599:D601"/>
    <mergeCell ref="E599:E601"/>
    <mergeCell ref="B596:D596"/>
    <mergeCell ref="B599:B601"/>
    <mergeCell ref="D557:D559"/>
    <mergeCell ref="B566:D566"/>
    <mergeCell ref="B567:D567"/>
    <mergeCell ref="B538:D538"/>
    <mergeCell ref="F488:F490"/>
    <mergeCell ref="B500:B502"/>
    <mergeCell ref="C500:C502"/>
    <mergeCell ref="B446:E446"/>
    <mergeCell ref="F437:G437"/>
    <mergeCell ref="E436:E438"/>
    <mergeCell ref="F442:F443"/>
    <mergeCell ref="B442:B443"/>
    <mergeCell ref="C442:C443"/>
    <mergeCell ref="C436:C438"/>
    <mergeCell ref="D476:D478"/>
    <mergeCell ref="E476:E478"/>
    <mergeCell ref="G442:G443"/>
    <mergeCell ref="D442:D443"/>
    <mergeCell ref="B416:D416"/>
    <mergeCell ref="F481:G481"/>
    <mergeCell ref="F482:G482"/>
    <mergeCell ref="F483:G483"/>
    <mergeCell ref="F484:G484"/>
    <mergeCell ref="F470:G470"/>
    <mergeCell ref="F471:G471"/>
    <mergeCell ref="F472:G472"/>
    <mergeCell ref="F476:G478"/>
    <mergeCell ref="F479:G479"/>
    <mergeCell ref="F480:G480"/>
    <mergeCell ref="F459:G459"/>
    <mergeCell ref="F460:G460"/>
    <mergeCell ref="F464:G466"/>
    <mergeCell ref="F467:G467"/>
    <mergeCell ref="F468:G468"/>
    <mergeCell ref="F469:G469"/>
    <mergeCell ref="F451:G453"/>
    <mergeCell ref="F454:G454"/>
    <mergeCell ref="F455:G455"/>
    <mergeCell ref="F456:G456"/>
    <mergeCell ref="F457:G457"/>
    <mergeCell ref="F458:G458"/>
    <mergeCell ref="E451:E453"/>
    <mergeCell ref="B385:E385"/>
    <mergeCell ref="D373:D375"/>
    <mergeCell ref="B387:D387"/>
    <mergeCell ref="B384:E384"/>
    <mergeCell ref="B388:B390"/>
    <mergeCell ref="B297:B299"/>
    <mergeCell ref="D297:D299"/>
    <mergeCell ref="B308:E308"/>
    <mergeCell ref="B309:E309"/>
    <mergeCell ref="B369:E369"/>
    <mergeCell ref="B370:E370"/>
    <mergeCell ref="B326:D326"/>
    <mergeCell ref="B327:B329"/>
    <mergeCell ref="B338:E338"/>
    <mergeCell ref="B323:E323"/>
    <mergeCell ref="B324:E324"/>
    <mergeCell ref="C312:C314"/>
    <mergeCell ref="E312:E314"/>
    <mergeCell ref="B312:B314"/>
    <mergeCell ref="E327:E329"/>
    <mergeCell ref="C342:C344"/>
    <mergeCell ref="E342:E344"/>
    <mergeCell ref="D342:D344"/>
    <mergeCell ref="B341:D341"/>
    <mergeCell ref="F267:G267"/>
    <mergeCell ref="F268:G268"/>
    <mergeCell ref="F282:G282"/>
    <mergeCell ref="F283:G283"/>
    <mergeCell ref="F297:G297"/>
    <mergeCell ref="F298:G298"/>
    <mergeCell ref="C297:C299"/>
    <mergeCell ref="E297:E299"/>
    <mergeCell ref="F313:G313"/>
    <mergeCell ref="F312:G312"/>
    <mergeCell ref="B296:D296"/>
    <mergeCell ref="B293:E293"/>
    <mergeCell ref="B311:D311"/>
    <mergeCell ref="B281:D281"/>
    <mergeCell ref="D282:D284"/>
    <mergeCell ref="B282:B284"/>
    <mergeCell ref="B279:E279"/>
    <mergeCell ref="B342:B344"/>
    <mergeCell ref="D327:D329"/>
    <mergeCell ref="F328:G328"/>
    <mergeCell ref="F327:G327"/>
    <mergeCell ref="B339:E339"/>
    <mergeCell ref="D312:D314"/>
    <mergeCell ref="F342:G342"/>
    <mergeCell ref="F343:G343"/>
    <mergeCell ref="C327:C329"/>
    <mergeCell ref="B264:E264"/>
    <mergeCell ref="B252:B254"/>
    <mergeCell ref="D252:D254"/>
    <mergeCell ref="B2:G2"/>
    <mergeCell ref="C115:C117"/>
    <mergeCell ref="E115:E117"/>
    <mergeCell ref="E208:E210"/>
    <mergeCell ref="C223:C225"/>
    <mergeCell ref="E223:E225"/>
    <mergeCell ref="B4:G4"/>
    <mergeCell ref="E162:E164"/>
    <mergeCell ref="C177:C179"/>
    <mergeCell ref="E177:E179"/>
    <mergeCell ref="B158:E158"/>
    <mergeCell ref="B159:E159"/>
    <mergeCell ref="B161:D161"/>
    <mergeCell ref="B174:E174"/>
    <mergeCell ref="B176:D176"/>
    <mergeCell ref="B177:B179"/>
    <mergeCell ref="D177:D179"/>
    <mergeCell ref="B219:E219"/>
    <mergeCell ref="B207:D207"/>
    <mergeCell ref="B208:B210"/>
    <mergeCell ref="F253:G253"/>
    <mergeCell ref="B266:D266"/>
    <mergeCell ref="B267:B269"/>
    <mergeCell ref="D267:D269"/>
    <mergeCell ref="B278:E278"/>
    <mergeCell ref="B294:E294"/>
    <mergeCell ref="C267:C269"/>
    <mergeCell ref="E267:E269"/>
    <mergeCell ref="C282:C284"/>
    <mergeCell ref="E282:E284"/>
    <mergeCell ref="C252:C254"/>
    <mergeCell ref="E252:E254"/>
    <mergeCell ref="C237:C239"/>
    <mergeCell ref="E237:E239"/>
    <mergeCell ref="B233:E233"/>
    <mergeCell ref="B234:E234"/>
    <mergeCell ref="B249:E249"/>
    <mergeCell ref="B1:C1"/>
    <mergeCell ref="C192:C194"/>
    <mergeCell ref="C208:C210"/>
    <mergeCell ref="D192:D194"/>
    <mergeCell ref="E192:E194"/>
    <mergeCell ref="D208:D210"/>
    <mergeCell ref="B222:D222"/>
    <mergeCell ref="B223:B225"/>
    <mergeCell ref="B98:G98"/>
    <mergeCell ref="B146:B148"/>
    <mergeCell ref="D146:D148"/>
    <mergeCell ref="C146:C148"/>
    <mergeCell ref="E146:E148"/>
    <mergeCell ref="B188:E188"/>
    <mergeCell ref="B189:E189"/>
    <mergeCell ref="B205:E205"/>
    <mergeCell ref="F208:G208"/>
    <mergeCell ref="B96:E96"/>
    <mergeCell ref="B77:G77"/>
    <mergeCell ref="B204:E204"/>
    <mergeCell ref="B173:E173"/>
    <mergeCell ref="C162:C164"/>
    <mergeCell ref="B237:B239"/>
    <mergeCell ref="B251:D251"/>
    <mergeCell ref="B248:E248"/>
    <mergeCell ref="B220:E220"/>
    <mergeCell ref="D237:D239"/>
    <mergeCell ref="D223:D225"/>
    <mergeCell ref="B236:D236"/>
    <mergeCell ref="B191:D191"/>
    <mergeCell ref="B192:B194"/>
    <mergeCell ref="B162:B164"/>
    <mergeCell ref="B78:G78"/>
    <mergeCell ref="B61:G61"/>
    <mergeCell ref="C130:C132"/>
    <mergeCell ref="E130:E132"/>
    <mergeCell ref="F16:G16"/>
    <mergeCell ref="B27:G27"/>
    <mergeCell ref="B44:G44"/>
    <mergeCell ref="B80:G80"/>
    <mergeCell ref="B62:G62"/>
    <mergeCell ref="F130:G130"/>
    <mergeCell ref="F102:G102"/>
    <mergeCell ref="B79:G79"/>
    <mergeCell ref="B99:G99"/>
    <mergeCell ref="F115:G115"/>
    <mergeCell ref="F116:G116"/>
    <mergeCell ref="F29:G29"/>
    <mergeCell ref="B43:G43"/>
    <mergeCell ref="F46:G46"/>
    <mergeCell ref="B59:G59"/>
    <mergeCell ref="B60:G60"/>
    <mergeCell ref="B64:G64"/>
    <mergeCell ref="F65:G65"/>
    <mergeCell ref="B97:E97"/>
    <mergeCell ref="F83:G8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Footer>&amp;C&amp;1#&amp;"Calibri"&amp;9&amp;K737373Informação Interna</oddFooter>
  </headerFooter>
  <rowBreaks count="1" manualBreakCount="1">
    <brk id="644" min="1" max="6" man="1"/>
  </rowBreaks>
  <customProperties>
    <customPr name="EpmWorksheetKeyString_GUID" r:id="rId2"/>
  </customProperties>
  <ignoredErrors>
    <ignoredError sqref="F51:G5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9"/>
  <sheetViews>
    <sheetView zoomScaleNormal="100" workbookViewId="0"/>
  </sheetViews>
  <sheetFormatPr defaultColWidth="9.1796875" defaultRowHeight="12.5" x14ac:dyDescent="0.25"/>
  <cols>
    <col min="1" max="1" width="2.54296875" style="3" customWidth="1"/>
    <col min="2" max="2" width="16.1796875" style="3" customWidth="1"/>
    <col min="3" max="3" width="22.453125" style="3" bestFit="1" customWidth="1"/>
    <col min="4" max="4" width="22" style="3" bestFit="1" customWidth="1"/>
    <col min="5" max="5" width="20.1796875" style="3" bestFit="1" customWidth="1"/>
    <col min="6" max="6" width="22.453125" style="3" bestFit="1" customWidth="1"/>
    <col min="7" max="7" width="13.453125" style="3" customWidth="1"/>
    <col min="8" max="8" width="10.453125" style="3" bestFit="1" customWidth="1"/>
    <col min="9" max="9" width="11.54296875" style="3" customWidth="1"/>
    <col min="10" max="11" width="10.453125" style="3" customWidth="1"/>
    <col min="12" max="14" width="9.1796875" style="3"/>
    <col min="15" max="15" width="9" style="3" bestFit="1" customWidth="1"/>
    <col min="16" max="16384" width="9.1796875" style="3"/>
  </cols>
  <sheetData>
    <row r="2" spans="2:7" ht="15.5" x14ac:dyDescent="0.25">
      <c r="B2" s="187" t="s">
        <v>1006</v>
      </c>
      <c r="C2" s="187"/>
      <c r="D2" s="187"/>
      <c r="E2" s="187"/>
      <c r="F2" s="187"/>
      <c r="G2" s="187"/>
    </row>
    <row r="3" spans="2:7" x14ac:dyDescent="0.2">
      <c r="B3" s="5"/>
      <c r="C3" s="4"/>
    </row>
    <row r="4" spans="2:7" ht="13.5" thickBot="1" x14ac:dyDescent="0.3">
      <c r="B4" s="188" t="s">
        <v>1141</v>
      </c>
      <c r="C4" s="188"/>
      <c r="D4" s="188"/>
      <c r="E4" s="188"/>
      <c r="F4" s="188"/>
      <c r="G4" s="188"/>
    </row>
    <row r="6" spans="2:7" s="6" customFormat="1" ht="21" x14ac:dyDescent="0.25">
      <c r="B6" s="213" t="s">
        <v>1142</v>
      </c>
      <c r="C6" s="138" t="s">
        <v>1281</v>
      </c>
      <c r="D6" s="46" t="s">
        <v>1282</v>
      </c>
      <c r="E6" s="138" t="s">
        <v>1283</v>
      </c>
      <c r="F6" s="46" t="s">
        <v>1284</v>
      </c>
      <c r="G6" s="46" t="s">
        <v>743</v>
      </c>
    </row>
    <row r="7" spans="2:7" s="6" customFormat="1" ht="10.5" x14ac:dyDescent="0.25">
      <c r="B7" s="214"/>
      <c r="C7" s="47" t="s">
        <v>1093</v>
      </c>
      <c r="D7" s="47" t="s">
        <v>1280</v>
      </c>
      <c r="E7" s="47" t="s">
        <v>1093</v>
      </c>
      <c r="F7" s="47" t="s">
        <v>1280</v>
      </c>
      <c r="G7" s="47" t="s">
        <v>1093</v>
      </c>
    </row>
    <row r="8" spans="2:7" s="6" customFormat="1" ht="15" customHeight="1" x14ac:dyDescent="0.2">
      <c r="B8" s="34">
        <v>2026</v>
      </c>
      <c r="C8" s="167" t="s">
        <v>1376</v>
      </c>
      <c r="D8" s="165" t="s">
        <v>1377</v>
      </c>
      <c r="E8" s="168" t="s">
        <v>1378</v>
      </c>
      <c r="F8" s="166" t="s">
        <v>1379</v>
      </c>
      <c r="G8" s="35">
        <v>0</v>
      </c>
    </row>
    <row r="9" spans="2:7" s="6" customFormat="1" ht="15" customHeight="1" x14ac:dyDescent="0.2">
      <c r="B9" s="34">
        <v>2025</v>
      </c>
      <c r="C9" s="167" t="s">
        <v>1357</v>
      </c>
      <c r="D9" s="165" t="s">
        <v>1355</v>
      </c>
      <c r="E9" s="168" t="s">
        <v>1358</v>
      </c>
      <c r="F9" s="166" t="s">
        <v>1356</v>
      </c>
      <c r="G9" s="32" t="s">
        <v>1349</v>
      </c>
    </row>
    <row r="10" spans="2:7" s="6" customFormat="1" ht="15" customHeight="1" x14ac:dyDescent="0.2">
      <c r="B10" s="34">
        <v>2024</v>
      </c>
      <c r="C10" s="144" t="s">
        <v>1276</v>
      </c>
      <c r="D10" s="151" t="s">
        <v>1277</v>
      </c>
      <c r="E10" s="23" t="s">
        <v>1278</v>
      </c>
      <c r="F10" s="23" t="s">
        <v>1279</v>
      </c>
      <c r="G10" s="32" t="s">
        <v>1262</v>
      </c>
    </row>
    <row r="11" spans="2:7" s="6" customFormat="1" ht="15" customHeight="1" x14ac:dyDescent="0.2">
      <c r="B11" s="34">
        <v>2023</v>
      </c>
      <c r="C11" s="144" t="s">
        <v>1241</v>
      </c>
      <c r="D11" s="151" t="s">
        <v>1232</v>
      </c>
      <c r="E11" s="23" t="s">
        <v>1240</v>
      </c>
      <c r="F11" s="23" t="s">
        <v>1233</v>
      </c>
      <c r="G11" s="32" t="s">
        <v>1231</v>
      </c>
    </row>
    <row r="12" spans="2:7" s="6" customFormat="1" ht="15" customHeight="1" x14ac:dyDescent="0.2">
      <c r="B12" s="34">
        <v>2022</v>
      </c>
      <c r="C12" s="144" t="s">
        <v>1200</v>
      </c>
      <c r="D12" s="31" t="s">
        <v>1154</v>
      </c>
      <c r="E12" s="23" t="s">
        <v>1201</v>
      </c>
      <c r="F12" s="23" t="s">
        <v>1155</v>
      </c>
      <c r="G12" s="35">
        <v>0</v>
      </c>
    </row>
    <row r="13" spans="2:7" s="6" customFormat="1" ht="15" customHeight="1" x14ac:dyDescent="0.2">
      <c r="B13" s="34">
        <v>2021</v>
      </c>
      <c r="C13" s="144" t="s">
        <v>1153</v>
      </c>
      <c r="D13" s="31" t="s">
        <v>1156</v>
      </c>
      <c r="E13" s="23" t="s">
        <v>1157</v>
      </c>
      <c r="F13" s="23" t="s">
        <v>1158</v>
      </c>
      <c r="G13" s="35">
        <v>0</v>
      </c>
    </row>
    <row r="14" spans="2:7" s="6" customFormat="1" ht="15" customHeight="1" x14ac:dyDescent="0.2">
      <c r="B14" s="34">
        <v>2020</v>
      </c>
      <c r="C14" s="144" t="s">
        <v>1045</v>
      </c>
      <c r="D14" s="31" t="s">
        <v>1160</v>
      </c>
      <c r="E14" s="23" t="s">
        <v>1046</v>
      </c>
      <c r="F14" s="23" t="s">
        <v>1164</v>
      </c>
      <c r="G14" s="35">
        <v>0</v>
      </c>
    </row>
    <row r="15" spans="2:7" s="6" customFormat="1" ht="15" customHeight="1" x14ac:dyDescent="0.2">
      <c r="B15" s="34">
        <v>2019</v>
      </c>
      <c r="C15" s="144" t="s">
        <v>987</v>
      </c>
      <c r="D15" s="31" t="s">
        <v>1161</v>
      </c>
      <c r="E15" s="23" t="s">
        <v>988</v>
      </c>
      <c r="F15" s="23" t="s">
        <v>1165</v>
      </c>
      <c r="G15" s="35">
        <v>0</v>
      </c>
    </row>
    <row r="16" spans="2:7" s="6" customFormat="1" ht="15" customHeight="1" x14ac:dyDescent="0.2">
      <c r="B16" s="34">
        <v>2018</v>
      </c>
      <c r="C16" s="144" t="s">
        <v>1159</v>
      </c>
      <c r="D16" s="31" t="s">
        <v>1162</v>
      </c>
      <c r="E16" s="23" t="s">
        <v>957</v>
      </c>
      <c r="F16" s="23" t="s">
        <v>1166</v>
      </c>
      <c r="G16" s="35">
        <v>0</v>
      </c>
    </row>
    <row r="17" spans="2:18" s="6" customFormat="1" ht="15" customHeight="1" x14ac:dyDescent="0.2">
      <c r="B17" s="7">
        <v>2017</v>
      </c>
      <c r="C17" s="144" t="s">
        <v>931</v>
      </c>
      <c r="D17" s="31" t="s">
        <v>1163</v>
      </c>
      <c r="E17" s="23" t="s">
        <v>932</v>
      </c>
      <c r="F17" s="23" t="s">
        <v>1167</v>
      </c>
      <c r="G17" s="32" t="s">
        <v>930</v>
      </c>
    </row>
    <row r="18" spans="2:18" s="6" customFormat="1" ht="15" customHeight="1" x14ac:dyDescent="0.25">
      <c r="B18" s="7">
        <v>2016</v>
      </c>
      <c r="C18" s="23" t="s">
        <v>901</v>
      </c>
      <c r="D18" s="23" t="s">
        <v>902</v>
      </c>
      <c r="E18" s="23" t="s">
        <v>903</v>
      </c>
      <c r="F18" s="23" t="s">
        <v>1168</v>
      </c>
      <c r="G18" s="30">
        <v>740</v>
      </c>
    </row>
    <row r="19" spans="2:18" s="6" customFormat="1" ht="15" customHeight="1" x14ac:dyDescent="0.25">
      <c r="B19" s="7">
        <v>2015</v>
      </c>
      <c r="C19" s="23" t="s">
        <v>870</v>
      </c>
      <c r="D19" s="23" t="s">
        <v>871</v>
      </c>
      <c r="E19" s="23" t="s">
        <v>872</v>
      </c>
      <c r="F19" s="23" t="s">
        <v>873</v>
      </c>
      <c r="G19" s="29">
        <v>0</v>
      </c>
    </row>
    <row r="20" spans="2:18" s="6" customFormat="1" ht="15" customHeight="1" x14ac:dyDescent="0.25">
      <c r="B20" s="7">
        <v>2014</v>
      </c>
      <c r="C20" s="23" t="s">
        <v>845</v>
      </c>
      <c r="D20" s="23" t="s">
        <v>846</v>
      </c>
      <c r="E20" s="23" t="s">
        <v>847</v>
      </c>
      <c r="F20" s="23" t="s">
        <v>844</v>
      </c>
      <c r="G20" s="23" t="s">
        <v>818</v>
      </c>
    </row>
    <row r="21" spans="2:18" s="6" customFormat="1" ht="15" customHeight="1" x14ac:dyDescent="0.25">
      <c r="B21" s="7">
        <v>2013</v>
      </c>
      <c r="C21" s="23" t="s">
        <v>772</v>
      </c>
      <c r="D21" s="23" t="s">
        <v>755</v>
      </c>
      <c r="E21" s="23" t="s">
        <v>780</v>
      </c>
      <c r="F21" s="23" t="s">
        <v>796</v>
      </c>
      <c r="G21" s="23" t="s">
        <v>812</v>
      </c>
      <c r="H21" s="8"/>
      <c r="J21" s="9"/>
      <c r="M21" s="10"/>
      <c r="O21" s="8"/>
      <c r="P21" s="11"/>
    </row>
    <row r="22" spans="2:18" s="6" customFormat="1" ht="15" customHeight="1" x14ac:dyDescent="0.25">
      <c r="B22" s="12">
        <v>2012</v>
      </c>
      <c r="C22" s="23" t="s">
        <v>773</v>
      </c>
      <c r="D22" s="23" t="s">
        <v>756</v>
      </c>
      <c r="E22" s="23" t="s">
        <v>781</v>
      </c>
      <c r="F22" s="23" t="s">
        <v>797</v>
      </c>
      <c r="G22" s="23" t="s">
        <v>813</v>
      </c>
      <c r="H22" s="8"/>
      <c r="J22" s="9"/>
      <c r="M22" s="10"/>
      <c r="O22" s="8"/>
      <c r="P22" s="11"/>
    </row>
    <row r="23" spans="2:18" s="6" customFormat="1" ht="15" customHeight="1" x14ac:dyDescent="0.25">
      <c r="B23" s="7">
        <v>2011</v>
      </c>
      <c r="C23" s="23" t="s">
        <v>778</v>
      </c>
      <c r="D23" s="23" t="s">
        <v>757</v>
      </c>
      <c r="E23" s="23" t="s">
        <v>782</v>
      </c>
      <c r="F23" s="23" t="s">
        <v>798</v>
      </c>
      <c r="G23" s="23" t="s">
        <v>742</v>
      </c>
      <c r="H23" s="8"/>
      <c r="J23" s="9"/>
      <c r="M23" s="10"/>
      <c r="O23" s="8"/>
      <c r="P23" s="11"/>
    </row>
    <row r="24" spans="2:18" s="6" customFormat="1" ht="15" customHeight="1" x14ac:dyDescent="0.25">
      <c r="B24" s="7">
        <v>2010</v>
      </c>
      <c r="C24" s="23" t="s">
        <v>779</v>
      </c>
      <c r="D24" s="23" t="s">
        <v>758</v>
      </c>
      <c r="E24" s="23" t="s">
        <v>783</v>
      </c>
      <c r="F24" s="23" t="s">
        <v>799</v>
      </c>
      <c r="G24" s="23" t="s">
        <v>814</v>
      </c>
      <c r="H24" s="8"/>
      <c r="J24" s="9"/>
      <c r="M24" s="10"/>
      <c r="O24" s="8"/>
      <c r="P24" s="11"/>
    </row>
    <row r="25" spans="2:18" s="6" customFormat="1" ht="15" customHeight="1" x14ac:dyDescent="0.25">
      <c r="B25" s="7">
        <v>2009</v>
      </c>
      <c r="C25" s="23" t="s">
        <v>774</v>
      </c>
      <c r="D25" s="23" t="s">
        <v>760</v>
      </c>
      <c r="E25" s="23" t="s">
        <v>794</v>
      </c>
      <c r="F25" s="23" t="s">
        <v>800</v>
      </c>
      <c r="G25" s="23" t="s">
        <v>815</v>
      </c>
      <c r="H25" s="8"/>
      <c r="J25" s="9"/>
      <c r="M25" s="10"/>
      <c r="O25" s="8"/>
      <c r="P25" s="11"/>
    </row>
    <row r="26" spans="2:18" s="6" customFormat="1" ht="15" customHeight="1" x14ac:dyDescent="0.25">
      <c r="B26" s="7">
        <v>2008</v>
      </c>
      <c r="C26" s="23" t="s">
        <v>775</v>
      </c>
      <c r="D26" s="23" t="s">
        <v>759</v>
      </c>
      <c r="E26" s="23" t="s">
        <v>784</v>
      </c>
      <c r="F26" s="23" t="s">
        <v>801</v>
      </c>
      <c r="G26" s="23" t="s">
        <v>816</v>
      </c>
      <c r="H26" s="8"/>
      <c r="J26" s="9"/>
      <c r="M26" s="10"/>
      <c r="O26" s="8"/>
      <c r="P26" s="11"/>
    </row>
    <row r="27" spans="2:18" s="6" customFormat="1" ht="15" customHeight="1" x14ac:dyDescent="0.25">
      <c r="B27" s="7">
        <v>2007</v>
      </c>
      <c r="C27" s="23" t="s">
        <v>776</v>
      </c>
      <c r="D27" s="23" t="s">
        <v>761</v>
      </c>
      <c r="E27" s="23" t="s">
        <v>785</v>
      </c>
      <c r="F27" s="23" t="s">
        <v>802</v>
      </c>
      <c r="G27" s="23" t="s">
        <v>817</v>
      </c>
      <c r="H27" s="8"/>
      <c r="J27" s="9"/>
      <c r="K27" s="8"/>
      <c r="M27" s="10"/>
      <c r="O27" s="8"/>
      <c r="P27" s="11"/>
    </row>
    <row r="28" spans="2:18" s="6" customFormat="1" ht="15" customHeight="1" x14ac:dyDescent="0.25">
      <c r="B28" s="7">
        <v>2006</v>
      </c>
      <c r="C28" s="23" t="s">
        <v>777</v>
      </c>
      <c r="D28" s="23" t="s">
        <v>762</v>
      </c>
      <c r="E28" s="23" t="s">
        <v>795</v>
      </c>
      <c r="F28" s="23" t="s">
        <v>803</v>
      </c>
      <c r="G28" s="25" t="s">
        <v>818</v>
      </c>
      <c r="H28" s="8"/>
      <c r="J28" s="9"/>
      <c r="R28" s="13"/>
    </row>
    <row r="29" spans="2:18" s="6" customFormat="1" ht="15" customHeight="1" x14ac:dyDescent="0.25">
      <c r="B29" s="7">
        <v>2005</v>
      </c>
      <c r="C29" s="23">
        <v>891.78599999999994</v>
      </c>
      <c r="D29" s="23" t="s">
        <v>763</v>
      </c>
      <c r="E29" s="23" t="s">
        <v>786</v>
      </c>
      <c r="F29" s="23" t="s">
        <v>804</v>
      </c>
      <c r="G29" s="26" t="s">
        <v>819</v>
      </c>
      <c r="H29" s="11"/>
      <c r="J29" s="9"/>
      <c r="R29" s="14"/>
    </row>
    <row r="30" spans="2:18" s="6" customFormat="1" ht="15" customHeight="1" x14ac:dyDescent="0.25">
      <c r="B30" s="7">
        <v>2004</v>
      </c>
      <c r="C30" s="23">
        <v>696.77499999999998</v>
      </c>
      <c r="D30" s="23" t="s">
        <v>764</v>
      </c>
      <c r="E30" s="23" t="s">
        <v>787</v>
      </c>
      <c r="F30" s="23" t="s">
        <v>805</v>
      </c>
      <c r="G30" s="26" t="s">
        <v>819</v>
      </c>
      <c r="H30" s="11"/>
      <c r="J30" s="9"/>
      <c r="R30" s="15"/>
    </row>
    <row r="31" spans="2:18" s="6" customFormat="1" ht="15" customHeight="1" x14ac:dyDescent="0.25">
      <c r="B31" s="7">
        <v>2003</v>
      </c>
      <c r="C31" s="23">
        <v>613.24199999999996</v>
      </c>
      <c r="D31" s="23" t="s">
        <v>769</v>
      </c>
      <c r="E31" s="23" t="s">
        <v>788</v>
      </c>
      <c r="F31" s="23" t="s">
        <v>806</v>
      </c>
      <c r="G31" s="26" t="s">
        <v>820</v>
      </c>
      <c r="H31" s="11"/>
      <c r="J31" s="9"/>
    </row>
    <row r="32" spans="2:18" s="6" customFormat="1" ht="15" customHeight="1" x14ac:dyDescent="0.25">
      <c r="B32" s="7">
        <v>2002</v>
      </c>
      <c r="C32" s="23">
        <v>414.56099999999998</v>
      </c>
      <c r="D32" s="23" t="s">
        <v>770</v>
      </c>
      <c r="E32" s="23" t="s">
        <v>789</v>
      </c>
      <c r="F32" s="23" t="s">
        <v>807</v>
      </c>
      <c r="G32" s="26" t="s">
        <v>821</v>
      </c>
      <c r="H32" s="11"/>
      <c r="J32" s="9"/>
    </row>
    <row r="33" spans="1:11" s="6" customFormat="1" ht="15" customHeight="1" x14ac:dyDescent="0.25">
      <c r="B33" s="7">
        <v>2001</v>
      </c>
      <c r="C33" s="23">
        <v>394.71300000000002</v>
      </c>
      <c r="D33" s="23" t="s">
        <v>765</v>
      </c>
      <c r="E33" s="23" t="s">
        <v>790</v>
      </c>
      <c r="F33" s="23" t="s">
        <v>808</v>
      </c>
      <c r="G33" s="26" t="s">
        <v>822</v>
      </c>
      <c r="H33" s="11"/>
      <c r="J33" s="9"/>
    </row>
    <row r="34" spans="1:11" ht="15" customHeight="1" x14ac:dyDescent="0.25">
      <c r="B34" s="16">
        <v>2000</v>
      </c>
      <c r="C34" s="23">
        <v>333.16399999999999</v>
      </c>
      <c r="D34" s="23" t="s">
        <v>766</v>
      </c>
      <c r="E34" s="23" t="s">
        <v>791</v>
      </c>
      <c r="F34" s="23" t="s">
        <v>809</v>
      </c>
      <c r="G34" s="26" t="s">
        <v>823</v>
      </c>
      <c r="H34" s="11"/>
      <c r="I34" s="6"/>
      <c r="J34" s="9"/>
      <c r="K34" s="6"/>
    </row>
    <row r="35" spans="1:11" ht="15" customHeight="1" x14ac:dyDescent="0.25">
      <c r="B35" s="16">
        <v>1999</v>
      </c>
      <c r="C35" s="23">
        <v>250.66300000000001</v>
      </c>
      <c r="D35" s="24" t="s">
        <v>767</v>
      </c>
      <c r="E35" s="23" t="s">
        <v>792</v>
      </c>
      <c r="F35" s="24" t="s">
        <v>810</v>
      </c>
      <c r="G35" s="26" t="s">
        <v>824</v>
      </c>
      <c r="H35" s="11"/>
      <c r="I35" s="6"/>
      <c r="J35" s="9"/>
      <c r="K35" s="6"/>
    </row>
    <row r="36" spans="1:11" ht="15" customHeight="1" x14ac:dyDescent="0.25">
      <c r="B36" s="17">
        <v>1998</v>
      </c>
      <c r="C36" s="23">
        <v>208.54499999999999</v>
      </c>
      <c r="D36" s="24" t="s">
        <v>768</v>
      </c>
      <c r="E36" s="23" t="s">
        <v>793</v>
      </c>
      <c r="F36" s="27" t="s">
        <v>811</v>
      </c>
      <c r="G36" s="26" t="s">
        <v>825</v>
      </c>
      <c r="H36" s="11"/>
      <c r="I36" s="6"/>
      <c r="J36" s="9"/>
      <c r="K36" s="6"/>
    </row>
    <row r="37" spans="1:11" ht="15" customHeight="1" x14ac:dyDescent="0.25">
      <c r="B37" s="17">
        <v>1997</v>
      </c>
      <c r="C37" s="23">
        <v>121.398</v>
      </c>
      <c r="D37" s="23" t="s">
        <v>771</v>
      </c>
      <c r="E37" s="23" t="s">
        <v>742</v>
      </c>
      <c r="F37" s="23" t="s">
        <v>742</v>
      </c>
      <c r="G37" s="25" t="s">
        <v>742</v>
      </c>
      <c r="H37" s="6"/>
      <c r="I37" s="6"/>
      <c r="J37" s="9"/>
      <c r="K37" s="6"/>
    </row>
    <row r="39" spans="1:11" x14ac:dyDescent="0.25">
      <c r="A39" s="1"/>
    </row>
  </sheetData>
  <mergeCells count="3">
    <mergeCell ref="B6:B7"/>
    <mergeCell ref="B4:G4"/>
    <mergeCell ref="B2:G2"/>
  </mergeCells>
  <phoneticPr fontId="1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&amp;C&amp;1#&amp;"Calibri"&amp;9&amp;K737373Informação Interna</oddFooter>
  </headerFooter>
  <ignoredErrors>
    <ignoredError sqref="E29 E30:E36 G20:G36 F9 D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4D8D-2430-4BEF-A5C9-33AAD34A1167}">
  <sheetPr>
    <pageSetUpPr fitToPage="1"/>
  </sheetPr>
  <dimension ref="A2:BF20"/>
  <sheetViews>
    <sheetView zoomScaleNormal="100" workbookViewId="0"/>
  </sheetViews>
  <sheetFormatPr defaultColWidth="9.1796875" defaultRowHeight="12.5" x14ac:dyDescent="0.25"/>
  <cols>
    <col min="1" max="1" width="2.54296875" style="18" customWidth="1"/>
    <col min="2" max="2" width="10.6328125" style="18" bestFit="1" customWidth="1"/>
    <col min="3" max="3" width="17.54296875" style="18" bestFit="1" customWidth="1"/>
    <col min="4" max="4" width="17.54296875" style="18" customWidth="1"/>
    <col min="5" max="5" width="11.453125" style="18" bestFit="1" customWidth="1"/>
    <col min="6" max="6" width="29.36328125" style="18" customWidth="1"/>
    <col min="7" max="16384" width="9.1796875" style="18"/>
  </cols>
  <sheetData>
    <row r="2" spans="1:58" ht="15.5" x14ac:dyDescent="0.25">
      <c r="B2" s="187" t="s">
        <v>1006</v>
      </c>
      <c r="C2" s="187"/>
      <c r="D2" s="187"/>
      <c r="E2" s="187"/>
      <c r="F2" s="187"/>
    </row>
    <row r="3" spans="1:58" ht="15.5" x14ac:dyDescent="0.35">
      <c r="B3" s="19"/>
      <c r="C3" s="19"/>
      <c r="D3" s="19"/>
      <c r="E3" s="20"/>
      <c r="F3" s="20"/>
    </row>
    <row r="4" spans="1:58" customFormat="1" ht="13.5" thickBot="1" x14ac:dyDescent="0.3">
      <c r="A4" s="18"/>
      <c r="B4" s="215" t="s">
        <v>1342</v>
      </c>
      <c r="C4" s="215"/>
      <c r="D4" s="215"/>
      <c r="E4" s="215"/>
      <c r="F4" s="2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</row>
    <row r="5" spans="1:58" customFormat="1" x14ac:dyDescent="0.25">
      <c r="A5" s="18"/>
      <c r="B5" s="216"/>
      <c r="C5" s="216"/>
      <c r="D5" s="216"/>
      <c r="E5" s="216"/>
      <c r="F5" s="21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</row>
    <row r="6" spans="1:58" ht="24" customHeight="1" x14ac:dyDescent="0.25">
      <c r="B6" s="46" t="s">
        <v>744</v>
      </c>
      <c r="C6" s="46" t="s">
        <v>745</v>
      </c>
      <c r="D6" s="158" t="s">
        <v>1327</v>
      </c>
      <c r="E6" s="158" t="s">
        <v>1328</v>
      </c>
      <c r="F6" s="46" t="s">
        <v>746</v>
      </c>
    </row>
    <row r="7" spans="1:58" x14ac:dyDescent="0.25">
      <c r="B7" s="146" t="s">
        <v>1359</v>
      </c>
      <c r="C7" s="146" t="s">
        <v>1360</v>
      </c>
      <c r="D7" s="159" t="s">
        <v>1361</v>
      </c>
      <c r="E7" s="160">
        <v>0.02</v>
      </c>
      <c r="F7" s="163" t="s">
        <v>1362</v>
      </c>
      <c r="H7" s="161"/>
    </row>
    <row r="8" spans="1:58" x14ac:dyDescent="0.25">
      <c r="B8" s="146" t="s">
        <v>1258</v>
      </c>
      <c r="C8" s="146" t="s">
        <v>1259</v>
      </c>
      <c r="D8" s="159" t="s">
        <v>1329</v>
      </c>
      <c r="E8" s="160">
        <v>0.05</v>
      </c>
      <c r="F8" s="163" t="s">
        <v>1344</v>
      </c>
      <c r="H8" s="161"/>
    </row>
    <row r="9" spans="1:58" x14ac:dyDescent="0.25">
      <c r="B9" s="146" t="s">
        <v>1214</v>
      </c>
      <c r="C9" s="146" t="s">
        <v>1215</v>
      </c>
      <c r="D9" s="159" t="s">
        <v>1330</v>
      </c>
      <c r="E9" s="160">
        <v>0.05</v>
      </c>
      <c r="F9" s="163" t="s">
        <v>1344</v>
      </c>
      <c r="H9" s="161"/>
    </row>
    <row r="10" spans="1:58" x14ac:dyDescent="0.25">
      <c r="B10" s="33" t="s">
        <v>1143</v>
      </c>
      <c r="C10" s="33" t="s">
        <v>1144</v>
      </c>
      <c r="D10" s="159" t="s">
        <v>1331</v>
      </c>
      <c r="E10" s="160">
        <v>0.1</v>
      </c>
      <c r="F10" s="163" t="s">
        <v>1345</v>
      </c>
      <c r="H10" s="161"/>
    </row>
    <row r="11" spans="1:58" x14ac:dyDescent="0.25">
      <c r="B11" s="33" t="s">
        <v>1065</v>
      </c>
      <c r="C11" s="33" t="s">
        <v>1190</v>
      </c>
      <c r="D11" s="159" t="s">
        <v>1332</v>
      </c>
      <c r="E11" s="160">
        <v>0.05</v>
      </c>
      <c r="F11" s="163" t="s">
        <v>1344</v>
      </c>
      <c r="H11" s="161"/>
    </row>
    <row r="12" spans="1:58" x14ac:dyDescent="0.25">
      <c r="B12" s="33" t="s">
        <v>1188</v>
      </c>
      <c r="C12" s="33" t="s">
        <v>934</v>
      </c>
      <c r="D12" s="159" t="s">
        <v>1333</v>
      </c>
      <c r="E12" s="160">
        <v>0.1</v>
      </c>
      <c r="F12" s="163" t="s">
        <v>1345</v>
      </c>
      <c r="H12" s="161"/>
    </row>
    <row r="13" spans="1:58" x14ac:dyDescent="0.25">
      <c r="B13" s="28" t="s">
        <v>1189</v>
      </c>
      <c r="C13" s="28" t="s">
        <v>1189</v>
      </c>
      <c r="D13" s="159" t="s">
        <v>1334</v>
      </c>
      <c r="E13" s="160">
        <v>0.1</v>
      </c>
      <c r="F13" s="163" t="s">
        <v>1345</v>
      </c>
      <c r="H13" s="161"/>
    </row>
    <row r="14" spans="1:58" x14ac:dyDescent="0.25">
      <c r="B14" s="28" t="s">
        <v>832</v>
      </c>
      <c r="C14" s="28" t="s">
        <v>1191</v>
      </c>
      <c r="D14" s="159" t="s">
        <v>1335</v>
      </c>
      <c r="E14" s="160">
        <v>0.1</v>
      </c>
      <c r="F14" s="163" t="s">
        <v>1345</v>
      </c>
      <c r="H14" s="161"/>
    </row>
    <row r="15" spans="1:58" x14ac:dyDescent="0.25">
      <c r="B15" s="145" t="s">
        <v>1169</v>
      </c>
      <c r="C15" s="28" t="s">
        <v>1170</v>
      </c>
      <c r="D15" s="159" t="s">
        <v>1336</v>
      </c>
      <c r="E15" s="160">
        <v>0.1</v>
      </c>
      <c r="F15" s="163" t="s">
        <v>1345</v>
      </c>
      <c r="H15" s="161"/>
    </row>
    <row r="16" spans="1:58" x14ac:dyDescent="0.25">
      <c r="B16" s="145" t="s">
        <v>1173</v>
      </c>
      <c r="C16" s="28" t="s">
        <v>1173</v>
      </c>
      <c r="D16" s="159" t="s">
        <v>1337</v>
      </c>
      <c r="E16" s="160">
        <v>0.1</v>
      </c>
      <c r="F16" s="163" t="s">
        <v>1346</v>
      </c>
      <c r="H16" s="161"/>
    </row>
    <row r="17" spans="2:8" x14ac:dyDescent="0.25">
      <c r="B17" s="145" t="s">
        <v>1174</v>
      </c>
      <c r="C17" s="28" t="s">
        <v>1174</v>
      </c>
      <c r="D17" s="159" t="s">
        <v>1338</v>
      </c>
      <c r="E17" s="160">
        <v>0.1</v>
      </c>
      <c r="F17" s="163" t="s">
        <v>1346</v>
      </c>
      <c r="H17" s="161"/>
    </row>
    <row r="18" spans="2:8" x14ac:dyDescent="0.25">
      <c r="B18" s="145" t="s">
        <v>1177</v>
      </c>
      <c r="C18" s="28" t="s">
        <v>1177</v>
      </c>
      <c r="D18" s="159" t="s">
        <v>1339</v>
      </c>
      <c r="E18" s="160">
        <v>0.1</v>
      </c>
      <c r="F18" s="163" t="s">
        <v>1346</v>
      </c>
      <c r="H18" s="161"/>
    </row>
    <row r="19" spans="2:8" x14ac:dyDescent="0.25">
      <c r="B19" s="145" t="s">
        <v>1178</v>
      </c>
      <c r="C19" s="28" t="s">
        <v>1178</v>
      </c>
      <c r="D19" s="159" t="s">
        <v>1340</v>
      </c>
      <c r="E19" s="160">
        <v>0.1</v>
      </c>
      <c r="F19" s="163" t="s">
        <v>1346</v>
      </c>
      <c r="H19" s="161"/>
    </row>
    <row r="20" spans="2:8" x14ac:dyDescent="0.25">
      <c r="B20" s="145" t="s">
        <v>1179</v>
      </c>
      <c r="C20" s="28" t="s">
        <v>1179</v>
      </c>
      <c r="D20" s="159" t="s">
        <v>1341</v>
      </c>
      <c r="E20" s="160">
        <v>0.1</v>
      </c>
      <c r="F20" s="163" t="s">
        <v>1346</v>
      </c>
      <c r="H20" s="161"/>
    </row>
  </sheetData>
  <mergeCells count="3">
    <mergeCell ref="B2:F2"/>
    <mergeCell ref="B4:F4"/>
    <mergeCell ref="B5:F5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headerFooter>
    <oddFooter>&amp;C&amp;1#&amp;"Calibri"&amp;9&amp;K737373Informação Interna</oddFooter>
  </headerFooter>
  <ignoredErrors>
    <ignoredError sqref="D7:D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G27"/>
  <sheetViews>
    <sheetView zoomScaleNormal="100" workbookViewId="0"/>
  </sheetViews>
  <sheetFormatPr defaultColWidth="9.1796875" defaultRowHeight="12.5" x14ac:dyDescent="0.25"/>
  <cols>
    <col min="1" max="1" width="2.54296875" style="18" customWidth="1"/>
    <col min="2" max="2" width="10.81640625" style="18" bestFit="1" customWidth="1"/>
    <col min="3" max="3" width="18" style="18" bestFit="1" customWidth="1"/>
    <col min="4" max="4" width="14" style="18" bestFit="1" customWidth="1"/>
    <col min="5" max="5" width="17.08984375" style="18" bestFit="1" customWidth="1"/>
    <col min="6" max="6" width="50.453125" style="18" bestFit="1" customWidth="1"/>
    <col min="7" max="7" width="9.1796875" style="18"/>
    <col min="8" max="8" width="10.1796875" style="18" bestFit="1" customWidth="1"/>
    <col min="9" max="16384" width="9.1796875" style="18"/>
  </cols>
  <sheetData>
    <row r="2" spans="1:59" ht="15.5" x14ac:dyDescent="0.25">
      <c r="B2" s="187" t="s">
        <v>1006</v>
      </c>
      <c r="C2" s="187"/>
      <c r="D2" s="187"/>
      <c r="E2" s="187"/>
      <c r="F2" s="187"/>
    </row>
    <row r="3" spans="1:59" ht="15.5" x14ac:dyDescent="0.35">
      <c r="B3" s="19"/>
      <c r="C3" s="19"/>
      <c r="D3" s="20"/>
      <c r="E3" s="20"/>
      <c r="F3" s="20"/>
      <c r="H3" s="21"/>
    </row>
    <row r="4" spans="1:59" customFormat="1" ht="13.5" thickBot="1" x14ac:dyDescent="0.3">
      <c r="A4" s="18"/>
      <c r="B4" s="215" t="s">
        <v>1343</v>
      </c>
      <c r="C4" s="215"/>
      <c r="D4" s="215"/>
      <c r="E4" s="215"/>
      <c r="F4" s="2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</row>
    <row r="5" spans="1:59" customFormat="1" x14ac:dyDescent="0.25">
      <c r="A5" s="18"/>
      <c r="B5" s="216"/>
      <c r="C5" s="216"/>
      <c r="D5" s="216"/>
      <c r="E5" s="216"/>
      <c r="F5" s="21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</row>
    <row r="6" spans="1:59" ht="24" customHeight="1" x14ac:dyDescent="0.25">
      <c r="B6" s="46" t="s">
        <v>744</v>
      </c>
      <c r="C6" s="46" t="s">
        <v>745</v>
      </c>
      <c r="D6" s="46" t="s">
        <v>1286</v>
      </c>
      <c r="E6" s="46" t="s">
        <v>1287</v>
      </c>
      <c r="F6" s="164" t="s">
        <v>746</v>
      </c>
    </row>
    <row r="7" spans="1:59" x14ac:dyDescent="0.25">
      <c r="B7" s="152" t="s">
        <v>1263</v>
      </c>
      <c r="C7" s="152" t="s">
        <v>1271</v>
      </c>
      <c r="D7" s="153" t="s">
        <v>1289</v>
      </c>
      <c r="E7" s="154" t="s">
        <v>1307</v>
      </c>
      <c r="F7" s="162" t="s">
        <v>1285</v>
      </c>
      <c r="H7" s="156"/>
    </row>
    <row r="8" spans="1:59" x14ac:dyDescent="0.25">
      <c r="B8" s="146" t="s">
        <v>1202</v>
      </c>
      <c r="C8" s="146" t="s">
        <v>1203</v>
      </c>
      <c r="D8" s="153" t="s">
        <v>1290</v>
      </c>
      <c r="E8" s="154" t="s">
        <v>1308</v>
      </c>
      <c r="F8" s="162" t="s">
        <v>1242</v>
      </c>
      <c r="H8" s="156"/>
    </row>
    <row r="9" spans="1:59" x14ac:dyDescent="0.25">
      <c r="B9" s="33" t="s">
        <v>1023</v>
      </c>
      <c r="C9" s="33" t="s">
        <v>919</v>
      </c>
      <c r="D9" s="153" t="s">
        <v>1291</v>
      </c>
      <c r="E9" s="155" t="s">
        <v>1309</v>
      </c>
      <c r="F9" s="162" t="s">
        <v>1243</v>
      </c>
      <c r="H9" s="156"/>
    </row>
    <row r="10" spans="1:59" x14ac:dyDescent="0.25">
      <c r="B10" s="28" t="s">
        <v>890</v>
      </c>
      <c r="C10" s="28" t="s">
        <v>891</v>
      </c>
      <c r="D10" s="153" t="s">
        <v>1292</v>
      </c>
      <c r="E10" s="155" t="s">
        <v>1310</v>
      </c>
      <c r="F10" s="162" t="s">
        <v>1244</v>
      </c>
      <c r="H10" s="156"/>
    </row>
    <row r="11" spans="1:59" x14ac:dyDescent="0.25">
      <c r="B11" s="28" t="s">
        <v>829</v>
      </c>
      <c r="C11" s="28" t="s">
        <v>829</v>
      </c>
      <c r="D11" s="153" t="s">
        <v>1289</v>
      </c>
      <c r="E11" s="155" t="s">
        <v>1311</v>
      </c>
      <c r="F11" s="162" t="s">
        <v>1245</v>
      </c>
      <c r="H11" s="156"/>
    </row>
    <row r="12" spans="1:59" x14ac:dyDescent="0.25">
      <c r="B12" s="145" t="s">
        <v>727</v>
      </c>
      <c r="C12" s="28" t="s">
        <v>727</v>
      </c>
      <c r="D12" s="153" t="s">
        <v>1293</v>
      </c>
      <c r="E12" s="155" t="s">
        <v>1312</v>
      </c>
      <c r="F12" s="162" t="s">
        <v>1246</v>
      </c>
      <c r="H12" s="156"/>
    </row>
    <row r="13" spans="1:59" x14ac:dyDescent="0.25">
      <c r="B13" s="145" t="s">
        <v>1171</v>
      </c>
      <c r="C13" s="28" t="s">
        <v>1172</v>
      </c>
      <c r="D13" s="153" t="s">
        <v>1290</v>
      </c>
      <c r="E13" s="155" t="s">
        <v>1313</v>
      </c>
      <c r="F13" s="162" t="s">
        <v>1247</v>
      </c>
      <c r="H13" s="156"/>
    </row>
    <row r="14" spans="1:59" x14ac:dyDescent="0.25">
      <c r="B14" s="145" t="s">
        <v>1174</v>
      </c>
      <c r="C14" s="28" t="s">
        <v>1174</v>
      </c>
      <c r="D14" s="153" t="s">
        <v>1294</v>
      </c>
      <c r="E14" s="155" t="s">
        <v>1314</v>
      </c>
      <c r="F14" s="162" t="s">
        <v>1248</v>
      </c>
      <c r="H14" s="156"/>
    </row>
    <row r="15" spans="1:59" x14ac:dyDescent="0.25">
      <c r="B15" s="145" t="s">
        <v>1175</v>
      </c>
      <c r="C15" s="28" t="s">
        <v>1175</v>
      </c>
      <c r="D15" s="153" t="s">
        <v>1295</v>
      </c>
      <c r="E15" s="155" t="s">
        <v>1315</v>
      </c>
      <c r="F15" s="162" t="s">
        <v>747</v>
      </c>
      <c r="H15" s="156"/>
    </row>
    <row r="16" spans="1:59" x14ac:dyDescent="0.25">
      <c r="B16" s="145" t="s">
        <v>1176</v>
      </c>
      <c r="C16" s="28" t="s">
        <v>1176</v>
      </c>
      <c r="D16" s="153" t="s">
        <v>1296</v>
      </c>
      <c r="E16" s="155" t="s">
        <v>1316</v>
      </c>
      <c r="F16" s="162" t="s">
        <v>1249</v>
      </c>
      <c r="H16" s="156"/>
    </row>
    <row r="17" spans="2:12" x14ac:dyDescent="0.25">
      <c r="B17" s="145" t="s">
        <v>1177</v>
      </c>
      <c r="C17" s="28" t="s">
        <v>1177</v>
      </c>
      <c r="D17" s="153" t="s">
        <v>1297</v>
      </c>
      <c r="E17" s="155" t="s">
        <v>1317</v>
      </c>
      <c r="F17" s="162" t="s">
        <v>748</v>
      </c>
      <c r="H17" s="156"/>
    </row>
    <row r="18" spans="2:12" x14ac:dyDescent="0.25">
      <c r="B18" s="145" t="s">
        <v>1178</v>
      </c>
      <c r="C18" s="28" t="s">
        <v>1178</v>
      </c>
      <c r="D18" s="153" t="s">
        <v>1298</v>
      </c>
      <c r="E18" s="155" t="s">
        <v>1318</v>
      </c>
      <c r="F18" s="162" t="s">
        <v>749</v>
      </c>
      <c r="H18" s="156"/>
    </row>
    <row r="19" spans="2:12" x14ac:dyDescent="0.25">
      <c r="B19" s="145" t="s">
        <v>1179</v>
      </c>
      <c r="C19" s="28" t="s">
        <v>1179</v>
      </c>
      <c r="D19" s="153" t="s">
        <v>1299</v>
      </c>
      <c r="E19" s="155" t="s">
        <v>1326</v>
      </c>
      <c r="F19" s="162" t="s">
        <v>750</v>
      </c>
      <c r="H19" s="156"/>
    </row>
    <row r="20" spans="2:12" x14ac:dyDescent="0.25">
      <c r="B20" s="145" t="s">
        <v>1180</v>
      </c>
      <c r="C20" s="28" t="s">
        <v>1180</v>
      </c>
      <c r="D20" s="153" t="s">
        <v>1300</v>
      </c>
      <c r="E20" s="155" t="s">
        <v>1319</v>
      </c>
      <c r="F20" s="162" t="s">
        <v>1250</v>
      </c>
      <c r="H20" s="156"/>
    </row>
    <row r="21" spans="2:12" x14ac:dyDescent="0.25">
      <c r="B21" s="145" t="s">
        <v>1181</v>
      </c>
      <c r="C21" s="28" t="s">
        <v>1181</v>
      </c>
      <c r="D21" s="153" t="s">
        <v>1301</v>
      </c>
      <c r="E21" s="155" t="s">
        <v>1320</v>
      </c>
      <c r="F21" s="162" t="s">
        <v>1251</v>
      </c>
      <c r="H21" s="156"/>
    </row>
    <row r="22" spans="2:12" x14ac:dyDescent="0.25">
      <c r="B22" s="145" t="s">
        <v>1182</v>
      </c>
      <c r="C22" s="28" t="s">
        <v>1182</v>
      </c>
      <c r="D22" s="153" t="s">
        <v>1302</v>
      </c>
      <c r="E22" s="155" t="s">
        <v>1321</v>
      </c>
      <c r="F22" s="162" t="s">
        <v>1252</v>
      </c>
      <c r="H22" s="156"/>
    </row>
    <row r="23" spans="2:12" x14ac:dyDescent="0.25">
      <c r="B23" s="145" t="s">
        <v>1183</v>
      </c>
      <c r="C23" s="28" t="s">
        <v>1183</v>
      </c>
      <c r="D23" s="153" t="s">
        <v>1303</v>
      </c>
      <c r="E23" s="155" t="s">
        <v>1322</v>
      </c>
      <c r="F23" s="162" t="s">
        <v>1253</v>
      </c>
      <c r="H23" s="156"/>
    </row>
    <row r="24" spans="2:12" x14ac:dyDescent="0.25">
      <c r="B24" s="145" t="s">
        <v>1184</v>
      </c>
      <c r="C24" s="28" t="s">
        <v>1184</v>
      </c>
      <c r="D24" s="153" t="s">
        <v>1304</v>
      </c>
      <c r="E24" s="155" t="s">
        <v>1288</v>
      </c>
      <c r="F24" s="162" t="s">
        <v>751</v>
      </c>
      <c r="H24" s="156"/>
    </row>
    <row r="25" spans="2:12" x14ac:dyDescent="0.25">
      <c r="B25" s="145" t="s">
        <v>1185</v>
      </c>
      <c r="C25" s="28" t="s">
        <v>1185</v>
      </c>
      <c r="D25" s="153" t="s">
        <v>1303</v>
      </c>
      <c r="E25" s="155" t="s">
        <v>1325</v>
      </c>
      <c r="F25" s="162" t="s">
        <v>752</v>
      </c>
      <c r="H25" s="156"/>
      <c r="L25" s="157"/>
    </row>
    <row r="26" spans="2:12" x14ac:dyDescent="0.25">
      <c r="B26" s="145" t="s">
        <v>1186</v>
      </c>
      <c r="C26" s="28" t="s">
        <v>1186</v>
      </c>
      <c r="D26" s="153" t="s">
        <v>1305</v>
      </c>
      <c r="E26" s="155" t="s">
        <v>1323</v>
      </c>
      <c r="F26" s="162" t="s">
        <v>753</v>
      </c>
      <c r="H26" s="156"/>
    </row>
    <row r="27" spans="2:12" x14ac:dyDescent="0.25">
      <c r="B27" s="145" t="s">
        <v>1187</v>
      </c>
      <c r="C27" s="28" t="s">
        <v>1187</v>
      </c>
      <c r="D27" s="153" t="s">
        <v>1306</v>
      </c>
      <c r="E27" s="155" t="s">
        <v>1324</v>
      </c>
      <c r="F27" s="162" t="s">
        <v>754</v>
      </c>
      <c r="H27" s="156"/>
    </row>
  </sheetData>
  <mergeCells count="3">
    <mergeCell ref="B4:F4"/>
    <mergeCell ref="B5:F5"/>
    <mergeCell ref="B2:F2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headerFooter>
    <oddFooter>&amp;C&amp;1#&amp;"Calibri"&amp;9&amp;K737373Informação Interna</oddFooter>
  </headerFooter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History of Earnings</vt:lpstr>
      <vt:lpstr>Total Earnings</vt:lpstr>
      <vt:lpstr>Bonus Shares</vt:lpstr>
      <vt:lpstr>Subscription</vt:lpstr>
      <vt:lpstr>'Bonus Shares'!Area_de_impressao</vt:lpstr>
      <vt:lpstr>'History of Earnings'!Area_de_impressao</vt:lpstr>
      <vt:lpstr>Subscription!Area_de_impressao</vt:lpstr>
      <vt:lpstr>'Total Earnings'!Area_de_impressao</vt:lpstr>
      <vt:lpstr>'History of Earnings'!Titulos_de_impressao</vt:lpstr>
    </vt:vector>
  </TitlesOfParts>
  <Company>Banco Itaú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Itaú RI</dc:title>
  <dc:creator>Sup. de Assuntos Corporativos</dc:creator>
  <cp:lastModifiedBy>Fernanda Brienza Dos Santos</cp:lastModifiedBy>
  <cp:lastPrinted>2014-09-24T15:10:18Z</cp:lastPrinted>
  <dcterms:created xsi:type="dcterms:W3CDTF">1997-09-14T23:22:21Z</dcterms:created>
  <dcterms:modified xsi:type="dcterms:W3CDTF">2026-03-16T17:58:14Z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74fe19-b04a-4555-a7db-8e59f52bad00_Enabled">
    <vt:lpwstr>true</vt:lpwstr>
  </property>
  <property fmtid="{D5CDD505-2E9C-101B-9397-08002B2CF9AE}" pid="3" name="MSIP_Label_2974fe19-b04a-4555-a7db-8e59f52bad00_SetDate">
    <vt:lpwstr>2022-10-10T14:29:01Z</vt:lpwstr>
  </property>
  <property fmtid="{D5CDD505-2E9C-101B-9397-08002B2CF9AE}" pid="4" name="MSIP_Label_2974fe19-b04a-4555-a7db-8e59f52bad00_Method">
    <vt:lpwstr>Standard</vt:lpwstr>
  </property>
  <property fmtid="{D5CDD505-2E9C-101B-9397-08002B2CF9AE}" pid="5" name="MSIP_Label_2974fe19-b04a-4555-a7db-8e59f52bad00_Name">
    <vt:lpwstr>Interno</vt:lpwstr>
  </property>
  <property fmtid="{D5CDD505-2E9C-101B-9397-08002B2CF9AE}" pid="6" name="MSIP_Label_2974fe19-b04a-4555-a7db-8e59f52bad00_SiteId">
    <vt:lpwstr>d80478e3-bb54-4556-989b-3ba1b1dc6fff</vt:lpwstr>
  </property>
  <property fmtid="{D5CDD505-2E9C-101B-9397-08002B2CF9AE}" pid="7" name="MSIP_Label_2974fe19-b04a-4555-a7db-8e59f52bad00_ActionId">
    <vt:lpwstr>5e23e33a-0d4c-4260-a759-8b87a22da549</vt:lpwstr>
  </property>
  <property fmtid="{D5CDD505-2E9C-101B-9397-08002B2CF9AE}" pid="8" name="MSIP_Label_2974fe19-b04a-4555-a7db-8e59f52bad00_ContentBits">
    <vt:lpwstr>2</vt:lpwstr>
  </property>
  <property fmtid="{D5CDD505-2E9C-101B-9397-08002B2CF9AE}" pid="9" name="{A44787D4-0540-4523-9961-78E4036D8C6D}">
    <vt:lpwstr>{5A015084-4D69-47F9-B5E7-5771391D3EBB}</vt:lpwstr>
  </property>
  <property fmtid="{D5CDD505-2E9C-101B-9397-08002B2CF9AE}" pid="10" name="EcoUpdateId">
    <vt:lpwstr>1439404848</vt:lpwstr>
  </property>
  <property fmtid="{D5CDD505-2E9C-101B-9397-08002B2CF9AE}" pid="11" name="EcoUpdateMessage">
    <vt:lpwstr>2025/08/11-18:40:48</vt:lpwstr>
  </property>
  <property fmtid="{D5CDD505-2E9C-101B-9397-08002B2CF9AE}" pid="12" name="EcoUpdateStatus">
    <vt:lpwstr>2025-08-08=BRA:St,ME,TP;USA:St,ME;ARG:St,ME,TP;MEX:St,ME,Fd,TP;CHL:St,ME,Fd;COL:St,ME;PER:St,ME,Fd|2025-08-10=BRA:Fd|2022-10-17=USA:TP|2025-08-07=ARG:Fd;PER:TP;SAU:St|2021-11-17=CHL:TP|2014-02-26=VEN:St|2002-11-08=JPN:St|2025-07-30=GBR:St,ME|2016-08-18=NNN:St|2025-08-05=COL:Fd|2007-01-31=ESP:St|2003-01-29=CHN:St|2003-01-28=TWN:St|2003-01-30=HKG:St;KOR:St|2023-01-19=OTH:St|2025-06-24=PAN:St|2024-06-24=SAU:ME</vt:lpwstr>
  </property>
</Properties>
</file>