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fernanda.oliveira\OneDrive - internationalmealcompany.com\Área de Trabalho\"/>
    </mc:Choice>
  </mc:AlternateContent>
  <bookViews>
    <workbookView xWindow="0" yWindow="0" windowWidth="19200" windowHeight="7050" tabRatio="899" activeTab="1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62913"/>
</workbook>
</file>

<file path=xl/calcChain.xml><?xml version="1.0" encoding="utf-8"?>
<calcChain xmlns="http://schemas.openxmlformats.org/spreadsheetml/2006/main">
  <c r="AQ20" i="173" l="1"/>
  <c r="AQ19" i="173"/>
  <c r="X22" i="162"/>
  <c r="W19" i="158" l="1"/>
  <c r="AF25" i="127"/>
  <c r="L44" i="174" l="1"/>
  <c r="K44" i="174"/>
  <c r="J44" i="174"/>
  <c r="I44" i="174"/>
  <c r="H44" i="174"/>
  <c r="G44" i="174"/>
  <c r="F44" i="174"/>
  <c r="E44" i="174"/>
  <c r="D44" i="174"/>
  <c r="C44" i="174"/>
  <c r="B44" i="174"/>
  <c r="L37" i="174"/>
  <c r="K37" i="174"/>
  <c r="J37" i="174"/>
  <c r="I37" i="174"/>
  <c r="H37" i="174"/>
  <c r="G37" i="174"/>
  <c r="F37" i="174"/>
  <c r="E37" i="174"/>
  <c r="D37" i="174"/>
  <c r="C37" i="174"/>
  <c r="B37" i="174"/>
  <c r="L31" i="174"/>
  <c r="K31" i="174"/>
  <c r="J31" i="174"/>
  <c r="I31" i="174"/>
  <c r="H31" i="174"/>
  <c r="G31" i="174"/>
  <c r="F31" i="174"/>
  <c r="E31" i="174"/>
  <c r="D31" i="174"/>
  <c r="C31" i="174"/>
  <c r="B31" i="174"/>
  <c r="L24" i="174"/>
  <c r="K24" i="174"/>
  <c r="J24" i="174"/>
  <c r="I24" i="174"/>
  <c r="H24" i="174"/>
  <c r="G24" i="174"/>
  <c r="F24" i="174"/>
  <c r="E24" i="174"/>
  <c r="D24" i="174"/>
  <c r="C24" i="174"/>
  <c r="B24" i="174"/>
  <c r="L20" i="174"/>
  <c r="K20" i="174"/>
  <c r="J20" i="174"/>
  <c r="I20" i="174"/>
  <c r="H20" i="174"/>
  <c r="G20" i="174"/>
  <c r="F20" i="174"/>
  <c r="E20" i="174"/>
  <c r="D20" i="174"/>
  <c r="C20" i="174"/>
  <c r="B20" i="174"/>
  <c r="L13" i="174"/>
  <c r="K13" i="174"/>
  <c r="J13" i="174"/>
  <c r="I13" i="174"/>
  <c r="H13" i="174"/>
  <c r="G13" i="174"/>
  <c r="F13" i="174"/>
  <c r="E13" i="174"/>
  <c r="D13" i="174"/>
  <c r="C13" i="174"/>
  <c r="B13" i="174"/>
  <c r="L6" i="174"/>
  <c r="K6" i="174"/>
  <c r="J6" i="174"/>
  <c r="I6" i="174"/>
  <c r="H6" i="174"/>
  <c r="G6" i="174"/>
  <c r="F6" i="174"/>
  <c r="E6" i="174"/>
  <c r="D6" i="174"/>
  <c r="C6" i="174"/>
  <c r="B6" i="174"/>
  <c r="M3" i="174"/>
  <c r="L3" i="174"/>
  <c r="K3" i="174"/>
  <c r="AB32" i="171"/>
  <c r="AA32" i="171"/>
  <c r="Z32" i="171"/>
  <c r="Y32" i="171"/>
  <c r="X32" i="171"/>
  <c r="W32" i="171"/>
  <c r="V32" i="171"/>
  <c r="U32" i="171"/>
  <c r="T32" i="171"/>
  <c r="S32" i="171"/>
  <c r="R32" i="171"/>
  <c r="Q32" i="171"/>
  <c r="P32" i="171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B32" i="171"/>
  <c r="AB31" i="171"/>
  <c r="AA31" i="171"/>
  <c r="Z31" i="171"/>
  <c r="Y31" i="171"/>
  <c r="X31" i="171"/>
  <c r="W31" i="171"/>
  <c r="V31" i="171"/>
  <c r="U31" i="171"/>
  <c r="T31" i="171"/>
  <c r="S31" i="171"/>
  <c r="R31" i="171"/>
  <c r="Q31" i="171"/>
  <c r="P31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B31" i="171"/>
  <c r="AB29" i="171"/>
  <c r="AA29" i="171"/>
  <c r="Z29" i="171"/>
  <c r="Y29" i="171"/>
  <c r="X29" i="171"/>
  <c r="W29" i="171"/>
  <c r="V29" i="171"/>
  <c r="U29" i="171"/>
  <c r="T29" i="171"/>
  <c r="S29" i="171"/>
  <c r="R29" i="171"/>
  <c r="Q29" i="171"/>
  <c r="P29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B29" i="171"/>
  <c r="AB28" i="171"/>
  <c r="AA28" i="171"/>
  <c r="Z28" i="171"/>
  <c r="Y28" i="171"/>
  <c r="X28" i="171"/>
  <c r="W28" i="171"/>
  <c r="V28" i="171"/>
  <c r="U28" i="171"/>
  <c r="T28" i="171"/>
  <c r="S28" i="171"/>
  <c r="O28" i="171"/>
  <c r="N28" i="171"/>
  <c r="M28" i="171"/>
  <c r="L28" i="171"/>
  <c r="J28" i="171"/>
  <c r="I28" i="171"/>
  <c r="H28" i="171"/>
  <c r="G28" i="171"/>
  <c r="F28" i="171"/>
  <c r="E28" i="171"/>
  <c r="D28" i="171"/>
  <c r="C28" i="171"/>
  <c r="B28" i="171"/>
  <c r="AB17" i="171"/>
  <c r="AA17" i="171"/>
  <c r="Z17" i="171"/>
  <c r="Y17" i="171"/>
  <c r="X17" i="171"/>
  <c r="W17" i="171"/>
  <c r="V17" i="171"/>
  <c r="U17" i="171"/>
  <c r="T17" i="171"/>
  <c r="S17" i="171"/>
  <c r="R17" i="171"/>
  <c r="Q17" i="171"/>
  <c r="P17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B17" i="171"/>
  <c r="AB15" i="171"/>
  <c r="AA15" i="171"/>
  <c r="Z15" i="171"/>
  <c r="Y15" i="171"/>
  <c r="X15" i="171"/>
  <c r="W15" i="171"/>
  <c r="V15" i="171"/>
  <c r="U15" i="171"/>
  <c r="T15" i="171"/>
  <c r="S15" i="171"/>
  <c r="O15" i="171"/>
  <c r="N15" i="171"/>
  <c r="M15" i="171"/>
  <c r="L15" i="171"/>
  <c r="J15" i="171"/>
  <c r="AB8" i="171"/>
  <c r="AA8" i="171"/>
  <c r="Z8" i="171"/>
  <c r="Y8" i="171"/>
  <c r="X8" i="171"/>
  <c r="W8" i="171"/>
  <c r="V8" i="171"/>
  <c r="U8" i="171"/>
  <c r="T8" i="171"/>
  <c r="S8" i="171"/>
  <c r="O8" i="171"/>
  <c r="N8" i="171"/>
  <c r="M8" i="171"/>
  <c r="L8" i="171"/>
  <c r="J8" i="171"/>
  <c r="AB5" i="171"/>
  <c r="AA5" i="171"/>
  <c r="Z5" i="171"/>
  <c r="Y5" i="171"/>
  <c r="X5" i="171"/>
  <c r="W5" i="171"/>
  <c r="V5" i="171"/>
  <c r="U5" i="171"/>
  <c r="T5" i="171"/>
  <c r="S5" i="171"/>
  <c r="O5" i="171"/>
  <c r="N5" i="171"/>
  <c r="M5" i="171"/>
  <c r="L5" i="171"/>
  <c r="J5" i="171"/>
  <c r="AC3" i="171"/>
  <c r="AB3" i="171"/>
  <c r="AA3" i="171"/>
  <c r="Z3" i="171"/>
  <c r="Y3" i="171"/>
  <c r="X3" i="171"/>
  <c r="Q32" i="170"/>
  <c r="P32" i="170"/>
  <c r="O32" i="170"/>
  <c r="N32" i="170"/>
  <c r="M32" i="170"/>
  <c r="L32" i="170"/>
  <c r="K32" i="170"/>
  <c r="J32" i="170"/>
  <c r="I32" i="170"/>
  <c r="H32" i="170"/>
  <c r="G32" i="170"/>
  <c r="F32" i="170"/>
  <c r="E32" i="170"/>
  <c r="D32" i="170"/>
  <c r="C32" i="170"/>
  <c r="B32" i="170"/>
  <c r="Q31" i="170"/>
  <c r="P31" i="170"/>
  <c r="O31" i="170"/>
  <c r="N31" i="170"/>
  <c r="M31" i="170"/>
  <c r="L31" i="170"/>
  <c r="K31" i="170"/>
  <c r="J31" i="170"/>
  <c r="I31" i="170"/>
  <c r="H31" i="170"/>
  <c r="G31" i="170"/>
  <c r="F31" i="170"/>
  <c r="E31" i="170"/>
  <c r="D31" i="170"/>
  <c r="C31" i="170"/>
  <c r="B31" i="170"/>
  <c r="Q29" i="170"/>
  <c r="P29" i="170"/>
  <c r="O29" i="170"/>
  <c r="N29" i="170"/>
  <c r="M29" i="170"/>
  <c r="L29" i="170"/>
  <c r="K29" i="170"/>
  <c r="J29" i="170"/>
  <c r="I29" i="170"/>
  <c r="H29" i="170"/>
  <c r="G29" i="170"/>
  <c r="F29" i="170"/>
  <c r="E29" i="170"/>
  <c r="D29" i="170"/>
  <c r="C29" i="170"/>
  <c r="B29" i="170"/>
  <c r="O28" i="170"/>
  <c r="N28" i="170"/>
  <c r="M28" i="170"/>
  <c r="L28" i="170"/>
  <c r="J28" i="170"/>
  <c r="I28" i="170"/>
  <c r="H28" i="170"/>
  <c r="G28" i="170"/>
  <c r="F28" i="170"/>
  <c r="E28" i="170"/>
  <c r="D28" i="170"/>
  <c r="C28" i="170"/>
  <c r="B28" i="170"/>
  <c r="O17" i="170"/>
  <c r="N17" i="170"/>
  <c r="M17" i="170"/>
  <c r="L17" i="170"/>
  <c r="J17" i="170"/>
  <c r="I17" i="170"/>
  <c r="H17" i="170"/>
  <c r="G17" i="170"/>
  <c r="F17" i="170"/>
  <c r="E17" i="170"/>
  <c r="D17" i="170"/>
  <c r="C17" i="170"/>
  <c r="B17" i="170"/>
  <c r="O15" i="170"/>
  <c r="N15" i="170"/>
  <c r="M15" i="170"/>
  <c r="L15" i="170"/>
  <c r="J15" i="170"/>
  <c r="H15" i="170"/>
  <c r="G15" i="170"/>
  <c r="F15" i="170"/>
  <c r="D15" i="170"/>
  <c r="C15" i="170"/>
  <c r="B15" i="170"/>
  <c r="O9" i="170"/>
  <c r="N9" i="170"/>
  <c r="M9" i="170"/>
  <c r="L9" i="170"/>
  <c r="J9" i="170"/>
  <c r="H9" i="170"/>
  <c r="G9" i="170"/>
  <c r="F9" i="170"/>
  <c r="D9" i="170"/>
  <c r="C9" i="170"/>
  <c r="B9" i="170"/>
  <c r="O5" i="170"/>
  <c r="N5" i="170"/>
  <c r="M5" i="170"/>
  <c r="L5" i="170"/>
  <c r="J5" i="170"/>
  <c r="H5" i="170"/>
  <c r="G5" i="170"/>
  <c r="F5" i="170"/>
  <c r="D5" i="170"/>
  <c r="C5" i="170"/>
  <c r="B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B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B31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B29" i="169"/>
  <c r="O28" i="169"/>
  <c r="N28" i="169"/>
  <c r="M28" i="169"/>
  <c r="L28" i="169"/>
  <c r="J28" i="169"/>
  <c r="I28" i="169"/>
  <c r="H28" i="169"/>
  <c r="G28" i="169"/>
  <c r="F28" i="169"/>
  <c r="E28" i="169"/>
  <c r="D28" i="169"/>
  <c r="C28" i="169"/>
  <c r="B28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B18" i="169"/>
  <c r="O16" i="169"/>
  <c r="N16" i="169"/>
  <c r="M16" i="169"/>
  <c r="L16" i="169"/>
  <c r="J16" i="169"/>
  <c r="H16" i="169"/>
  <c r="G16" i="169"/>
  <c r="F16" i="169"/>
  <c r="E16" i="169"/>
  <c r="D16" i="169"/>
  <c r="C16" i="169"/>
  <c r="B16" i="169"/>
  <c r="O9" i="169"/>
  <c r="N9" i="169"/>
  <c r="M9" i="169"/>
  <c r="L9" i="169"/>
  <c r="J9" i="169"/>
  <c r="I9" i="169"/>
  <c r="H9" i="169"/>
  <c r="G9" i="169"/>
  <c r="F9" i="169"/>
  <c r="E9" i="169"/>
  <c r="D9" i="169"/>
  <c r="C9" i="169"/>
  <c r="B9" i="169"/>
  <c r="O5" i="169"/>
  <c r="N5" i="169"/>
  <c r="M5" i="169"/>
  <c r="L5" i="169"/>
  <c r="J5" i="169"/>
  <c r="I5" i="169"/>
  <c r="H5" i="169"/>
  <c r="G5" i="169"/>
  <c r="F5" i="169"/>
  <c r="E5" i="169"/>
  <c r="D5" i="169"/>
  <c r="C5" i="169"/>
  <c r="B5" i="169"/>
  <c r="Q32" i="168"/>
  <c r="P32" i="168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B32" i="168"/>
  <c r="Q31" i="168"/>
  <c r="P31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B31" i="168"/>
  <c r="Q29" i="168"/>
  <c r="P29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B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B28" i="168"/>
  <c r="Q18" i="168"/>
  <c r="P18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B18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B16" i="168"/>
  <c r="O9" i="168"/>
  <c r="N9" i="168"/>
  <c r="M9" i="168"/>
  <c r="L9" i="168"/>
  <c r="K9" i="168"/>
  <c r="J9" i="168"/>
  <c r="I9" i="168"/>
  <c r="H9" i="168"/>
  <c r="G9" i="168"/>
  <c r="F9" i="168"/>
  <c r="E9" i="168"/>
  <c r="D9" i="168"/>
  <c r="C9" i="168"/>
  <c r="B9" i="168"/>
  <c r="O5" i="168"/>
  <c r="N5" i="168"/>
  <c r="M5" i="168"/>
  <c r="L5" i="168"/>
  <c r="K5" i="168"/>
  <c r="J5" i="168"/>
  <c r="I5" i="168"/>
  <c r="H5" i="168"/>
  <c r="G5" i="168"/>
  <c r="F5" i="168"/>
  <c r="E5" i="168"/>
  <c r="D5" i="168"/>
  <c r="C5" i="168"/>
  <c r="B5" i="168"/>
  <c r="AB32" i="167"/>
  <c r="AA32" i="167"/>
  <c r="Z32" i="167"/>
  <c r="Y32" i="167"/>
  <c r="X32" i="167"/>
  <c r="W32" i="167"/>
  <c r="V32" i="167"/>
  <c r="U32" i="167"/>
  <c r="T32" i="167"/>
  <c r="S32" i="167"/>
  <c r="R32" i="167"/>
  <c r="Q32" i="167"/>
  <c r="P32" i="167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B32" i="167"/>
  <c r="AB31" i="167"/>
  <c r="AA31" i="167"/>
  <c r="Z31" i="167"/>
  <c r="Y31" i="167"/>
  <c r="X31" i="167"/>
  <c r="W31" i="167"/>
  <c r="V31" i="167"/>
  <c r="U31" i="167"/>
  <c r="T31" i="167"/>
  <c r="S31" i="167"/>
  <c r="R31" i="167"/>
  <c r="Q31" i="167"/>
  <c r="P31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B31" i="167"/>
  <c r="AB29" i="167"/>
  <c r="AA29" i="167"/>
  <c r="Z29" i="167"/>
  <c r="Y29" i="167"/>
  <c r="X29" i="167"/>
  <c r="W29" i="167"/>
  <c r="V29" i="167"/>
  <c r="U29" i="167"/>
  <c r="T29" i="167"/>
  <c r="S29" i="167"/>
  <c r="R29" i="167"/>
  <c r="Q29" i="167"/>
  <c r="P29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B29" i="167"/>
  <c r="AB28" i="167"/>
  <c r="AA28" i="167"/>
  <c r="Z28" i="167"/>
  <c r="Y28" i="167"/>
  <c r="X28" i="167"/>
  <c r="W28" i="167"/>
  <c r="V28" i="167"/>
  <c r="U28" i="167"/>
  <c r="T28" i="167"/>
  <c r="S28" i="167"/>
  <c r="O28" i="167"/>
  <c r="N28" i="167"/>
  <c r="M28" i="167"/>
  <c r="L28" i="167"/>
  <c r="J28" i="167"/>
  <c r="I28" i="167"/>
  <c r="H28" i="167"/>
  <c r="G28" i="167"/>
  <c r="F28" i="167"/>
  <c r="E28" i="167"/>
  <c r="D28" i="167"/>
  <c r="C28" i="167"/>
  <c r="B28" i="167"/>
  <c r="AB18" i="167"/>
  <c r="AA18" i="167"/>
  <c r="Z18" i="167"/>
  <c r="Y18" i="167"/>
  <c r="X18" i="167"/>
  <c r="W18" i="167"/>
  <c r="V18" i="167"/>
  <c r="U18" i="167"/>
  <c r="T18" i="167"/>
  <c r="S18" i="167"/>
  <c r="R18" i="167"/>
  <c r="Q18" i="167"/>
  <c r="P18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B18" i="167"/>
  <c r="AB16" i="167"/>
  <c r="AA16" i="167"/>
  <c r="Z16" i="167"/>
  <c r="Y16" i="167"/>
  <c r="X16" i="167"/>
  <c r="W16" i="167"/>
  <c r="V16" i="167"/>
  <c r="U16" i="167"/>
  <c r="T16" i="167"/>
  <c r="S16" i="167"/>
  <c r="O16" i="167"/>
  <c r="N16" i="167"/>
  <c r="M16" i="167"/>
  <c r="L16" i="167"/>
  <c r="J16" i="167"/>
  <c r="H16" i="167"/>
  <c r="G16" i="167"/>
  <c r="F16" i="167"/>
  <c r="E16" i="167"/>
  <c r="D16" i="167"/>
  <c r="C16" i="167"/>
  <c r="B16" i="167"/>
  <c r="AB9" i="167"/>
  <c r="AA9" i="167"/>
  <c r="Z9" i="167"/>
  <c r="Y9" i="167"/>
  <c r="X9" i="167"/>
  <c r="W9" i="167"/>
  <c r="V9" i="167"/>
  <c r="U9" i="167"/>
  <c r="T9" i="167"/>
  <c r="S9" i="167"/>
  <c r="O9" i="167"/>
  <c r="N9" i="167"/>
  <c r="M9" i="167"/>
  <c r="L9" i="167"/>
  <c r="J9" i="167"/>
  <c r="H9" i="167"/>
  <c r="G9" i="167"/>
  <c r="F9" i="167"/>
  <c r="E9" i="167"/>
  <c r="D9" i="167"/>
  <c r="C9" i="167"/>
  <c r="B9" i="167"/>
  <c r="AB5" i="167"/>
  <c r="AA5" i="167"/>
  <c r="Z5" i="167"/>
  <c r="Y5" i="167"/>
  <c r="X5" i="167"/>
  <c r="W5" i="167"/>
  <c r="V5" i="167"/>
  <c r="U5" i="167"/>
  <c r="T5" i="167"/>
  <c r="S5" i="167"/>
  <c r="O5" i="167"/>
  <c r="N5" i="167"/>
  <c r="M5" i="167"/>
  <c r="L5" i="167"/>
  <c r="J5" i="167"/>
  <c r="I5" i="167"/>
  <c r="H5" i="167"/>
  <c r="G5" i="167"/>
  <c r="F5" i="167"/>
  <c r="E5" i="167"/>
  <c r="D5" i="167"/>
  <c r="C5" i="167"/>
  <c r="B5" i="167"/>
  <c r="AB34" i="166"/>
  <c r="AA34" i="166"/>
  <c r="Z34" i="166"/>
  <c r="Y34" i="166"/>
  <c r="X34" i="166"/>
  <c r="W34" i="166"/>
  <c r="V34" i="166"/>
  <c r="U34" i="166"/>
  <c r="T34" i="166"/>
  <c r="S34" i="166"/>
  <c r="R34" i="166"/>
  <c r="Q34" i="166"/>
  <c r="P34" i="166"/>
  <c r="O34" i="166"/>
  <c r="N34" i="166"/>
  <c r="M34" i="166"/>
  <c r="L34" i="166"/>
  <c r="K34" i="166"/>
  <c r="J34" i="166"/>
  <c r="I34" i="166"/>
  <c r="H34" i="166"/>
  <c r="G34" i="166"/>
  <c r="F34" i="166"/>
  <c r="E34" i="166"/>
  <c r="D34" i="166"/>
  <c r="C34" i="166"/>
  <c r="B34" i="166"/>
  <c r="AB33" i="166"/>
  <c r="AA33" i="166"/>
  <c r="Z33" i="166"/>
  <c r="Y33" i="166"/>
  <c r="X33" i="166"/>
  <c r="W33" i="166"/>
  <c r="V33" i="166"/>
  <c r="U33" i="166"/>
  <c r="T33" i="166"/>
  <c r="S33" i="166"/>
  <c r="R33" i="166"/>
  <c r="Q33" i="166"/>
  <c r="P33" i="166"/>
  <c r="O33" i="166"/>
  <c r="N33" i="166"/>
  <c r="M33" i="166"/>
  <c r="L33" i="166"/>
  <c r="K33" i="166"/>
  <c r="J33" i="166"/>
  <c r="I33" i="166"/>
  <c r="H33" i="166"/>
  <c r="G33" i="166"/>
  <c r="F33" i="166"/>
  <c r="E33" i="166"/>
  <c r="D33" i="166"/>
  <c r="C33" i="166"/>
  <c r="B33" i="166"/>
  <c r="AB31" i="166"/>
  <c r="AA31" i="166"/>
  <c r="Z31" i="166"/>
  <c r="Y31" i="166"/>
  <c r="X31" i="166"/>
  <c r="W31" i="166"/>
  <c r="V31" i="166"/>
  <c r="U31" i="166"/>
  <c r="T31" i="166"/>
  <c r="S31" i="166"/>
  <c r="R31" i="166"/>
  <c r="Q31" i="166"/>
  <c r="P31" i="166"/>
  <c r="O31" i="166"/>
  <c r="N31" i="166"/>
  <c r="M31" i="166"/>
  <c r="L31" i="166"/>
  <c r="K31" i="166"/>
  <c r="J31" i="166"/>
  <c r="I31" i="166"/>
  <c r="H31" i="166"/>
  <c r="G31" i="166"/>
  <c r="F31" i="166"/>
  <c r="E31" i="166"/>
  <c r="D31" i="166"/>
  <c r="C31" i="166"/>
  <c r="B31" i="166"/>
  <c r="AB30" i="166"/>
  <c r="AA30" i="166"/>
  <c r="Z30" i="166"/>
  <c r="Y30" i="166"/>
  <c r="X30" i="166"/>
  <c r="W30" i="166"/>
  <c r="V30" i="166"/>
  <c r="U30" i="166"/>
  <c r="T30" i="166"/>
  <c r="S30" i="166"/>
  <c r="Q30" i="166"/>
  <c r="O30" i="166"/>
  <c r="N30" i="166"/>
  <c r="M30" i="166"/>
  <c r="L30" i="166"/>
  <c r="K30" i="166"/>
  <c r="J30" i="166"/>
  <c r="I30" i="166"/>
  <c r="H30" i="166"/>
  <c r="G30" i="166"/>
  <c r="F30" i="166"/>
  <c r="E30" i="166"/>
  <c r="D30" i="166"/>
  <c r="C30" i="166"/>
  <c r="B30" i="166"/>
  <c r="AB27" i="166"/>
  <c r="AA27" i="166"/>
  <c r="Z27" i="166"/>
  <c r="Y27" i="166"/>
  <c r="X27" i="166"/>
  <c r="W27" i="166"/>
  <c r="V27" i="166"/>
  <c r="U27" i="166"/>
  <c r="T27" i="166"/>
  <c r="S27" i="166"/>
  <c r="Q27" i="166"/>
  <c r="O27" i="166"/>
  <c r="N27" i="166"/>
  <c r="M27" i="166"/>
  <c r="L27" i="166"/>
  <c r="K27" i="166"/>
  <c r="J27" i="166"/>
  <c r="AB24" i="166"/>
  <c r="AA24" i="166"/>
  <c r="Z24" i="166"/>
  <c r="Y24" i="166"/>
  <c r="X24" i="166"/>
  <c r="W24" i="166"/>
  <c r="V24" i="166"/>
  <c r="U24" i="166"/>
  <c r="T24" i="166"/>
  <c r="S24" i="166"/>
  <c r="Q24" i="166"/>
  <c r="O24" i="166"/>
  <c r="N24" i="166"/>
  <c r="M24" i="166"/>
  <c r="L24" i="166"/>
  <c r="K24" i="166"/>
  <c r="J24" i="166"/>
  <c r="AB23" i="166"/>
  <c r="AA23" i="166"/>
  <c r="Z23" i="166"/>
  <c r="Y23" i="166"/>
  <c r="X23" i="166"/>
  <c r="W23" i="166"/>
  <c r="V23" i="166"/>
  <c r="U23" i="166"/>
  <c r="T23" i="166"/>
  <c r="S23" i="166"/>
  <c r="Q23" i="166"/>
  <c r="O23" i="166"/>
  <c r="N23" i="166"/>
  <c r="M23" i="166"/>
  <c r="L23" i="166"/>
  <c r="K23" i="166"/>
  <c r="J23" i="166"/>
  <c r="AB22" i="166"/>
  <c r="AA22" i="166"/>
  <c r="Z22" i="166"/>
  <c r="Y22" i="166"/>
  <c r="X22" i="166"/>
  <c r="W22" i="166"/>
  <c r="V22" i="166"/>
  <c r="U22" i="166"/>
  <c r="T22" i="166"/>
  <c r="S22" i="166"/>
  <c r="Q22" i="166"/>
  <c r="O22" i="166"/>
  <c r="N22" i="166"/>
  <c r="M22" i="166"/>
  <c r="L22" i="166"/>
  <c r="K22" i="166"/>
  <c r="J22" i="166"/>
  <c r="AB21" i="166"/>
  <c r="AA21" i="166"/>
  <c r="Z21" i="166"/>
  <c r="Y21" i="166"/>
  <c r="X21" i="166"/>
  <c r="W21" i="166"/>
  <c r="V21" i="166"/>
  <c r="U21" i="166"/>
  <c r="T21" i="166"/>
  <c r="S21" i="166"/>
  <c r="Q21" i="166"/>
  <c r="O21" i="166"/>
  <c r="N21" i="166"/>
  <c r="M21" i="166"/>
  <c r="L21" i="166"/>
  <c r="K21" i="166"/>
  <c r="J21" i="166"/>
  <c r="AB20" i="166"/>
  <c r="AA20" i="166"/>
  <c r="Z20" i="166"/>
  <c r="Y20" i="166"/>
  <c r="X20" i="166"/>
  <c r="W20" i="166"/>
  <c r="V20" i="166"/>
  <c r="U20" i="166"/>
  <c r="T20" i="166"/>
  <c r="S20" i="166"/>
  <c r="Q20" i="166"/>
  <c r="O20" i="166"/>
  <c r="N20" i="166"/>
  <c r="M20" i="166"/>
  <c r="L20" i="166"/>
  <c r="K20" i="166"/>
  <c r="J20" i="166"/>
  <c r="AB19" i="166"/>
  <c r="AA19" i="166"/>
  <c r="Z19" i="166"/>
  <c r="Y19" i="166"/>
  <c r="X19" i="166"/>
  <c r="W19" i="166"/>
  <c r="V19" i="166"/>
  <c r="U19" i="166"/>
  <c r="T19" i="166"/>
  <c r="S19" i="166"/>
  <c r="R19" i="166"/>
  <c r="Q19" i="166"/>
  <c r="P19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B19" i="166"/>
  <c r="AB17" i="166"/>
  <c r="AA17" i="166"/>
  <c r="Z17" i="166"/>
  <c r="Y17" i="166"/>
  <c r="X17" i="166"/>
  <c r="W17" i="166"/>
  <c r="V17" i="166"/>
  <c r="U17" i="166"/>
  <c r="T17" i="166"/>
  <c r="S17" i="166"/>
  <c r="Q17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B17" i="166"/>
  <c r="AB15" i="166"/>
  <c r="AA15" i="166"/>
  <c r="Z15" i="166"/>
  <c r="Y15" i="166"/>
  <c r="X15" i="166"/>
  <c r="W15" i="166"/>
  <c r="V15" i="166"/>
  <c r="U15" i="166"/>
  <c r="T15" i="166"/>
  <c r="S15" i="166"/>
  <c r="Q15" i="166"/>
  <c r="O15" i="166"/>
  <c r="N15" i="166"/>
  <c r="M15" i="166"/>
  <c r="L15" i="166"/>
  <c r="K15" i="166"/>
  <c r="J15" i="166"/>
  <c r="AB14" i="166"/>
  <c r="AA14" i="166"/>
  <c r="Z14" i="166"/>
  <c r="Y14" i="166"/>
  <c r="X14" i="166"/>
  <c r="AB13" i="166"/>
  <c r="AA13" i="166"/>
  <c r="Z13" i="166"/>
  <c r="Y13" i="166"/>
  <c r="X13" i="166"/>
  <c r="W13" i="166"/>
  <c r="V13" i="166"/>
  <c r="U13" i="166"/>
  <c r="T13" i="166"/>
  <c r="S13" i="166"/>
  <c r="Q13" i="166"/>
  <c r="O13" i="166"/>
  <c r="N13" i="166"/>
  <c r="M13" i="166"/>
  <c r="L13" i="166"/>
  <c r="K13" i="166"/>
  <c r="J13" i="166"/>
  <c r="AB12" i="166"/>
  <c r="AA12" i="166"/>
  <c r="Z12" i="166"/>
  <c r="Y12" i="166"/>
  <c r="X12" i="166"/>
  <c r="W12" i="166"/>
  <c r="V12" i="166"/>
  <c r="U12" i="166"/>
  <c r="T12" i="166"/>
  <c r="S12" i="166"/>
  <c r="Q12" i="166"/>
  <c r="O12" i="166"/>
  <c r="N12" i="166"/>
  <c r="M12" i="166"/>
  <c r="L12" i="166"/>
  <c r="K12" i="166"/>
  <c r="J12" i="166"/>
  <c r="AB11" i="166"/>
  <c r="AA11" i="166"/>
  <c r="Z11" i="166"/>
  <c r="Y11" i="166"/>
  <c r="X11" i="166"/>
  <c r="W11" i="166"/>
  <c r="V11" i="166"/>
  <c r="U11" i="166"/>
  <c r="T11" i="166"/>
  <c r="S11" i="166"/>
  <c r="Q11" i="166"/>
  <c r="O11" i="166"/>
  <c r="N11" i="166"/>
  <c r="M11" i="166"/>
  <c r="L11" i="166"/>
  <c r="K11" i="166"/>
  <c r="J11" i="166"/>
  <c r="AB10" i="166"/>
  <c r="AA10" i="166"/>
  <c r="Z10" i="166"/>
  <c r="Y10" i="166"/>
  <c r="X10" i="166"/>
  <c r="W10" i="166"/>
  <c r="V10" i="166"/>
  <c r="U10" i="166"/>
  <c r="T10" i="166"/>
  <c r="S10" i="166"/>
  <c r="Q10" i="166"/>
  <c r="O10" i="166"/>
  <c r="N10" i="166"/>
  <c r="M10" i="166"/>
  <c r="L10" i="166"/>
  <c r="K10" i="166"/>
  <c r="J10" i="166"/>
  <c r="AB9" i="166"/>
  <c r="AA9" i="166"/>
  <c r="Z9" i="166"/>
  <c r="Y9" i="166"/>
  <c r="X9" i="166"/>
  <c r="W9" i="166"/>
  <c r="V9" i="166"/>
  <c r="U9" i="166"/>
  <c r="T9" i="166"/>
  <c r="S9" i="166"/>
  <c r="Q9" i="166"/>
  <c r="O9" i="166"/>
  <c r="N9" i="166"/>
  <c r="M9" i="166"/>
  <c r="L9" i="166"/>
  <c r="K9" i="166"/>
  <c r="J9" i="166"/>
  <c r="I9" i="166"/>
  <c r="H9" i="166"/>
  <c r="G9" i="166"/>
  <c r="F9" i="166"/>
  <c r="E9" i="166"/>
  <c r="D9" i="166"/>
  <c r="C9" i="166"/>
  <c r="B9" i="166"/>
  <c r="AB7" i="166"/>
  <c r="AA7" i="166"/>
  <c r="Z7" i="166"/>
  <c r="Y7" i="166"/>
  <c r="X7" i="166"/>
  <c r="W7" i="166"/>
  <c r="V7" i="166"/>
  <c r="U7" i="166"/>
  <c r="T7" i="166"/>
  <c r="S7" i="166"/>
  <c r="Q7" i="166"/>
  <c r="O7" i="166"/>
  <c r="N7" i="166"/>
  <c r="M7" i="166"/>
  <c r="L7" i="166"/>
  <c r="K7" i="166"/>
  <c r="J7" i="166"/>
  <c r="AB6" i="166"/>
  <c r="AA6" i="166"/>
  <c r="Z6" i="166"/>
  <c r="Y6" i="166"/>
  <c r="X6" i="166"/>
  <c r="W6" i="166"/>
  <c r="V6" i="166"/>
  <c r="U6" i="166"/>
  <c r="T6" i="166"/>
  <c r="S6" i="166"/>
  <c r="Q6" i="166"/>
  <c r="O6" i="166"/>
  <c r="N6" i="166"/>
  <c r="M6" i="166"/>
  <c r="L6" i="166"/>
  <c r="K6" i="166"/>
  <c r="J6" i="166"/>
  <c r="AB5" i="166"/>
  <c r="AA5" i="166"/>
  <c r="Z5" i="166"/>
  <c r="Y5" i="166"/>
  <c r="X5" i="166"/>
  <c r="W5" i="166"/>
  <c r="V5" i="166"/>
  <c r="U5" i="166"/>
  <c r="T5" i="166"/>
  <c r="S5" i="166"/>
  <c r="Q5" i="166"/>
  <c r="O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AB40" i="165"/>
  <c r="AA40" i="165"/>
  <c r="Z40" i="165"/>
  <c r="Y40" i="165"/>
  <c r="X40" i="165"/>
  <c r="W40" i="165"/>
  <c r="V40" i="165"/>
  <c r="U40" i="165"/>
  <c r="T40" i="165"/>
  <c r="S40" i="165"/>
  <c r="R40" i="165"/>
  <c r="Q40" i="165"/>
  <c r="P40" i="165"/>
  <c r="O40" i="165"/>
  <c r="N40" i="165"/>
  <c r="M40" i="165"/>
  <c r="L40" i="165"/>
  <c r="K40" i="165"/>
  <c r="J40" i="165"/>
  <c r="I40" i="165"/>
  <c r="H40" i="165"/>
  <c r="G40" i="165"/>
  <c r="F40" i="165"/>
  <c r="E40" i="165"/>
  <c r="D40" i="165"/>
  <c r="C40" i="165"/>
  <c r="B40" i="165"/>
  <c r="AB38" i="165"/>
  <c r="AA38" i="165"/>
  <c r="Z38" i="165"/>
  <c r="Y38" i="165"/>
  <c r="X38" i="165"/>
  <c r="W38" i="165"/>
  <c r="V38" i="165"/>
  <c r="U38" i="165"/>
  <c r="T38" i="165"/>
  <c r="S38" i="165"/>
  <c r="R38" i="165"/>
  <c r="Q38" i="165"/>
  <c r="P38" i="165"/>
  <c r="O38" i="165"/>
  <c r="N38" i="165"/>
  <c r="M38" i="165"/>
  <c r="L38" i="165"/>
  <c r="K38" i="165"/>
  <c r="J38" i="165"/>
  <c r="I38" i="165"/>
  <c r="H38" i="165"/>
  <c r="G38" i="165"/>
  <c r="F38" i="165"/>
  <c r="E38" i="165"/>
  <c r="D38" i="165"/>
  <c r="C38" i="165"/>
  <c r="B38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B36" i="165"/>
  <c r="AA36" i="165"/>
  <c r="Z36" i="165"/>
  <c r="Y36" i="165"/>
  <c r="X36" i="165"/>
  <c r="W36" i="165"/>
  <c r="V36" i="165"/>
  <c r="U36" i="165"/>
  <c r="T36" i="165"/>
  <c r="S36" i="165"/>
  <c r="Q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AB35" i="165"/>
  <c r="AA35" i="165"/>
  <c r="Z35" i="165"/>
  <c r="Y35" i="165"/>
  <c r="X35" i="165"/>
  <c r="W35" i="165"/>
  <c r="V35" i="165"/>
  <c r="U35" i="165"/>
  <c r="T35" i="165"/>
  <c r="S35" i="165"/>
  <c r="Q35" i="165"/>
  <c r="O35" i="165"/>
  <c r="N35" i="165"/>
  <c r="M35" i="165"/>
  <c r="L35" i="165"/>
  <c r="K35" i="165"/>
  <c r="J35" i="165"/>
  <c r="I35" i="165"/>
  <c r="H35" i="165"/>
  <c r="G35" i="165"/>
  <c r="F35" i="165"/>
  <c r="E35" i="165"/>
  <c r="D35" i="165"/>
  <c r="C35" i="165"/>
  <c r="B35" i="165"/>
  <c r="AB33" i="165"/>
  <c r="AA33" i="165"/>
  <c r="Z33" i="165"/>
  <c r="Y33" i="165"/>
  <c r="X33" i="165"/>
  <c r="W33" i="165"/>
  <c r="V33" i="165"/>
  <c r="U33" i="165"/>
  <c r="T33" i="165"/>
  <c r="S33" i="165"/>
  <c r="Q33" i="165"/>
  <c r="O33" i="165"/>
  <c r="N33" i="165"/>
  <c r="M33" i="165"/>
  <c r="L33" i="165"/>
  <c r="K33" i="165"/>
  <c r="J33" i="165"/>
  <c r="I33" i="165"/>
  <c r="H33" i="165"/>
  <c r="G33" i="165"/>
  <c r="F33" i="165"/>
  <c r="E33" i="165"/>
  <c r="D33" i="165"/>
  <c r="C33" i="165"/>
  <c r="B33" i="165"/>
  <c r="AB32" i="165"/>
  <c r="AA32" i="165"/>
  <c r="Z32" i="165"/>
  <c r="Y32" i="165"/>
  <c r="X32" i="165"/>
  <c r="W32" i="165"/>
  <c r="V32" i="165"/>
  <c r="U32" i="165"/>
  <c r="T32" i="165"/>
  <c r="S32" i="165"/>
  <c r="R32" i="165"/>
  <c r="Q32" i="165"/>
  <c r="P32" i="165"/>
  <c r="O32" i="165"/>
  <c r="N32" i="165"/>
  <c r="M32" i="165"/>
  <c r="L32" i="165"/>
  <c r="K32" i="165"/>
  <c r="J32" i="165"/>
  <c r="I32" i="165"/>
  <c r="H32" i="165"/>
  <c r="G32" i="165"/>
  <c r="F32" i="165"/>
  <c r="E32" i="165"/>
  <c r="D32" i="165"/>
  <c r="C32" i="165"/>
  <c r="B32" i="165"/>
  <c r="AB30" i="165"/>
  <c r="AA30" i="165"/>
  <c r="Z30" i="165"/>
  <c r="Y30" i="165"/>
  <c r="X30" i="165"/>
  <c r="W30" i="165"/>
  <c r="V30" i="165"/>
  <c r="U30" i="165"/>
  <c r="T30" i="165"/>
  <c r="S30" i="165"/>
  <c r="Q30" i="165"/>
  <c r="O30" i="165"/>
  <c r="N30" i="165"/>
  <c r="M30" i="165"/>
  <c r="L30" i="165"/>
  <c r="J30" i="165"/>
  <c r="AB25" i="165"/>
  <c r="AA25" i="165"/>
  <c r="Z25" i="165"/>
  <c r="Y25" i="165"/>
  <c r="X25" i="165"/>
  <c r="W25" i="165"/>
  <c r="V25" i="165"/>
  <c r="U25" i="165"/>
  <c r="T25" i="165"/>
  <c r="S25" i="165"/>
  <c r="R25" i="165"/>
  <c r="Q25" i="165"/>
  <c r="P25" i="165"/>
  <c r="O25" i="165"/>
  <c r="N25" i="165"/>
  <c r="M25" i="165"/>
  <c r="L25" i="165"/>
  <c r="K25" i="165"/>
  <c r="J25" i="165"/>
  <c r="I25" i="165"/>
  <c r="H25" i="165"/>
  <c r="G25" i="165"/>
  <c r="F25" i="165"/>
  <c r="E25" i="165"/>
  <c r="D25" i="165"/>
  <c r="C25" i="165"/>
  <c r="B25" i="165"/>
  <c r="AB24" i="165"/>
  <c r="AA24" i="165"/>
  <c r="Z24" i="165"/>
  <c r="Y24" i="165"/>
  <c r="X24" i="165"/>
  <c r="W24" i="165"/>
  <c r="V24" i="165"/>
  <c r="U24" i="165"/>
  <c r="T24" i="165"/>
  <c r="S24" i="165"/>
  <c r="Q24" i="165"/>
  <c r="O24" i="165"/>
  <c r="N24" i="165"/>
  <c r="M24" i="165"/>
  <c r="L24" i="165"/>
  <c r="J24" i="165"/>
  <c r="AB23" i="165"/>
  <c r="AA23" i="165"/>
  <c r="Z23" i="165"/>
  <c r="Y23" i="165"/>
  <c r="X23" i="165"/>
  <c r="W23" i="165"/>
  <c r="V23" i="165"/>
  <c r="U23" i="165"/>
  <c r="T23" i="165"/>
  <c r="S23" i="165"/>
  <c r="Q23" i="165"/>
  <c r="O23" i="165"/>
  <c r="N23" i="165"/>
  <c r="M23" i="165"/>
  <c r="L23" i="165"/>
  <c r="J23" i="165"/>
  <c r="AB22" i="165"/>
  <c r="AA22" i="165"/>
  <c r="Z22" i="165"/>
  <c r="Y22" i="165"/>
  <c r="X22" i="165"/>
  <c r="W22" i="165"/>
  <c r="V22" i="165"/>
  <c r="U22" i="165"/>
  <c r="T22" i="165"/>
  <c r="S22" i="165"/>
  <c r="Q22" i="165"/>
  <c r="O22" i="165"/>
  <c r="N22" i="165"/>
  <c r="M22" i="165"/>
  <c r="L22" i="165"/>
  <c r="J22" i="165"/>
  <c r="AB21" i="165"/>
  <c r="AA21" i="165"/>
  <c r="Z21" i="165"/>
  <c r="Y21" i="165"/>
  <c r="X21" i="165"/>
  <c r="W21" i="165"/>
  <c r="V21" i="165"/>
  <c r="U21" i="165"/>
  <c r="T21" i="165"/>
  <c r="S21" i="165"/>
  <c r="Q21" i="165"/>
  <c r="O21" i="165"/>
  <c r="N21" i="165"/>
  <c r="M21" i="165"/>
  <c r="L21" i="165"/>
  <c r="J21" i="165"/>
  <c r="AB20" i="165"/>
  <c r="AA20" i="165"/>
  <c r="Z20" i="165"/>
  <c r="Y20" i="165"/>
  <c r="X20" i="165"/>
  <c r="W20" i="165"/>
  <c r="V20" i="165"/>
  <c r="U20" i="165"/>
  <c r="T20" i="165"/>
  <c r="S20" i="165"/>
  <c r="Q20" i="165"/>
  <c r="O20" i="165"/>
  <c r="N20" i="165"/>
  <c r="M20" i="165"/>
  <c r="L20" i="165"/>
  <c r="J20" i="165"/>
  <c r="AB19" i="165"/>
  <c r="AA19" i="165"/>
  <c r="Z19" i="165"/>
  <c r="Y19" i="165"/>
  <c r="X19" i="165"/>
  <c r="W19" i="165"/>
  <c r="V19" i="165"/>
  <c r="U19" i="165"/>
  <c r="T19" i="165"/>
  <c r="S19" i="165"/>
  <c r="Q19" i="165"/>
  <c r="O19" i="165"/>
  <c r="N19" i="165"/>
  <c r="M19" i="165"/>
  <c r="L19" i="165"/>
  <c r="K19" i="165"/>
  <c r="J19" i="165"/>
  <c r="I19" i="165"/>
  <c r="H19" i="165"/>
  <c r="G19" i="165"/>
  <c r="F19" i="165"/>
  <c r="E19" i="165"/>
  <c r="D19" i="165"/>
  <c r="C19" i="165"/>
  <c r="B19" i="165"/>
  <c r="AB17" i="165"/>
  <c r="AA17" i="165"/>
  <c r="Z17" i="165"/>
  <c r="Y17" i="165"/>
  <c r="X17" i="165"/>
  <c r="W17" i="165"/>
  <c r="V17" i="165"/>
  <c r="U17" i="165"/>
  <c r="T17" i="165"/>
  <c r="S17" i="165"/>
  <c r="Q17" i="165"/>
  <c r="O17" i="165"/>
  <c r="N17" i="165"/>
  <c r="M17" i="165"/>
  <c r="L17" i="165"/>
  <c r="K17" i="165"/>
  <c r="J17" i="165"/>
  <c r="I17" i="165"/>
  <c r="H17" i="165"/>
  <c r="G17" i="165"/>
  <c r="F17" i="165"/>
  <c r="E17" i="165"/>
  <c r="D17" i="165"/>
  <c r="C17" i="165"/>
  <c r="B17" i="165"/>
  <c r="AB15" i="165"/>
  <c r="AA15" i="165"/>
  <c r="Z15" i="165"/>
  <c r="Y15" i="165"/>
  <c r="X15" i="165"/>
  <c r="W15" i="165"/>
  <c r="V15" i="165"/>
  <c r="U15" i="165"/>
  <c r="T15" i="165"/>
  <c r="S15" i="165"/>
  <c r="Q15" i="165"/>
  <c r="O15" i="165"/>
  <c r="N15" i="165"/>
  <c r="M15" i="165"/>
  <c r="L15" i="165"/>
  <c r="J15" i="165"/>
  <c r="AB14" i="165"/>
  <c r="AA14" i="165"/>
  <c r="Z14" i="165"/>
  <c r="Y14" i="165"/>
  <c r="X14" i="165"/>
  <c r="W14" i="165"/>
  <c r="AB13" i="165"/>
  <c r="AA13" i="165"/>
  <c r="Z13" i="165"/>
  <c r="Y13" i="165"/>
  <c r="X13" i="165"/>
  <c r="W13" i="165"/>
  <c r="V13" i="165"/>
  <c r="U13" i="165"/>
  <c r="T13" i="165"/>
  <c r="S13" i="165"/>
  <c r="Q13" i="165"/>
  <c r="O13" i="165"/>
  <c r="N13" i="165"/>
  <c r="M13" i="165"/>
  <c r="L13" i="165"/>
  <c r="J13" i="165"/>
  <c r="AB12" i="165"/>
  <c r="AA12" i="165"/>
  <c r="Z12" i="165"/>
  <c r="Y12" i="165"/>
  <c r="X12" i="165"/>
  <c r="W12" i="165"/>
  <c r="V12" i="165"/>
  <c r="U12" i="165"/>
  <c r="T12" i="165"/>
  <c r="S12" i="165"/>
  <c r="Q12" i="165"/>
  <c r="O12" i="165"/>
  <c r="N12" i="165"/>
  <c r="M12" i="165"/>
  <c r="L12" i="165"/>
  <c r="J12" i="165"/>
  <c r="AB11" i="165"/>
  <c r="AA11" i="165"/>
  <c r="Z11" i="165"/>
  <c r="Y11" i="165"/>
  <c r="X11" i="165"/>
  <c r="W11" i="165"/>
  <c r="V11" i="165"/>
  <c r="U11" i="165"/>
  <c r="T11" i="165"/>
  <c r="S11" i="165"/>
  <c r="Q11" i="165"/>
  <c r="O11" i="165"/>
  <c r="N11" i="165"/>
  <c r="M11" i="165"/>
  <c r="L11" i="165"/>
  <c r="J11" i="165"/>
  <c r="AB10" i="165"/>
  <c r="AA10" i="165"/>
  <c r="Z10" i="165"/>
  <c r="Y10" i="165"/>
  <c r="X10" i="165"/>
  <c r="W10" i="165"/>
  <c r="V10" i="165"/>
  <c r="U10" i="165"/>
  <c r="T10" i="165"/>
  <c r="S10" i="165"/>
  <c r="Q10" i="165"/>
  <c r="O10" i="165"/>
  <c r="N10" i="165"/>
  <c r="M10" i="165"/>
  <c r="L10" i="165"/>
  <c r="J10" i="165"/>
  <c r="AB9" i="165"/>
  <c r="AA9" i="165"/>
  <c r="Z9" i="165"/>
  <c r="Y9" i="165"/>
  <c r="X9" i="165"/>
  <c r="W9" i="165"/>
  <c r="V9" i="165"/>
  <c r="U9" i="165"/>
  <c r="T9" i="165"/>
  <c r="S9" i="165"/>
  <c r="Q9" i="165"/>
  <c r="O9" i="165"/>
  <c r="N9" i="165"/>
  <c r="M9" i="165"/>
  <c r="L9" i="165"/>
  <c r="K9" i="165"/>
  <c r="J9" i="165"/>
  <c r="I9" i="165"/>
  <c r="H9" i="165"/>
  <c r="G9" i="165"/>
  <c r="F9" i="165"/>
  <c r="E9" i="165"/>
  <c r="D9" i="165"/>
  <c r="C9" i="165"/>
  <c r="B9" i="165"/>
  <c r="AB7" i="165"/>
  <c r="AA7" i="165"/>
  <c r="Z7" i="165"/>
  <c r="Y7" i="165"/>
  <c r="X7" i="165"/>
  <c r="W7" i="165"/>
  <c r="V7" i="165"/>
  <c r="U7" i="165"/>
  <c r="T7" i="165"/>
  <c r="S7" i="165"/>
  <c r="Q7" i="165"/>
  <c r="O7" i="165"/>
  <c r="N7" i="165"/>
  <c r="M7" i="165"/>
  <c r="L7" i="165"/>
  <c r="J7" i="165"/>
  <c r="AB6" i="165"/>
  <c r="AA6" i="165"/>
  <c r="Z6" i="165"/>
  <c r="Y6" i="165"/>
  <c r="X6" i="165"/>
  <c r="W6" i="165"/>
  <c r="V6" i="165"/>
  <c r="U6" i="165"/>
  <c r="T6" i="165"/>
  <c r="S6" i="165"/>
  <c r="Q6" i="165"/>
  <c r="O6" i="165"/>
  <c r="N6" i="165"/>
  <c r="M6" i="165"/>
  <c r="L6" i="165"/>
  <c r="J6" i="165"/>
  <c r="AB5" i="165"/>
  <c r="AA5" i="165"/>
  <c r="Z5" i="165"/>
  <c r="Y5" i="165"/>
  <c r="X5" i="165"/>
  <c r="W5" i="165"/>
  <c r="V5" i="165"/>
  <c r="U5" i="165"/>
  <c r="T5" i="165"/>
  <c r="S5" i="165"/>
  <c r="Q5" i="165"/>
  <c r="O5" i="165"/>
  <c r="N5" i="165"/>
  <c r="M5" i="165"/>
  <c r="L5" i="165"/>
  <c r="K5" i="165"/>
  <c r="J5" i="165"/>
  <c r="I5" i="165"/>
  <c r="H5" i="165"/>
  <c r="G5" i="165"/>
  <c r="F5" i="165"/>
  <c r="E5" i="165"/>
  <c r="D5" i="165"/>
  <c r="C5" i="165"/>
  <c r="B5" i="165"/>
  <c r="AM24" i="173"/>
  <c r="AM22" i="173"/>
  <c r="AD22" i="173"/>
  <c r="AD15" i="173"/>
  <c r="AL8" i="173"/>
  <c r="AM5" i="173"/>
  <c r="AL5" i="173"/>
  <c r="F59" i="162"/>
  <c r="E59" i="162"/>
  <c r="D59" i="162"/>
  <c r="C59" i="162"/>
  <c r="F57" i="162"/>
  <c r="E57" i="162"/>
  <c r="D57" i="162"/>
  <c r="F55" i="162"/>
  <c r="E55" i="162"/>
  <c r="D55" i="162"/>
  <c r="C55" i="162"/>
  <c r="S53" i="162"/>
  <c r="N53" i="162"/>
  <c r="N51" i="162"/>
  <c r="F51" i="162"/>
  <c r="E51" i="162"/>
  <c r="D51" i="162"/>
  <c r="C51" i="162"/>
  <c r="S50" i="162"/>
  <c r="N50" i="162"/>
  <c r="S49" i="162"/>
  <c r="N49" i="162"/>
  <c r="S48" i="162"/>
  <c r="S47" i="162"/>
  <c r="N47" i="162"/>
  <c r="S46" i="162"/>
  <c r="N46" i="162"/>
  <c r="S44" i="162"/>
  <c r="S51" i="162" s="1"/>
  <c r="N44" i="162"/>
  <c r="S41" i="162"/>
  <c r="N41" i="162"/>
  <c r="S39" i="162"/>
  <c r="S38" i="162"/>
  <c r="S37" i="162"/>
  <c r="F31" i="162"/>
  <c r="E31" i="162"/>
  <c r="D31" i="162"/>
  <c r="C31" i="162"/>
  <c r="S30" i="162"/>
  <c r="N30" i="162"/>
  <c r="S29" i="162"/>
  <c r="N29" i="162"/>
  <c r="S28" i="162"/>
  <c r="N28" i="162"/>
  <c r="S26" i="162"/>
  <c r="N26" i="162"/>
  <c r="F25" i="162"/>
  <c r="E25" i="162"/>
  <c r="D25" i="162"/>
  <c r="C25" i="162"/>
  <c r="S24" i="162"/>
  <c r="N24" i="162"/>
  <c r="S23" i="162"/>
  <c r="S22" i="162"/>
  <c r="N22" i="162"/>
  <c r="S21" i="162"/>
  <c r="N21" i="162"/>
  <c r="S19" i="162"/>
  <c r="N19" i="162"/>
  <c r="S18" i="162"/>
  <c r="N18" i="162"/>
  <c r="S17" i="162"/>
  <c r="N17" i="162"/>
  <c r="S16" i="162"/>
  <c r="N16" i="162"/>
  <c r="S15" i="162"/>
  <c r="N15" i="162"/>
  <c r="S14" i="162"/>
  <c r="N14" i="162"/>
  <c r="S13" i="162"/>
  <c r="N13" i="162"/>
  <c r="S12" i="162"/>
  <c r="N12" i="162"/>
  <c r="S11" i="162"/>
  <c r="N11" i="162"/>
  <c r="S10" i="162"/>
  <c r="S9" i="162"/>
  <c r="S8" i="162"/>
  <c r="N8" i="162"/>
  <c r="S7" i="162"/>
  <c r="N7" i="162"/>
  <c r="S6" i="162"/>
  <c r="S25" i="162" s="1"/>
  <c r="S31" i="162" s="1"/>
  <c r="N6" i="162"/>
  <c r="N25" i="162" s="1"/>
  <c r="N31" i="162" s="1"/>
  <c r="N55" i="162" s="1"/>
  <c r="J3" i="162"/>
  <c r="I3" i="162"/>
  <c r="H3" i="162"/>
  <c r="G3" i="162"/>
  <c r="E3" i="162"/>
  <c r="W45" i="160"/>
  <c r="W23" i="160"/>
  <c r="W1" i="151"/>
  <c r="W1" i="159"/>
  <c r="W1" i="158"/>
  <c r="D10" i="157"/>
  <c r="C10" i="157"/>
  <c r="D5" i="157"/>
  <c r="C5" i="157"/>
  <c r="E3" i="157"/>
  <c r="W1" i="157"/>
  <c r="V7" i="148"/>
  <c r="V6" i="148" s="1"/>
  <c r="U7" i="148"/>
  <c r="U6" i="148" s="1"/>
  <c r="R6" i="148"/>
  <c r="J3" i="148"/>
  <c r="J3" i="157" s="1"/>
  <c r="I3" i="148"/>
  <c r="I3" i="157" s="1"/>
  <c r="H3" i="148"/>
  <c r="H3" i="157" s="1"/>
  <c r="G3" i="148"/>
  <c r="G3" i="157" s="1"/>
  <c r="F3" i="148"/>
  <c r="F3" i="157" s="1"/>
  <c r="W1" i="148"/>
  <c r="AE25" i="127"/>
  <c r="AD25" i="127"/>
  <c r="AC25" i="127"/>
  <c r="AB25" i="127"/>
  <c r="AA25" i="127"/>
  <c r="Z25" i="127"/>
  <c r="Y25" i="127"/>
  <c r="X25" i="127"/>
  <c r="W25" i="127"/>
  <c r="V25" i="127"/>
  <c r="U25" i="127"/>
  <c r="T25" i="127"/>
  <c r="AF7" i="127"/>
  <c r="W7" i="148" s="1"/>
  <c r="W6" i="148" s="1"/>
  <c r="AF6" i="127"/>
  <c r="AE6" i="127"/>
  <c r="AD6" i="127"/>
  <c r="AC6" i="127"/>
  <c r="AF1" i="127"/>
  <c r="S55" i="162" l="1"/>
</calcChain>
</file>

<file path=xl/sharedStrings.xml><?xml version="1.0" encoding="utf-8"?>
<sst xmlns="http://schemas.openxmlformats.org/spreadsheetml/2006/main" count="1194" uniqueCount="344">
  <si>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</si>
  <si>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</si>
  <si>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</si>
  <si>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</si>
  <si>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</si>
  <si>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</si>
  <si>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</si>
  <si>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</si>
  <si>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</si>
  <si>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</si>
  <si>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</si>
  <si>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</si>
  <si>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</si>
  <si>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</si>
  <si>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</si>
  <si>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</si>
  <si>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</si>
  <si>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</si>
  <si>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</si>
  <si>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</si>
  <si>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</si>
  <si>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</si>
  <si>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</si>
  <si>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</si>
  <si>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</si>
  <si>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</si>
  <si>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</si>
  <si>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</si>
  <si>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</si>
  <si>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</si>
  <si>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</si>
  <si>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</si>
  <si>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</si>
  <si>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</si>
  <si>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</si>
  <si>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</si>
  <si>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</si>
  <si>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</si>
  <si>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</si>
  <si>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</si>
  <si>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</si>
  <si>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</si>
  <si>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</si>
  <si>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</si>
  <si>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</si>
  <si>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</si>
  <si>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</si>
  <si>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</si>
  <si>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</si>
  <si>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</si>
  <si>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</si>
  <si>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</si>
  <si>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</si>
  <si>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</si>
  <si>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</si>
  <si>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</si>
  <si>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</si>
  <si>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</si>
  <si>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</si>
  <si>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</si>
  <si>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</si>
  <si>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</si>
  <si>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</si>
  <si>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</si>
  <si>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</si>
  <si>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</si>
  <si>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</si>
  <si>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</si>
  <si>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</si>
  <si>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</si>
  <si>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</si>
  <si>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</si>
  <si>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</si>
  <si>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</si>
  <si>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</si>
  <si>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</si>
  <si>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</si>
  <si>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</si>
  <si>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</si>
  <si>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</si>
  <si>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</si>
  <si>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</si>
  <si>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</si>
  <si>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</si>
  <si>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</si>
  <si>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</si>
  <si>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</si>
  <si>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</si>
  <si>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</si>
  <si>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</si>
  <si>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</si>
  <si>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</si>
  <si>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</si>
  <si>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</si>
  <si>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</si>
  <si>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</si>
  <si>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</si>
  <si>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</si>
  <si>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</si>
  <si>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</si>
  <si>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</si>
  <si>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</si>
  <si>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</si>
  <si>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</si>
  <si>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</si>
  <si>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</si>
  <si>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</si>
  <si>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</si>
  <si>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</si>
  <si>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</si>
  <si>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</si>
  <si>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</si>
  <si>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</si>
  <si>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</si>
  <si>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</si>
  <si>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</si>
  <si>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</si>
  <si>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</si>
  <si>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</si>
  <si>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</si>
  <si>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</si>
  <si>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</si>
  <si>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</si>
  <si>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</si>
  <si>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</si>
  <si>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</si>
  <si>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</si>
  <si>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</si>
  <si>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</si>
  <si>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</si>
  <si>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</si>
  <si>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</si>
  <si>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</si>
  <si>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</si>
  <si>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</si>
  <si>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</si>
  <si>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</si>
  <si>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</si>
  <si>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</si>
  <si>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</si>
  <si>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</si>
  <si>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</si>
  <si>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</si>
  <si>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</si>
  <si>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</si>
  <si>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</si>
  <si>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</si>
  <si>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</si>
  <si>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</si>
  <si>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</si>
  <si>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</si>
  <si>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</si>
  <si>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</si>
  <si>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</si>
  <si>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</si>
  <si>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</si>
  <si>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</si>
  <si>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</si>
  <si>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</si>
  <si>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</si>
  <si>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</si>
  <si>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</si>
  <si>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</si>
  <si>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</si>
  <si>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</si>
  <si>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</si>
  <si>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</si>
  <si>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</si>
  <si>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</si>
  <si>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</si>
  <si>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</si>
  <si>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</si>
  <si>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</si>
  <si>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</si>
  <si>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</si>
  <si>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</si>
  <si>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</si>
  <si>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</si>
  <si>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</si>
  <si>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</si>
  <si>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</si>
  <si>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</si>
  <si>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</si>
  <si>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</si>
  <si>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</si>
  <si>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</si>
  <si>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</si>
  <si>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</si>
  <si>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</si>
  <si>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</si>
  <si>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</si>
  <si>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</si>
  <si>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</si>
  <si>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</si>
  <si>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</si>
  <si>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</si>
  <si>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</si>
  <si>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</si>
  <si>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</si>
  <si>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</si>
  <si>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</si>
  <si>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</si>
  <si>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</si>
  <si>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</si>
  <si>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</si>
  <si>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</si>
  <si>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</si>
  <si>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</si>
  <si>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</si>
  <si>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</si>
  <si>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</si>
  <si>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</si>
  <si>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</si>
  <si>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</si>
  <si>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</si>
  <si>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</si>
  <si>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</si>
  <si>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</si>
  <si>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</si>
  <si>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</si>
  <si>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</si>
  <si>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</si>
  <si>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</si>
  <si>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</si>
  <si>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</si>
  <si>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</si>
  <si>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</si>
  <si>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</si>
  <si>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</si>
  <si>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</si>
  <si>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</si>
  <si>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</si>
  <si>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</si>
  <si>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</si>
  <si>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</si>
  <si>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</si>
  <si>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</si>
  <si>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</si>
  <si>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</si>
  <si>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</si>
  <si>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</si>
  <si>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</si>
  <si>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</si>
  <si>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</si>
  <si>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</si>
  <si>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</si>
  <si>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</si>
  <si>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</si>
  <si>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</si>
  <si>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</si>
  <si>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</si>
  <si>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</si>
  <si>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</si>
  <si>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</si>
  <si>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</si>
  <si>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</si>
  <si>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</si>
  <si>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</si>
  <si>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</si>
  <si>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</si>
  <si>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</si>
  <si>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</si>
  <si>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</si>
  <si>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</si>
  <si>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</si>
  <si>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</si>
  <si>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</si>
  <si>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</si>
  <si>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</si>
  <si>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</si>
  <si>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</si>
  <si>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</si>
  <si>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</si>
  <si>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</si>
  <si>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</si>
  <si>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</si>
  <si>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</si>
  <si>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</si>
  <si>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</si>
  <si>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</si>
  <si>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</si>
  <si>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</si>
  <si>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</si>
  <si>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</si>
  <si>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</si>
  <si>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</si>
  <si>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</si>
  <si>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</si>
  <si>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</si>
  <si>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</si>
  <si>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</si>
  <si>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</si>
  <si>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</si>
  <si>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</si>
  <si>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</si>
  <si>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</si>
  <si>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</si>
  <si>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</si>
  <si>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</si>
  <si>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</si>
  <si>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</si>
  <si>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</si>
  <si>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</si>
  <si>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</si>
  <si>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</si>
  <si>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</si>
  <si>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</si>
  <si>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</si>
  <si>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</si>
  <si>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</si>
  <si>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</si>
  <si>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</si>
  <si>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</si>
  <si>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</si>
  <si>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</si>
  <si>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</si>
  <si>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</si>
  <si>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</si>
  <si>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</si>
  <si>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</si>
  <si>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</si>
  <si>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</si>
  <si>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</si>
  <si>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</si>
  <si>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</si>
  <si>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</si>
  <si>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</si>
  <si>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</si>
  <si>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</si>
  <si>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</si>
  <si>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</si>
  <si>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</si>
  <si>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</si>
  <si>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</si>
  <si>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</si>
  <si>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</si>
  <si>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</si>
  <si>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</si>
  <si>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</si>
  <si>
    <t>1T24</t>
  </si>
  <si>
    <t>Operação descontinuada em dezembro/23</t>
  </si>
  <si>
    <t>Alienação de ativos</t>
  </si>
  <si>
    <t>O resultado compilado aqui segue em linha com os números reportados no período, de acordo com o cenário das marcas no período.</t>
  </si>
  <si>
    <t>*excluindo postos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</si>
</sst>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  <numFmt numFmtId="181" formatCode="#,##0.0"/>
    <numFmt numFmtId="182" formatCode="0.0000"/>
  </numFmts>
  <fonts count="9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11" fillId="0" borderId="0"/>
    <xf numFmtId="0" fontId="36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60" fillId="10" borderId="0" applyNumberFormat="0" applyBorder="0" applyAlignment="0" applyProtection="0"/>
    <xf numFmtId="0" fontId="62" fillId="12" borderId="18" applyNumberFormat="0" applyAlignment="0" applyProtection="0"/>
    <xf numFmtId="0" fontId="63" fillId="13" borderId="19" applyNumberFormat="0" applyAlignment="0" applyProtection="0"/>
    <xf numFmtId="0" fontId="64" fillId="13" borderId="18" applyNumberFormat="0" applyAlignment="0" applyProtection="0"/>
    <xf numFmtId="0" fontId="65" fillId="0" borderId="20" applyNumberFormat="0" applyFill="0" applyAlignment="0" applyProtection="0"/>
    <xf numFmtId="0" fontId="66" fillId="14" borderId="2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7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70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0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70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0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78" fillId="40" borderId="24" applyNumberFormat="0" applyAlignment="0" applyProtection="0"/>
    <xf numFmtId="0" fontId="79" fillId="0" borderId="0" applyFill="0" applyBorder="0" applyAlignment="0" applyProtection="0"/>
    <xf numFmtId="9" fontId="6" fillId="0" borderId="0" applyFont="0" applyFill="0" applyBorder="0" applyAlignment="0" applyProtection="0"/>
    <xf numFmtId="0" fontId="62" fillId="12" borderId="18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4" fontId="81" fillId="0" borderId="0" applyFont="0" applyFill="0" applyBorder="0" applyAlignment="0" applyProtection="0"/>
    <xf numFmtId="0" fontId="82" fillId="0" borderId="0"/>
    <xf numFmtId="0" fontId="79" fillId="0" borderId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175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36" fillId="0" borderId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6" fillId="0" borderId="0"/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protection locked="0"/>
    </xf>
    <xf numFmtId="43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/>
    <xf numFmtId="9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78" fillId="40" borderId="24" applyNumberForma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5" borderId="22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5" fillId="0" borderId="0"/>
    <xf numFmtId="41" fontId="36" fillId="0" borderId="0"/>
    <xf numFmtId="178" fontId="85" fillId="0" borderId="0" applyFont="0" applyFill="0" applyBorder="0" applyAlignment="0" applyProtection="0"/>
    <xf numFmtId="44" fontId="36" fillId="0" borderId="0"/>
    <xf numFmtId="42" fontId="36" fillId="0" borderId="0"/>
    <xf numFmtId="0" fontId="85" fillId="0" borderId="0" applyNumberFormat="0" applyFont="0" applyFill="0" applyBorder="0" applyAlignment="0" applyProtection="0"/>
    <xf numFmtId="0" fontId="86" fillId="0" borderId="0"/>
    <xf numFmtId="0" fontId="85" fillId="0" borderId="0" applyNumberFormat="0" applyFont="0" applyBorder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78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9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8" fontId="85" fillId="0" borderId="0" applyFont="0" applyFill="0" applyBorder="0" applyAlignment="0" applyProtection="0"/>
    <xf numFmtId="0" fontId="61" fillId="1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8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0" borderId="0" applyFill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5" borderId="22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36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/>
    <xf numFmtId="0" fontId="91" fillId="11" borderId="0" applyNumberFormat="0" applyBorder="0" applyAlignment="0" applyProtection="0"/>
    <xf numFmtId="0" fontId="2" fillId="15" borderId="22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295">
    <xf numFmtId="0" fontId="0" fillId="0" borderId="0" xfId="0"/>
    <xf numFmtId="0" fontId="23" fillId="0" borderId="1" xfId="0" applyFont="1" applyFill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left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15" fillId="0" borderId="0" xfId="0" applyFont="1" applyAlignment="1">
      <alignment horizontal="left" vertical="top"/>
    </xf>
    <xf numFmtId="0" fontId="20" fillId="0" borderId="0" xfId="0" applyFont="1" applyFill="1" applyAlignment="1">
      <alignment horizontal="left"/>
    </xf>
    <xf numFmtId="0" fontId="12" fillId="0" borderId="0" xfId="0" applyFont="1"/>
    <xf numFmtId="166" fontId="16" fillId="0" borderId="0" xfId="0" applyNumberFormat="1" applyFont="1" applyFill="1" applyBorder="1" applyAlignment="1" applyProtection="1">
      <alignment horizontal="center" vertical="center"/>
    </xf>
    <xf numFmtId="166" fontId="25" fillId="0" borderId="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left" wrapText="1"/>
    </xf>
    <xf numFmtId="166" fontId="18" fillId="0" borderId="0" xfId="0" applyNumberFormat="1" applyFont="1" applyFill="1" applyBorder="1" applyAlignment="1" applyProtection="1">
      <alignment horizontal="center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left" wrapText="1"/>
    </xf>
    <xf numFmtId="0" fontId="19" fillId="2" borderId="3" xfId="0" applyFont="1" applyFill="1" applyBorder="1" applyAlignment="1">
      <alignment horizontal="center" wrapText="1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14" fontId="29" fillId="0" borderId="0" xfId="0" quotePrefix="1" applyNumberFormat="1" applyFont="1" applyFill="1" applyBorder="1" applyAlignment="1">
      <alignment horizontal="center"/>
    </xf>
    <xf numFmtId="0" fontId="26" fillId="2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wrapText="1"/>
    </xf>
    <xf numFmtId="166" fontId="2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30" fillId="0" borderId="0" xfId="0" applyFont="1" applyAlignment="1">
      <alignment wrapText="1"/>
    </xf>
    <xf numFmtId="167" fontId="30" fillId="0" borderId="0" xfId="0" applyNumberFormat="1" applyFont="1" applyFill="1" applyAlignment="1">
      <alignment wrapText="1"/>
    </xf>
    <xf numFmtId="0" fontId="31" fillId="0" borderId="0" xfId="0" applyFont="1" applyFill="1" applyBorder="1"/>
    <xf numFmtId="0" fontId="30" fillId="0" borderId="0" xfId="0" applyFont="1" applyFill="1" applyBorder="1" applyAlignment="1" applyProtection="1">
      <alignment vertical="center"/>
    </xf>
    <xf numFmtId="0" fontId="33" fillId="0" borderId="0" xfId="0" applyFont="1" applyFill="1" applyAlignment="1"/>
    <xf numFmtId="0" fontId="32" fillId="0" borderId="0" xfId="0" applyFont="1" applyFill="1"/>
    <xf numFmtId="0" fontId="30" fillId="0" borderId="0" xfId="0" applyFont="1" applyFill="1" applyBorder="1" applyAlignment="1" applyProtection="1">
      <alignment horizontal="right" vertical="center"/>
    </xf>
    <xf numFmtId="0" fontId="30" fillId="0" borderId="0" xfId="0" applyFont="1" applyFill="1" applyAlignment="1">
      <alignment vertical="center"/>
    </xf>
    <xf numFmtId="0" fontId="32" fillId="0" borderId="0" xfId="0" applyFont="1"/>
    <xf numFmtId="0" fontId="15" fillId="0" borderId="1" xfId="0" applyFont="1" applyFill="1" applyBorder="1" applyAlignment="1">
      <alignment horizontal="left" wrapText="1"/>
    </xf>
    <xf numFmtId="168" fontId="18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 applyAlignment="1">
      <alignment vertical="center"/>
    </xf>
    <xf numFmtId="168" fontId="31" fillId="0" borderId="0" xfId="0" applyNumberFormat="1" applyFont="1" applyFill="1" applyBorder="1"/>
    <xf numFmtId="168" fontId="29" fillId="0" borderId="0" xfId="0" quotePrefix="1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 applyProtection="1">
      <alignment horizontal="right"/>
    </xf>
    <xf numFmtId="168" fontId="22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/>
    <xf numFmtId="0" fontId="34" fillId="0" borderId="0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168" fontId="22" fillId="0" borderId="5" xfId="0" applyNumberFormat="1" applyFont="1" applyFill="1" applyBorder="1" applyAlignment="1" applyProtection="1">
      <alignment horizontal="center" vertical="center"/>
    </xf>
    <xf numFmtId="168" fontId="25" fillId="0" borderId="1" xfId="0" applyNumberFormat="1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>
      <alignment horizontal="left" wrapText="1"/>
    </xf>
    <xf numFmtId="168" fontId="25" fillId="0" borderId="6" xfId="0" applyNumberFormat="1" applyFont="1" applyFill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35" fillId="0" borderId="0" xfId="0" applyNumberFormat="1" applyFont="1" applyFill="1"/>
    <xf numFmtId="37" fontId="37" fillId="0" borderId="0" xfId="0" applyNumberFormat="1" applyFont="1" applyFill="1" applyAlignment="1">
      <alignment horizontal="center"/>
    </xf>
    <xf numFmtId="164" fontId="12" fillId="0" borderId="0" xfId="1" applyFont="1"/>
    <xf numFmtId="170" fontId="12" fillId="0" borderId="0" xfId="1" applyNumberFormat="1" applyFont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164" fontId="12" fillId="0" borderId="0" xfId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/>
    <xf numFmtId="168" fontId="16" fillId="0" borderId="6" xfId="0" applyNumberFormat="1" applyFont="1" applyFill="1" applyBorder="1" applyAlignment="1" applyProtection="1">
      <alignment horizontal="center" vertical="center"/>
    </xf>
    <xf numFmtId="37" fontId="39" fillId="0" borderId="0" xfId="0" applyNumberFormat="1" applyFont="1" applyFill="1" applyAlignment="1">
      <alignment horizontal="center"/>
    </xf>
    <xf numFmtId="37" fontId="38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wrapText="1"/>
    </xf>
    <xf numFmtId="0" fontId="0" fillId="0" borderId="7" xfId="0" applyBorder="1"/>
    <xf numFmtId="166" fontId="24" fillId="0" borderId="0" xfId="0" applyNumberFormat="1" applyFont="1" applyFill="1" applyBorder="1" applyAlignment="1" applyProtection="1">
      <alignment horizontal="center" vertical="center"/>
    </xf>
    <xf numFmtId="171" fontId="40" fillId="0" borderId="0" xfId="0" applyNumberFormat="1" applyFont="1" applyFill="1" applyBorder="1" applyAlignment="1" applyProtection="1">
      <alignment horizontal="center" vertical="center"/>
    </xf>
    <xf numFmtId="171" fontId="18" fillId="0" borderId="0" xfId="0" applyNumberFormat="1" applyFont="1" applyFill="1" applyBorder="1" applyAlignment="1" applyProtection="1">
      <alignment horizontal="center" vertical="center"/>
    </xf>
    <xf numFmtId="164" fontId="41" fillId="0" borderId="0" xfId="0" applyNumberFormat="1" applyFont="1" applyFill="1" applyBorder="1" applyAlignment="1">
      <alignment horizontal="center"/>
    </xf>
    <xf numFmtId="164" fontId="12" fillId="0" borderId="0" xfId="1" applyFont="1" applyAlignment="1">
      <alignment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>
      <alignment horizontal="center" wrapText="1"/>
    </xf>
    <xf numFmtId="0" fontId="19" fillId="5" borderId="3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1" applyFont="1" applyAlignment="1">
      <alignment horizontal="center"/>
    </xf>
    <xf numFmtId="172" fontId="42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/>
    <xf numFmtId="165" fontId="12" fillId="0" borderId="0" xfId="0" applyNumberFormat="1" applyFont="1" applyAlignment="1">
      <alignment horizontal="center"/>
    </xf>
    <xf numFmtId="166" fontId="16" fillId="0" borderId="0" xfId="0" quotePrefix="1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horizontal="left" vertical="center" wrapText="1" indent="2"/>
    </xf>
    <xf numFmtId="0" fontId="14" fillId="0" borderId="0" xfId="0" applyFont="1"/>
    <xf numFmtId="0" fontId="14" fillId="0" borderId="0" xfId="0" applyFont="1" applyBorder="1"/>
    <xf numFmtId="164" fontId="14" fillId="0" borderId="0" xfId="1" applyFont="1"/>
    <xf numFmtId="3" fontId="16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3" fontId="43" fillId="0" borderId="0" xfId="0" applyNumberFormat="1" applyFont="1" applyFill="1" applyBorder="1" applyAlignment="1" applyProtection="1">
      <alignment horizontal="right" vertical="center"/>
    </xf>
    <xf numFmtId="3" fontId="47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68" fontId="14" fillId="0" borderId="0" xfId="0" applyNumberFormat="1" applyFont="1"/>
    <xf numFmtId="168" fontId="14" fillId="0" borderId="0" xfId="0" applyNumberFormat="1" applyFont="1" applyFill="1"/>
    <xf numFmtId="168" fontId="16" fillId="0" borderId="1" xfId="0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/>
    <xf numFmtId="0" fontId="27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166" fontId="12" fillId="0" borderId="0" xfId="0" applyNumberFormat="1" applyFont="1" applyFill="1"/>
    <xf numFmtId="166" fontId="12" fillId="0" borderId="0" xfId="0" applyNumberFormat="1" applyFont="1" applyFill="1" applyAlignment="1">
      <alignment vertical="center"/>
    </xf>
    <xf numFmtId="165" fontId="43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2" fillId="0" borderId="0" xfId="0" applyNumberFormat="1" applyFont="1"/>
    <xf numFmtId="0" fontId="26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3" xfId="0" applyFont="1" applyFill="1" applyBorder="1" applyAlignment="1">
      <alignment horizontal="left" wrapText="1"/>
    </xf>
    <xf numFmtId="0" fontId="19" fillId="8" borderId="3" xfId="0" applyFont="1" applyFill="1" applyBorder="1" applyAlignment="1">
      <alignment horizontal="center" wrapText="1"/>
    </xf>
    <xf numFmtId="0" fontId="19" fillId="7" borderId="3" xfId="0" applyFont="1" applyFill="1" applyBorder="1" applyAlignment="1">
      <alignment horizontal="center" wrapText="1"/>
    </xf>
    <xf numFmtId="0" fontId="49" fillId="0" borderId="12" xfId="0" applyFont="1" applyFill="1" applyBorder="1" applyAlignment="1">
      <alignment horizontal="left" wrapText="1"/>
    </xf>
    <xf numFmtId="166" fontId="50" fillId="0" borderId="12" xfId="0" applyNumberFormat="1" applyFont="1" applyFill="1" applyBorder="1" applyAlignment="1" applyProtection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19" fillId="8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wrapText="1"/>
    </xf>
    <xf numFmtId="0" fontId="27" fillId="8" borderId="13" xfId="0" applyFont="1" applyFill="1" applyBorder="1" applyAlignment="1">
      <alignment horizontal="left" vertical="center" wrapText="1"/>
    </xf>
    <xf numFmtId="168" fontId="50" fillId="0" borderId="12" xfId="0" applyNumberFormat="1" applyFont="1" applyFill="1" applyBorder="1" applyAlignment="1" applyProtection="1">
      <alignment horizontal="center" vertical="center"/>
    </xf>
    <xf numFmtId="0" fontId="49" fillId="0" borderId="14" xfId="0" applyFont="1" applyFill="1" applyBorder="1" applyAlignment="1">
      <alignment horizontal="left" wrapText="1"/>
    </xf>
    <xf numFmtId="168" fontId="50" fillId="0" borderId="14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vertical="center"/>
    </xf>
    <xf numFmtId="3" fontId="45" fillId="8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168" fontId="16" fillId="0" borderId="12" xfId="0" applyNumberFormat="1" applyFont="1" applyFill="1" applyBorder="1" applyAlignment="1" applyProtection="1">
      <alignment horizontal="center" vertical="center"/>
    </xf>
    <xf numFmtId="0" fontId="52" fillId="7" borderId="3" xfId="0" applyFont="1" applyFill="1" applyBorder="1" applyAlignment="1">
      <alignment horizontal="center" vertical="center" wrapText="1"/>
    </xf>
    <xf numFmtId="0" fontId="46" fillId="8" borderId="4" xfId="0" applyFont="1" applyFill="1" applyBorder="1" applyAlignment="1">
      <alignment horizontal="left" vertical="center" wrapText="1"/>
    </xf>
    <xf numFmtId="0" fontId="48" fillId="8" borderId="3" xfId="0" applyFont="1" applyFill="1" applyBorder="1" applyAlignment="1">
      <alignment horizontal="left" vertical="center" wrapText="1"/>
    </xf>
    <xf numFmtId="0" fontId="53" fillId="8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left" wrapText="1"/>
    </xf>
    <xf numFmtId="165" fontId="55" fillId="0" borderId="12" xfId="2" applyNumberFormat="1" applyFont="1" applyFill="1" applyBorder="1" applyAlignment="1" applyProtection="1">
      <alignment horizontal="center" vertical="center"/>
    </xf>
    <xf numFmtId="165" fontId="14" fillId="0" borderId="0" xfId="2" applyNumberFormat="1" applyFont="1"/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26" fillId="8" borderId="0" xfId="0" applyFont="1" applyFill="1" applyBorder="1" applyAlignment="1">
      <alignment vertical="center"/>
    </xf>
    <xf numFmtId="0" fontId="27" fillId="8" borderId="3" xfId="0" applyFont="1" applyFill="1" applyBorder="1" applyAlignment="1">
      <alignment horizontal="left" wrapText="1"/>
    </xf>
    <xf numFmtId="0" fontId="49" fillId="0" borderId="12" xfId="0" applyFont="1" applyFill="1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6" fontId="18" fillId="0" borderId="0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2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/>
    <xf numFmtId="0" fontId="0" fillId="0" borderId="0" xfId="0" applyFont="1" applyBorder="1"/>
    <xf numFmtId="0" fontId="74" fillId="0" borderId="0" xfId="0" applyFont="1" applyFill="1" applyBorder="1" applyAlignment="1" applyProtection="1">
      <alignment horizontal="left" vertical="top"/>
    </xf>
    <xf numFmtId="3" fontId="75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0" fillId="0" borderId="0" xfId="0" applyNumberFormat="1"/>
    <xf numFmtId="0" fontId="19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top"/>
    </xf>
    <xf numFmtId="0" fontId="26" fillId="8" borderId="4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89" fillId="41" borderId="0" xfId="0" applyFont="1" applyFill="1" applyAlignment="1">
      <alignment vertical="top" wrapText="1"/>
    </xf>
    <xf numFmtId="3" fontId="14" fillId="0" borderId="0" xfId="0" applyNumberFormat="1" applyFont="1"/>
    <xf numFmtId="180" fontId="12" fillId="0" borderId="0" xfId="0" applyNumberFormat="1" applyFont="1" applyFill="1"/>
    <xf numFmtId="0" fontId="92" fillId="0" borderId="0" xfId="0" applyFont="1"/>
    <xf numFmtId="0" fontId="14" fillId="0" borderId="0" xfId="0" applyFont="1"/>
    <xf numFmtId="181" fontId="12" fillId="0" borderId="0" xfId="0" applyNumberFormat="1" applyFont="1" applyFill="1"/>
    <xf numFmtId="0" fontId="12" fillId="42" borderId="0" xfId="0" applyFont="1" applyFill="1"/>
    <xf numFmtId="182" fontId="12" fillId="0" borderId="0" xfId="0" applyNumberFormat="1" applyFont="1" applyAlignment="1">
      <alignment vertical="center"/>
    </xf>
    <xf numFmtId="182" fontId="12" fillId="0" borderId="0" xfId="0" applyNumberFormat="1" applyFont="1"/>
    <xf numFmtId="164" fontId="0" fillId="0" borderId="0" xfId="1" applyFont="1"/>
    <xf numFmtId="168" fontId="18" fillId="42" borderId="0" xfId="0" applyNumberFormat="1" applyFont="1" applyFill="1" applyBorder="1" applyAlignment="1" applyProtection="1">
      <alignment horizontal="center" vertical="center"/>
    </xf>
    <xf numFmtId="164" fontId="0" fillId="43" borderId="0" xfId="1" applyFont="1" applyFill="1"/>
    <xf numFmtId="164" fontId="93" fillId="0" borderId="0" xfId="1" applyFont="1"/>
    <xf numFmtId="166" fontId="5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/>
    <xf numFmtId="166" fontId="50" fillId="42" borderId="12" xfId="0" applyNumberFormat="1" applyFont="1" applyFill="1" applyBorder="1" applyAlignment="1" applyProtection="1">
      <alignment horizontal="center" vertical="center"/>
    </xf>
    <xf numFmtId="166" fontId="18" fillId="42" borderId="0" xfId="0" applyNumberFormat="1" applyFont="1" applyFill="1" applyBorder="1" applyAlignment="1" applyProtection="1">
      <alignment horizontal="center" vertical="center"/>
    </xf>
    <xf numFmtId="164" fontId="12" fillId="42" borderId="0" xfId="1" applyFont="1" applyFill="1" applyAlignment="1">
      <alignment vertical="center"/>
    </xf>
    <xf numFmtId="3" fontId="75" fillId="42" borderId="0" xfId="0" applyNumberFormat="1" applyFont="1" applyFill="1" applyBorder="1" applyAlignment="1" applyProtection="1">
      <alignment horizontal="right" vertical="center"/>
    </xf>
    <xf numFmtId="0" fontId="94" fillId="42" borderId="0" xfId="0" applyFont="1" applyFill="1"/>
    <xf numFmtId="0" fontId="94" fillId="42" borderId="0" xfId="0" applyFont="1" applyFill="1" applyAlignment="1">
      <alignment horizontal="right"/>
    </xf>
    <xf numFmtId="0" fontId="12" fillId="42" borderId="0" xfId="0" applyFont="1" applyFill="1" applyAlignment="1">
      <alignment vertical="center"/>
    </xf>
    <xf numFmtId="168" fontId="50" fillId="42" borderId="12" xfId="0" applyNumberFormat="1" applyFont="1" applyFill="1" applyBorder="1" applyAlignment="1" applyProtection="1">
      <alignment horizontal="center" vertical="center"/>
    </xf>
    <xf numFmtId="0" fontId="0" fillId="42" borderId="0" xfId="0" applyFill="1"/>
    <xf numFmtId="168" fontId="50" fillId="42" borderId="14" xfId="0" applyNumberFormat="1" applyFont="1" applyFill="1" applyBorder="1" applyAlignment="1" applyProtection="1">
      <alignment horizontal="center" vertical="center"/>
    </xf>
    <xf numFmtId="3" fontId="0" fillId="42" borderId="0" xfId="0" applyNumberFormat="1" applyFill="1"/>
    <xf numFmtId="168" fontId="16" fillId="42" borderId="12" xfId="0" applyNumberFormat="1" applyFont="1" applyFill="1" applyBorder="1" applyAlignment="1" applyProtection="1">
      <alignment horizontal="center" vertical="center"/>
    </xf>
    <xf numFmtId="168" fontId="30" fillId="42" borderId="0" xfId="0" applyNumberFormat="1" applyFont="1" applyFill="1" applyAlignment="1">
      <alignment vertical="center"/>
    </xf>
    <xf numFmtId="37" fontId="38" fillId="42" borderId="0" xfId="0" applyNumberFormat="1" applyFont="1" applyFill="1" applyAlignment="1">
      <alignment horizontal="center"/>
    </xf>
    <xf numFmtId="3" fontId="47" fillId="42" borderId="0" xfId="0" applyNumberFormat="1" applyFont="1" applyFill="1" applyBorder="1" applyAlignment="1" applyProtection="1">
      <alignment horizontal="right" vertical="center"/>
    </xf>
    <xf numFmtId="165" fontId="55" fillId="42" borderId="12" xfId="2" applyNumberFormat="1" applyFont="1" applyFill="1" applyBorder="1" applyAlignment="1" applyProtection="1">
      <alignment horizontal="center" vertical="center"/>
    </xf>
    <xf numFmtId="165" fontId="43" fillId="42" borderId="0" xfId="2" applyNumberFormat="1" applyFont="1" applyFill="1" applyBorder="1" applyAlignment="1" applyProtection="1">
      <alignment horizontal="center" vertical="center"/>
    </xf>
    <xf numFmtId="165" fontId="18" fillId="42" borderId="0" xfId="2" applyNumberFormat="1" applyFont="1" applyFill="1" applyBorder="1" applyAlignment="1" applyProtection="1">
      <alignment horizontal="center" vertical="center"/>
    </xf>
    <xf numFmtId="0" fontId="12" fillId="42" borderId="0" xfId="0" applyFont="1" applyFill="1" applyAlignment="1">
      <alignment horizontal="left" vertical="top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6">
    <cellStyle name="20% - Ênfase1" xfId="37" builtinId="30" customBuiltin="1"/>
    <cellStyle name="20% - Ênfase1 2" xfId="372"/>
    <cellStyle name="20% - Ênfase1 3" xfId="483"/>
    <cellStyle name="20% - Ênfase2" xfId="40" builtinId="34" customBuiltin="1"/>
    <cellStyle name="20% - Ênfase2 2" xfId="374"/>
    <cellStyle name="20% - Ênfase2 3" xfId="486"/>
    <cellStyle name="20% - Ênfase3" xfId="43" builtinId="38" customBuiltin="1"/>
    <cellStyle name="20% - Ênfase3 2" xfId="376"/>
    <cellStyle name="20% - Ênfase3 3" xfId="489"/>
    <cellStyle name="20% - Ênfase4" xfId="46" builtinId="42" customBuiltin="1"/>
    <cellStyle name="20% - Ênfase4 2" xfId="378"/>
    <cellStyle name="20% - Ênfase4 3" xfId="492"/>
    <cellStyle name="20% - Ênfase5" xfId="49" builtinId="46" customBuiltin="1"/>
    <cellStyle name="20% - Ênfase5 2" xfId="380"/>
    <cellStyle name="20% - Ênfase5 3" xfId="495"/>
    <cellStyle name="20% - Ênfase6" xfId="52" builtinId="50" customBuiltin="1"/>
    <cellStyle name="20% - Ênfase6 2" xfId="382"/>
    <cellStyle name="20% - Ênfase6 3" xfId="498"/>
    <cellStyle name="40% - Ênfase1" xfId="38" builtinId="31" customBuiltin="1"/>
    <cellStyle name="40% - Ênfase1 2" xfId="373"/>
    <cellStyle name="40% - Ênfase1 3" xfId="484"/>
    <cellStyle name="40% - Ênfase2" xfId="41" builtinId="35" customBuiltin="1"/>
    <cellStyle name="40% - Ênfase2 2" xfId="375"/>
    <cellStyle name="40% - Ênfase2 3" xfId="487"/>
    <cellStyle name="40% - Ênfase3" xfId="44" builtinId="39" customBuiltin="1"/>
    <cellStyle name="40% - Ênfase3 2" xfId="377"/>
    <cellStyle name="40% - Ênfase3 3" xfId="490"/>
    <cellStyle name="40% - Ênfase4" xfId="47" builtinId="43" customBuiltin="1"/>
    <cellStyle name="40% - Ênfase4 2" xfId="379"/>
    <cellStyle name="40% - Ênfase4 3" xfId="493"/>
    <cellStyle name="40% - Ênfase5" xfId="50" builtinId="47" customBuiltin="1"/>
    <cellStyle name="40% - Ênfase5 2" xfId="381"/>
    <cellStyle name="40% - Ênfase5 3" xfId="496"/>
    <cellStyle name="40% - Ênfase6" xfId="53" builtinId="51" customBuiltin="1"/>
    <cellStyle name="40% - Ênfase6 2" xfId="383"/>
    <cellStyle name="40% - Ênfase6 3" xfId="499"/>
    <cellStyle name="60% - Ênfase1 2" xfId="201"/>
    <cellStyle name="60% - Ênfase1 3" xfId="485"/>
    <cellStyle name="60% - Ênfase2 2" xfId="202"/>
    <cellStyle name="60% - Ênfase2 3" xfId="488"/>
    <cellStyle name="60% - Ênfase3 2" xfId="203"/>
    <cellStyle name="60% - Ênfase3 3" xfId="491"/>
    <cellStyle name="60% - Ênfase4 2" xfId="204"/>
    <cellStyle name="60% - Ênfase4 3" xfId="494"/>
    <cellStyle name="60% - Ênfase5 2" xfId="205"/>
    <cellStyle name="60% - Ênfase5 3" xfId="497"/>
    <cellStyle name="60% - Ênfase6 2" xfId="206"/>
    <cellStyle name="60% - Ênfase6 3" xfId="500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/>
    <cellStyle name="Comma [0]" xfId="186"/>
    <cellStyle name="Comma [0] 2" xfId="252"/>
    <cellStyle name="Comma [0] 2 2" xfId="449"/>
    <cellStyle name="Comma [0] 3" xfId="405"/>
    <cellStyle name="Comma 10" xfId="474"/>
    <cellStyle name="Comma 10 2" xfId="111"/>
    <cellStyle name="Comma 10 2 2" xfId="335"/>
    <cellStyle name="Comma 11" xfId="475"/>
    <cellStyle name="Comma 13 2" xfId="100"/>
    <cellStyle name="Comma 13 2 2" xfId="168"/>
    <cellStyle name="Comma 13 2 2 2" xfId="389"/>
    <cellStyle name="Comma 13 2 3" xfId="236"/>
    <cellStyle name="Comma 13 2 3 2" xfId="433"/>
    <cellStyle name="Comma 13 2 4" xfId="325"/>
    <cellStyle name="Comma 17" xfId="97"/>
    <cellStyle name="Comma 17 2" xfId="323"/>
    <cellStyle name="Comma 2" xfId="81"/>
    <cellStyle name="Comma 2 2" xfId="77"/>
    <cellStyle name="Comma 2 2 2" xfId="96"/>
    <cellStyle name="Comma 2 2 2 2" xfId="219"/>
    <cellStyle name="Comma 2 2 2 2 2" xfId="224"/>
    <cellStyle name="Comma 2 2 2 2 2 2" xfId="267"/>
    <cellStyle name="Comma 2 2 2 2 2 2 2" xfId="464"/>
    <cellStyle name="Comma 2 2 2 2 2 3" xfId="422"/>
    <cellStyle name="Comma 2 2 2 2 3" xfId="262"/>
    <cellStyle name="Comma 2 2 2 2 3 2" xfId="459"/>
    <cellStyle name="Comma 2 2 2 2 4" xfId="417"/>
    <cellStyle name="Comma 2 2 2 3" xfId="222"/>
    <cellStyle name="Comma 2 2 2 3 2" xfId="265"/>
    <cellStyle name="Comma 2 2 2 3 2 2" xfId="462"/>
    <cellStyle name="Comma 2 2 2 3 3" xfId="420"/>
    <cellStyle name="Comma 2 2 2 4" xfId="322"/>
    <cellStyle name="Comma 2 2 3" xfId="209"/>
    <cellStyle name="Comma 2 2 3 2" xfId="256"/>
    <cellStyle name="Comma 2 2 3 2 2" xfId="453"/>
    <cellStyle name="Comma 2 2 3 3" xfId="410"/>
    <cellStyle name="Comma 2 28" xfId="68"/>
    <cellStyle name="Comma 2 3" xfId="75"/>
    <cellStyle name="Comma 2 3 2" xfId="106"/>
    <cellStyle name="Comma 2 3 2 2" xfId="174"/>
    <cellStyle name="Comma 2 3 2 2 2" xfId="394"/>
    <cellStyle name="Comma 2 3 2 3" xfId="241"/>
    <cellStyle name="Comma 2 3 2 3 2" xfId="438"/>
    <cellStyle name="Comma 2 3 2 4" xfId="330"/>
    <cellStyle name="Comma 2 3 3" xfId="108"/>
    <cellStyle name="Comma 2 3 3 2" xfId="176"/>
    <cellStyle name="Comma 2 3 3 2 2" xfId="396"/>
    <cellStyle name="Comma 2 3 3 3" xfId="243"/>
    <cellStyle name="Comma 2 3 3 3 2" xfId="440"/>
    <cellStyle name="Comma 2 3 3 4" xfId="332"/>
    <cellStyle name="Comma 2 3 4" xfId="129"/>
    <cellStyle name="Comma 2 3 4 2" xfId="229"/>
    <cellStyle name="Comma 2 3 4 2 2" xfId="427"/>
    <cellStyle name="Comma 2 3 4 3" xfId="272"/>
    <cellStyle name="Comma 2 3 4 3 2" xfId="469"/>
    <cellStyle name="Comma 2 3 4 4" xfId="345"/>
    <cellStyle name="Comma 2 3 5" xfId="164"/>
    <cellStyle name="Comma 2 3 5 2" xfId="385"/>
    <cellStyle name="Comma 2 3 6" xfId="232"/>
    <cellStyle name="Comma 2 3 6 2" xfId="429"/>
    <cellStyle name="Comma 2 3 7" xfId="316"/>
    <cellStyle name="Comma 2 4" xfId="218"/>
    <cellStyle name="Comma 2 4 2" xfId="223"/>
    <cellStyle name="Comma 2 4 2 2" xfId="266"/>
    <cellStyle name="Comma 2 4 2 2 2" xfId="463"/>
    <cellStyle name="Comma 2 4 2 3" xfId="421"/>
    <cellStyle name="Comma 2 4 3" xfId="261"/>
    <cellStyle name="Comma 2 4 3 2" xfId="458"/>
    <cellStyle name="Comma 2 4 4" xfId="416"/>
    <cellStyle name="Comma 2 5" xfId="217"/>
    <cellStyle name="Comma 2 5 2" xfId="260"/>
    <cellStyle name="Comma 2 5 2 2" xfId="457"/>
    <cellStyle name="Comma 2 5 3" xfId="415"/>
    <cellStyle name="Comma 2 6" xfId="187"/>
    <cellStyle name="Comma 2 7" xfId="167"/>
    <cellStyle name="Comma 2 7 2" xfId="388"/>
    <cellStyle name="Comma 2 8" xfId="235"/>
    <cellStyle name="Comma 2 8 2" xfId="432"/>
    <cellStyle name="Comma 2 9" xfId="320"/>
    <cellStyle name="Comma 3" xfId="86"/>
    <cellStyle name="Comma 3 2" xfId="87"/>
    <cellStyle name="Comma 3 2 2" xfId="79"/>
    <cellStyle name="Comma 3 2 2 2" xfId="104"/>
    <cellStyle name="Comma 3 2 2 2 2" xfId="172"/>
    <cellStyle name="Comma 3 2 2 2 2 2" xfId="392"/>
    <cellStyle name="Comma 3 2 2 2 3" xfId="239"/>
    <cellStyle name="Comma 3 2 2 2 3 2" xfId="436"/>
    <cellStyle name="Comma 3 2 2 2 4" xfId="328"/>
    <cellStyle name="Comma 3 2 2 3" xfId="132"/>
    <cellStyle name="Comma 3 2 2 3 2" xfId="348"/>
    <cellStyle name="Comma 3 2 2 4" xfId="166"/>
    <cellStyle name="Comma 3 2 2 4 2" xfId="387"/>
    <cellStyle name="Comma 3 2 2 5" xfId="234"/>
    <cellStyle name="Comma 3 2 2 5 2" xfId="431"/>
    <cellStyle name="Comma 3 2 2 6" xfId="318"/>
    <cellStyle name="Comma 3 2 3" xfId="88"/>
    <cellStyle name="Comma 3 2 4" xfId="89"/>
    <cellStyle name="Comma 3 3" xfId="221"/>
    <cellStyle name="Comma 3 3 2" xfId="264"/>
    <cellStyle name="Comma 3 3 2 2" xfId="461"/>
    <cellStyle name="Comma 3 3 3" xfId="419"/>
    <cellStyle name="Comma 4" xfId="82"/>
    <cellStyle name="Comma 4 2" xfId="226"/>
    <cellStyle name="Comma 4 2 2" xfId="269"/>
    <cellStyle name="Comma 4 2 2 2" xfId="466"/>
    <cellStyle name="Comma 4 2 3" xfId="424"/>
    <cellStyle name="Comma 5" xfId="215"/>
    <cellStyle name="Comma 5 2" xfId="259"/>
    <cellStyle name="Comma 5 2 2" xfId="456"/>
    <cellStyle name="Comma 5 3" xfId="414"/>
    <cellStyle name="Comma 5 3 2 2 2 2 2 2" xfId="119"/>
    <cellStyle name="Comma 5 3 2 2 2 2 2 2 2" xfId="181"/>
    <cellStyle name="Comma 5 3 2 2 2 2 2 2 2 2" xfId="401"/>
    <cellStyle name="Comma 5 3 2 2 2 2 2 2 3" xfId="248"/>
    <cellStyle name="Comma 5 3 2 2 2 2 2 2 3 2" xfId="445"/>
    <cellStyle name="Comma 5 3 2 2 2 2 2 2 4" xfId="340"/>
    <cellStyle name="Comma 5 3 2 2 4 2 2" xfId="122"/>
    <cellStyle name="Comma 5 3 2 2 4 2 2 2" xfId="182"/>
    <cellStyle name="Comma 5 3 2 2 4 2 2 2 2" xfId="402"/>
    <cellStyle name="Comma 5 3 2 2 4 2 2 3" xfId="249"/>
    <cellStyle name="Comma 5 3 2 2 4 2 2 3 2" xfId="446"/>
    <cellStyle name="Comma 5 3 2 2 4 2 2 4" xfId="342"/>
    <cellStyle name="Comma 6" xfId="257"/>
    <cellStyle name="Comma 6 2" xfId="454"/>
    <cellStyle name="Comma 7" xfId="78"/>
    <cellStyle name="Comma 7 2" xfId="105"/>
    <cellStyle name="Comma 7 2 2" xfId="173"/>
    <cellStyle name="Comma 7 2 2 2" xfId="393"/>
    <cellStyle name="Comma 7 2 3" xfId="240"/>
    <cellStyle name="Comma 7 2 3 2" xfId="437"/>
    <cellStyle name="Comma 7 2 4" xfId="329"/>
    <cellStyle name="Comma 7 3" xfId="131"/>
    <cellStyle name="Comma 7 3 2" xfId="347"/>
    <cellStyle name="Comma 7 4" xfId="165"/>
    <cellStyle name="Comma 7 4 2" xfId="386"/>
    <cellStyle name="Comma 7 5" xfId="233"/>
    <cellStyle name="Comma 7 5 2" xfId="430"/>
    <cellStyle name="Comma 7 6" xfId="317"/>
    <cellStyle name="Comma 8" xfId="411"/>
    <cellStyle name="Comma 9" xfId="473"/>
    <cellStyle name="Comma_BAL CONSOL - UAB - 2005-FIM" xfId="67"/>
    <cellStyle name="Currency" xfId="188"/>
    <cellStyle name="Currency [0]" xfId="189"/>
    <cellStyle name="Currency [0] 2" xfId="254"/>
    <cellStyle name="Currency [0] 2 2" xfId="451"/>
    <cellStyle name="Currency [0] 3" xfId="407"/>
    <cellStyle name="Currency 2" xfId="253"/>
    <cellStyle name="Currency 2 2" xfId="450"/>
    <cellStyle name="Currency 3" xfId="406"/>
    <cellStyle name="Currency 4" xfId="472"/>
    <cellStyle name="Currency 5" xfId="471"/>
    <cellStyle name="Currency 6" xfId="367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/>
    <cellStyle name="Entrada 10 2" xfId="102"/>
    <cellStyle name="Entrada 10 2 2" xfId="170"/>
    <cellStyle name="Entrada 10 3" xfId="139"/>
    <cellStyle name="Graphics" xfId="190"/>
    <cellStyle name="Incorreto" xfId="27" builtinId="27" customBuiltin="1"/>
    <cellStyle name="Input" xfId="72"/>
    <cellStyle name="Moeda 2" xfId="109"/>
    <cellStyle name="Moeda 2 2" xfId="333"/>
    <cellStyle name="Neutra 2" xfId="480"/>
    <cellStyle name="Neutro 2" xfId="200"/>
    <cellStyle name="Normal" xfId="0" builtinId="0"/>
    <cellStyle name="Normal - Style1 3 2" xfId="99"/>
    <cellStyle name="Normal 10" xfId="150"/>
    <cellStyle name="Normal 10 10" xfId="98"/>
    <cellStyle name="Normal 10 10 2" xfId="324"/>
    <cellStyle name="Normal 10 2" xfId="291"/>
    <cellStyle name="Normal 10 3" xfId="360"/>
    <cellStyle name="Normal 11" xfId="155"/>
    <cellStyle name="Normal 11 2" xfId="296"/>
    <cellStyle name="Normal 11 3" xfId="365"/>
    <cellStyle name="Normal 12" xfId="134"/>
    <cellStyle name="Normal 13" xfId="145"/>
    <cellStyle name="Normal 14" xfId="157"/>
    <cellStyle name="Normal 14 19 3" xfId="156"/>
    <cellStyle name="Normal 14 19 3 2" xfId="366"/>
    <cellStyle name="Normal 14 4" xfId="66"/>
    <cellStyle name="Normal 14 4 2" xfId="312"/>
    <cellStyle name="Normal 15" xfId="138"/>
    <cellStyle name="Normal 16" xfId="230"/>
    <cellStyle name="Normal 17" xfId="60"/>
    <cellStyle name="Normal 18" xfId="162"/>
    <cellStyle name="Normal 19" xfId="273"/>
    <cellStyle name="Normal 2" xfId="6"/>
    <cellStyle name="Normal 2 10" xfId="95"/>
    <cellStyle name="Normal 2 11" xfId="7"/>
    <cellStyle name="Normal 2 2" xfId="76"/>
    <cellStyle name="Normal 2 2 2" xfId="84"/>
    <cellStyle name="Normal 2 2 2 2" xfId="127"/>
    <cellStyle name="Normal 2 2 2 52" xfId="70"/>
    <cellStyle name="Normal 2 2 3" xfId="136"/>
    <cellStyle name="Normal 2 2 3 2" xfId="80"/>
    <cellStyle name="Normal 2 2 3 2 2" xfId="319"/>
    <cellStyle name="Normal 2 2 3 3" xfId="216"/>
    <cellStyle name="Normal 2 2 3 6" xfId="9"/>
    <cellStyle name="Normal 2 2 3 6 2" xfId="20"/>
    <cellStyle name="Normal 2 2 3 6 2 2" xfId="61"/>
    <cellStyle name="Normal 2 2 3 6 3" xfId="277"/>
    <cellStyle name="Normal 2 2 3 6 4" xfId="58"/>
    <cellStyle name="Normal 2 2 3 6 5" xfId="303"/>
    <cellStyle name="Normal 2 2 3 6 6" xfId="310"/>
    <cellStyle name="Normal 2 3" xfId="275"/>
    <cellStyle name="Normal 2 4" xfId="504"/>
    <cellStyle name="Normal 20" xfId="274"/>
    <cellStyle name="Normal 21" xfId="305"/>
    <cellStyle name="Normal 22" xfId="308"/>
    <cellStyle name="Normal 23" xfId="309"/>
    <cellStyle name="Normal 24" xfId="408"/>
    <cellStyle name="Normal 25" xfId="370"/>
    <cellStyle name="Normal 26" xfId="470"/>
    <cellStyle name="Normal 27" xfId="476"/>
    <cellStyle name="Normal 28" xfId="191"/>
    <cellStyle name="Normal 29" xfId="479"/>
    <cellStyle name="Normal 3" xfId="5"/>
    <cellStyle name="Normal 3 2" xfId="18"/>
    <cellStyle name="Normal 3 2 2" xfId="90"/>
    <cellStyle name="Normal 3 3" xfId="83"/>
    <cellStyle name="Normal 3 3 2" xfId="185"/>
    <cellStyle name="Normal 3 4" xfId="11"/>
    <cellStyle name="Normal 3 5" xfId="56"/>
    <cellStyle name="Normal 3 6" xfId="301"/>
    <cellStyle name="Normal 3 7" xfId="505"/>
    <cellStyle name="Normal 30" xfId="482"/>
    <cellStyle name="Normal 31" xfId="503"/>
    <cellStyle name="Normal 4" xfId="12"/>
    <cellStyle name="Normal 4 2" xfId="112"/>
    <cellStyle name="Normal 4 3" xfId="124"/>
    <cellStyle name="Normal 4 4" xfId="140"/>
    <cellStyle name="Normal 4 4 2" xfId="192"/>
    <cellStyle name="Normal 4 4 2 2 2 2" xfId="117"/>
    <cellStyle name="Normal 4 4 2 2 2 2 2" xfId="338"/>
    <cellStyle name="Normal 4 4 2 2 4" xfId="120"/>
    <cellStyle name="Normal 4 4 2 2 4 2" xfId="341"/>
    <cellStyle name="Normal 4 4 3" xfId="351"/>
    <cellStyle name="Normal 4 5" xfId="279"/>
    <cellStyle name="Normal 4 6" xfId="125"/>
    <cellStyle name="Normal 5" xfId="113"/>
    <cellStyle name="Normal 5 2" xfId="141"/>
    <cellStyle name="Normal 5 2 2" xfId="211"/>
    <cellStyle name="Normal 5 2 3" xfId="352"/>
    <cellStyle name="Normal 5 3" xfId="280"/>
    <cellStyle name="Normal 6" xfId="85"/>
    <cellStyle name="Normal 6 2" xfId="142"/>
    <cellStyle name="Normal 6 2 2" xfId="353"/>
    <cellStyle name="Normal 6 3" xfId="282"/>
    <cellStyle name="Normal 7" xfId="144"/>
    <cellStyle name="Normal 7 2" xfId="284"/>
    <cellStyle name="Normal 7 3" xfId="355"/>
    <cellStyle name="Normal 8" xfId="3"/>
    <cellStyle name="Normal 8 2" xfId="4"/>
    <cellStyle name="Normal 8 2 2" xfId="17"/>
    <cellStyle name="Normal 8 2 2 2" xfId="152"/>
    <cellStyle name="Normal 8 2 3" xfId="293"/>
    <cellStyle name="Normal 8 2 4" xfId="55"/>
    <cellStyle name="Normal 8 2 5" xfId="300"/>
    <cellStyle name="Normal 8 2 6" xfId="362"/>
    <cellStyle name="Normal 8 3" xfId="16"/>
    <cellStyle name="Normal 8 3 2" xfId="146"/>
    <cellStyle name="Normal 8 4" xfId="286"/>
    <cellStyle name="Normal 8 5" xfId="54"/>
    <cellStyle name="Normal 8 6" xfId="299"/>
    <cellStyle name="Normal 8 7" xfId="356"/>
    <cellStyle name="Normal 9" xfId="126"/>
    <cellStyle name="Normal 9 2" xfId="148"/>
    <cellStyle name="Normal 9 2 2" xfId="153"/>
    <cellStyle name="Normal 9 2 2 2" xfId="294"/>
    <cellStyle name="Normal 9 2 2 3" xfId="363"/>
    <cellStyle name="Normal 9 2 3" xfId="289"/>
    <cellStyle name="Normal 9 2 4" xfId="358"/>
    <cellStyle name="Normal 9 3" xfId="147"/>
    <cellStyle name="Normal 9 3 2" xfId="357"/>
    <cellStyle name="Normal 9 4" xfId="287"/>
    <cellStyle name="Nota 2" xfId="161"/>
    <cellStyle name="Nota 3" xfId="371"/>
    <cellStyle name="Nota 4" xfId="481"/>
    <cellStyle name="Percent" xfId="213"/>
    <cellStyle name="Percent 17" xfId="193"/>
    <cellStyle name="Percent 2" xfId="91"/>
    <cellStyle name="Percent 2 2" xfId="151"/>
    <cellStyle name="Percent 2 2 2" xfId="361"/>
    <cellStyle name="Percent 2 3" xfId="158"/>
    <cellStyle name="Percent 2 4" xfId="292"/>
    <cellStyle name="Percent 3" xfId="92"/>
    <cellStyle name="Percent 3 2" xfId="93"/>
    <cellStyle name="Percent 4" xfId="412"/>
    <cellStyle name="Porcentagem" xfId="2" builtinId="5"/>
    <cellStyle name="Porcentagem 2" xfId="14"/>
    <cellStyle name="Porcentagem 2 2" xfId="121"/>
    <cellStyle name="Porcentagem 2 2 2" xfId="154"/>
    <cellStyle name="Porcentagem 2 2 2 2" xfId="295"/>
    <cellStyle name="Porcentagem 2 2 2 3" xfId="364"/>
    <cellStyle name="Porcentagem 2 2 3" xfId="149"/>
    <cellStyle name="Porcentagem 2 2 3 2" xfId="359"/>
    <cellStyle name="Porcentagem 2 2 4" xfId="290"/>
    <cellStyle name="Porcentagem 2 3" xfId="71"/>
    <cellStyle name="Porcentagem 2 3 2" xfId="313"/>
    <cellStyle name="Porcentagem 2 4" xfId="115"/>
    <cellStyle name="Porcentagem 2 4 2" xfId="194"/>
    <cellStyle name="Porcentagem 2 5" xfId="288"/>
    <cellStyle name="Porcentagem 2 6" xfId="64"/>
    <cellStyle name="Porcentagem 3" xfId="62"/>
    <cellStyle name="Porcentagem 4" xfId="307"/>
    <cellStyle name="Porcentagem 5" xfId="477"/>
    <cellStyle name="Porcentagem 6" xfId="502"/>
    <cellStyle name="Saída" xfId="29" builtinId="21" customBuiltin="1"/>
    <cellStyle name="Separador de milhares 2" xfId="195"/>
    <cellStyle name="Separador de milhares 2 2" xfId="135"/>
    <cellStyle name="Separador de milhares 2 2 2" xfId="196"/>
    <cellStyle name="Separador de milhares 2 2 3" xfId="349"/>
    <cellStyle name="Separador de milhares 3" xfId="197"/>
    <cellStyle name="Separador de milhares 4 2 3 2" xfId="198"/>
    <cellStyle name="Texto de Aviso" xfId="33" builtinId="11" customBuiltin="1"/>
    <cellStyle name="Texto Explicativo" xfId="34" builtinId="53" customBuiltin="1"/>
    <cellStyle name="Title 2" xfId="210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/>
    <cellStyle name="Total" xfId="35" builtinId="25" customBuiltin="1"/>
    <cellStyle name="Vírgula" xfId="1" builtinId="3"/>
    <cellStyle name="Vírgula 10" xfId="137"/>
    <cellStyle name="Vírgula 10 2" xfId="350"/>
    <cellStyle name="Vírgula 11" xfId="118"/>
    <cellStyle name="Vírgula 11 2" xfId="180"/>
    <cellStyle name="Vírgula 11 2 2" xfId="400"/>
    <cellStyle name="Vírgula 11 3" xfId="247"/>
    <cellStyle name="Vírgula 11 3 2" xfId="444"/>
    <cellStyle name="Vírgula 11 4" xfId="339"/>
    <cellStyle name="Vírgula 12" xfId="159"/>
    <cellStyle name="Vírgula 12 2" xfId="368"/>
    <cellStyle name="Vírgula 13" xfId="163"/>
    <cellStyle name="Vírgula 13 2" xfId="384"/>
    <cellStyle name="Vírgula 14" xfId="231"/>
    <cellStyle name="Vírgula 14 2" xfId="428"/>
    <cellStyle name="Vírgula 15" xfId="63"/>
    <cellStyle name="Vírgula 16" xfId="298"/>
    <cellStyle name="Vírgula 17" xfId="306"/>
    <cellStyle name="Vírgula 18" xfId="501"/>
    <cellStyle name="Vírgula 2" xfId="8"/>
    <cellStyle name="Vírgula 2 10" xfId="321"/>
    <cellStyle name="Vírgula 2 2" xfId="19"/>
    <cellStyle name="Vírgula 2 2 2" xfId="103"/>
    <cellStyle name="Vírgula 2 2 2 2" xfId="225"/>
    <cellStyle name="Vírgula 2 2 2 2 2" xfId="268"/>
    <cellStyle name="Vírgula 2 2 2 2 2 2" xfId="465"/>
    <cellStyle name="Vírgula 2 2 2 2 3" xfId="423"/>
    <cellStyle name="Vírgula 2 2 2 3" xfId="171"/>
    <cellStyle name="Vírgula 2 2 2 3 2" xfId="391"/>
    <cellStyle name="Vírgula 2 2 2 4" xfId="238"/>
    <cellStyle name="Vírgula 2 2 2 4 2" xfId="435"/>
    <cellStyle name="Vírgula 2 2 2 5" xfId="327"/>
    <cellStyle name="Vírgula 2 2 3" xfId="130"/>
    <cellStyle name="Vírgula 2 2 3 2" xfId="160"/>
    <cellStyle name="Vírgula 2 2 3 2 2" xfId="369"/>
    <cellStyle name="Vírgula 2 2 3 3" xfId="220"/>
    <cellStyle name="Vírgula 2 2 3 3 2" xfId="418"/>
    <cellStyle name="Vírgula 2 2 3 4" xfId="263"/>
    <cellStyle name="Vírgula 2 2 3 4 2" xfId="460"/>
    <cellStyle name="Vírgula 2 2 3 5" xfId="346"/>
    <cellStyle name="Vírgula 2 2 4" xfId="214"/>
    <cellStyle name="Vírgula 2 2 4 2" xfId="258"/>
    <cellStyle name="Vírgula 2 2 4 2 2" xfId="455"/>
    <cellStyle name="Vírgula 2 2 4 3" xfId="413"/>
    <cellStyle name="Vírgula 2 2 5" xfId="297"/>
    <cellStyle name="Vírgula 2 2 6" xfId="73"/>
    <cellStyle name="Vírgula 2 2 7" xfId="314"/>
    <cellStyle name="Vírgula 2 3" xfId="107"/>
    <cellStyle name="Vírgula 2 3 2" xfId="227"/>
    <cellStyle name="Vírgula 2 3 2 2" xfId="270"/>
    <cellStyle name="Vírgula 2 3 2 2 2" xfId="467"/>
    <cellStyle name="Vírgula 2 3 2 3" xfId="425"/>
    <cellStyle name="Vírgula 2 3 3" xfId="175"/>
    <cellStyle name="Vírgula 2 3 3 2" xfId="395"/>
    <cellStyle name="Vírgula 2 3 4" xfId="242"/>
    <cellStyle name="Vírgula 2 3 4 2" xfId="439"/>
    <cellStyle name="Vírgula 2 3 5" xfId="331"/>
    <cellStyle name="Vírgula 2 4" xfId="116"/>
    <cellStyle name="Vírgula 2 4 2" xfId="228"/>
    <cellStyle name="Vírgula 2 4 2 2" xfId="271"/>
    <cellStyle name="Vírgula 2 4 2 2 2" xfId="468"/>
    <cellStyle name="Vírgula 2 4 2 3" xfId="426"/>
    <cellStyle name="Vírgula 2 4 3" xfId="179"/>
    <cellStyle name="Vírgula 2 4 3 2" xfId="399"/>
    <cellStyle name="Vírgula 2 4 4" xfId="246"/>
    <cellStyle name="Vírgula 2 4 4 2" xfId="443"/>
    <cellStyle name="Vírgula 2 4 5" xfId="337"/>
    <cellStyle name="Vírgula 2 5" xfId="199"/>
    <cellStyle name="Vírgula 2 6" xfId="94"/>
    <cellStyle name="Vírgula 2 7" xfId="276"/>
    <cellStyle name="Vírgula 2 8" xfId="57"/>
    <cellStyle name="Vírgula 2 9" xfId="302"/>
    <cellStyle name="Vírgula 3" xfId="10"/>
    <cellStyle name="Vírgula 3 10" xfId="326"/>
    <cellStyle name="Vírgula 3 2" xfId="21"/>
    <cellStyle name="Vírgula 3 2 2" xfId="184"/>
    <cellStyle name="Vírgula 3 2 2 2" xfId="404"/>
    <cellStyle name="Vírgula 3 2 3" xfId="251"/>
    <cellStyle name="Vírgula 3 2 3 2" xfId="448"/>
    <cellStyle name="Vírgula 3 2 4" xfId="128"/>
    <cellStyle name="Vírgula 3 2 5" xfId="344"/>
    <cellStyle name="Vírgula 3 3" xfId="208"/>
    <cellStyle name="Vírgula 3 3 2" xfId="255"/>
    <cellStyle name="Vírgula 3 3 2 2" xfId="452"/>
    <cellStyle name="Vírgula 3 3 3" xfId="409"/>
    <cellStyle name="Vírgula 3 4" xfId="169"/>
    <cellStyle name="Vírgula 3 4 2" xfId="390"/>
    <cellStyle name="Vírgula 3 5" xfId="237"/>
    <cellStyle name="Vírgula 3 5 2" xfId="434"/>
    <cellStyle name="Vírgula 3 6" xfId="101"/>
    <cellStyle name="Vírgula 3 7" xfId="278"/>
    <cellStyle name="Vírgula 3 8" xfId="59"/>
    <cellStyle name="Vírgula 3 9" xfId="304"/>
    <cellStyle name="Vírgula 4" xfId="13"/>
    <cellStyle name="Vírgula 4 2" xfId="177"/>
    <cellStyle name="Vírgula 4 2 2" xfId="397"/>
    <cellStyle name="Vírgula 4 3" xfId="244"/>
    <cellStyle name="Vírgula 4 3 2" xfId="441"/>
    <cellStyle name="Vírgula 4 4" xfId="281"/>
    <cellStyle name="Vírgula 4 5" xfId="110"/>
    <cellStyle name="Vírgula 4 6" xfId="334"/>
    <cellStyle name="Vírgula 5" xfId="15"/>
    <cellStyle name="Vírgula 5 2" xfId="143"/>
    <cellStyle name="Vírgula 5 2 2" xfId="354"/>
    <cellStyle name="Vírgula 5 3" xfId="283"/>
    <cellStyle name="Vírgula 5 4" xfId="74"/>
    <cellStyle name="Vírgula 5 5" xfId="315"/>
    <cellStyle name="Vírgula 6" xfId="114"/>
    <cellStyle name="Vírgula 6 2" xfId="178"/>
    <cellStyle name="Vírgula 6 2 2" xfId="398"/>
    <cellStyle name="Vírgula 6 3" xfId="245"/>
    <cellStyle name="Vírgula 6 3 2" xfId="442"/>
    <cellStyle name="Vírgula 6 4" xfId="285"/>
    <cellStyle name="Vírgula 6 5" xfId="336"/>
    <cellStyle name="Vírgula 7" xfId="123"/>
    <cellStyle name="Vírgula 7 2" xfId="183"/>
    <cellStyle name="Vírgula 7 2 2" xfId="403"/>
    <cellStyle name="Vírgula 7 3" xfId="250"/>
    <cellStyle name="Vírgula 7 3 2" xfId="447"/>
    <cellStyle name="Vírgula 7 4" xfId="343"/>
    <cellStyle name="Vírgula 8" xfId="65"/>
    <cellStyle name="Vírgula 8 2" xfId="311"/>
    <cellStyle name="Vírgula 9" xfId="133"/>
  </cellStyles>
  <dxfs count="0"/>
  <tableStyles count="1" defaultTableStyle="TableStyleMedium9" defaultPivotStyle="PivotStyleLight16">
    <tableStyle name="Invisible" pivot="0" table="0" count="0"/>
  </tableStyles>
  <colors>
    <mruColors>
      <color rgb="FF183962"/>
      <color rgb="FF004068"/>
      <color rgb="FFDE2E0D"/>
      <color rgb="FF2D2D2D"/>
      <color rgb="FFE08022"/>
      <color rgb="FF989898"/>
      <color rgb="FF0069A9"/>
      <color rgb="FFD8620A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&#233;%20Release%20de%20Vendas%20Trimestrais\2022\4QTR%2022\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1"/>
  </sheetPr>
  <dimension ref="B7:L24"/>
  <sheetViews>
    <sheetView showGridLines="0" topLeftCell="A2" zoomScaleNormal="100" workbookViewId="0">
      <selection activeCell="B25" sqref="B25"/>
    </sheetView>
  </sheetViews>
  <sheetFormatPr defaultRowHeight="13" x14ac:dyDescent="0.3"/>
  <cols>
    <col min="1" max="1" width="3.69921875" customWidth="1"/>
  </cols>
  <sheetData>
    <row r="7" spans="2:12" s="239" customFormat="1" x14ac:dyDescent="0.3"/>
    <row r="8" spans="2:12" s="222" customForma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3"/>
    <row r="10" spans="2:12" s="239" customFormat="1" x14ac:dyDescent="0.3"/>
    <row r="23" spans="2:2" x14ac:dyDescent="0.3">
      <c r="B23" s="243" t="s">
        <v>320</v>
      </c>
    </row>
    <row r="24" spans="2:2" x14ac:dyDescent="0.3">
      <c r="B24" s="261" t="s">
        <v>342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0">
    <tabColor theme="3" tint="-0.249977111117893"/>
  </sheetPr>
  <dimension ref="A1:XET201"/>
  <sheetViews>
    <sheetView showGridLines="0" zoomScale="90" zoomScaleNormal="9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AC23" sqref="AC23"/>
    </sheetView>
  </sheetViews>
  <sheetFormatPr defaultRowHeight="13" x14ac:dyDescent="0.3"/>
  <cols>
    <col min="1" max="2" width="58.8984375" style="48" customWidth="1"/>
    <col min="3" max="4" width="8.69921875" style="45" customWidth="1"/>
    <col min="5" max="15" width="8.69921875" style="34" customWidth="1"/>
    <col min="16" max="16" width="8.69921875" style="244" customWidth="1"/>
    <col min="17" max="19" width="8.69921875" style="34" customWidth="1"/>
    <col min="20" max="24" width="8.69921875" style="244" customWidth="1"/>
    <col min="25" max="25" width="11.59765625" bestFit="1" customWidth="1"/>
    <col min="34" max="34" width="10.59765625" bestFit="1" customWidth="1"/>
    <col min="36" max="36" width="10.59765625" bestFit="1" customWidth="1"/>
  </cols>
  <sheetData>
    <row r="1" spans="1:34" x14ac:dyDescent="0.3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  <c r="X1" s="76"/>
    </row>
    <row r="2" spans="1:34" x14ac:dyDescent="0.3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  <c r="X2" s="255"/>
    </row>
    <row r="3" spans="1:34" s="116" customFormat="1" ht="25.15" customHeight="1" x14ac:dyDescent="0.3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  <c r="X3" s="248" t="s">
        <v>339</v>
      </c>
    </row>
    <row r="4" spans="1:34" ht="6" customHeight="1" x14ac:dyDescent="0.3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</row>
    <row r="5" spans="1:34" x14ac:dyDescent="0.3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</row>
    <row r="6" spans="1:34" x14ac:dyDescent="0.3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  <c r="X6" s="268">
        <v>-27879.521999999997</v>
      </c>
    </row>
    <row r="7" spans="1:34" x14ac:dyDescent="0.3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  <c r="X7" s="268">
        <v>33138</v>
      </c>
    </row>
    <row r="8" spans="1:34" x14ac:dyDescent="0.3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  <c r="X8" s="268">
        <v>34501</v>
      </c>
    </row>
    <row r="9" spans="1:34" x14ac:dyDescent="0.3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  <c r="X9" s="268" t="s">
        <v>332</v>
      </c>
    </row>
    <row r="10" spans="1:34" x14ac:dyDescent="0.3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  <c r="X10" s="268">
        <v>-1603</v>
      </c>
    </row>
    <row r="11" spans="1:34" x14ac:dyDescent="0.3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  <c r="X11" s="268" t="s">
        <v>332</v>
      </c>
    </row>
    <row r="12" spans="1:34" x14ac:dyDescent="0.3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  <c r="X12" s="268">
        <v>-2557</v>
      </c>
      <c r="AH12" s="267"/>
    </row>
    <row r="13" spans="1:34" x14ac:dyDescent="0.3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  <c r="X13" s="268">
        <v>24682</v>
      </c>
    </row>
    <row r="14" spans="1:34" x14ac:dyDescent="0.3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  <c r="X14" s="268">
        <v>-12215</v>
      </c>
    </row>
    <row r="15" spans="1:34" x14ac:dyDescent="0.3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  <c r="X15" s="268">
        <v>18494</v>
      </c>
      <c r="Y15" s="251"/>
    </row>
    <row r="16" spans="1:34" x14ac:dyDescent="0.3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  <c r="X16" s="268">
        <v>8036</v>
      </c>
    </row>
    <row r="17" spans="1:36" x14ac:dyDescent="0.3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  <c r="X17" s="268">
        <v>1077</v>
      </c>
      <c r="AJ17" s="267">
        <v>490</v>
      </c>
    </row>
    <row r="18" spans="1:36" x14ac:dyDescent="0.3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  <c r="X18" s="268">
        <v>3560</v>
      </c>
      <c r="Y18" s="251"/>
      <c r="AJ18" s="267"/>
    </row>
    <row r="19" spans="1:36" x14ac:dyDescent="0.3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  <c r="X19" s="268">
        <v>-2713</v>
      </c>
      <c r="AJ19" s="267"/>
    </row>
    <row r="20" spans="1:36" s="251" customFormat="1" x14ac:dyDescent="0.3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  <c r="X20" s="268">
        <v>-23196</v>
      </c>
      <c r="Y20" s="267"/>
      <c r="AJ20" s="267"/>
    </row>
    <row r="21" spans="1:36" x14ac:dyDescent="0.3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  <c r="X21" s="268">
        <v>1062</v>
      </c>
      <c r="AJ21" s="267"/>
    </row>
    <row r="22" spans="1:36" x14ac:dyDescent="0.3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  <c r="X22" s="268">
        <f>AJ27+AJ23+AJ17</f>
        <v>-3030</v>
      </c>
      <c r="Y22" s="251"/>
      <c r="AJ22" s="267"/>
    </row>
    <row r="23" spans="1:36" x14ac:dyDescent="0.3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  <c r="X23" s="268">
        <v>-19056</v>
      </c>
      <c r="Y23" s="251"/>
      <c r="AJ23" s="267">
        <v>1050</v>
      </c>
    </row>
    <row r="24" spans="1:36" x14ac:dyDescent="0.3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  <c r="X24" s="284">
        <v>-35868</v>
      </c>
      <c r="Y24" s="251"/>
      <c r="AJ24" s="267"/>
    </row>
    <row r="25" spans="1:36" x14ac:dyDescent="0.3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>SUM(E4:E24)</f>
        <v>67300</v>
      </c>
      <c r="F25" s="50">
        <f>SUM(F4:F24)</f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  <c r="V25" s="50">
        <v>76061.637105600239</v>
      </c>
      <c r="W25" s="50">
        <v>54426.899894399641</v>
      </c>
      <c r="X25" s="268">
        <v>-3567.5219999999972</v>
      </c>
      <c r="AJ25" s="267"/>
    </row>
    <row r="26" spans="1:36" x14ac:dyDescent="0.3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  <c r="X26" s="268" t="s">
        <v>332</v>
      </c>
      <c r="AJ26" s="267"/>
    </row>
    <row r="27" spans="1:36" s="251" customFormat="1" x14ac:dyDescent="0.3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  <c r="X27" s="268">
        <v>1444</v>
      </c>
      <c r="AJ27" s="267">
        <v>-4570</v>
      </c>
    </row>
    <row r="28" spans="1:36" x14ac:dyDescent="0.3">
      <c r="A28" s="37" t="s">
        <v>110</v>
      </c>
      <c r="B28" s="37" t="s">
        <v>250</v>
      </c>
      <c r="C28" s="50">
        <v>-4098.034185308552</v>
      </c>
      <c r="D28" s="50">
        <v>-3764.965814691448</v>
      </c>
      <c r="E28" s="50">
        <v>-1598</v>
      </c>
      <c r="F28" s="50">
        <v>-2724</v>
      </c>
      <c r="G28" s="50">
        <v>-3168</v>
      </c>
      <c r="H28" s="50">
        <v>-6088</v>
      </c>
      <c r="I28" s="50">
        <v>-388</v>
      </c>
      <c r="J28" s="50">
        <v>-3405.8971099500977</v>
      </c>
      <c r="K28" s="50">
        <v>-1468</v>
      </c>
      <c r="L28" s="50">
        <v>252</v>
      </c>
      <c r="M28" s="50">
        <v>186</v>
      </c>
      <c r="N28" s="50">
        <f>[1]FC!$E$28</f>
        <v>-7851</v>
      </c>
      <c r="O28" s="50">
        <v>-761</v>
      </c>
      <c r="P28" s="50">
        <v>-761</v>
      </c>
      <c r="Q28" s="50">
        <v>-16555</v>
      </c>
      <c r="R28" s="50">
        <v>-5024</v>
      </c>
      <c r="S28" s="50">
        <f>[1]FC!$D$28</f>
        <v>-9863</v>
      </c>
      <c r="T28" s="50">
        <v>-9118.4500000000007</v>
      </c>
      <c r="U28" s="50">
        <v>-8581.5499999999993</v>
      </c>
      <c r="V28" s="50">
        <v>-4627</v>
      </c>
      <c r="W28" s="50">
        <v>-14168</v>
      </c>
      <c r="X28" s="268">
        <v>-8036</v>
      </c>
    </row>
    <row r="29" spans="1:36" x14ac:dyDescent="0.3">
      <c r="A29" s="37" t="s">
        <v>73</v>
      </c>
      <c r="B29" s="37" t="s">
        <v>251</v>
      </c>
      <c r="C29" s="50">
        <v>-5058</v>
      </c>
      <c r="D29" s="50">
        <v>-4732</v>
      </c>
      <c r="E29" s="50">
        <v>-11987</v>
      </c>
      <c r="F29" s="50">
        <v>-3876</v>
      </c>
      <c r="G29" s="50">
        <v>-12358</v>
      </c>
      <c r="H29" s="50">
        <v>-2270</v>
      </c>
      <c r="I29" s="50">
        <v>-1018</v>
      </c>
      <c r="J29" s="50">
        <v>-2492</v>
      </c>
      <c r="K29" s="50">
        <v>-116</v>
      </c>
      <c r="L29" s="50">
        <v>-311</v>
      </c>
      <c r="M29" s="50">
        <v>-1129.1314841780782</v>
      </c>
      <c r="N29" s="50">
        <f>[1]FC!$E$29</f>
        <v>2451.7855523718699</v>
      </c>
      <c r="O29" s="50">
        <v>-6924</v>
      </c>
      <c r="P29" s="50">
        <v>-7286</v>
      </c>
      <c r="Q29" s="50">
        <v>-6723</v>
      </c>
      <c r="R29" s="50">
        <v>-38334</v>
      </c>
      <c r="S29" s="50">
        <f>[1]FC!$D$29</f>
        <v>-2835</v>
      </c>
      <c r="T29" s="50">
        <v>-42770</v>
      </c>
      <c r="U29" s="50">
        <v>-1983</v>
      </c>
      <c r="V29" s="50">
        <v>-34883</v>
      </c>
      <c r="W29" s="50">
        <v>-17147</v>
      </c>
      <c r="X29" s="268">
        <v>-15156</v>
      </c>
    </row>
    <row r="30" spans="1:36" x14ac:dyDescent="0.3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  <c r="X30" s="268">
        <v>0</v>
      </c>
    </row>
    <row r="31" spans="1:36" x14ac:dyDescent="0.3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  <c r="X31" s="280">
        <v>-25315.521999999997</v>
      </c>
      <c r="AJ31" s="270">
        <v>-19056</v>
      </c>
    </row>
    <row r="32" spans="1:36" ht="12.75" customHeight="1" x14ac:dyDescent="0.3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285"/>
      <c r="AJ32" s="269">
        <v>5397</v>
      </c>
    </row>
    <row r="33" spans="1:16374" x14ac:dyDescent="0.3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281"/>
      <c r="AJ33" s="269">
        <v>2789</v>
      </c>
    </row>
    <row r="34" spans="1:16374" s="251" customFormat="1" ht="14.25" customHeight="1" x14ac:dyDescent="0.3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  <c r="X34" s="268">
        <v>-159</v>
      </c>
      <c r="AJ34" s="267">
        <v>26177</v>
      </c>
    </row>
    <row r="35" spans="1:16374" s="251" customFormat="1" ht="14.25" customHeight="1" x14ac:dyDescent="0.3">
      <c r="A35" s="250" t="s">
        <v>341</v>
      </c>
      <c r="B35" s="2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0</v>
      </c>
      <c r="X35" s="268">
        <v>64796</v>
      </c>
      <c r="AJ35" s="267">
        <v>-5408</v>
      </c>
    </row>
    <row r="36" spans="1:16374" ht="14.25" customHeight="1" x14ac:dyDescent="0.3">
      <c r="A36" s="37" t="s">
        <v>76</v>
      </c>
      <c r="B36" s="37" t="s">
        <v>255</v>
      </c>
      <c r="C36" s="50">
        <v>-1500</v>
      </c>
      <c r="D36" s="50">
        <v>-1560</v>
      </c>
      <c r="E36" s="50">
        <v>-1482</v>
      </c>
      <c r="F36" s="50">
        <v>-669</v>
      </c>
      <c r="G36" s="50">
        <v>-2432</v>
      </c>
      <c r="H36" s="50">
        <v>-716</v>
      </c>
      <c r="I36" s="50">
        <v>-2937</v>
      </c>
      <c r="J36" s="50">
        <v>-23608</v>
      </c>
      <c r="K36" s="50">
        <v>-3165</v>
      </c>
      <c r="L36" s="50">
        <v>-1216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>
        <v>0</v>
      </c>
      <c r="X36" s="268">
        <v>0</v>
      </c>
      <c r="AJ36" s="269">
        <v>-59942</v>
      </c>
    </row>
    <row r="37" spans="1:16374" x14ac:dyDescent="0.3">
      <c r="A37" s="37" t="s">
        <v>77</v>
      </c>
      <c r="B37" s="37" t="s">
        <v>311</v>
      </c>
      <c r="C37" s="50">
        <v>2228</v>
      </c>
      <c r="D37" s="50">
        <v>3421</v>
      </c>
      <c r="E37" s="50">
        <v>4122</v>
      </c>
      <c r="F37" s="50">
        <v>2129</v>
      </c>
      <c r="G37" s="50">
        <v>3275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3195</v>
      </c>
      <c r="R37" s="50">
        <v>-1084</v>
      </c>
      <c r="S37" s="50">
        <f>[1]FC!$D$36</f>
        <v>-2111</v>
      </c>
      <c r="T37" s="50">
        <v>0</v>
      </c>
      <c r="U37" s="50">
        <v>2985</v>
      </c>
      <c r="V37" s="50">
        <v>-2985</v>
      </c>
      <c r="W37" s="50">
        <v>0</v>
      </c>
      <c r="X37" s="268">
        <v>0</v>
      </c>
      <c r="AJ37" s="267">
        <v>-506</v>
      </c>
    </row>
    <row r="38" spans="1:16374" x14ac:dyDescent="0.3">
      <c r="A38" s="37" t="s">
        <v>78</v>
      </c>
      <c r="B38" s="37" t="s">
        <v>312</v>
      </c>
      <c r="C38" s="50">
        <v>3694</v>
      </c>
      <c r="D38" s="50">
        <v>0</v>
      </c>
      <c r="E38" s="50">
        <v>0</v>
      </c>
      <c r="F38" s="50">
        <v>0</v>
      </c>
      <c r="G38" s="50">
        <v>908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-600.30970988199999</v>
      </c>
      <c r="N38" s="50">
        <v>0</v>
      </c>
      <c r="O38" s="50">
        <v>0</v>
      </c>
      <c r="P38" s="50">
        <v>0</v>
      </c>
      <c r="Q38" s="50">
        <v>0</v>
      </c>
      <c r="R38" s="50">
        <v>-3175</v>
      </c>
      <c r="S38" s="50">
        <f>[1]FC!$D$37</f>
        <v>179266</v>
      </c>
      <c r="T38" s="50">
        <v>0</v>
      </c>
      <c r="U38" s="50">
        <v>0</v>
      </c>
      <c r="V38" s="50">
        <v>39752</v>
      </c>
      <c r="W38" s="50">
        <v>64078</v>
      </c>
      <c r="X38" s="268">
        <v>0</v>
      </c>
      <c r="AJ38" s="267">
        <v>-2103</v>
      </c>
    </row>
    <row r="39" spans="1:16374" x14ac:dyDescent="0.3">
      <c r="A39" s="37" t="s">
        <v>268</v>
      </c>
      <c r="B39" s="37" t="s">
        <v>256</v>
      </c>
      <c r="C39" s="50">
        <v>-17050</v>
      </c>
      <c r="D39" s="50">
        <v>-21522</v>
      </c>
      <c r="E39" s="50">
        <v>-43059</v>
      </c>
      <c r="F39" s="50">
        <v>-62001</v>
      </c>
      <c r="G39" s="50">
        <v>-44599</v>
      </c>
      <c r="H39" s="50">
        <v>-22878</v>
      </c>
      <c r="I39" s="50">
        <v>-13921</v>
      </c>
      <c r="J39" s="50">
        <v>-36071</v>
      </c>
      <c r="K39" s="50">
        <v>-21851</v>
      </c>
      <c r="L39" s="50">
        <v>-8845</v>
      </c>
      <c r="M39" s="50">
        <v>-36006.690290118</v>
      </c>
      <c r="N39" s="50">
        <v>-125295</v>
      </c>
      <c r="O39" s="50">
        <v>-16844</v>
      </c>
      <c r="P39" s="50">
        <v>-16802</v>
      </c>
      <c r="Q39" s="50">
        <v>-19155</v>
      </c>
      <c r="R39" s="50">
        <v>-14103</v>
      </c>
      <c r="S39" s="50">
        <f>[1]FC!$D$38+[1]FC!$D$39</f>
        <v>-59934</v>
      </c>
      <c r="T39" s="50">
        <v>-37866</v>
      </c>
      <c r="U39" s="50">
        <v>-28645</v>
      </c>
      <c r="V39" s="50">
        <v>-31852</v>
      </c>
      <c r="W39" s="50">
        <v>-31854</v>
      </c>
      <c r="X39" s="268">
        <v>-39896</v>
      </c>
      <c r="AJ39" s="267">
        <v>-2272</v>
      </c>
    </row>
    <row r="40" spans="1:16374" x14ac:dyDescent="0.3">
      <c r="A40" s="37" t="s">
        <v>98</v>
      </c>
      <c r="B40" s="37" t="s">
        <v>313</v>
      </c>
      <c r="C40" s="50">
        <v>0</v>
      </c>
      <c r="D40" s="50">
        <v>0</v>
      </c>
      <c r="E40" s="50">
        <v>0</v>
      </c>
      <c r="F40" s="50">
        <v>22630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-42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-262</v>
      </c>
      <c r="W40" s="50">
        <v>-2279</v>
      </c>
      <c r="X40" s="268">
        <v>0</v>
      </c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</row>
    <row r="41" spans="1:16374" x14ac:dyDescent="0.3">
      <c r="A41" s="131" t="s">
        <v>81</v>
      </c>
      <c r="B41" s="229" t="s">
        <v>253</v>
      </c>
      <c r="C41" s="141">
        <v>-12628</v>
      </c>
      <c r="D41" s="141">
        <v>-19661</v>
      </c>
      <c r="E41" s="141">
        <v>-40419</v>
      </c>
      <c r="F41" s="141">
        <v>-37911</v>
      </c>
      <c r="G41" s="141">
        <v>-42848</v>
      </c>
      <c r="H41" s="141">
        <v>-23594</v>
      </c>
      <c r="I41" s="141">
        <v>-16858</v>
      </c>
      <c r="J41" s="141">
        <v>-59679</v>
      </c>
      <c r="K41" s="141">
        <v>-25016</v>
      </c>
      <c r="L41" s="141">
        <v>-10061</v>
      </c>
      <c r="M41" s="141">
        <v>-36607</v>
      </c>
      <c r="N41" s="141">
        <f>SUM(N36:N40)</f>
        <v>-125295</v>
      </c>
      <c r="O41" s="141">
        <v>-16844</v>
      </c>
      <c r="P41" s="141">
        <v>-16844</v>
      </c>
      <c r="Q41" s="141">
        <v>-15960</v>
      </c>
      <c r="R41" s="141">
        <v>-18362</v>
      </c>
      <c r="S41" s="141">
        <f>SUM(S36:S40)</f>
        <v>117221</v>
      </c>
      <c r="T41" s="141">
        <v>63501</v>
      </c>
      <c r="U41" s="141">
        <v>-25302</v>
      </c>
      <c r="V41" s="141">
        <v>17675</v>
      </c>
      <c r="W41" s="141">
        <v>30138</v>
      </c>
      <c r="X41" s="280">
        <v>24741</v>
      </c>
    </row>
    <row r="42" spans="1:16374" x14ac:dyDescent="0.3">
      <c r="A42" s="37"/>
      <c r="B42" s="3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285"/>
    </row>
    <row r="43" spans="1:16374" x14ac:dyDescent="0.3">
      <c r="A43" s="146" t="s">
        <v>82</v>
      </c>
      <c r="B43" s="146" t="s">
        <v>254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285"/>
    </row>
    <row r="44" spans="1:16374" x14ac:dyDescent="0.3">
      <c r="A44" s="37" t="s">
        <v>83</v>
      </c>
      <c r="B44" s="37" t="s">
        <v>257</v>
      </c>
      <c r="C44" s="50">
        <v>0</v>
      </c>
      <c r="D44" s="50">
        <v>-1875</v>
      </c>
      <c r="E44" s="50">
        <v>0</v>
      </c>
      <c r="F44" s="50">
        <v>0</v>
      </c>
      <c r="G44" s="50">
        <v>0</v>
      </c>
      <c r="H44" s="50">
        <v>0</v>
      </c>
      <c r="I44" s="50">
        <v>-353</v>
      </c>
      <c r="J44" s="50">
        <v>-1658</v>
      </c>
      <c r="K44" s="50">
        <v>-969</v>
      </c>
      <c r="L44" s="50">
        <v>969</v>
      </c>
      <c r="M44" s="50">
        <v>-2314</v>
      </c>
      <c r="N44" s="50">
        <f>[1]FC!$E$43</f>
        <v>-410</v>
      </c>
      <c r="O44" s="50">
        <v>0</v>
      </c>
      <c r="P44" s="50" t="s">
        <v>332</v>
      </c>
      <c r="Q44" s="50">
        <v>-408</v>
      </c>
      <c r="R44" s="50">
        <v>0</v>
      </c>
      <c r="S44" s="50">
        <f>[1]FC!$D$43</f>
        <v>-5796</v>
      </c>
      <c r="T44" s="50">
        <v>-3504</v>
      </c>
      <c r="U44" s="50">
        <v>3504</v>
      </c>
      <c r="V44" s="50">
        <v>0</v>
      </c>
      <c r="W44" s="50">
        <v>0</v>
      </c>
      <c r="X44" s="268">
        <v>0</v>
      </c>
    </row>
    <row r="45" spans="1:16374" x14ac:dyDescent="0.3">
      <c r="A45" s="37" t="s">
        <v>84</v>
      </c>
      <c r="B45" s="37" t="s">
        <v>258</v>
      </c>
      <c r="C45" s="50">
        <v>-100000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370258</v>
      </c>
      <c r="J45" s="50">
        <v>-68</v>
      </c>
      <c r="K45" s="50">
        <v>0</v>
      </c>
      <c r="L45" s="50">
        <v>0</v>
      </c>
      <c r="M45" s="50">
        <v>0</v>
      </c>
      <c r="N45" s="50"/>
      <c r="O45" s="50">
        <v>0</v>
      </c>
      <c r="P45" s="50">
        <v>0</v>
      </c>
      <c r="Q45" s="50">
        <v>0</v>
      </c>
      <c r="R45" s="50">
        <v>0</v>
      </c>
      <c r="S45" s="50"/>
      <c r="T45" s="50">
        <v>0</v>
      </c>
      <c r="U45" s="50">
        <v>0</v>
      </c>
      <c r="V45" s="50">
        <v>0</v>
      </c>
      <c r="W45" s="50">
        <v>0</v>
      </c>
      <c r="X45" s="268">
        <v>0</v>
      </c>
    </row>
    <row r="46" spans="1:16374" x14ac:dyDescent="0.3">
      <c r="A46" s="37" t="s">
        <v>85</v>
      </c>
      <c r="B46" s="37" t="s">
        <v>259</v>
      </c>
      <c r="C46" s="50">
        <v>3144</v>
      </c>
      <c r="D46" s="50">
        <v>2425</v>
      </c>
      <c r="E46" s="50">
        <v>821</v>
      </c>
      <c r="F46" s="50">
        <v>-54</v>
      </c>
      <c r="G46" s="50">
        <v>47399</v>
      </c>
      <c r="H46" s="50">
        <v>0</v>
      </c>
      <c r="I46" s="50">
        <v>0</v>
      </c>
      <c r="J46" s="50">
        <v>0</v>
      </c>
      <c r="K46" s="50">
        <v>0</v>
      </c>
      <c r="L46" s="50">
        <v>-1536</v>
      </c>
      <c r="M46" s="50">
        <v>1536</v>
      </c>
      <c r="N46" s="50">
        <f>[1]FC!$E$48</f>
        <v>-1597</v>
      </c>
      <c r="O46" s="50">
        <v>0</v>
      </c>
      <c r="P46" s="50">
        <v>0</v>
      </c>
      <c r="Q46" s="50">
        <v>0</v>
      </c>
      <c r="R46" s="50">
        <v>0</v>
      </c>
      <c r="S46" s="50">
        <f>[1]FC!$D$48</f>
        <v>0</v>
      </c>
      <c r="T46" s="50">
        <v>0</v>
      </c>
      <c r="U46" s="50">
        <v>0</v>
      </c>
      <c r="V46" s="50">
        <v>0</v>
      </c>
      <c r="W46" s="50">
        <v>0</v>
      </c>
      <c r="X46" s="268">
        <v>0</v>
      </c>
    </row>
    <row r="47" spans="1:16374" x14ac:dyDescent="0.3">
      <c r="A47" s="37" t="s">
        <v>111</v>
      </c>
      <c r="B47" s="37"/>
      <c r="C47" s="50">
        <v>-17956</v>
      </c>
      <c r="D47" s="50">
        <v>-18404</v>
      </c>
      <c r="E47" s="50">
        <v>-22113</v>
      </c>
      <c r="F47" s="50">
        <v>-21251</v>
      </c>
      <c r="G47" s="50">
        <v>-21248</v>
      </c>
      <c r="H47" s="50">
        <v>-14670</v>
      </c>
      <c r="I47" s="50">
        <v>-20369</v>
      </c>
      <c r="J47" s="50">
        <v>-12874.102890049908</v>
      </c>
      <c r="K47" s="50">
        <v>-17389</v>
      </c>
      <c r="L47" s="50">
        <v>-64</v>
      </c>
      <c r="M47" s="50">
        <v>-6715</v>
      </c>
      <c r="N47" s="50">
        <f>[1]FC!$E$46</f>
        <v>12096.770430579039</v>
      </c>
      <c r="O47" s="50">
        <v>-1429</v>
      </c>
      <c r="P47" s="50">
        <v>-1429</v>
      </c>
      <c r="Q47" s="50">
        <v>-38116</v>
      </c>
      <c r="R47" s="50">
        <v>-17708</v>
      </c>
      <c r="S47" s="50">
        <f>[1]FC!$D$46</f>
        <v>-55989</v>
      </c>
      <c r="T47" s="50">
        <v>-34980</v>
      </c>
      <c r="U47" s="50">
        <v>-25196</v>
      </c>
      <c r="V47" s="50">
        <v>-18188</v>
      </c>
      <c r="W47" s="50">
        <v>-31636</v>
      </c>
      <c r="X47" s="268">
        <v>-28375</v>
      </c>
    </row>
    <row r="48" spans="1:16374" x14ac:dyDescent="0.3">
      <c r="A48" s="37" t="s">
        <v>86</v>
      </c>
      <c r="B48" s="37" t="s">
        <v>260</v>
      </c>
      <c r="C48" s="50">
        <v>238710</v>
      </c>
      <c r="D48" s="50">
        <v>0</v>
      </c>
      <c r="E48" s="50">
        <v>147667</v>
      </c>
      <c r="F48" s="50">
        <v>67193</v>
      </c>
      <c r="G48" s="50">
        <v>0</v>
      </c>
      <c r="H48" s="50">
        <v>0</v>
      </c>
      <c r="I48" s="50">
        <v>0</v>
      </c>
      <c r="J48" s="50">
        <v>177955</v>
      </c>
      <c r="K48" s="50">
        <v>0</v>
      </c>
      <c r="L48" s="50">
        <v>0</v>
      </c>
      <c r="M48" s="50">
        <v>30</v>
      </c>
      <c r="N48" s="50"/>
      <c r="O48" s="50">
        <v>75000</v>
      </c>
      <c r="P48" s="50">
        <v>75000</v>
      </c>
      <c r="Q48" s="50">
        <v>77994</v>
      </c>
      <c r="R48" s="50">
        <v>576</v>
      </c>
      <c r="S48" s="50">
        <f>[1]FC!$D$47</f>
        <v>102845</v>
      </c>
      <c r="T48" s="50">
        <v>242400</v>
      </c>
      <c r="U48" s="50">
        <v>0</v>
      </c>
      <c r="V48" s="50">
        <v>0</v>
      </c>
      <c r="W48" s="50">
        <v>260000</v>
      </c>
      <c r="X48" s="268">
        <v>0</v>
      </c>
    </row>
    <row r="49" spans="1:24" x14ac:dyDescent="0.3">
      <c r="A49" s="37" t="s">
        <v>87</v>
      </c>
      <c r="B49" s="37"/>
      <c r="C49" s="50">
        <v>-159852</v>
      </c>
      <c r="D49" s="50">
        <v>-8770</v>
      </c>
      <c r="E49" s="50">
        <v>-9308</v>
      </c>
      <c r="F49" s="50">
        <v>-102319</v>
      </c>
      <c r="G49" s="50">
        <v>-37010</v>
      </c>
      <c r="H49" s="50">
        <v>-2249</v>
      </c>
      <c r="I49" s="50">
        <v>-7276</v>
      </c>
      <c r="J49" s="50">
        <v>-71461</v>
      </c>
      <c r="K49" s="50">
        <v>-259</v>
      </c>
      <c r="L49" s="50">
        <v>259</v>
      </c>
      <c r="M49" s="50">
        <v>-730</v>
      </c>
      <c r="N49" s="50">
        <f>[1]FC!$E$50</f>
        <v>-242</v>
      </c>
      <c r="O49" s="50">
        <v>-75689</v>
      </c>
      <c r="P49" s="50">
        <v>-71624.892641992003</v>
      </c>
      <c r="Q49" s="50">
        <v>-182201</v>
      </c>
      <c r="R49" s="50">
        <v>-13076</v>
      </c>
      <c r="S49" s="50">
        <f>[1]FC!$D$50</f>
        <v>-2297</v>
      </c>
      <c r="T49" s="50">
        <v>-378612</v>
      </c>
      <c r="U49" s="50">
        <v>-253</v>
      </c>
      <c r="V49" s="50">
        <v>-6929</v>
      </c>
      <c r="W49" s="50">
        <v>-237329</v>
      </c>
      <c r="X49" s="268">
        <v>-3953</v>
      </c>
    </row>
    <row r="50" spans="1:24" x14ac:dyDescent="0.3">
      <c r="A50" s="37" t="s">
        <v>198</v>
      </c>
      <c r="B50" s="37"/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-6805</v>
      </c>
      <c r="N50" s="50">
        <f>[1]FC!$E$51</f>
        <v>-4207.7704305790376</v>
      </c>
      <c r="O50" s="50">
        <v>0</v>
      </c>
      <c r="P50" s="50">
        <v>-4065</v>
      </c>
      <c r="Q50" s="50">
        <v>0</v>
      </c>
      <c r="R50" s="50">
        <v>-16103</v>
      </c>
      <c r="S50" s="50">
        <f>[1]FC!$D$51</f>
        <v>-36380</v>
      </c>
      <c r="T50" s="50" t="s">
        <v>332</v>
      </c>
      <c r="U50" s="50">
        <v>0</v>
      </c>
      <c r="V50" s="50">
        <v>-5014</v>
      </c>
      <c r="W50" s="50">
        <v>-1869</v>
      </c>
      <c r="X50" s="268">
        <v>0</v>
      </c>
    </row>
    <row r="51" spans="1:24" x14ac:dyDescent="0.3">
      <c r="A51" s="131" t="s">
        <v>88</v>
      </c>
      <c r="B51" s="229" t="s">
        <v>261</v>
      </c>
      <c r="C51" s="141">
        <f>SUM(C44:C50)</f>
        <v>-35954</v>
      </c>
      <c r="D51" s="141">
        <f>SUM(D44:D49)</f>
        <v>-26624</v>
      </c>
      <c r="E51" s="141">
        <f>SUM(E44:E49)</f>
        <v>117067</v>
      </c>
      <c r="F51" s="141">
        <f>SUM(F44:F49)</f>
        <v>-56431</v>
      </c>
      <c r="G51" s="141">
        <v>-10859</v>
      </c>
      <c r="H51" s="141">
        <v>-16919</v>
      </c>
      <c r="I51" s="141">
        <v>342260</v>
      </c>
      <c r="J51" s="141">
        <v>91893.897109950078</v>
      </c>
      <c r="K51" s="141">
        <v>-18617</v>
      </c>
      <c r="L51" s="141">
        <v>-372</v>
      </c>
      <c r="M51" s="141">
        <v>-14998</v>
      </c>
      <c r="N51" s="141">
        <f>SUM(N44:N50)</f>
        <v>5640.0000000000018</v>
      </c>
      <c r="O51" s="141">
        <v>-2118</v>
      </c>
      <c r="P51" s="141">
        <v>-2118.8926419920026</v>
      </c>
      <c r="Q51" s="141">
        <v>-142731</v>
      </c>
      <c r="R51" s="141">
        <v>-46311</v>
      </c>
      <c r="S51" s="141">
        <f>SUM(S44:S50)</f>
        <v>2383</v>
      </c>
      <c r="T51" s="141">
        <v>-174696</v>
      </c>
      <c r="U51" s="141">
        <v>-21945</v>
      </c>
      <c r="V51" s="141">
        <v>-30131</v>
      </c>
      <c r="W51" s="141">
        <v>-10834</v>
      </c>
      <c r="X51" s="280">
        <v>-32328</v>
      </c>
    </row>
    <row r="52" spans="1:24" ht="5.25" customHeight="1" x14ac:dyDescent="0.3">
      <c r="A52" s="47"/>
      <c r="B52" s="47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285"/>
    </row>
    <row r="53" spans="1:24" x14ac:dyDescent="0.3">
      <c r="A53" s="37" t="s">
        <v>92</v>
      </c>
      <c r="B53" s="37" t="s">
        <v>262</v>
      </c>
      <c r="C53" s="50">
        <v>155</v>
      </c>
      <c r="D53" s="50">
        <v>-1191</v>
      </c>
      <c r="E53" s="50">
        <v>11083</v>
      </c>
      <c r="F53" s="50">
        <v>-4104</v>
      </c>
      <c r="G53" s="50">
        <v>25050</v>
      </c>
      <c r="H53" s="50">
        <v>9131</v>
      </c>
      <c r="I53" s="50">
        <v>3737</v>
      </c>
      <c r="J53" s="50">
        <v>-9406</v>
      </c>
      <c r="K53" s="50">
        <v>15949</v>
      </c>
      <c r="L53" s="50">
        <v>-27875</v>
      </c>
      <c r="M53" s="50">
        <v>14162</v>
      </c>
      <c r="N53" s="50">
        <f>[1]FC!$E$54</f>
        <v>21489</v>
      </c>
      <c r="O53" s="50">
        <v>-49037</v>
      </c>
      <c r="P53" s="50">
        <v>-49036</v>
      </c>
      <c r="Q53" s="50">
        <v>34481.023909482188</v>
      </c>
      <c r="R53" s="50">
        <v>8903.98557050411</v>
      </c>
      <c r="S53" s="50">
        <f>[1]FC!$D$54</f>
        <v>-3783.0094799862964</v>
      </c>
      <c r="T53" s="50">
        <v>-1729.3063676403881</v>
      </c>
      <c r="U53" s="50">
        <v>-3229.4822960410029</v>
      </c>
      <c r="V53" s="50">
        <v>2498.0847022854714</v>
      </c>
      <c r="W53" s="50">
        <v>-7675.0051406124539</v>
      </c>
      <c r="X53" s="268">
        <v>2090.9639527079908</v>
      </c>
    </row>
    <row r="54" spans="1:24" ht="5.25" customHeight="1" x14ac:dyDescent="0.3">
      <c r="A54" s="37"/>
      <c r="B54" s="3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268"/>
    </row>
    <row r="55" spans="1:24" x14ac:dyDescent="0.3">
      <c r="A55" s="131" t="s">
        <v>89</v>
      </c>
      <c r="B55" s="229" t="s">
        <v>263</v>
      </c>
      <c r="C55" s="141">
        <f>C31+C41+C51+C53</f>
        <v>-36559.034185308556</v>
      </c>
      <c r="D55" s="141">
        <f>D31+D41+D51+D53</f>
        <v>-5905.9658146914444</v>
      </c>
      <c r="E55" s="141">
        <f>E31+E41+E51+E53</f>
        <v>141107</v>
      </c>
      <c r="F55" s="141">
        <f>F31+F41+F51+F53</f>
        <v>-34398</v>
      </c>
      <c r="G55" s="141">
        <v>-56249</v>
      </c>
      <c r="H55" s="141">
        <v>-76112</v>
      </c>
      <c r="I55" s="141">
        <v>332339</v>
      </c>
      <c r="J55" s="141">
        <v>4797.0016555855982</v>
      </c>
      <c r="K55" s="141">
        <v>-19921</v>
      </c>
      <c r="L55" s="141">
        <v>6169</v>
      </c>
      <c r="M55" s="141">
        <v>12741</v>
      </c>
      <c r="N55" s="141">
        <f>N31+N41+N51+N53</f>
        <v>-75290.06653681412</v>
      </c>
      <c r="O55" s="141">
        <v>-49003.403770000004</v>
      </c>
      <c r="P55" s="141">
        <v>-49002.892641991981</v>
      </c>
      <c r="Q55" s="141">
        <v>-73615.572320517807</v>
      </c>
      <c r="R55" s="141">
        <v>-79468.964429495842</v>
      </c>
      <c r="S55" s="141">
        <f>S31+S41+S51+S53</f>
        <v>26062.520760013638</v>
      </c>
      <c r="T55" s="141">
        <v>-104522.35036764048</v>
      </c>
      <c r="U55" s="141">
        <v>-20612.743296040997</v>
      </c>
      <c r="V55" s="141">
        <v>26795.721807885711</v>
      </c>
      <c r="W55" s="141">
        <v>42243.894753787186</v>
      </c>
      <c r="X55" s="280">
        <v>-30811.558047292005</v>
      </c>
    </row>
    <row r="56" spans="1:24" ht="6" customHeight="1" x14ac:dyDescent="0.3">
      <c r="A56" s="47"/>
      <c r="B56" s="47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285"/>
    </row>
    <row r="57" spans="1:24" x14ac:dyDescent="0.3">
      <c r="A57" s="131" t="s">
        <v>90</v>
      </c>
      <c r="B57" s="229" t="s">
        <v>264</v>
      </c>
      <c r="C57" s="141">
        <v>268561</v>
      </c>
      <c r="D57" s="141">
        <f>C59</f>
        <v>232001.96581469144</v>
      </c>
      <c r="E57" s="141">
        <f>D59</f>
        <v>226096</v>
      </c>
      <c r="F57" s="141">
        <f>E59</f>
        <v>367203</v>
      </c>
      <c r="G57" s="141">
        <v>332805</v>
      </c>
      <c r="H57" s="141">
        <v>276556</v>
      </c>
      <c r="I57" s="141">
        <v>200444</v>
      </c>
      <c r="J57" s="141">
        <v>532783</v>
      </c>
      <c r="K57" s="141">
        <v>537580.0016555856</v>
      </c>
      <c r="L57" s="141">
        <v>517660</v>
      </c>
      <c r="M57" s="141">
        <v>523829</v>
      </c>
      <c r="N57" s="141">
        <v>536569</v>
      </c>
      <c r="O57" s="141">
        <v>461280</v>
      </c>
      <c r="P57" s="141">
        <v>461280</v>
      </c>
      <c r="Q57" s="141">
        <v>412276.59623000002</v>
      </c>
      <c r="R57" s="141">
        <v>338661</v>
      </c>
      <c r="S57" s="141">
        <v>259192</v>
      </c>
      <c r="T57" s="141">
        <v>285255</v>
      </c>
      <c r="U57" s="141">
        <v>180733</v>
      </c>
      <c r="V57" s="141">
        <v>160120</v>
      </c>
      <c r="W57" s="141">
        <v>285255</v>
      </c>
      <c r="X57" s="280">
        <v>229159</v>
      </c>
    </row>
    <row r="58" spans="1:24" ht="6" customHeight="1" x14ac:dyDescent="0.3">
      <c r="A58" s="47"/>
      <c r="B58" s="47"/>
      <c r="C58" s="51" t="s">
        <v>93</v>
      </c>
      <c r="D58" s="51" t="s">
        <v>93</v>
      </c>
      <c r="E58" s="51" t="s">
        <v>93</v>
      </c>
      <c r="F58" s="51" t="s">
        <v>93</v>
      </c>
      <c r="G58" s="51" t="s">
        <v>93</v>
      </c>
      <c r="H58" s="51" t="s">
        <v>93</v>
      </c>
      <c r="I58" s="51" t="s">
        <v>93</v>
      </c>
      <c r="J58" s="51" t="s">
        <v>93</v>
      </c>
      <c r="K58" s="51" t="s">
        <v>93</v>
      </c>
      <c r="L58" s="51" t="s">
        <v>93</v>
      </c>
      <c r="M58" s="51"/>
      <c r="N58" s="51" t="s">
        <v>93</v>
      </c>
      <c r="O58" s="51"/>
      <c r="P58" s="51"/>
      <c r="Q58" s="51"/>
      <c r="R58" s="51" t="s">
        <v>93</v>
      </c>
      <c r="S58" s="51" t="s">
        <v>93</v>
      </c>
      <c r="T58" s="51"/>
      <c r="U58" s="51"/>
      <c r="V58" s="51"/>
      <c r="W58" s="51"/>
      <c r="X58" s="285"/>
    </row>
    <row r="59" spans="1:24" x14ac:dyDescent="0.3">
      <c r="A59" s="131" t="s">
        <v>91</v>
      </c>
      <c r="B59" s="229" t="s">
        <v>265</v>
      </c>
      <c r="C59" s="141">
        <f>+C57+C55</f>
        <v>232001.96581469144</v>
      </c>
      <c r="D59" s="141">
        <f>+D57+D55</f>
        <v>226096</v>
      </c>
      <c r="E59" s="141">
        <f>+E57+E55</f>
        <v>367203</v>
      </c>
      <c r="F59" s="141">
        <f>+F57+F55</f>
        <v>332805</v>
      </c>
      <c r="G59" s="141">
        <v>276556</v>
      </c>
      <c r="H59" s="141">
        <v>200444</v>
      </c>
      <c r="I59" s="141">
        <v>532783</v>
      </c>
      <c r="J59" s="141">
        <v>537580.0016555856</v>
      </c>
      <c r="K59" s="141">
        <v>517660</v>
      </c>
      <c r="L59" s="141">
        <v>523829</v>
      </c>
      <c r="M59" s="141">
        <v>536569</v>
      </c>
      <c r="N59" s="141">
        <v>461280</v>
      </c>
      <c r="O59" s="141">
        <v>412276.59623000002</v>
      </c>
      <c r="P59" s="141">
        <v>412277.10735800804</v>
      </c>
      <c r="Q59" s="141">
        <v>338661.02390948223</v>
      </c>
      <c r="R59" s="141">
        <v>259192</v>
      </c>
      <c r="S59" s="141">
        <v>285254.52076001366</v>
      </c>
      <c r="T59" s="141">
        <v>180732.64963235951</v>
      </c>
      <c r="U59" s="141">
        <v>160120.25670395899</v>
      </c>
      <c r="V59" s="141">
        <v>186915.72180788571</v>
      </c>
      <c r="W59" s="141">
        <v>327498.8947537872</v>
      </c>
      <c r="X59" s="280">
        <v>198347.441952708</v>
      </c>
    </row>
    <row r="60" spans="1:24" x14ac:dyDescent="0.3">
      <c r="C60" s="74"/>
      <c r="D60" s="74"/>
      <c r="E60" s="65"/>
      <c r="F60" s="65"/>
      <c r="G60" s="75">
        <v>276557</v>
      </c>
      <c r="H60" s="75">
        <v>200445</v>
      </c>
      <c r="I60" s="75">
        <v>200445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86"/>
    </row>
    <row r="61" spans="1:24" x14ac:dyDescent="0.3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 x14ac:dyDescent="0.3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 x14ac:dyDescent="0.3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 x14ac:dyDescent="0.3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 x14ac:dyDescent="0.3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 x14ac:dyDescent="0.3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 x14ac:dyDescent="0.3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 x14ac:dyDescent="0.3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 x14ac:dyDescent="0.3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 x14ac:dyDescent="0.3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 x14ac:dyDescent="0.3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 x14ac:dyDescent="0.3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 x14ac:dyDescent="0.3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 x14ac:dyDescent="0.3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 x14ac:dyDescent="0.3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 x14ac:dyDescent="0.3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 x14ac:dyDescent="0.3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 x14ac:dyDescent="0.3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 x14ac:dyDescent="0.3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 x14ac:dyDescent="0.3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 x14ac:dyDescent="0.3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 x14ac:dyDescent="0.3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 x14ac:dyDescent="0.3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 x14ac:dyDescent="0.3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 x14ac:dyDescent="0.3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 x14ac:dyDescent="0.3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 x14ac:dyDescent="0.3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 x14ac:dyDescent="0.3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 x14ac:dyDescent="0.3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 x14ac:dyDescent="0.3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 x14ac:dyDescent="0.3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 x14ac:dyDescent="0.3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 x14ac:dyDescent="0.3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 x14ac:dyDescent="0.3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 x14ac:dyDescent="0.3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 x14ac:dyDescent="0.3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 x14ac:dyDescent="0.3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 x14ac:dyDescent="0.3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 x14ac:dyDescent="0.3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 x14ac:dyDescent="0.3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 x14ac:dyDescent="0.3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 x14ac:dyDescent="0.3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 x14ac:dyDescent="0.3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 x14ac:dyDescent="0.3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 x14ac:dyDescent="0.3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 x14ac:dyDescent="0.3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 x14ac:dyDescent="0.3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 x14ac:dyDescent="0.3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 x14ac:dyDescent="0.3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 x14ac:dyDescent="0.3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 x14ac:dyDescent="0.3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 x14ac:dyDescent="0.3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 x14ac:dyDescent="0.3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 x14ac:dyDescent="0.3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 x14ac:dyDescent="0.3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 x14ac:dyDescent="0.3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 x14ac:dyDescent="0.3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 x14ac:dyDescent="0.3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 x14ac:dyDescent="0.3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 x14ac:dyDescent="0.3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 x14ac:dyDescent="0.3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 x14ac:dyDescent="0.3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 x14ac:dyDescent="0.3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 x14ac:dyDescent="0.3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 x14ac:dyDescent="0.3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 x14ac:dyDescent="0.3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 x14ac:dyDescent="0.3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 x14ac:dyDescent="0.3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 x14ac:dyDescent="0.3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 x14ac:dyDescent="0.3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 x14ac:dyDescent="0.3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 x14ac:dyDescent="0.3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 x14ac:dyDescent="0.3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 x14ac:dyDescent="0.3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 x14ac:dyDescent="0.3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 x14ac:dyDescent="0.3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 x14ac:dyDescent="0.3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 x14ac:dyDescent="0.3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 x14ac:dyDescent="0.3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 x14ac:dyDescent="0.3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 x14ac:dyDescent="0.3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 x14ac:dyDescent="0.3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 x14ac:dyDescent="0.3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 x14ac:dyDescent="0.3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 x14ac:dyDescent="0.3">
      <c r="A145"/>
      <c r="B145" s="22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 x14ac:dyDescent="0.3">
      <c r="A146"/>
      <c r="B146" s="22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 x14ac:dyDescent="0.3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  <c r="X147" s="251"/>
    </row>
    <row r="148" spans="1:24" x14ac:dyDescent="0.3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  <c r="X148" s="251"/>
    </row>
    <row r="149" spans="1:24" x14ac:dyDescent="0.3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  <c r="X149" s="251"/>
    </row>
    <row r="150" spans="1:24" x14ac:dyDescent="0.3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  <c r="X150" s="251"/>
    </row>
    <row r="151" spans="1:24" x14ac:dyDescent="0.3">
      <c r="A151"/>
      <c r="B151" s="222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 s="251"/>
      <c r="Q151"/>
      <c r="R151"/>
      <c r="S151"/>
      <c r="T151" s="251"/>
      <c r="U151" s="251"/>
      <c r="V151" s="251"/>
      <c r="W151" s="251"/>
      <c r="X151" s="251"/>
    </row>
    <row r="152" spans="1:24" x14ac:dyDescent="0.3">
      <c r="A152"/>
      <c r="B152" s="22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 s="251"/>
      <c r="Q152"/>
      <c r="R152"/>
      <c r="S152"/>
      <c r="T152" s="251"/>
      <c r="U152" s="251"/>
      <c r="V152" s="251"/>
      <c r="W152" s="251"/>
      <c r="X152" s="251"/>
    </row>
    <row r="153" spans="1:24" x14ac:dyDescent="0.3">
      <c r="A153"/>
      <c r="B153" s="222"/>
      <c r="C153"/>
      <c r="D153"/>
    </row>
    <row r="154" spans="1:24" x14ac:dyDescent="0.3">
      <c r="A154"/>
      <c r="B154" s="222"/>
      <c r="C154"/>
      <c r="D154"/>
    </row>
    <row r="155" spans="1:24" x14ac:dyDescent="0.3">
      <c r="A155"/>
      <c r="B155" s="222"/>
      <c r="C155"/>
      <c r="D155"/>
    </row>
    <row r="156" spans="1:24" x14ac:dyDescent="0.3">
      <c r="A156"/>
      <c r="B156" s="222"/>
      <c r="C156"/>
      <c r="D156"/>
    </row>
    <row r="157" spans="1:24" x14ac:dyDescent="0.3">
      <c r="A157"/>
      <c r="B157" s="222"/>
      <c r="C157"/>
      <c r="D157"/>
    </row>
    <row r="158" spans="1:24" x14ac:dyDescent="0.3">
      <c r="A158"/>
      <c r="B158" s="222"/>
      <c r="C158"/>
      <c r="D158"/>
    </row>
    <row r="159" spans="1:24" x14ac:dyDescent="0.3">
      <c r="A159"/>
      <c r="B159" s="222"/>
      <c r="C159"/>
      <c r="D159"/>
    </row>
    <row r="160" spans="1:24" x14ac:dyDescent="0.3">
      <c r="A160"/>
      <c r="B160" s="222"/>
      <c r="C160"/>
      <c r="D160"/>
    </row>
    <row r="161" spans="1:4" x14ac:dyDescent="0.3">
      <c r="A161"/>
      <c r="B161" s="222"/>
      <c r="C161"/>
      <c r="D161"/>
    </row>
    <row r="162" spans="1:4" x14ac:dyDescent="0.3">
      <c r="A162"/>
      <c r="B162" s="222"/>
      <c r="C162"/>
      <c r="D162"/>
    </row>
    <row r="163" spans="1:4" x14ac:dyDescent="0.3">
      <c r="A163"/>
      <c r="B163" s="222"/>
      <c r="C163"/>
      <c r="D163"/>
    </row>
    <row r="164" spans="1:4" x14ac:dyDescent="0.3">
      <c r="A164"/>
      <c r="B164" s="222"/>
      <c r="C164"/>
      <c r="D164"/>
    </row>
    <row r="165" spans="1:4" x14ac:dyDescent="0.3">
      <c r="A165"/>
      <c r="B165" s="222"/>
      <c r="C165"/>
      <c r="D165"/>
    </row>
    <row r="166" spans="1:4" x14ac:dyDescent="0.3">
      <c r="A166"/>
      <c r="B166" s="222"/>
      <c r="C166"/>
      <c r="D166"/>
    </row>
    <row r="167" spans="1:4" x14ac:dyDescent="0.3">
      <c r="A167"/>
      <c r="B167" s="222"/>
      <c r="C167"/>
      <c r="D167"/>
    </row>
    <row r="168" spans="1:4" x14ac:dyDescent="0.3">
      <c r="A168"/>
      <c r="B168" s="222"/>
      <c r="C168"/>
      <c r="D168"/>
    </row>
    <row r="169" spans="1:4" x14ac:dyDescent="0.3">
      <c r="A169"/>
      <c r="B169" s="222"/>
      <c r="C169"/>
      <c r="D169"/>
    </row>
    <row r="170" spans="1:4" x14ac:dyDescent="0.3">
      <c r="A170"/>
      <c r="B170" s="222"/>
      <c r="C170"/>
      <c r="D170"/>
    </row>
    <row r="171" spans="1:4" x14ac:dyDescent="0.3">
      <c r="A171"/>
      <c r="B171" s="222"/>
      <c r="C171"/>
      <c r="D171"/>
    </row>
    <row r="172" spans="1:4" x14ac:dyDescent="0.3">
      <c r="A172"/>
      <c r="B172" s="222"/>
      <c r="C172"/>
      <c r="D172"/>
    </row>
    <row r="173" spans="1:4" x14ac:dyDescent="0.3">
      <c r="A173"/>
      <c r="B173" s="222"/>
      <c r="C173"/>
      <c r="D173"/>
    </row>
    <row r="174" spans="1:4" x14ac:dyDescent="0.3">
      <c r="A174"/>
      <c r="B174" s="222"/>
      <c r="C174"/>
      <c r="D174"/>
    </row>
    <row r="175" spans="1:4" x14ac:dyDescent="0.3">
      <c r="A175"/>
      <c r="B175" s="222"/>
      <c r="C175"/>
      <c r="D175"/>
    </row>
    <row r="176" spans="1:4" x14ac:dyDescent="0.3">
      <c r="A176"/>
      <c r="B176" s="222"/>
      <c r="C176"/>
      <c r="D176"/>
    </row>
    <row r="177" spans="1:4" x14ac:dyDescent="0.3">
      <c r="A177"/>
      <c r="B177" s="222"/>
      <c r="C177"/>
      <c r="D177"/>
    </row>
    <row r="178" spans="1:4" x14ac:dyDescent="0.3">
      <c r="A178"/>
      <c r="B178" s="222"/>
      <c r="C178"/>
      <c r="D178"/>
    </row>
    <row r="179" spans="1:4" x14ac:dyDescent="0.3">
      <c r="A179"/>
      <c r="B179" s="222"/>
      <c r="C179"/>
      <c r="D179"/>
    </row>
    <row r="180" spans="1:4" x14ac:dyDescent="0.3">
      <c r="A180"/>
      <c r="B180" s="222"/>
      <c r="C180"/>
      <c r="D180"/>
    </row>
    <row r="181" spans="1:4" x14ac:dyDescent="0.3">
      <c r="A181"/>
      <c r="B181" s="222"/>
      <c r="C181"/>
      <c r="D181"/>
    </row>
    <row r="182" spans="1:4" x14ac:dyDescent="0.3">
      <c r="A182"/>
      <c r="B182" s="222"/>
      <c r="C182"/>
      <c r="D182"/>
    </row>
    <row r="183" spans="1:4" x14ac:dyDescent="0.3">
      <c r="A183"/>
      <c r="B183" s="222"/>
      <c r="C183"/>
      <c r="D183"/>
    </row>
    <row r="184" spans="1:4" x14ac:dyDescent="0.3">
      <c r="A184"/>
      <c r="B184" s="222"/>
      <c r="C184"/>
      <c r="D184"/>
    </row>
    <row r="185" spans="1:4" x14ac:dyDescent="0.3">
      <c r="A185"/>
      <c r="B185" s="222"/>
      <c r="C185"/>
      <c r="D185"/>
    </row>
    <row r="186" spans="1:4" x14ac:dyDescent="0.3">
      <c r="A186"/>
      <c r="B186" s="222"/>
      <c r="C186"/>
      <c r="D186"/>
    </row>
    <row r="187" spans="1:4" x14ac:dyDescent="0.3">
      <c r="A187"/>
      <c r="B187" s="222"/>
      <c r="C187"/>
      <c r="D187"/>
    </row>
    <row r="188" spans="1:4" x14ac:dyDescent="0.3">
      <c r="A188"/>
      <c r="B188" s="222"/>
      <c r="C188"/>
      <c r="D188"/>
    </row>
    <row r="189" spans="1:4" x14ac:dyDescent="0.3">
      <c r="A189"/>
      <c r="B189" s="222"/>
      <c r="C189"/>
      <c r="D189"/>
    </row>
    <row r="190" spans="1:4" x14ac:dyDescent="0.3">
      <c r="A190"/>
      <c r="B190" s="222"/>
      <c r="C190"/>
      <c r="D190"/>
    </row>
    <row r="191" spans="1:4" x14ac:dyDescent="0.3">
      <c r="A191"/>
      <c r="B191" s="222"/>
      <c r="C191"/>
      <c r="D191"/>
    </row>
    <row r="192" spans="1:4" x14ac:dyDescent="0.3">
      <c r="A192"/>
      <c r="B192" s="222"/>
      <c r="C192"/>
      <c r="D192"/>
    </row>
    <row r="193" spans="1:4" x14ac:dyDescent="0.3">
      <c r="A193"/>
      <c r="B193" s="222"/>
      <c r="C193"/>
      <c r="D193"/>
    </row>
    <row r="194" spans="1:4" x14ac:dyDescent="0.3">
      <c r="A194"/>
      <c r="B194" s="222"/>
      <c r="C194"/>
      <c r="D194"/>
    </row>
    <row r="195" spans="1:4" x14ac:dyDescent="0.3">
      <c r="A195"/>
      <c r="B195" s="222"/>
      <c r="C195"/>
      <c r="D195"/>
    </row>
    <row r="196" spans="1:4" x14ac:dyDescent="0.3">
      <c r="A196"/>
      <c r="B196" s="222"/>
      <c r="C196"/>
      <c r="D196"/>
    </row>
    <row r="197" spans="1:4" x14ac:dyDescent="0.3">
      <c r="A197"/>
      <c r="B197" s="222"/>
      <c r="C197"/>
      <c r="D197"/>
    </row>
    <row r="198" spans="1:4" x14ac:dyDescent="0.3">
      <c r="A198"/>
      <c r="B198" s="222"/>
      <c r="C198"/>
      <c r="D198"/>
    </row>
    <row r="199" spans="1:4" x14ac:dyDescent="0.3">
      <c r="A199"/>
      <c r="B199" s="222"/>
      <c r="C199"/>
      <c r="D199"/>
    </row>
    <row r="200" spans="1:4" x14ac:dyDescent="0.3">
      <c r="A200"/>
      <c r="B200" s="222"/>
      <c r="C200"/>
      <c r="D200"/>
    </row>
    <row r="201" spans="1:4" x14ac:dyDescent="0.3">
      <c r="A201"/>
      <c r="B201" s="222"/>
      <c r="C201"/>
      <c r="D20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rgb="FFFFFF00"/>
  </sheetPr>
  <dimension ref="A2:AB34"/>
  <sheetViews>
    <sheetView showGridLines="0" zoomScaleNormal="100" workbookViewId="0">
      <pane xSplit="1" topLeftCell="W1" activePane="topRight" state="frozen"/>
      <selection activeCell="I30" sqref="I30"/>
      <selection pane="topRight" activeCell="AA5" sqref="AA5"/>
    </sheetView>
  </sheetViews>
  <sheetFormatPr defaultColWidth="8.8984375" defaultRowHeight="12" x14ac:dyDescent="0.3"/>
  <cols>
    <col min="1" max="2" width="33.3984375" style="94" customWidth="1"/>
    <col min="3" max="10" width="9.296875" style="94" customWidth="1"/>
    <col min="11" max="22" width="8.8984375" style="94"/>
    <col min="23" max="26" width="8.8984375" style="252"/>
    <col min="27" max="27" width="8.8984375" style="262"/>
    <col min="28" max="16384" width="8.8984375" style="94"/>
  </cols>
  <sheetData>
    <row r="2" spans="1:28" x14ac:dyDescent="0.3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</row>
    <row r="3" spans="1:28" ht="18" customHeight="1" x14ac:dyDescent="0.3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  <c r="AA3" s="152" t="s">
        <v>339</v>
      </c>
    </row>
    <row r="4" spans="1:28" x14ac:dyDescent="0.3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  <c r="AA4" s="288">
        <v>3.5107507548151284E-2</v>
      </c>
      <c r="AB4" s="94" t="s">
        <v>343</v>
      </c>
    </row>
    <row r="5" spans="1:28" x14ac:dyDescent="0.3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  <c r="AA5" s="290">
        <v>5.451916698753756E-2</v>
      </c>
    </row>
    <row r="6" spans="1:28" x14ac:dyDescent="0.3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  <c r="AA6" s="290">
        <v>-1.2860214026219507E-2</v>
      </c>
    </row>
    <row r="7" spans="1:28" x14ac:dyDescent="0.3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  <c r="AA7" s="289">
        <v>3.0676523974200842E-2</v>
      </c>
    </row>
    <row r="8" spans="1:28" x14ac:dyDescent="0.3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  <c r="AA8" s="289">
        <v>-5.6245889137003235E-2</v>
      </c>
      <c r="AB8" s="262"/>
    </row>
    <row r="9" spans="1:28" x14ac:dyDescent="0.3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  <c r="AA9" s="290"/>
    </row>
    <row r="10" spans="1:28" x14ac:dyDescent="0.3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  <c r="AA10" s="289">
        <v>1.1527163192327272E-2</v>
      </c>
    </row>
    <row r="11" spans="1:28" ht="12" customHeight="1" x14ac:dyDescent="0.3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  <c r="AA11" s="289">
        <v>6.090646483131068E-2</v>
      </c>
    </row>
    <row r="12" spans="1:28" x14ac:dyDescent="0.3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  <c r="AA12" s="288">
        <v>-2.3329987369629657E-2</v>
      </c>
    </row>
    <row r="13" spans="1:28" x14ac:dyDescent="0.3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  <c r="AA13" s="288">
        <v>0</v>
      </c>
    </row>
    <row r="14" spans="1:28" x14ac:dyDescent="0.3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  <c r="AA14" s="288">
        <v>2.0753397917627092E-2</v>
      </c>
      <c r="AB14" s="94" t="s">
        <v>343</v>
      </c>
    </row>
    <row r="15" spans="1:28" ht="9.65" customHeight="1" x14ac:dyDescent="0.3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28" x14ac:dyDescent="0.3">
      <c r="A16" s="92"/>
      <c r="B16" s="92"/>
    </row>
    <row r="17" spans="1:10" x14ac:dyDescent="0.3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3">
      <c r="C19" s="156"/>
    </row>
    <row r="20" spans="1:10" x14ac:dyDescent="0.3">
      <c r="C20" s="156"/>
    </row>
    <row r="21" spans="1:10" x14ac:dyDescent="0.3">
      <c r="C21" s="156"/>
    </row>
    <row r="22" spans="1:10" x14ac:dyDescent="0.3">
      <c r="C22" s="156"/>
    </row>
    <row r="23" spans="1:10" x14ac:dyDescent="0.3">
      <c r="C23" s="156"/>
    </row>
    <row r="24" spans="1:10" x14ac:dyDescent="0.3">
      <c r="C24" s="156"/>
    </row>
    <row r="25" spans="1:10" x14ac:dyDescent="0.3">
      <c r="C25" s="156"/>
    </row>
    <row r="26" spans="1:10" x14ac:dyDescent="0.3">
      <c r="C26" s="156"/>
    </row>
    <row r="27" spans="1:10" x14ac:dyDescent="0.3">
      <c r="C27" s="156"/>
    </row>
    <row r="28" spans="1:10" x14ac:dyDescent="0.3">
      <c r="C28" s="156"/>
    </row>
    <row r="29" spans="1:10" x14ac:dyDescent="0.3">
      <c r="C29" s="156"/>
    </row>
    <row r="30" spans="1:10" x14ac:dyDescent="0.3">
      <c r="C30" s="156"/>
    </row>
    <row r="31" spans="1:10" x14ac:dyDescent="0.3">
      <c r="C31" s="156"/>
    </row>
    <row r="32" spans="1:10" x14ac:dyDescent="0.3">
      <c r="C32" s="156"/>
    </row>
    <row r="33" spans="3:3" x14ac:dyDescent="0.3">
      <c r="C33" s="156"/>
    </row>
    <row r="34" spans="3:3" x14ac:dyDescent="0.3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rgb="FF183962"/>
  </sheetPr>
  <dimension ref="A2:AR42"/>
  <sheetViews>
    <sheetView showGridLines="0" zoomScaleNormal="100" workbookViewId="0">
      <pane xSplit="1" topLeftCell="AM1" activePane="topRight" state="frozen"/>
      <selection activeCell="I30" sqref="I30"/>
      <selection pane="topRight" activeCell="AT10" sqref="AT10"/>
    </sheetView>
  </sheetViews>
  <sheetFormatPr defaultColWidth="9.09765625" defaultRowHeight="13" x14ac:dyDescent="0.3"/>
  <cols>
    <col min="1" max="2" width="31.296875" style="231" bestFit="1" customWidth="1"/>
    <col min="3" max="4" width="5.59765625" style="231" customWidth="1"/>
    <col min="5" max="5" width="5.59765625" style="235" customWidth="1" collapsed="1"/>
    <col min="6" max="6" width="5.59765625" style="235" customWidth="1"/>
    <col min="7" max="10" width="5.59765625" style="235" customWidth="1" collapsed="1"/>
    <col min="11" max="43" width="5.59765625" style="231" customWidth="1"/>
    <col min="44" max="16384" width="9.09765625" style="231"/>
  </cols>
  <sheetData>
    <row r="2" spans="1:44" ht="24" x14ac:dyDescent="0.3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  <c r="AQ2" s="255"/>
    </row>
    <row r="3" spans="1:44" ht="12" customHeight="1" x14ac:dyDescent="0.3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  <c r="AQ3" s="152" t="s">
        <v>339</v>
      </c>
    </row>
    <row r="4" spans="1:44" ht="4.5" customHeight="1" x14ac:dyDescent="0.3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4" x14ac:dyDescent="0.3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  <c r="AQ5" s="100">
        <v>270</v>
      </c>
    </row>
    <row r="6" spans="1:44" x14ac:dyDescent="0.3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  <c r="AQ6" s="276">
        <v>14</v>
      </c>
    </row>
    <row r="7" spans="1:44" x14ac:dyDescent="0.3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  <c r="AQ7" s="276">
        <v>24</v>
      </c>
    </row>
    <row r="8" spans="1:44" x14ac:dyDescent="0.3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  <c r="AQ8" s="276">
        <v>232</v>
      </c>
    </row>
    <row r="9" spans="1:44" x14ac:dyDescent="0.3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  <c r="AQ9" s="276">
        <v>92</v>
      </c>
    </row>
    <row r="10" spans="1:44" x14ac:dyDescent="0.3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  <c r="AQ10" s="276">
        <v>107</v>
      </c>
    </row>
    <row r="11" spans="1:44" x14ac:dyDescent="0.3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  <c r="AQ11" s="276">
        <v>33</v>
      </c>
    </row>
    <row r="12" spans="1:44" x14ac:dyDescent="0.3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  <c r="AQ12" s="287">
        <v>31</v>
      </c>
      <c r="AR12" s="100"/>
    </row>
    <row r="13" spans="1:44" x14ac:dyDescent="0.3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  <c r="AQ13" s="287">
        <v>0</v>
      </c>
    </row>
    <row r="14" spans="1:44" ht="4.5" customHeight="1" x14ac:dyDescent="0.3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</row>
    <row r="15" spans="1:44" s="234" customFormat="1" x14ac:dyDescent="0.3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  <c r="AQ15" s="145">
        <v>301</v>
      </c>
      <c r="AR15" s="231"/>
    </row>
    <row r="16" spans="1:44" x14ac:dyDescent="0.3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  <c r="AQ16" s="262"/>
    </row>
    <row r="17" spans="1:44" x14ac:dyDescent="0.3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  <c r="AQ17" s="100">
        <v>263</v>
      </c>
    </row>
    <row r="18" spans="1:44" x14ac:dyDescent="0.3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  <c r="AQ18" s="237">
        <v>263</v>
      </c>
    </row>
    <row r="19" spans="1:44" x14ac:dyDescent="0.3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  <c r="AQ19" s="276">
        <f>270-AQ9</f>
        <v>178</v>
      </c>
    </row>
    <row r="20" spans="1:44" x14ac:dyDescent="0.3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  <c r="AQ20" s="276">
        <f>192-AQ10</f>
        <v>85</v>
      </c>
    </row>
    <row r="21" spans="1:44" ht="4.5" customHeight="1" x14ac:dyDescent="0.3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</row>
    <row r="22" spans="1:44" s="234" customFormat="1" x14ac:dyDescent="0.3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  <c r="AQ22" s="145">
        <v>263</v>
      </c>
      <c r="AR22" s="231"/>
    </row>
    <row r="23" spans="1:44" ht="4.5" customHeight="1" x14ac:dyDescent="0.3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  <c r="AQ23" s="262"/>
    </row>
    <row r="24" spans="1:44" s="234" customFormat="1" x14ac:dyDescent="0.3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  <c r="AQ24" s="145">
        <v>564</v>
      </c>
      <c r="AR24" s="231"/>
    </row>
    <row r="25" spans="1:44" x14ac:dyDescent="0.3">
      <c r="A25" s="94"/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  <c r="AQ25" s="262"/>
    </row>
    <row r="26" spans="1:44" x14ac:dyDescent="0.3">
      <c r="A26" s="144" t="s">
        <v>178</v>
      </c>
      <c r="B26" s="256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  <c r="AO26" s="145">
        <v>548</v>
      </c>
      <c r="AP26" s="145">
        <v>601</v>
      </c>
      <c r="AQ26" s="145">
        <v>569</v>
      </c>
    </row>
    <row r="27" spans="1:44" x14ac:dyDescent="0.3">
      <c r="E27" s="231"/>
      <c r="F27" s="231"/>
      <c r="G27" s="231"/>
      <c r="H27" s="231"/>
      <c r="I27" s="231"/>
      <c r="J27" s="231"/>
    </row>
    <row r="28" spans="1:44" x14ac:dyDescent="0.3">
      <c r="E28" s="231"/>
      <c r="F28" s="231"/>
      <c r="G28" s="231"/>
      <c r="H28" s="231"/>
      <c r="I28" s="231"/>
      <c r="J28" s="231"/>
    </row>
    <row r="29" spans="1:44" x14ac:dyDescent="0.3">
      <c r="E29" s="231"/>
      <c r="F29" s="231"/>
      <c r="G29" s="231"/>
      <c r="H29" s="231"/>
      <c r="I29" s="231"/>
      <c r="J29" s="231"/>
    </row>
    <row r="30" spans="1:44" x14ac:dyDescent="0.3">
      <c r="E30" s="231"/>
      <c r="F30" s="231"/>
      <c r="G30" s="231"/>
      <c r="H30" s="231"/>
      <c r="I30" s="231"/>
      <c r="J30" s="231"/>
    </row>
    <row r="31" spans="1:44" x14ac:dyDescent="0.3">
      <c r="E31" s="231"/>
      <c r="F31" s="231"/>
      <c r="G31" s="231"/>
      <c r="H31" s="231"/>
      <c r="I31" s="231"/>
      <c r="J31" s="231"/>
    </row>
    <row r="32" spans="1:44" x14ac:dyDescent="0.3">
      <c r="E32" s="231"/>
      <c r="F32" s="231"/>
      <c r="G32" s="231"/>
      <c r="H32" s="231"/>
      <c r="I32" s="231"/>
      <c r="J32" s="231"/>
    </row>
    <row r="33" spans="5:10" x14ac:dyDescent="0.3">
      <c r="E33" s="231"/>
      <c r="F33" s="231"/>
      <c r="G33" s="231"/>
      <c r="H33" s="231"/>
      <c r="I33" s="231"/>
      <c r="J33" s="231"/>
    </row>
    <row r="34" spans="5:10" x14ac:dyDescent="0.3">
      <c r="E34" s="231"/>
      <c r="F34" s="231"/>
      <c r="G34" s="231"/>
      <c r="H34" s="231"/>
      <c r="I34" s="231"/>
      <c r="J34" s="231"/>
    </row>
    <row r="35" spans="5:10" x14ac:dyDescent="0.3">
      <c r="E35" s="231"/>
      <c r="F35" s="231"/>
      <c r="G35" s="231"/>
      <c r="H35" s="231"/>
      <c r="I35" s="231"/>
      <c r="J35" s="231"/>
    </row>
    <row r="36" spans="5:10" x14ac:dyDescent="0.3">
      <c r="E36" s="231"/>
      <c r="F36" s="231"/>
      <c r="G36" s="231"/>
      <c r="H36" s="231"/>
      <c r="I36" s="231"/>
      <c r="J36" s="231"/>
    </row>
    <row r="37" spans="5:10" x14ac:dyDescent="0.3">
      <c r="E37" s="231"/>
      <c r="F37" s="231"/>
      <c r="G37" s="231"/>
      <c r="H37" s="231"/>
      <c r="I37" s="231"/>
      <c r="J37" s="231"/>
    </row>
    <row r="38" spans="5:10" x14ac:dyDescent="0.3">
      <c r="E38" s="231"/>
      <c r="F38" s="231"/>
      <c r="G38" s="231"/>
      <c r="H38" s="231"/>
      <c r="I38" s="231"/>
      <c r="J38" s="231"/>
    </row>
    <row r="39" spans="5:10" x14ac:dyDescent="0.3">
      <c r="E39" s="231"/>
      <c r="F39" s="231"/>
      <c r="G39" s="231"/>
      <c r="H39" s="231"/>
      <c r="I39" s="231"/>
      <c r="J39" s="231"/>
    </row>
    <row r="40" spans="5:10" x14ac:dyDescent="0.3">
      <c r="E40" s="231"/>
      <c r="F40" s="231"/>
      <c r="G40" s="231"/>
      <c r="H40" s="231"/>
      <c r="I40" s="231"/>
      <c r="J40" s="231"/>
    </row>
    <row r="41" spans="5:10" x14ac:dyDescent="0.3">
      <c r="E41" s="231"/>
      <c r="F41" s="231"/>
      <c r="G41" s="231"/>
      <c r="H41" s="231"/>
      <c r="I41" s="231"/>
      <c r="J41" s="231"/>
    </row>
    <row r="42" spans="5:10" x14ac:dyDescent="0.3">
      <c r="E42" s="231"/>
      <c r="F42" s="231"/>
      <c r="G42" s="231"/>
      <c r="H42" s="231"/>
      <c r="I42" s="231"/>
      <c r="J42" s="231"/>
    </row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09765625" defaultRowHeight="13" outlineLevelRow="1" x14ac:dyDescent="0.3"/>
  <cols>
    <col min="1" max="1" width="31.296875" style="16" customWidth="1"/>
    <col min="2" max="13" width="8.296875" style="16" customWidth="1"/>
    <col min="14" max="14" width="9.09765625" style="66" customWidth="1"/>
    <col min="15" max="21" width="9.09765625" style="16" customWidth="1"/>
    <col min="22" max="28" width="9.09765625" style="16"/>
    <col min="30" max="30" width="13.296875" style="16" customWidth="1"/>
    <col min="31" max="16384" width="9.09765625" style="16"/>
  </cols>
  <sheetData>
    <row r="1" spans="1:31" ht="10.5" x14ac:dyDescent="0.25">
      <c r="O1" s="66"/>
      <c r="P1" s="66"/>
      <c r="Q1" s="66"/>
      <c r="R1" s="66"/>
      <c r="S1" s="66"/>
      <c r="T1" s="66"/>
      <c r="AC1" s="16"/>
    </row>
    <row r="2" spans="1:31" ht="12" customHeight="1" x14ac:dyDescent="0.25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3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>SUM(AB6:AB7)</f>
        <v>298.66815535453321</v>
      </c>
      <c r="AC5" s="3">
        <v>337.61758366610962</v>
      </c>
      <c r="AD5" s="292" t="s">
        <v>167</v>
      </c>
      <c r="AE5" s="69"/>
    </row>
    <row r="6" spans="1:31" s="6" customFormat="1" ht="12" outlineLevel="1" x14ac:dyDescent="0.3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93"/>
      <c r="AE6" s="69"/>
    </row>
    <row r="7" spans="1:31" s="6" customFormat="1" ht="12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93"/>
      <c r="AE7" s="69"/>
    </row>
    <row r="8" spans="1:31" s="6" customFormat="1" ht="7.5" customHeight="1" outlineLevel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93"/>
      <c r="AE8" s="69"/>
    </row>
    <row r="9" spans="1:31" s="6" customFormat="1" ht="15.75" customHeight="1" x14ac:dyDescent="0.3">
      <c r="A9" s="1" t="s">
        <v>12</v>
      </c>
      <c r="B9" s="3">
        <f t="shared" ref="B9:O9" si="2">SUM(B10:B15)</f>
        <v>-207.32313946553515</v>
      </c>
      <c r="C9" s="3">
        <f t="shared" si="2"/>
        <v>-240.96079435443315</v>
      </c>
      <c r="D9" s="3">
        <f t="shared" si="2"/>
        <v>-262.92633176464454</v>
      </c>
      <c r="E9" s="3">
        <f t="shared" si="2"/>
        <v>-269.39245317343125</v>
      </c>
      <c r="F9" s="3">
        <f t="shared" si="2"/>
        <v>-266.47021695489417</v>
      </c>
      <c r="G9" s="3">
        <f t="shared" si="2"/>
        <v>-285.84445604663836</v>
      </c>
      <c r="H9" s="3">
        <f t="shared" si="2"/>
        <v>-294.87991695320022</v>
      </c>
      <c r="I9" s="3">
        <f t="shared" si="2"/>
        <v>-290.07169369581203</v>
      </c>
      <c r="J9" s="3">
        <f t="shared" si="2"/>
        <v>-277.23509630818353</v>
      </c>
      <c r="K9" s="3">
        <f t="shared" si="2"/>
        <v>-264.7284703135665</v>
      </c>
      <c r="L9" s="3">
        <f t="shared" si="2"/>
        <v>-269.30633896828289</v>
      </c>
      <c r="M9" s="3">
        <f t="shared" si="2"/>
        <v>-256.95610185335772</v>
      </c>
      <c r="N9" s="3">
        <f t="shared" si="2"/>
        <v>-253.38615369275979</v>
      </c>
      <c r="O9" s="3">
        <f t="shared" si="2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3">SUM(S10:S15)</f>
        <v>-267.67570668698676</v>
      </c>
      <c r="T9" s="3">
        <f t="shared" si="3"/>
        <v>-286.21270207484298</v>
      </c>
      <c r="U9" s="3">
        <f t="shared" si="3"/>
        <v>-264.67501294768607</v>
      </c>
      <c r="V9" s="3">
        <f t="shared" si="3"/>
        <v>-254.28571802663839</v>
      </c>
      <c r="W9" s="3">
        <f t="shared" si="3"/>
        <v>-271.97076842574415</v>
      </c>
      <c r="X9" s="3">
        <f t="shared" si="3"/>
        <v>-275.7564836215912</v>
      </c>
      <c r="Y9" s="3">
        <f t="shared" si="3"/>
        <v>-290.67362231073645</v>
      </c>
      <c r="Z9" s="3">
        <f t="shared" si="3"/>
        <v>-281.48015617629721</v>
      </c>
      <c r="AA9" s="3">
        <f t="shared" si="3"/>
        <v>-164.8959410568948</v>
      </c>
      <c r="AB9" s="3">
        <f>SUM(AB10:AB15)</f>
        <v>-207.94740392773681</v>
      </c>
      <c r="AC9" s="3">
        <v>-253.7491288616564</v>
      </c>
      <c r="AD9" s="293"/>
      <c r="AE9" s="121"/>
    </row>
    <row r="10" spans="1:31" s="6" customFormat="1" ht="12" outlineLevel="1" x14ac:dyDescent="0.3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93"/>
      <c r="AE10" s="69"/>
    </row>
    <row r="11" spans="1:31" s="6" customFormat="1" ht="12" outlineLevel="1" x14ac:dyDescent="0.3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93"/>
      <c r="AE11" s="69"/>
    </row>
    <row r="12" spans="1:31" s="6" customFormat="1" ht="12" outlineLevel="1" x14ac:dyDescent="0.3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93"/>
      <c r="AE12" s="69"/>
    </row>
    <row r="13" spans="1:31" s="6" customFormat="1" ht="12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93"/>
      <c r="AE13" s="69"/>
    </row>
    <row r="14" spans="1:31" s="6" customFormat="1" ht="12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93"/>
      <c r="AE14" s="69"/>
    </row>
    <row r="15" spans="1:31" s="6" customFormat="1" ht="12" outlineLevel="1" x14ac:dyDescent="0.3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93"/>
      <c r="AE15" s="69"/>
    </row>
    <row r="16" spans="1:31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93"/>
      <c r="AE16" s="69"/>
    </row>
    <row r="17" spans="1:31" s="8" customFormat="1" ht="12" customHeight="1" x14ac:dyDescent="0.3">
      <c r="A17" s="1" t="s">
        <v>5</v>
      </c>
      <c r="B17" s="3">
        <f t="shared" ref="B17:O17" si="4">B5+B9</f>
        <v>82.691785203557032</v>
      </c>
      <c r="C17" s="3">
        <f t="shared" si="4"/>
        <v>101.7081895819247</v>
      </c>
      <c r="D17" s="3">
        <f t="shared" si="4"/>
        <v>115.82133106560002</v>
      </c>
      <c r="E17" s="3">
        <f t="shared" si="4"/>
        <v>110.43064492477492</v>
      </c>
      <c r="F17" s="3">
        <f t="shared" si="4"/>
        <v>100.10938972882923</v>
      </c>
      <c r="G17" s="3">
        <f t="shared" si="4"/>
        <v>114.77316818748625</v>
      </c>
      <c r="H17" s="3">
        <f t="shared" si="4"/>
        <v>142.4258811806867</v>
      </c>
      <c r="I17" s="3">
        <f t="shared" si="4"/>
        <v>120.4837615051386</v>
      </c>
      <c r="J17" s="3">
        <f t="shared" si="4"/>
        <v>111.24800214375477</v>
      </c>
      <c r="K17" s="3">
        <f t="shared" si="4"/>
        <v>123.06435039442471</v>
      </c>
      <c r="L17" s="3">
        <f t="shared" si="4"/>
        <v>131.85929575528957</v>
      </c>
      <c r="M17" s="3">
        <f t="shared" si="4"/>
        <v>106.27843129968625</v>
      </c>
      <c r="N17" s="3">
        <f t="shared" si="4"/>
        <v>97.276433370216552</v>
      </c>
      <c r="O17" s="3">
        <f t="shared" si="4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5">S5+S9</f>
        <v>128.9966649385629</v>
      </c>
      <c r="T17" s="3">
        <f t="shared" si="5"/>
        <v>160.1330806124148</v>
      </c>
      <c r="U17" s="3">
        <f t="shared" si="5"/>
        <v>111.56628938914838</v>
      </c>
      <c r="V17" s="3">
        <f t="shared" si="5"/>
        <v>108.10660100730888</v>
      </c>
      <c r="W17" s="3">
        <f t="shared" si="5"/>
        <v>129.92890803590393</v>
      </c>
      <c r="X17" s="3">
        <f t="shared" si="5"/>
        <v>149.06490478576569</v>
      </c>
      <c r="Y17" s="3">
        <f t="shared" si="5"/>
        <v>123.47486865128457</v>
      </c>
      <c r="Z17" s="3">
        <f t="shared" si="5"/>
        <v>85.161538583111621</v>
      </c>
      <c r="AA17" s="3">
        <f t="shared" si="5"/>
        <v>-14.324306183978933</v>
      </c>
      <c r="AB17" s="3">
        <f>AB5+AB9</f>
        <v>90.720751426796397</v>
      </c>
      <c r="AC17" s="3">
        <v>83.868454804453222</v>
      </c>
      <c r="AD17" s="293"/>
      <c r="AE17" s="71"/>
    </row>
    <row r="18" spans="1:31" ht="10.5" x14ac:dyDescent="0.25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93"/>
      <c r="AE18" s="68"/>
    </row>
    <row r="19" spans="1:31" x14ac:dyDescent="0.3">
      <c r="A19" s="1" t="s">
        <v>7</v>
      </c>
      <c r="B19" s="3">
        <f t="shared" ref="B19:O19" si="6">SUM(B20:B25)</f>
        <v>-66.188085134422209</v>
      </c>
      <c r="C19" s="3">
        <f t="shared" si="6"/>
        <v>-88.729579341640132</v>
      </c>
      <c r="D19" s="3">
        <f t="shared" si="6"/>
        <v>-96.670918997803</v>
      </c>
      <c r="E19" s="3">
        <f t="shared" si="6"/>
        <v>-118.87603737684771</v>
      </c>
      <c r="F19" s="3">
        <f t="shared" si="6"/>
        <v>-96.47967551350628</v>
      </c>
      <c r="G19" s="3">
        <f t="shared" si="6"/>
        <v>-118.07169109445157</v>
      </c>
      <c r="H19" s="3">
        <f t="shared" si="6"/>
        <v>-133.18808005789757</v>
      </c>
      <c r="I19" s="3">
        <f t="shared" si="6"/>
        <v>-123.05422084810715</v>
      </c>
      <c r="J19" s="3">
        <f t="shared" si="6"/>
        <v>-117.41613232286582</v>
      </c>
      <c r="K19" s="3">
        <f t="shared" si="6"/>
        <v>-122.41917772215601</v>
      </c>
      <c r="L19" s="3">
        <f t="shared" si="6"/>
        <v>-110.27023959869339</v>
      </c>
      <c r="M19" s="3">
        <f t="shared" si="6"/>
        <v>-109.78890232644586</v>
      </c>
      <c r="N19" s="3">
        <f t="shared" si="6"/>
        <v>-101.39990959090326</v>
      </c>
      <c r="O19" s="3">
        <f t="shared" si="6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7">SUM(S20:S25)</f>
        <v>-113.02302841125474</v>
      </c>
      <c r="T19" s="3">
        <f t="shared" si="7"/>
        <v>-120.03314355530264</v>
      </c>
      <c r="U19" s="3">
        <f t="shared" si="7"/>
        <v>-110.12212616371734</v>
      </c>
      <c r="V19" s="3">
        <f t="shared" si="7"/>
        <v>-103.14561311360919</v>
      </c>
      <c r="W19" s="3">
        <f t="shared" si="7"/>
        <v>-111.7503250027877</v>
      </c>
      <c r="X19" s="3">
        <f t="shared" si="7"/>
        <v>-111.5245314167878</v>
      </c>
      <c r="Y19" s="3">
        <f t="shared" si="7"/>
        <v>-115.89165405786112</v>
      </c>
      <c r="Z19" s="3">
        <f t="shared" si="7"/>
        <v>-118.8337792684312</v>
      </c>
      <c r="AA19" s="3">
        <f t="shared" si="7"/>
        <v>-75.464994930520589</v>
      </c>
      <c r="AB19" s="3">
        <f>SUM(AB20:AB25)</f>
        <v>-96.545273419838693</v>
      </c>
      <c r="AC19" s="3">
        <v>-120.01166854935622</v>
      </c>
      <c r="AD19" s="293"/>
      <c r="AE19" s="68"/>
    </row>
    <row r="20" spans="1:31" ht="12" outlineLevel="1" x14ac:dyDescent="0.25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93"/>
      <c r="AE20" s="68"/>
    </row>
    <row r="21" spans="1:31" ht="12" outlineLevel="1" x14ac:dyDescent="0.25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93"/>
      <c r="AE21" s="68"/>
    </row>
    <row r="22" spans="1:31" ht="12" outlineLevel="1" x14ac:dyDescent="0.25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93"/>
      <c r="AE22" s="68"/>
    </row>
    <row r="23" spans="1:31" ht="12" outlineLevel="1" x14ac:dyDescent="0.25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93"/>
      <c r="AE23" s="68"/>
    </row>
    <row r="24" spans="1:31" ht="12" outlineLevel="1" x14ac:dyDescent="0.25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93"/>
      <c r="AE24" s="68"/>
    </row>
    <row r="25" spans="1:31" ht="12" outlineLevel="1" x14ac:dyDescent="0.25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93"/>
      <c r="AE25" s="68"/>
    </row>
    <row r="26" spans="1:31" s="6" customFormat="1" ht="4.5" customHeight="1" x14ac:dyDescent="0.3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93"/>
      <c r="AE26" s="69"/>
    </row>
    <row r="27" spans="1:31" s="6" customFormat="1" ht="12" x14ac:dyDescent="0.3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93"/>
      <c r="AE27" s="69"/>
    </row>
    <row r="28" spans="1:31" s="6" customFormat="1" ht="12" x14ac:dyDescent="0.3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93"/>
      <c r="AE28" s="69"/>
    </row>
    <row r="29" spans="1:31" s="6" customFormat="1" ht="12" x14ac:dyDescent="0.3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93"/>
      <c r="AE29" s="69"/>
    </row>
    <row r="30" spans="1:31" ht="12" outlineLevel="1" x14ac:dyDescent="0.25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93"/>
      <c r="AE30" s="68"/>
    </row>
    <row r="31" spans="1:31" s="6" customFormat="1" ht="4.5" customHeight="1" x14ac:dyDescent="0.3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93"/>
      <c r="AE31" s="69"/>
    </row>
    <row r="32" spans="1:31" x14ac:dyDescent="0.3">
      <c r="A32" s="1" t="s">
        <v>3</v>
      </c>
      <c r="B32" s="3">
        <f t="shared" ref="B32:Z32" si="8">B17+B19+B27+B28+B30</f>
        <v>4.4178458278231671</v>
      </c>
      <c r="C32" s="3">
        <f t="shared" si="8"/>
        <v>11.542837226493575</v>
      </c>
      <c r="D32" s="3">
        <f t="shared" si="8"/>
        <v>18.566698440957019</v>
      </c>
      <c r="E32" s="3">
        <f t="shared" si="8"/>
        <v>-8.5988671628898778</v>
      </c>
      <c r="F32" s="3">
        <f t="shared" si="8"/>
        <v>3.2065309148702852</v>
      </c>
      <c r="G32" s="3">
        <f t="shared" si="8"/>
        <v>-10.593442824340237</v>
      </c>
      <c r="H32" s="3">
        <f t="shared" si="8"/>
        <v>7.082028951740492</v>
      </c>
      <c r="I32" s="3">
        <f t="shared" si="8"/>
        <v>-68.530351450787265</v>
      </c>
      <c r="J32" s="3">
        <f t="shared" si="8"/>
        <v>-8.4916650855106397</v>
      </c>
      <c r="K32" s="3">
        <f t="shared" si="8"/>
        <v>-3.2874537444293979</v>
      </c>
      <c r="L32" s="3">
        <f t="shared" si="8"/>
        <v>17.161582113889686</v>
      </c>
      <c r="M32" s="3">
        <f t="shared" si="8"/>
        <v>-54.421545950638077</v>
      </c>
      <c r="N32" s="3">
        <f t="shared" si="8"/>
        <v>-6.3711560035747112</v>
      </c>
      <c r="O32" s="3">
        <f t="shared" si="8"/>
        <v>16.145116679816724</v>
      </c>
      <c r="P32" s="3">
        <f t="shared" si="8"/>
        <v>32.752584456300241</v>
      </c>
      <c r="Q32" s="3">
        <f t="shared" si="8"/>
        <v>-14.165361575299452</v>
      </c>
      <c r="R32" s="3">
        <f t="shared" si="8"/>
        <v>-3.2032428896189136</v>
      </c>
      <c r="S32" s="3">
        <f t="shared" si="8"/>
        <v>12.211279845253037</v>
      </c>
      <c r="T32" s="3">
        <f t="shared" si="8"/>
        <v>29.720931112164553</v>
      </c>
      <c r="U32" s="3">
        <f t="shared" si="8"/>
        <v>-16.093309312803399</v>
      </c>
      <c r="V32" s="3">
        <f t="shared" si="8"/>
        <v>1.454693049424995</v>
      </c>
      <c r="W32" s="3">
        <f t="shared" si="8"/>
        <v>12.885647766236726</v>
      </c>
      <c r="X32" s="3">
        <f t="shared" si="8"/>
        <v>32.097433446819295</v>
      </c>
      <c r="Y32" s="3">
        <f t="shared" si="8"/>
        <v>-16.665881076068249</v>
      </c>
      <c r="Z32" s="3">
        <f t="shared" si="8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93"/>
      <c r="AE32" s="68"/>
    </row>
    <row r="33" spans="1:31" ht="12" x14ac:dyDescent="0.25">
      <c r="A33" s="13" t="s">
        <v>22</v>
      </c>
      <c r="B33" s="20">
        <f t="shared" ref="B33:O33" si="9">-B27-B23-B22-B15</f>
        <v>17.219729140791735</v>
      </c>
      <c r="C33" s="20">
        <f t="shared" si="9"/>
        <v>22.135487145689179</v>
      </c>
      <c r="D33" s="20">
        <f t="shared" si="9"/>
        <v>21.391141100761629</v>
      </c>
      <c r="E33" s="20">
        <f t="shared" si="9"/>
        <v>36.992073545077275</v>
      </c>
      <c r="F33" s="20">
        <f t="shared" si="9"/>
        <v>24.151799455749241</v>
      </c>
      <c r="G33" s="20">
        <f t="shared" si="9"/>
        <v>26.206458181857847</v>
      </c>
      <c r="H33" s="20">
        <f t="shared" si="9"/>
        <v>29.508723551445698</v>
      </c>
      <c r="I33" s="20">
        <f t="shared" si="9"/>
        <v>69.083982421802645</v>
      </c>
      <c r="J33" s="20">
        <f t="shared" si="9"/>
        <v>25.630629881142042</v>
      </c>
      <c r="K33" s="20">
        <f t="shared" si="9"/>
        <v>23.908680704994666</v>
      </c>
      <c r="L33" s="20">
        <f t="shared" si="9"/>
        <v>22.359838627084841</v>
      </c>
      <c r="M33" s="20">
        <f t="shared" si="9"/>
        <v>23.551209292595402</v>
      </c>
      <c r="N33" s="20">
        <f t="shared" si="9"/>
        <v>22.315871704558774</v>
      </c>
      <c r="O33" s="20">
        <f t="shared" si="9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0">-S27-S23-S22-S15</f>
        <v>20.128608557230962</v>
      </c>
      <c r="T33" s="20">
        <f t="shared" si="10"/>
        <v>20.843369183998529</v>
      </c>
      <c r="U33" s="20">
        <f t="shared" si="10"/>
        <v>25.739010363569093</v>
      </c>
      <c r="V33" s="20">
        <f t="shared" si="10"/>
        <v>19.903334222064199</v>
      </c>
      <c r="W33" s="20">
        <f t="shared" si="10"/>
        <v>19.280472582195401</v>
      </c>
      <c r="X33" s="20">
        <f t="shared" si="10"/>
        <v>19.7546825819101</v>
      </c>
      <c r="Y33" s="20">
        <f t="shared" si="10"/>
        <v>22.532446921649235</v>
      </c>
      <c r="Z33" s="20">
        <f t="shared" si="10"/>
        <v>27.125433542760202</v>
      </c>
      <c r="AA33" s="20">
        <f t="shared" si="10"/>
        <v>26.463701504851898</v>
      </c>
      <c r="AB33" s="20">
        <f>-AB27-AB23-AB22-AB15</f>
        <v>26.1230333884047</v>
      </c>
      <c r="AC33" s="20">
        <v>26.601898428378998</v>
      </c>
      <c r="AD33" s="293"/>
      <c r="AE33" s="68"/>
    </row>
    <row r="34" spans="1:31" ht="5.25" customHeight="1" x14ac:dyDescent="0.25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93"/>
      <c r="AE34" s="68"/>
    </row>
    <row r="35" spans="1:31" x14ac:dyDescent="0.3">
      <c r="A35" s="1" t="s">
        <v>2</v>
      </c>
      <c r="B35" s="3">
        <f t="shared" ref="B35:O35" si="11">B32+B33</f>
        <v>21.637574968614903</v>
      </c>
      <c r="C35" s="3">
        <f t="shared" si="11"/>
        <v>33.678324372182757</v>
      </c>
      <c r="D35" s="3">
        <f t="shared" si="11"/>
        <v>39.957839541718648</v>
      </c>
      <c r="E35" s="3">
        <f t="shared" si="11"/>
        <v>28.393206382187397</v>
      </c>
      <c r="F35" s="3">
        <f t="shared" si="11"/>
        <v>27.358330370619527</v>
      </c>
      <c r="G35" s="3">
        <f t="shared" si="11"/>
        <v>15.613015357517611</v>
      </c>
      <c r="H35" s="3">
        <f t="shared" si="11"/>
        <v>36.590752503186188</v>
      </c>
      <c r="I35" s="3">
        <f t="shared" si="11"/>
        <v>0.55363097101538017</v>
      </c>
      <c r="J35" s="3">
        <f t="shared" si="11"/>
        <v>17.138964795631402</v>
      </c>
      <c r="K35" s="3">
        <f t="shared" si="11"/>
        <v>20.621226960565266</v>
      </c>
      <c r="L35" s="3">
        <f t="shared" si="11"/>
        <v>39.521420740974527</v>
      </c>
      <c r="M35" s="3">
        <f t="shared" si="11"/>
        <v>-30.870336658042675</v>
      </c>
      <c r="N35" s="3">
        <f t="shared" si="11"/>
        <v>15.944715700984062</v>
      </c>
      <c r="O35" s="3">
        <f t="shared" si="11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2">S32+S33</f>
        <v>32.339888402484</v>
      </c>
      <c r="T35" s="3">
        <f t="shared" si="12"/>
        <v>50.564300296163083</v>
      </c>
      <c r="U35" s="3">
        <f t="shared" si="12"/>
        <v>9.6457010507656946</v>
      </c>
      <c r="V35" s="3">
        <f t="shared" si="12"/>
        <v>21.358027271489195</v>
      </c>
      <c r="W35" s="3">
        <f t="shared" si="12"/>
        <v>32.166120348432131</v>
      </c>
      <c r="X35" s="3">
        <f t="shared" si="12"/>
        <v>51.852116028729398</v>
      </c>
      <c r="Y35" s="3">
        <f t="shared" si="12"/>
        <v>5.8665658455809861</v>
      </c>
      <c r="Z35" s="3">
        <f t="shared" si="12"/>
        <v>-19.937060901475075</v>
      </c>
      <c r="AA35" s="3">
        <f t="shared" si="12"/>
        <v>-63.32702649964763</v>
      </c>
      <c r="AB35" s="3">
        <f>AB32+AB33</f>
        <v>13.132398633942591</v>
      </c>
      <c r="AC35" s="3">
        <v>-11.639167099162098</v>
      </c>
      <c r="AD35" s="293"/>
      <c r="AE35" s="68"/>
    </row>
    <row r="36" spans="1:31" ht="12" x14ac:dyDescent="0.25">
      <c r="A36" s="13" t="s">
        <v>113</v>
      </c>
      <c r="B36" s="20">
        <f t="shared" ref="B36:O36" si="13">-B28</f>
        <v>9.2584200523830837</v>
      </c>
      <c r="C36" s="20">
        <f t="shared" si="13"/>
        <v>-6.010549186840653E-4</v>
      </c>
      <c r="D36" s="20">
        <f t="shared" si="13"/>
        <v>3.1381919999999924E-2</v>
      </c>
      <c r="E36" s="20">
        <f t="shared" si="13"/>
        <v>0</v>
      </c>
      <c r="F36" s="20">
        <f t="shared" si="13"/>
        <v>0</v>
      </c>
      <c r="G36" s="20">
        <f t="shared" si="13"/>
        <v>5.6732867958579183</v>
      </c>
      <c r="H36" s="20">
        <f t="shared" si="13"/>
        <v>1.5410401299999998</v>
      </c>
      <c r="I36" s="20">
        <f t="shared" si="13"/>
        <v>23.218584790670249</v>
      </c>
      <c r="J36" s="20">
        <f t="shared" si="13"/>
        <v>1.4584276100000002</v>
      </c>
      <c r="K36" s="20">
        <f t="shared" si="13"/>
        <v>3.0326805991799022</v>
      </c>
      <c r="L36" s="20">
        <f t="shared" si="13"/>
        <v>1.1629128708200975</v>
      </c>
      <c r="M36" s="20">
        <f t="shared" si="13"/>
        <v>48.595517925074461</v>
      </c>
      <c r="N36" s="20">
        <f t="shared" si="13"/>
        <v>1.1474413343999998</v>
      </c>
      <c r="O36" s="20">
        <f t="shared" si="13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4">-S28</f>
        <v>2.86227637</v>
      </c>
      <c r="T36" s="20">
        <f t="shared" si="14"/>
        <v>9.12930873</v>
      </c>
      <c r="U36" s="20">
        <f t="shared" si="14"/>
        <v>10.432630368799998</v>
      </c>
      <c r="V36" s="20">
        <f t="shared" si="14"/>
        <v>2.09397382</v>
      </c>
      <c r="W36" s="20">
        <f t="shared" si="14"/>
        <v>5.1553391199999989</v>
      </c>
      <c r="X36" s="20">
        <f t="shared" si="14"/>
        <v>3.527860459999999</v>
      </c>
      <c r="Y36" s="20">
        <f t="shared" si="14"/>
        <v>17.997154609999999</v>
      </c>
      <c r="Z36" s="20">
        <f t="shared" si="14"/>
        <v>10.051420408917901</v>
      </c>
      <c r="AA36" s="20">
        <f t="shared" si="14"/>
        <v>0</v>
      </c>
      <c r="AB36" s="20">
        <f>-AB28</f>
        <v>6.2934749508406522</v>
      </c>
      <c r="AC36" s="20">
        <v>1.29050525</v>
      </c>
      <c r="AD36" s="293"/>
      <c r="AE36" s="68"/>
    </row>
    <row r="37" spans="1:31" ht="12" x14ac:dyDescent="0.25">
      <c r="A37" s="13" t="s">
        <v>112</v>
      </c>
      <c r="B37" s="20">
        <f t="shared" ref="B37:O37" si="15">-B29</f>
        <v>0</v>
      </c>
      <c r="C37" s="20">
        <f t="shared" si="15"/>
        <v>0</v>
      </c>
      <c r="D37" s="20">
        <f t="shared" si="15"/>
        <v>0</v>
      </c>
      <c r="E37" s="20">
        <f t="shared" si="15"/>
        <v>0</v>
      </c>
      <c r="F37" s="20">
        <f t="shared" si="15"/>
        <v>0</v>
      </c>
      <c r="G37" s="20">
        <f t="shared" si="15"/>
        <v>0</v>
      </c>
      <c r="H37" s="20">
        <f t="shared" si="15"/>
        <v>0</v>
      </c>
      <c r="I37" s="20">
        <f t="shared" si="15"/>
        <v>0</v>
      </c>
      <c r="J37" s="20">
        <f t="shared" si="15"/>
        <v>0</v>
      </c>
      <c r="K37" s="20">
        <f t="shared" si="15"/>
        <v>0</v>
      </c>
      <c r="L37" s="20">
        <f t="shared" si="15"/>
        <v>0</v>
      </c>
      <c r="M37" s="20">
        <f t="shared" si="15"/>
        <v>0</v>
      </c>
      <c r="N37" s="20">
        <f t="shared" si="15"/>
        <v>0</v>
      </c>
      <c r="O37" s="20">
        <f t="shared" si="15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16">-S29</f>
        <v>0</v>
      </c>
      <c r="T37" s="20">
        <f t="shared" si="16"/>
        <v>0</v>
      </c>
      <c r="U37" s="20">
        <f t="shared" si="16"/>
        <v>0</v>
      </c>
      <c r="V37" s="20">
        <f t="shared" si="16"/>
        <v>0</v>
      </c>
      <c r="W37" s="20">
        <f t="shared" si="16"/>
        <v>0</v>
      </c>
      <c r="X37" s="20">
        <f t="shared" si="16"/>
        <v>0</v>
      </c>
      <c r="Y37" s="20">
        <f t="shared" si="16"/>
        <v>0</v>
      </c>
      <c r="Z37" s="20">
        <f t="shared" si="16"/>
        <v>0</v>
      </c>
      <c r="AA37" s="20">
        <f t="shared" si="16"/>
        <v>-1.2435323914132401</v>
      </c>
      <c r="AB37" s="20">
        <f>-AB29</f>
        <v>0</v>
      </c>
      <c r="AC37" s="20">
        <v>0</v>
      </c>
      <c r="AD37" s="293"/>
      <c r="AE37" s="68"/>
    </row>
    <row r="38" spans="1:31" ht="12" x14ac:dyDescent="0.25">
      <c r="A38" s="10" t="s">
        <v>103</v>
      </c>
      <c r="B38" s="20">
        <f t="shared" ref="B38:O38" si="17">-B30</f>
        <v>2.8274341889285717</v>
      </c>
      <c r="C38" s="20">
        <f t="shared" si="17"/>
        <v>1.4363740687096762</v>
      </c>
      <c r="D38" s="20">
        <f t="shared" si="17"/>
        <v>0.5523317068400001</v>
      </c>
      <c r="E38" s="20">
        <f t="shared" si="17"/>
        <v>0.15347471081709677</v>
      </c>
      <c r="F38" s="20">
        <f t="shared" si="17"/>
        <v>0.42318330045266356</v>
      </c>
      <c r="G38" s="20">
        <f t="shared" si="17"/>
        <v>1.6216331215170001</v>
      </c>
      <c r="H38" s="20">
        <f t="shared" si="17"/>
        <v>0.61473204104864476</v>
      </c>
      <c r="I38" s="20">
        <f t="shared" si="17"/>
        <v>1.9707016585661443</v>
      </c>
      <c r="J38" s="20">
        <f t="shared" si="17"/>
        <v>0.86510729639959383</v>
      </c>
      <c r="K38" s="20">
        <f t="shared" si="17"/>
        <v>0.89994581751819558</v>
      </c>
      <c r="L38" s="20">
        <f t="shared" si="17"/>
        <v>3.2645611718863874</v>
      </c>
      <c r="M38" s="20">
        <f t="shared" si="17"/>
        <v>2.3155569988039972</v>
      </c>
      <c r="N38" s="20">
        <f t="shared" si="17"/>
        <v>1.1002384484880001</v>
      </c>
      <c r="O38" s="20">
        <f t="shared" si="17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18">-S30</f>
        <v>0.9000803120551224</v>
      </c>
      <c r="T38" s="20">
        <f t="shared" si="18"/>
        <v>1.249697214947606</v>
      </c>
      <c r="U38" s="20">
        <f t="shared" si="18"/>
        <v>1.0760786694344366</v>
      </c>
      <c r="V38" s="20">
        <f t="shared" si="18"/>
        <v>1.4123210242747</v>
      </c>
      <c r="W38" s="20">
        <f t="shared" si="18"/>
        <v>0.1375961468795</v>
      </c>
      <c r="X38" s="20">
        <f t="shared" si="18"/>
        <v>1.9150794621586</v>
      </c>
      <c r="Y38" s="20">
        <f t="shared" si="18"/>
        <v>6.2519410594917</v>
      </c>
      <c r="Z38" s="20">
        <f t="shared" si="18"/>
        <v>3.3388333499977993</v>
      </c>
      <c r="AA38" s="20">
        <f t="shared" si="18"/>
        <v>1.2449592814132404</v>
      </c>
      <c r="AB38" s="20">
        <f>-AB30</f>
        <v>0.87263781057916012</v>
      </c>
      <c r="AC38" s="20">
        <v>0.80734653263809963</v>
      </c>
      <c r="AD38" s="293"/>
      <c r="AE38" s="68"/>
    </row>
    <row r="39" spans="1:31" ht="12" x14ac:dyDescent="0.25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93"/>
      <c r="AE39" s="68"/>
    </row>
    <row r="40" spans="1:31" x14ac:dyDescent="0.3">
      <c r="A40" s="1" t="s">
        <v>1</v>
      </c>
      <c r="B40" s="3">
        <f t="shared" ref="B40:AA40" si="19">B35+B36+B38</f>
        <v>33.723429209926557</v>
      </c>
      <c r="C40" s="3">
        <f t="shared" si="19"/>
        <v>35.11409738597375</v>
      </c>
      <c r="D40" s="3">
        <f t="shared" si="19"/>
        <v>40.54155316855865</v>
      </c>
      <c r="E40" s="3">
        <f t="shared" si="19"/>
        <v>28.546681093004494</v>
      </c>
      <c r="F40" s="3">
        <f t="shared" si="19"/>
        <v>27.78151367107219</v>
      </c>
      <c r="G40" s="3">
        <f t="shared" si="19"/>
        <v>22.90793527489253</v>
      </c>
      <c r="H40" s="3">
        <f t="shared" si="19"/>
        <v>38.746524674234834</v>
      </c>
      <c r="I40" s="3">
        <f t="shared" si="19"/>
        <v>25.742917420251775</v>
      </c>
      <c r="J40" s="3">
        <f t="shared" si="19"/>
        <v>19.462499702030996</v>
      </c>
      <c r="K40" s="3">
        <f t="shared" si="19"/>
        <v>24.553853377263362</v>
      </c>
      <c r="L40" s="3">
        <f t="shared" si="19"/>
        <v>43.948894783681013</v>
      </c>
      <c r="M40" s="3">
        <f t="shared" si="19"/>
        <v>20.040738265835785</v>
      </c>
      <c r="N40" s="3">
        <f t="shared" si="19"/>
        <v>18.192395483872062</v>
      </c>
      <c r="O40" s="3">
        <f t="shared" si="19"/>
        <v>38.756285086878052</v>
      </c>
      <c r="P40" s="3">
        <f t="shared" si="19"/>
        <v>54.25954524085391</v>
      </c>
      <c r="Q40" s="3">
        <f t="shared" si="19"/>
        <v>14.543214292145446</v>
      </c>
      <c r="R40" s="3">
        <f t="shared" si="19"/>
        <v>23.66766621175195</v>
      </c>
      <c r="S40" s="3">
        <f t="shared" si="19"/>
        <v>36.102245084539121</v>
      </c>
      <c r="T40" s="3">
        <f t="shared" si="19"/>
        <v>60.94330624111069</v>
      </c>
      <c r="U40" s="3">
        <f t="shared" si="19"/>
        <v>21.15441008900013</v>
      </c>
      <c r="V40" s="3">
        <f t="shared" si="19"/>
        <v>24.864322115763894</v>
      </c>
      <c r="W40" s="3">
        <f t="shared" si="19"/>
        <v>37.459055615311634</v>
      </c>
      <c r="X40" s="3">
        <f t="shared" si="19"/>
        <v>57.295055950887999</v>
      </c>
      <c r="Y40" s="3">
        <f t="shared" si="19"/>
        <v>30.115661515072684</v>
      </c>
      <c r="Z40" s="3">
        <f t="shared" si="19"/>
        <v>-6.5468071425593752</v>
      </c>
      <c r="AA40" s="3">
        <f t="shared" si="19"/>
        <v>-62.082067218234393</v>
      </c>
      <c r="AB40" s="3">
        <f>AB35+AB36+AB38</f>
        <v>20.298511395362404</v>
      </c>
      <c r="AC40" s="3">
        <v>-9.5413153165239972</v>
      </c>
      <c r="AD40" s="294"/>
      <c r="AE40" s="68"/>
    </row>
    <row r="41" spans="1:31" x14ac:dyDescent="0.3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3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3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3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3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3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3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3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3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3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3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3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3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3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3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3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3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3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3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3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3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3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3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3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3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3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3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3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3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3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3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3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3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3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3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3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3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3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3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3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3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3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3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3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3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3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3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3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3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3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3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3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3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3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3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3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3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3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3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3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3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3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3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09765625" defaultRowHeight="10.5" outlineLevelRow="1" x14ac:dyDescent="0.25"/>
  <cols>
    <col min="1" max="1" width="35.09765625" style="16" customWidth="1"/>
    <col min="2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3" style="16" customWidth="1"/>
    <col min="31" max="16384" width="9.09765625" style="16"/>
  </cols>
  <sheetData>
    <row r="2" spans="1:30" ht="12.75" customHeight="1" x14ac:dyDescent="0.25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3" x14ac:dyDescent="0.3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>SUM(AB6:AB7)</f>
        <v>161.02886837999941</v>
      </c>
      <c r="AC5" s="3">
        <v>232.08557771000005</v>
      </c>
      <c r="AD5" s="292" t="s">
        <v>167</v>
      </c>
    </row>
    <row r="6" spans="1:30" s="6" customFormat="1" ht="12" customHeight="1" outlineLevel="1" x14ac:dyDescent="0.3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93"/>
    </row>
    <row r="7" spans="1:30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93"/>
    </row>
    <row r="8" spans="1:30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3"/>
    </row>
    <row r="9" spans="1:30" s="6" customFormat="1" ht="15.75" customHeight="1" x14ac:dyDescent="0.3">
      <c r="A9" s="1" t="s">
        <v>12</v>
      </c>
      <c r="B9" s="3">
        <f t="shared" ref="B9:O9" si="2">SUM(B10:B15)</f>
        <v>-189.87802225113501</v>
      </c>
      <c r="C9" s="3">
        <f t="shared" si="2"/>
        <v>-189.1970596618018</v>
      </c>
      <c r="D9" s="3">
        <f t="shared" si="2"/>
        <v>-198.38049329316004</v>
      </c>
      <c r="E9" s="3">
        <f t="shared" si="2"/>
        <v>-212.95171514633634</v>
      </c>
      <c r="F9" s="3">
        <f t="shared" si="2"/>
        <v>-203.69986788</v>
      </c>
      <c r="G9" s="3">
        <f t="shared" si="2"/>
        <v>-202.01516578000005</v>
      </c>
      <c r="H9" s="3">
        <f t="shared" si="2"/>
        <v>-198.78758783000004</v>
      </c>
      <c r="I9" s="3">
        <f t="shared" si="2"/>
        <v>-207.65285624999999</v>
      </c>
      <c r="J9" s="3">
        <f t="shared" si="2"/>
        <v>-195.93812399999999</v>
      </c>
      <c r="K9" s="3">
        <f t="shared" si="2"/>
        <v>-172.49288995000001</v>
      </c>
      <c r="L9" s="3">
        <f t="shared" si="2"/>
        <v>-176.18998013999996</v>
      </c>
      <c r="M9" s="3">
        <f t="shared" si="2"/>
        <v>-182.61987166</v>
      </c>
      <c r="N9" s="3">
        <f t="shared" si="2"/>
        <v>-184.82395869999999</v>
      </c>
      <c r="O9" s="3">
        <f t="shared" si="2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3">SUM(S10:S15)</f>
        <v>-170.9086154</v>
      </c>
      <c r="T9" s="3">
        <f t="shared" si="3"/>
        <v>-175.93137379000001</v>
      </c>
      <c r="U9" s="3">
        <f t="shared" si="3"/>
        <v>-188.1866869399999</v>
      </c>
      <c r="V9" s="3">
        <f t="shared" si="3"/>
        <v>-178.40364117999999</v>
      </c>
      <c r="W9" s="3">
        <f t="shared" si="3"/>
        <v>-171.04306474000001</v>
      </c>
      <c r="X9" s="3">
        <f t="shared" si="3"/>
        <v>-172.32236835999998</v>
      </c>
      <c r="Y9" s="3">
        <f t="shared" si="3"/>
        <v>-210.96386433843676</v>
      </c>
      <c r="Z9" s="3">
        <f t="shared" si="3"/>
        <v>-207.07190855000002</v>
      </c>
      <c r="AA9" s="3">
        <f t="shared" si="3"/>
        <v>-108.53529270999999</v>
      </c>
      <c r="AB9" s="3">
        <f>SUM(AB10:AB15)</f>
        <v>-135.16916585000001</v>
      </c>
      <c r="AC9" s="3">
        <v>-175.62911565999991</v>
      </c>
      <c r="AD9" s="293"/>
    </row>
    <row r="10" spans="1:30" s="6" customFormat="1" ht="12" customHeight="1" outlineLevel="1" x14ac:dyDescent="0.3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93"/>
    </row>
    <row r="11" spans="1:30" s="6" customFormat="1" ht="12" customHeight="1" outlineLevel="1" x14ac:dyDescent="0.3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93"/>
    </row>
    <row r="12" spans="1:30" s="6" customFormat="1" ht="12" customHeight="1" outlineLevel="1" x14ac:dyDescent="0.3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93"/>
    </row>
    <row r="13" spans="1:30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93"/>
    </row>
    <row r="14" spans="1:30" s="6" customFormat="1" ht="12" customHeight="1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93"/>
    </row>
    <row r="15" spans="1:30" s="6" customFormat="1" ht="12" customHeight="1" outlineLevel="1" x14ac:dyDescent="0.3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93"/>
    </row>
    <row r="16" spans="1:30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93"/>
    </row>
    <row r="17" spans="1:30" s="8" customFormat="1" ht="12" customHeight="1" x14ac:dyDescent="0.3">
      <c r="A17" s="1" t="s">
        <v>5</v>
      </c>
      <c r="B17" s="3">
        <f t="shared" ref="B17:O17" si="4">SUM(B9,B5)</f>
        <v>68.946529268865049</v>
      </c>
      <c r="C17" s="3">
        <f t="shared" si="4"/>
        <v>64.429082628198103</v>
      </c>
      <c r="D17" s="3">
        <f t="shared" si="4"/>
        <v>72.088424886840016</v>
      </c>
      <c r="E17" s="3">
        <f t="shared" si="4"/>
        <v>79.485964473663756</v>
      </c>
      <c r="F17" s="3">
        <f t="shared" si="4"/>
        <v>64.904644960000041</v>
      </c>
      <c r="G17" s="3">
        <f t="shared" si="4"/>
        <v>52.831172619999933</v>
      </c>
      <c r="H17" s="3">
        <f t="shared" si="4"/>
        <v>65.496562039999816</v>
      </c>
      <c r="I17" s="3">
        <f t="shared" si="4"/>
        <v>72.39795111000015</v>
      </c>
      <c r="J17" s="3">
        <f t="shared" si="4"/>
        <v>61.960772640000044</v>
      </c>
      <c r="K17" s="3">
        <f t="shared" si="4"/>
        <v>52.625967949999989</v>
      </c>
      <c r="L17" s="3">
        <f t="shared" si="4"/>
        <v>53.354299630000071</v>
      </c>
      <c r="M17" s="3">
        <f t="shared" si="4"/>
        <v>59.292889710000111</v>
      </c>
      <c r="N17" s="3">
        <f t="shared" si="4"/>
        <v>53.916605129999994</v>
      </c>
      <c r="O17" s="3">
        <f t="shared" si="4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5">SUM(S9,S5)</f>
        <v>49.805391969999988</v>
      </c>
      <c r="T17" s="3">
        <f t="shared" si="5"/>
        <v>63.464094920000036</v>
      </c>
      <c r="U17" s="3">
        <f t="shared" si="5"/>
        <v>59.133408320000171</v>
      </c>
      <c r="V17" s="3">
        <f t="shared" si="5"/>
        <v>55.067096399999997</v>
      </c>
      <c r="W17" s="3">
        <f t="shared" si="5"/>
        <v>45.370607839999991</v>
      </c>
      <c r="X17" s="3">
        <f t="shared" si="5"/>
        <v>59.492193130000089</v>
      </c>
      <c r="Y17" s="3">
        <f t="shared" si="5"/>
        <v>68.96983254156325</v>
      </c>
      <c r="Z17" s="3">
        <f t="shared" si="5"/>
        <v>45.021306079999988</v>
      </c>
      <c r="AA17" s="3">
        <f t="shared" si="5"/>
        <v>-18.676933669999983</v>
      </c>
      <c r="AB17" s="3">
        <f>SUM(AB9,AB5)</f>
        <v>25.859702529999396</v>
      </c>
      <c r="AC17" s="3">
        <v>56.456462050000141</v>
      </c>
      <c r="AD17" s="293"/>
    </row>
    <row r="18" spans="1:30" ht="7.5" customHeight="1" x14ac:dyDescent="0.25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93"/>
    </row>
    <row r="19" spans="1:30" ht="13" x14ac:dyDescent="0.3">
      <c r="A19" s="1" t="s">
        <v>7</v>
      </c>
      <c r="B19" s="3">
        <f t="shared" ref="B19:AA19" si="6">SUM(B20:B25)</f>
        <v>-56.55248088603237</v>
      </c>
      <c r="C19" s="3">
        <f t="shared" si="6"/>
        <v>-61.052700508344309</v>
      </c>
      <c r="D19" s="3">
        <f t="shared" si="6"/>
        <v>-66.689058933771705</v>
      </c>
      <c r="E19" s="3">
        <f t="shared" si="6"/>
        <v>-85.295649739581222</v>
      </c>
      <c r="F19" s="3">
        <f t="shared" si="6"/>
        <v>-63.697358692895193</v>
      </c>
      <c r="G19" s="3">
        <f t="shared" si="6"/>
        <v>-67.078481385336403</v>
      </c>
      <c r="H19" s="3">
        <f t="shared" si="6"/>
        <v>-76.147368007571515</v>
      </c>
      <c r="I19" s="3">
        <f t="shared" si="6"/>
        <v>-71.428398464544571</v>
      </c>
      <c r="J19" s="3">
        <f t="shared" si="6"/>
        <v>-71.301945628426552</v>
      </c>
      <c r="K19" s="3">
        <f t="shared" si="6"/>
        <v>-69.982424374621345</v>
      </c>
      <c r="L19" s="3">
        <f t="shared" si="6"/>
        <v>-57.304479169284001</v>
      </c>
      <c r="M19" s="3">
        <f t="shared" si="6"/>
        <v>-62.596064231002636</v>
      </c>
      <c r="N19" s="3">
        <f t="shared" si="6"/>
        <v>-60.964575956356434</v>
      </c>
      <c r="O19" s="3">
        <f t="shared" si="6"/>
        <v>-51.949233507691225</v>
      </c>
      <c r="P19" s="3">
        <f t="shared" si="6"/>
        <v>-47.834443868542664</v>
      </c>
      <c r="Q19" s="3">
        <f t="shared" si="6"/>
        <v>-75.787275936721983</v>
      </c>
      <c r="R19" s="3">
        <f t="shared" si="6"/>
        <v>-60.691047786448067</v>
      </c>
      <c r="S19" s="3">
        <f t="shared" si="6"/>
        <v>-54.986320408112427</v>
      </c>
      <c r="T19" s="3">
        <f t="shared" si="6"/>
        <v>-53.477144716631408</v>
      </c>
      <c r="U19" s="3">
        <f t="shared" si="6"/>
        <v>-66.14309139711483</v>
      </c>
      <c r="V19" s="3">
        <f t="shared" si="6"/>
        <v>-55.79786380050399</v>
      </c>
      <c r="W19" s="3">
        <f t="shared" si="6"/>
        <v>-53.551362556571803</v>
      </c>
      <c r="X19" s="3">
        <f t="shared" si="6"/>
        <v>-49.6357091011714</v>
      </c>
      <c r="Y19" s="3">
        <f t="shared" si="6"/>
        <v>-62.478895662760657</v>
      </c>
      <c r="Z19" s="3">
        <f t="shared" si="6"/>
        <v>-66.260295255000003</v>
      </c>
      <c r="AA19" s="3">
        <f t="shared" si="6"/>
        <v>-40.482069109184181</v>
      </c>
      <c r="AB19" s="3">
        <f>SUM(AB20:AB25)</f>
        <v>-49.550535019909795</v>
      </c>
      <c r="AC19" s="3">
        <v>-59.843236840000003</v>
      </c>
      <c r="AD19" s="293"/>
    </row>
    <row r="20" spans="1:30" ht="12" customHeight="1" outlineLevel="1" x14ac:dyDescent="0.25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93"/>
    </row>
    <row r="21" spans="1:30" ht="12" customHeight="1" outlineLevel="1" x14ac:dyDescent="0.25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93"/>
    </row>
    <row r="22" spans="1:30" ht="12" customHeight="1" outlineLevel="1" x14ac:dyDescent="0.25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93"/>
    </row>
    <row r="23" spans="1:30" ht="12" customHeight="1" outlineLevel="1" x14ac:dyDescent="0.25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93"/>
    </row>
    <row r="24" spans="1:30" ht="12" customHeight="1" outlineLevel="1" x14ac:dyDescent="0.25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93"/>
    </row>
    <row r="25" spans="1:30" ht="12" customHeight="1" outlineLevel="1" x14ac:dyDescent="0.25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93"/>
    </row>
    <row r="26" spans="1:30" ht="12" customHeight="1" outlineLevel="1" x14ac:dyDescent="0.25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93"/>
    </row>
    <row r="27" spans="1:30" ht="12" customHeight="1" outlineLevel="1" x14ac:dyDescent="0.25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93"/>
    </row>
    <row r="28" spans="1:30" ht="13" x14ac:dyDescent="0.3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93"/>
    </row>
    <row r="29" spans="1:30" ht="7.5" customHeight="1" x14ac:dyDescent="0.2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93"/>
    </row>
    <row r="30" spans="1:30" ht="12" customHeight="1" outlineLevel="1" x14ac:dyDescent="0.25">
      <c r="A30" s="13" t="s">
        <v>20</v>
      </c>
      <c r="B30" s="20">
        <f t="shared" ref="B30:O30" si="7">-B22-B23-B15</f>
        <v>14.75046508</v>
      </c>
      <c r="C30" s="20">
        <f t="shared" si="7"/>
        <v>17.078287060000005</v>
      </c>
      <c r="D30" s="20">
        <f t="shared" si="7"/>
        <v>16.181693369999991</v>
      </c>
      <c r="E30" s="20">
        <f t="shared" si="7"/>
        <v>29.711370050319729</v>
      </c>
      <c r="F30" s="20">
        <f t="shared" si="7"/>
        <v>17.069887189999999</v>
      </c>
      <c r="G30" s="20">
        <f t="shared" si="7"/>
        <v>18.404932569999996</v>
      </c>
      <c r="H30" s="20">
        <f t="shared" si="7"/>
        <v>20.44206131</v>
      </c>
      <c r="I30" s="20">
        <f t="shared" si="7"/>
        <v>17.500084010000002</v>
      </c>
      <c r="J30" s="20">
        <f t="shared" si="7"/>
        <v>15.61961312</v>
      </c>
      <c r="K30" s="20">
        <f t="shared" si="7"/>
        <v>15.203635050000003</v>
      </c>
      <c r="L30" s="20">
        <f t="shared" si="7"/>
        <v>14.254088910000002</v>
      </c>
      <c r="M30" s="20">
        <f t="shared" si="7"/>
        <v>13.833820999999997</v>
      </c>
      <c r="N30" s="20">
        <f t="shared" si="7"/>
        <v>13.697359479999999</v>
      </c>
      <c r="O30" s="20">
        <f t="shared" si="7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8">-S22-S23-S15</f>
        <v>12.207775640000001</v>
      </c>
      <c r="T30" s="20">
        <f t="shared" si="8"/>
        <v>12.338866449999994</v>
      </c>
      <c r="U30" s="20">
        <f t="shared" si="8"/>
        <v>12.367125420000004</v>
      </c>
      <c r="V30" s="20">
        <f t="shared" si="8"/>
        <v>12.195186530000001</v>
      </c>
      <c r="W30" s="20">
        <f t="shared" si="8"/>
        <v>12.01961498</v>
      </c>
      <c r="X30" s="20">
        <f t="shared" si="8"/>
        <v>11.97602092</v>
      </c>
      <c r="Y30" s="20">
        <f t="shared" si="8"/>
        <v>14.774359002382038</v>
      </c>
      <c r="Z30" s="20">
        <f t="shared" si="8"/>
        <v>19.498918250000003</v>
      </c>
      <c r="AA30" s="20">
        <f t="shared" si="8"/>
        <v>17.851488489999998</v>
      </c>
      <c r="AB30" s="20">
        <f>-AB22-AB23-AB15</f>
        <v>17.26221881</v>
      </c>
      <c r="AC30" s="20">
        <v>17.597469950000001</v>
      </c>
      <c r="AD30" s="293"/>
    </row>
    <row r="31" spans="1:30" ht="13" x14ac:dyDescent="0.3">
      <c r="A31" s="4" t="s">
        <v>19</v>
      </c>
      <c r="B31" s="21">
        <f t="shared" ref="B31:K31" si="9">B17+B19+B30</f>
        <v>27.144513462832677</v>
      </c>
      <c r="C31" s="21">
        <f t="shared" si="9"/>
        <v>20.454669179853799</v>
      </c>
      <c r="D31" s="21">
        <f t="shared" si="9"/>
        <v>21.581059323068303</v>
      </c>
      <c r="E31" s="21">
        <f t="shared" si="9"/>
        <v>23.901684784402264</v>
      </c>
      <c r="F31" s="21">
        <f t="shared" si="9"/>
        <v>18.277173457104848</v>
      </c>
      <c r="G31" s="21">
        <f t="shared" si="9"/>
        <v>4.1576238046635261</v>
      </c>
      <c r="H31" s="21">
        <f t="shared" si="9"/>
        <v>9.7912553424283004</v>
      </c>
      <c r="I31" s="21">
        <f t="shared" si="9"/>
        <v>18.469636655455581</v>
      </c>
      <c r="J31" s="21">
        <f t="shared" si="9"/>
        <v>6.2784401315734932</v>
      </c>
      <c r="K31" s="21">
        <f t="shared" si="9"/>
        <v>-2.1528213746213538</v>
      </c>
      <c r="L31" s="21">
        <f t="shared" ref="L31:AA31" si="10">L17+L19+L30+L27</f>
        <v>9.4951854707160717</v>
      </c>
      <c r="M31" s="21">
        <f t="shared" si="10"/>
        <v>8.5508838989974709</v>
      </c>
      <c r="N31" s="21">
        <f t="shared" si="10"/>
        <v>5.6524135936435584</v>
      </c>
      <c r="O31" s="21">
        <f t="shared" si="10"/>
        <v>10.042408712308781</v>
      </c>
      <c r="P31" s="21">
        <f t="shared" si="10"/>
        <v>21.748598721457316</v>
      </c>
      <c r="Q31" s="21">
        <f t="shared" si="10"/>
        <v>1.9747250832780976</v>
      </c>
      <c r="R31" s="21">
        <f t="shared" si="10"/>
        <v>10.794223133551899</v>
      </c>
      <c r="S31" s="21">
        <f t="shared" si="10"/>
        <v>5.7713441818875619</v>
      </c>
      <c r="T31" s="21">
        <f t="shared" si="10"/>
        <v>21.159706223368623</v>
      </c>
      <c r="U31" s="21">
        <f t="shared" si="10"/>
        <v>4.3234592628853461</v>
      </c>
      <c r="V31" s="21">
        <f t="shared" si="10"/>
        <v>10.173855799496009</v>
      </c>
      <c r="W31" s="21">
        <f t="shared" si="10"/>
        <v>3.954231733428188</v>
      </c>
      <c r="X31" s="21">
        <f t="shared" si="10"/>
        <v>19.972504948828689</v>
      </c>
      <c r="Y31" s="21">
        <f t="shared" si="10"/>
        <v>15.092295881184631</v>
      </c>
      <c r="Z31" s="21">
        <f t="shared" si="10"/>
        <v>-4.6603524460821113</v>
      </c>
      <c r="AA31" s="21">
        <f t="shared" si="10"/>
        <v>-42.126151499184168</v>
      </c>
      <c r="AB31" s="21">
        <f>AB17+AB19+AB30+AB27</f>
        <v>-6.893698838828298</v>
      </c>
      <c r="AC31" s="21">
        <v>13.851722850000138</v>
      </c>
      <c r="AD31" s="293"/>
    </row>
    <row r="32" spans="1:30" ht="7.5" customHeight="1" x14ac:dyDescent="0.3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93"/>
    </row>
    <row r="33" spans="1:30" ht="12" customHeight="1" outlineLevel="1" x14ac:dyDescent="0.25">
      <c r="A33" s="13" t="s">
        <v>103</v>
      </c>
      <c r="B33" s="20">
        <f t="shared" ref="B33:AA33" si="11">-B27</f>
        <v>2.8274341889285717</v>
      </c>
      <c r="C33" s="20">
        <f t="shared" si="11"/>
        <v>1.4363740687096762</v>
      </c>
      <c r="D33" s="20">
        <f t="shared" si="11"/>
        <v>0.5523317068400001</v>
      </c>
      <c r="E33" s="20">
        <f t="shared" si="11"/>
        <v>0.13082378000000025</v>
      </c>
      <c r="F33" s="20">
        <f t="shared" si="11"/>
        <v>0.26195985999999999</v>
      </c>
      <c r="G33" s="20">
        <f t="shared" si="11"/>
        <v>1.6325067850000001</v>
      </c>
      <c r="H33" s="20">
        <f t="shared" si="11"/>
        <v>0.26843305633064501</v>
      </c>
      <c r="I33" s="20">
        <f t="shared" si="11"/>
        <v>3.7947380000000357E-2</v>
      </c>
      <c r="J33" s="20">
        <f t="shared" si="11"/>
        <v>0.30698072999999998</v>
      </c>
      <c r="K33" s="20">
        <f t="shared" si="11"/>
        <v>0.15608129999999998</v>
      </c>
      <c r="L33" s="20">
        <f t="shared" si="11"/>
        <v>0.80872390000000016</v>
      </c>
      <c r="M33" s="20">
        <f t="shared" si="11"/>
        <v>1.9797625800000003</v>
      </c>
      <c r="N33" s="20">
        <f t="shared" si="11"/>
        <v>0.99697506000000014</v>
      </c>
      <c r="O33" s="20">
        <f t="shared" si="11"/>
        <v>0.49473051000000001</v>
      </c>
      <c r="P33" s="20">
        <f t="shared" si="11"/>
        <v>0.11441580000000007</v>
      </c>
      <c r="Q33" s="20">
        <f t="shared" si="11"/>
        <v>2.8052287199999997</v>
      </c>
      <c r="R33" s="20">
        <f t="shared" si="11"/>
        <v>0.95797618000000007</v>
      </c>
      <c r="S33" s="20">
        <f t="shared" si="11"/>
        <v>1.2555030200000004</v>
      </c>
      <c r="T33" s="20">
        <f t="shared" si="11"/>
        <v>1.1661104299999998</v>
      </c>
      <c r="U33" s="20">
        <f t="shared" si="11"/>
        <v>1.0339830799999996</v>
      </c>
      <c r="V33" s="20">
        <f t="shared" si="11"/>
        <v>1.2905633299999999</v>
      </c>
      <c r="W33" s="20">
        <f t="shared" si="11"/>
        <v>-0.11537146999999998</v>
      </c>
      <c r="X33" s="20">
        <f t="shared" si="11"/>
        <v>1.86</v>
      </c>
      <c r="Y33" s="20">
        <f t="shared" si="11"/>
        <v>6.173</v>
      </c>
      <c r="Z33" s="20">
        <f t="shared" si="11"/>
        <v>2.9202815210820994</v>
      </c>
      <c r="AA33" s="20">
        <f t="shared" si="11"/>
        <v>0.81863721000000056</v>
      </c>
      <c r="AB33" s="20">
        <f>-AB27</f>
        <v>0.4650851589178997</v>
      </c>
      <c r="AC33" s="20">
        <v>0.35897230999999957</v>
      </c>
      <c r="AD33" s="293"/>
    </row>
    <row r="34" spans="1:30" ht="13" x14ac:dyDescent="0.3">
      <c r="A34" s="4" t="s">
        <v>104</v>
      </c>
      <c r="B34" s="21">
        <f t="shared" ref="B34:AA34" si="12">B31+B33</f>
        <v>29.971947651761248</v>
      </c>
      <c r="C34" s="21">
        <f t="shared" si="12"/>
        <v>21.891043248563474</v>
      </c>
      <c r="D34" s="21">
        <f t="shared" si="12"/>
        <v>22.133391029908303</v>
      </c>
      <c r="E34" s="21">
        <f t="shared" si="12"/>
        <v>24.032508564402264</v>
      </c>
      <c r="F34" s="21">
        <f t="shared" si="12"/>
        <v>18.539133317104849</v>
      </c>
      <c r="G34" s="21">
        <f t="shared" si="12"/>
        <v>5.7901305896635265</v>
      </c>
      <c r="H34" s="21">
        <f t="shared" si="12"/>
        <v>10.059688398758945</v>
      </c>
      <c r="I34" s="21">
        <f t="shared" si="12"/>
        <v>18.507584035455583</v>
      </c>
      <c r="J34" s="21">
        <f t="shared" si="12"/>
        <v>6.5854208615734935</v>
      </c>
      <c r="K34" s="21">
        <f t="shared" si="12"/>
        <v>-1.9967400746213539</v>
      </c>
      <c r="L34" s="21">
        <f t="shared" si="12"/>
        <v>10.303909370716072</v>
      </c>
      <c r="M34" s="21">
        <f t="shared" si="12"/>
        <v>10.530646478997472</v>
      </c>
      <c r="N34" s="21">
        <f t="shared" si="12"/>
        <v>6.6493886536435589</v>
      </c>
      <c r="O34" s="21">
        <f t="shared" si="12"/>
        <v>10.537139222308781</v>
      </c>
      <c r="P34" s="21">
        <f t="shared" si="12"/>
        <v>21.863014521457316</v>
      </c>
      <c r="Q34" s="21">
        <f t="shared" si="12"/>
        <v>4.7799538032780973</v>
      </c>
      <c r="R34" s="21">
        <f t="shared" si="12"/>
        <v>11.752199313551898</v>
      </c>
      <c r="S34" s="21">
        <f t="shared" si="12"/>
        <v>7.0268472018875627</v>
      </c>
      <c r="T34" s="21">
        <f t="shared" si="12"/>
        <v>22.325816653368623</v>
      </c>
      <c r="U34" s="21">
        <f t="shared" si="12"/>
        <v>5.3574423428853457</v>
      </c>
      <c r="V34" s="21">
        <f t="shared" si="12"/>
        <v>11.464419129496008</v>
      </c>
      <c r="W34" s="21">
        <f t="shared" si="12"/>
        <v>3.8388602634281881</v>
      </c>
      <c r="X34" s="21">
        <f t="shared" si="12"/>
        <v>21.832504948828689</v>
      </c>
      <c r="Y34" s="21">
        <f t="shared" si="12"/>
        <v>21.265295881184631</v>
      </c>
      <c r="Z34" s="21">
        <f t="shared" si="12"/>
        <v>-1.7400709250000119</v>
      </c>
      <c r="AA34" s="21">
        <f t="shared" si="12"/>
        <v>-41.307514289184169</v>
      </c>
      <c r="AB34" s="21">
        <f>AB31+AB33</f>
        <v>-6.4286136799103986</v>
      </c>
      <c r="AC34" s="21">
        <v>14.210695160000139</v>
      </c>
      <c r="AD34" s="294"/>
    </row>
    <row r="35" spans="1:30" ht="12" customHeight="1" x14ac:dyDescent="0.3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3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3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3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3" x14ac:dyDescent="0.3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5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5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5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5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5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5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5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5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5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5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5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5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5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5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5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5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5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5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5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5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5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5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5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5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5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5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5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5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5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5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5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5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5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5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5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5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5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5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5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5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5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5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5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5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5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5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5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5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5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5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5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5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5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5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5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Q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09765625" defaultRowHeight="10.5" outlineLevelRow="1" x14ac:dyDescent="0.25"/>
  <cols>
    <col min="1" max="1" width="31.09765625" style="16" customWidth="1"/>
    <col min="2" max="6" width="8.296875" style="16" customWidth="1"/>
    <col min="7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2.8984375" style="16" customWidth="1"/>
    <col min="31" max="16384" width="9.09765625" style="16"/>
  </cols>
  <sheetData>
    <row r="2" spans="1:30" ht="12.75" customHeight="1" x14ac:dyDescent="0.3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3" x14ac:dyDescent="0.3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>SUM(AB6:AB7)</f>
        <v>8.4535473800000105</v>
      </c>
      <c r="AC5" s="3">
        <v>17.291495279999999</v>
      </c>
      <c r="AD5" s="292" t="s">
        <v>167</v>
      </c>
    </row>
    <row r="6" spans="1:30" s="6" customFormat="1" ht="12" customHeight="1" outlineLevel="1" x14ac:dyDescent="0.3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93"/>
    </row>
    <row r="7" spans="1:30" s="6" customFormat="1" ht="12" hidden="1" customHeight="1" outlineLevel="1" x14ac:dyDescent="0.3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93"/>
    </row>
    <row r="8" spans="1:30" s="6" customFormat="1" ht="7.5" customHeight="1" collapsed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3"/>
    </row>
    <row r="9" spans="1:30" s="6" customFormat="1" ht="15.75" customHeight="1" x14ac:dyDescent="0.3">
      <c r="A9" s="1" t="s">
        <v>12</v>
      </c>
      <c r="B9" s="3">
        <f t="shared" ref="B9:H9" si="2">SUM(B10:B14)</f>
        <v>-47.7111530293</v>
      </c>
      <c r="C9" s="3">
        <f t="shared" si="2"/>
        <v>-52.506993393574987</v>
      </c>
      <c r="D9" s="3">
        <f t="shared" si="2"/>
        <v>-57.940394449999999</v>
      </c>
      <c r="E9" s="3">
        <f t="shared" si="2"/>
        <v>-62.725289659798285</v>
      </c>
      <c r="F9" s="3">
        <f t="shared" si="2"/>
        <v>-58.380514010000006</v>
      </c>
      <c r="G9" s="3">
        <f t="shared" si="2"/>
        <v>-60.077582590000013</v>
      </c>
      <c r="H9" s="3">
        <f t="shared" si="2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3">+SUM(S10:S14)</f>
        <v>-40.602988170000017</v>
      </c>
      <c r="T9" s="3">
        <f t="shared" si="3"/>
        <v>-37.655199589999981</v>
      </c>
      <c r="U9" s="3">
        <f t="shared" si="3"/>
        <v>-36.380171349999991</v>
      </c>
      <c r="V9" s="3">
        <f t="shared" si="3"/>
        <v>-35.516514039999997</v>
      </c>
      <c r="W9" s="3">
        <f t="shared" si="3"/>
        <v>-34.091978670000003</v>
      </c>
      <c r="X9" s="3">
        <f t="shared" si="3"/>
        <v>-32.5841536</v>
      </c>
      <c r="Y9" s="3">
        <f t="shared" si="3"/>
        <v>-33.667108759999984</v>
      </c>
      <c r="Z9" s="3">
        <f t="shared" si="3"/>
        <v>-33.198115960000003</v>
      </c>
      <c r="AA9" s="3">
        <f t="shared" si="3"/>
        <v>-8.9135222499999998</v>
      </c>
      <c r="AB9" s="3">
        <f>+SUM(AB10:AB14)</f>
        <v>-7.4574990099999985</v>
      </c>
      <c r="AC9" s="3">
        <v>-11.663876940000002</v>
      </c>
      <c r="AD9" s="293"/>
    </row>
    <row r="10" spans="1:30" s="6" customFormat="1" ht="12" customHeight="1" outlineLevel="1" x14ac:dyDescent="0.3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93"/>
    </row>
    <row r="11" spans="1:30" s="6" customFormat="1" ht="12" customHeight="1" outlineLevel="1" x14ac:dyDescent="0.3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93"/>
    </row>
    <row r="12" spans="1:30" s="6" customFormat="1" ht="12" customHeight="1" outlineLevel="1" x14ac:dyDescent="0.3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93"/>
    </row>
    <row r="13" spans="1:30" s="6" customFormat="1" ht="12" hidden="1" customHeight="1" outlineLevel="1" x14ac:dyDescent="0.3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93"/>
    </row>
    <row r="14" spans="1:30" s="6" customFormat="1" ht="12" customHeight="1" outlineLevel="1" x14ac:dyDescent="0.3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93"/>
    </row>
    <row r="15" spans="1:30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3"/>
    </row>
    <row r="16" spans="1:30" s="8" customFormat="1" ht="12" customHeight="1" x14ac:dyDescent="0.3">
      <c r="A16" s="1" t="s">
        <v>5</v>
      </c>
      <c r="B16" s="3">
        <f t="shared" ref="B16:H16" si="4">SUM(B9,B5)</f>
        <v>28.331252670700003</v>
      </c>
      <c r="C16" s="3">
        <f t="shared" si="4"/>
        <v>30.142366296425024</v>
      </c>
      <c r="D16" s="3">
        <f t="shared" si="4"/>
        <v>30.811233839999986</v>
      </c>
      <c r="E16" s="3">
        <f t="shared" si="4"/>
        <v>26.402729040201642</v>
      </c>
      <c r="F16" s="3">
        <f t="shared" si="4"/>
        <v>21.511749680000001</v>
      </c>
      <c r="G16" s="3">
        <f t="shared" si="4"/>
        <v>17.990498709999947</v>
      </c>
      <c r="H16" s="3">
        <f t="shared" si="4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5">+S9+S5</f>
        <v>20.770714379999987</v>
      </c>
      <c r="T16" s="3">
        <f t="shared" si="5"/>
        <v>24.51356760000003</v>
      </c>
      <c r="U16" s="3">
        <f t="shared" si="5"/>
        <v>17.260443230000021</v>
      </c>
      <c r="V16" s="3">
        <f t="shared" si="5"/>
        <v>17.347527850000006</v>
      </c>
      <c r="W16" s="3">
        <f t="shared" si="5"/>
        <v>15.15017842999999</v>
      </c>
      <c r="X16" s="3">
        <f t="shared" si="5"/>
        <v>16.870994830000022</v>
      </c>
      <c r="Y16" s="3">
        <f t="shared" si="5"/>
        <v>18.541666380000002</v>
      </c>
      <c r="Z16" s="3">
        <f t="shared" si="5"/>
        <v>12.628880500000001</v>
      </c>
      <c r="AA16" s="3">
        <f t="shared" si="5"/>
        <v>-5.7918645300000016</v>
      </c>
      <c r="AB16" s="3">
        <f>+AB9+AB5</f>
        <v>0.99604837000001201</v>
      </c>
      <c r="AC16" s="3">
        <v>5.6276183399999979</v>
      </c>
      <c r="AD16" s="293"/>
    </row>
    <row r="17" spans="1:30" ht="7.5" customHeight="1" x14ac:dyDescent="0.25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3"/>
    </row>
    <row r="18" spans="1:30" ht="13" x14ac:dyDescent="0.3">
      <c r="A18" s="1" t="s">
        <v>7</v>
      </c>
      <c r="B18" s="3">
        <f t="shared" ref="B18:AA18" si="6">SUM(B19:B23)</f>
        <v>-17.300571000000001</v>
      </c>
      <c r="C18" s="3">
        <f t="shared" si="6"/>
        <v>-19.923083310000003</v>
      </c>
      <c r="D18" s="3">
        <f t="shared" si="6"/>
        <v>-21.02417281</v>
      </c>
      <c r="E18" s="3">
        <f t="shared" si="6"/>
        <v>-21.985361397354875</v>
      </c>
      <c r="F18" s="3">
        <f t="shared" si="6"/>
        <v>-22.242081310000003</v>
      </c>
      <c r="G18" s="3">
        <f t="shared" si="6"/>
        <v>-23.653909634999998</v>
      </c>
      <c r="H18" s="3">
        <f t="shared" si="6"/>
        <v>-29.148562920000003</v>
      </c>
      <c r="I18" s="3">
        <f t="shared" si="6"/>
        <v>-28.300337839999997</v>
      </c>
      <c r="J18" s="3">
        <f t="shared" si="6"/>
        <v>-26.143030940000003</v>
      </c>
      <c r="K18" s="3">
        <f t="shared" si="6"/>
        <v>-24.368444160000003</v>
      </c>
      <c r="L18" s="3">
        <f t="shared" si="6"/>
        <v>-20.681767370000006</v>
      </c>
      <c r="M18" s="3">
        <f t="shared" si="6"/>
        <v>-19.803140659999997</v>
      </c>
      <c r="N18" s="3">
        <f t="shared" si="6"/>
        <v>-19.261536540000002</v>
      </c>
      <c r="O18" s="3">
        <f t="shared" si="6"/>
        <v>-18.661566369999996</v>
      </c>
      <c r="P18" s="3">
        <f t="shared" si="6"/>
        <v>-17.994633230000005</v>
      </c>
      <c r="Q18" s="3">
        <f t="shared" si="6"/>
        <v>-17.828341500000001</v>
      </c>
      <c r="R18" s="3">
        <f t="shared" si="6"/>
        <v>-18.515565500000001</v>
      </c>
      <c r="S18" s="3">
        <f t="shared" si="6"/>
        <v>-15.581497100000004</v>
      </c>
      <c r="T18" s="3">
        <f t="shared" si="6"/>
        <v>-16.206015579999995</v>
      </c>
      <c r="U18" s="3">
        <f t="shared" si="6"/>
        <v>-18.834190490000001</v>
      </c>
      <c r="V18" s="3">
        <f t="shared" si="6"/>
        <v>-14.973272079999999</v>
      </c>
      <c r="W18" s="3">
        <f t="shared" si="6"/>
        <v>-14.791438150000001</v>
      </c>
      <c r="X18" s="3">
        <f t="shared" si="6"/>
        <v>-14.23140779</v>
      </c>
      <c r="Y18" s="3">
        <f t="shared" si="6"/>
        <v>-15.9145924</v>
      </c>
      <c r="Z18" s="3">
        <f t="shared" si="6"/>
        <v>-18.81915961</v>
      </c>
      <c r="AA18" s="3">
        <f t="shared" si="6"/>
        <v>-15.934236039999998</v>
      </c>
      <c r="AB18" s="3">
        <f>SUM(AB19:AB23)</f>
        <v>-10.098318309999996</v>
      </c>
      <c r="AC18" s="3">
        <v>-7.3186087000000057</v>
      </c>
      <c r="AD18" s="293"/>
    </row>
    <row r="19" spans="1:30" ht="12" customHeight="1" outlineLevel="1" x14ac:dyDescent="0.25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93"/>
    </row>
    <row r="20" spans="1:30" ht="12" customHeight="1" outlineLevel="1" x14ac:dyDescent="0.25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93"/>
    </row>
    <row r="21" spans="1:30" ht="12" customHeight="1" outlineLevel="1" x14ac:dyDescent="0.25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93"/>
    </row>
    <row r="22" spans="1:30" ht="12" customHeight="1" outlineLevel="1" x14ac:dyDescent="0.25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3"/>
    </row>
    <row r="23" spans="1:30" ht="12" customHeight="1" outlineLevel="1" x14ac:dyDescent="0.25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3"/>
    </row>
    <row r="24" spans="1:30" ht="12" customHeight="1" outlineLevel="1" x14ac:dyDescent="0.25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3"/>
    </row>
    <row r="25" spans="1:30" ht="12" customHeight="1" outlineLevel="1" x14ac:dyDescent="0.25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93"/>
    </row>
    <row r="26" spans="1:30" ht="13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3"/>
    </row>
    <row r="27" spans="1:30" ht="7.5" customHeight="1" x14ac:dyDescent="0.2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3"/>
    </row>
    <row r="28" spans="1:30" ht="12" customHeight="1" x14ac:dyDescent="0.25">
      <c r="A28" s="13" t="s">
        <v>20</v>
      </c>
      <c r="B28" s="20">
        <f t="shared" ref="B28:J28" si="7">-B21-B22-B14</f>
        <v>5.9274800900000013</v>
      </c>
      <c r="C28" s="20">
        <f t="shared" si="7"/>
        <v>7.8149830200000014</v>
      </c>
      <c r="D28" s="20">
        <f t="shared" si="7"/>
        <v>7.1078252600000003</v>
      </c>
      <c r="E28" s="20">
        <f t="shared" si="7"/>
        <v>7.508580950000006</v>
      </c>
      <c r="F28" s="20">
        <f t="shared" si="7"/>
        <v>7.5731021999999992</v>
      </c>
      <c r="G28" s="20">
        <f t="shared" si="7"/>
        <v>8.7389992899999989</v>
      </c>
      <c r="H28" s="20">
        <f t="shared" si="7"/>
        <v>11.461517480000001</v>
      </c>
      <c r="I28" s="20">
        <f t="shared" si="7"/>
        <v>8.5955241799999982</v>
      </c>
      <c r="J28" s="20">
        <f t="shared" si="7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8">-S21-S22-S14</f>
        <v>5.5436301500000011</v>
      </c>
      <c r="T28" s="20">
        <f t="shared" si="8"/>
        <v>5.4069223399999968</v>
      </c>
      <c r="U28" s="20">
        <f t="shared" si="8"/>
        <v>5.28318859</v>
      </c>
      <c r="V28" s="20">
        <f t="shared" si="8"/>
        <v>5.3330597700000002</v>
      </c>
      <c r="W28" s="20">
        <f t="shared" si="8"/>
        <v>5.11436008</v>
      </c>
      <c r="X28" s="20">
        <f t="shared" si="8"/>
        <v>4.9847766899999995</v>
      </c>
      <c r="Y28" s="20">
        <f t="shared" si="8"/>
        <v>5.1055379500000004</v>
      </c>
      <c r="Z28" s="20">
        <f t="shared" si="8"/>
        <v>8.492312720000001</v>
      </c>
      <c r="AA28" s="20">
        <f t="shared" si="8"/>
        <v>8.1005949099999999</v>
      </c>
      <c r="AB28" s="20">
        <f>-AB21-AB22-AB14</f>
        <v>7.6438781199999983</v>
      </c>
      <c r="AC28" s="20">
        <v>8.344625480000003</v>
      </c>
      <c r="AD28" s="293"/>
    </row>
    <row r="29" spans="1:30" ht="13" outlineLevel="1" x14ac:dyDescent="0.3">
      <c r="A29" s="4" t="s">
        <v>19</v>
      </c>
      <c r="B29" s="21">
        <f t="shared" ref="B29:AA29" si="9">B16+B18+B28+B25</f>
        <v>15.721992400700001</v>
      </c>
      <c r="C29" s="21">
        <f t="shared" si="9"/>
        <v>16.942726767715346</v>
      </c>
      <c r="D29" s="21">
        <f t="shared" si="9"/>
        <v>16.939386929999987</v>
      </c>
      <c r="E29" s="21">
        <f t="shared" si="9"/>
        <v>11.862228542846772</v>
      </c>
      <c r="F29" s="21">
        <f t="shared" si="9"/>
        <v>6.5808107099999971</v>
      </c>
      <c r="G29" s="21">
        <f t="shared" si="9"/>
        <v>1.8354767399999483</v>
      </c>
      <c r="H29" s="21">
        <f t="shared" si="9"/>
        <v>8.7457351236693359</v>
      </c>
      <c r="I29" s="21">
        <f t="shared" si="9"/>
        <v>4.1867655100001269</v>
      </c>
      <c r="J29" s="21">
        <f t="shared" si="9"/>
        <v>3.9941378400000258</v>
      </c>
      <c r="K29" s="21">
        <f t="shared" si="9"/>
        <v>2.087452349999984</v>
      </c>
      <c r="L29" s="21">
        <f t="shared" si="9"/>
        <v>2.9719644299999515</v>
      </c>
      <c r="M29" s="21">
        <f t="shared" si="9"/>
        <v>3.767815910000107</v>
      </c>
      <c r="N29" s="21">
        <f t="shared" si="9"/>
        <v>3.8904943399999961</v>
      </c>
      <c r="O29" s="21">
        <f t="shared" si="9"/>
        <v>3.3640914800000132</v>
      </c>
      <c r="P29" s="21">
        <f t="shared" si="9"/>
        <v>8.3375360400000051</v>
      </c>
      <c r="Q29" s="21">
        <f t="shared" si="9"/>
        <v>8.6738822800000097</v>
      </c>
      <c r="R29" s="21">
        <f t="shared" si="9"/>
        <v>7.5957044599999888</v>
      </c>
      <c r="S29" s="21">
        <f t="shared" si="9"/>
        <v>10.732847429999985</v>
      </c>
      <c r="T29" s="21">
        <f t="shared" si="9"/>
        <v>13.714474360000033</v>
      </c>
      <c r="U29" s="21">
        <f t="shared" si="9"/>
        <v>3.7094413300000202</v>
      </c>
      <c r="V29" s="21">
        <f t="shared" si="9"/>
        <v>7.7073155400000068</v>
      </c>
      <c r="W29" s="21">
        <f t="shared" si="9"/>
        <v>5.3251003599999889</v>
      </c>
      <c r="X29" s="21">
        <f t="shared" si="9"/>
        <v>6.5343637300000212</v>
      </c>
      <c r="Y29" s="21">
        <f t="shared" si="9"/>
        <v>7.7346119300000025</v>
      </c>
      <c r="Z29" s="21">
        <f t="shared" si="9"/>
        <v>2.2999304500000024</v>
      </c>
      <c r="AA29" s="21">
        <f t="shared" si="9"/>
        <v>-13.62550566</v>
      </c>
      <c r="AB29" s="21">
        <f>AB16+AB18+AB28+AB25</f>
        <v>-1.4583918199999868</v>
      </c>
      <c r="AC29" s="21">
        <v>6.6536351199999952</v>
      </c>
      <c r="AD29" s="293"/>
    </row>
    <row r="30" spans="1:30" ht="7.5" customHeight="1" x14ac:dyDescent="0.3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3"/>
    </row>
    <row r="31" spans="1:30" ht="12" customHeight="1" outlineLevel="1" x14ac:dyDescent="0.25">
      <c r="A31" s="13" t="s">
        <v>103</v>
      </c>
      <c r="B31" s="20">
        <f t="shared" ref="B31:AA31" si="10">-B25</f>
        <v>1.2361693599999999</v>
      </c>
      <c r="C31" s="20">
        <f t="shared" si="10"/>
        <v>1.0915392387096761</v>
      </c>
      <c r="D31" s="20">
        <f t="shared" si="10"/>
        <v>-4.4500639999999668E-2</v>
      </c>
      <c r="E31" s="20">
        <f t="shared" si="10"/>
        <v>6.372004999999982E-2</v>
      </c>
      <c r="F31" s="20">
        <f t="shared" si="10"/>
        <v>0.26195985999999999</v>
      </c>
      <c r="G31" s="20">
        <f t="shared" si="10"/>
        <v>1.2401116249999999</v>
      </c>
      <c r="H31" s="20">
        <f t="shared" si="10"/>
        <v>0.26843305633064501</v>
      </c>
      <c r="I31" s="20">
        <f t="shared" si="10"/>
        <v>3.7947380000000121E-2</v>
      </c>
      <c r="J31" s="20">
        <f t="shared" si="10"/>
        <v>0.18406457999999998</v>
      </c>
      <c r="K31" s="20">
        <f t="shared" si="10"/>
        <v>0.12613719999999998</v>
      </c>
      <c r="L31" s="20">
        <f t="shared" si="10"/>
        <v>0.63117664000000018</v>
      </c>
      <c r="M31" s="20">
        <f t="shared" si="10"/>
        <v>0.82534801000000013</v>
      </c>
      <c r="N31" s="20">
        <f t="shared" si="10"/>
        <v>4.2513709999999996E-2</v>
      </c>
      <c r="O31" s="20">
        <f t="shared" si="10"/>
        <v>0</v>
      </c>
      <c r="P31" s="20">
        <f t="shared" si="10"/>
        <v>0</v>
      </c>
      <c r="Q31" s="20">
        <f t="shared" si="10"/>
        <v>0</v>
      </c>
      <c r="R31" s="20">
        <f t="shared" si="10"/>
        <v>0</v>
      </c>
      <c r="S31" s="20">
        <f t="shared" si="10"/>
        <v>0</v>
      </c>
      <c r="T31" s="20">
        <f t="shared" si="10"/>
        <v>0</v>
      </c>
      <c r="U31" s="20">
        <f t="shared" si="10"/>
        <v>0</v>
      </c>
      <c r="V31" s="20">
        <f t="shared" si="10"/>
        <v>0</v>
      </c>
      <c r="W31" s="20">
        <f t="shared" si="10"/>
        <v>0.14799999999999999</v>
      </c>
      <c r="X31" s="20">
        <f t="shared" si="10"/>
        <v>1.0900000000000001</v>
      </c>
      <c r="Y31" s="20">
        <f t="shared" si="10"/>
        <v>-2E-3</v>
      </c>
      <c r="Z31" s="20">
        <f t="shared" si="10"/>
        <v>2.1031599999999998E-3</v>
      </c>
      <c r="AA31" s="20">
        <f t="shared" si="10"/>
        <v>0</v>
      </c>
      <c r="AB31" s="20">
        <f>-AB25</f>
        <v>0</v>
      </c>
      <c r="AC31" s="20">
        <v>0</v>
      </c>
      <c r="AD31" s="293"/>
    </row>
    <row r="32" spans="1:30" ht="13" x14ac:dyDescent="0.3">
      <c r="A32" s="4" t="s">
        <v>104</v>
      </c>
      <c r="B32" s="21">
        <f t="shared" ref="B32:AA32" si="11">B29+B31</f>
        <v>16.958161760700001</v>
      </c>
      <c r="C32" s="21">
        <f t="shared" si="11"/>
        <v>18.034266006425021</v>
      </c>
      <c r="D32" s="21">
        <f t="shared" si="11"/>
        <v>16.894886289999988</v>
      </c>
      <c r="E32" s="21">
        <f t="shared" si="11"/>
        <v>11.925948592846773</v>
      </c>
      <c r="F32" s="21">
        <f t="shared" si="11"/>
        <v>6.8427705699999972</v>
      </c>
      <c r="G32" s="21">
        <f t="shared" si="11"/>
        <v>3.0755883649999483</v>
      </c>
      <c r="H32" s="21">
        <f t="shared" si="11"/>
        <v>9.0141681799999809</v>
      </c>
      <c r="I32" s="21">
        <f t="shared" si="11"/>
        <v>4.2247128900001272</v>
      </c>
      <c r="J32" s="21">
        <f t="shared" si="11"/>
        <v>4.1782024200000256</v>
      </c>
      <c r="K32" s="21">
        <f t="shared" si="11"/>
        <v>2.213589549999984</v>
      </c>
      <c r="L32" s="21">
        <f t="shared" si="11"/>
        <v>3.6031410699999515</v>
      </c>
      <c r="M32" s="21">
        <f t="shared" si="11"/>
        <v>4.5931639200001069</v>
      </c>
      <c r="N32" s="21">
        <f t="shared" si="11"/>
        <v>3.9330080499999962</v>
      </c>
      <c r="O32" s="21">
        <f t="shared" si="11"/>
        <v>3.3640914800000132</v>
      </c>
      <c r="P32" s="21">
        <f t="shared" si="11"/>
        <v>8.3375360400000051</v>
      </c>
      <c r="Q32" s="21">
        <f t="shared" si="11"/>
        <v>8.6738822800000097</v>
      </c>
      <c r="R32" s="21">
        <f t="shared" si="11"/>
        <v>7.5957044599999888</v>
      </c>
      <c r="S32" s="21">
        <f t="shared" si="11"/>
        <v>10.732847429999985</v>
      </c>
      <c r="T32" s="21">
        <f t="shared" si="11"/>
        <v>13.714474360000033</v>
      </c>
      <c r="U32" s="21">
        <f t="shared" si="11"/>
        <v>3.7094413300000202</v>
      </c>
      <c r="V32" s="21">
        <f t="shared" si="11"/>
        <v>7.7073155400000068</v>
      </c>
      <c r="W32" s="21">
        <f t="shared" si="11"/>
        <v>5.4731003599999886</v>
      </c>
      <c r="X32" s="21">
        <f t="shared" si="11"/>
        <v>7.6243637300000211</v>
      </c>
      <c r="Y32" s="21">
        <f t="shared" si="11"/>
        <v>7.7326119300000027</v>
      </c>
      <c r="Z32" s="21">
        <f t="shared" si="11"/>
        <v>2.3020336100000023</v>
      </c>
      <c r="AA32" s="21">
        <f t="shared" si="11"/>
        <v>-13.62550566</v>
      </c>
      <c r="AB32" s="21">
        <f>AB29+AB31</f>
        <v>-1.4583918199999868</v>
      </c>
      <c r="AC32" s="21">
        <v>6.6536351199999952</v>
      </c>
      <c r="AD32" s="294"/>
    </row>
    <row r="33" spans="1:30" ht="12" x14ac:dyDescent="0.25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5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5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5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5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5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5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5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5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5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5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5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5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5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5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5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5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5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5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5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5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5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5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5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5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5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5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5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5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5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5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5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5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5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5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5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5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5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5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5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5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5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5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5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5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5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5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5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5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5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5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5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5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5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5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5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5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5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5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5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09765625" defaultRowHeight="10.5" outlineLevelRow="1" x14ac:dyDescent="0.25"/>
  <cols>
    <col min="1" max="1" width="31.09765625" style="16" customWidth="1"/>
    <col min="2" max="6" width="8.296875" style="16" customWidth="1"/>
    <col min="7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2.8984375" style="16" customWidth="1"/>
    <col min="31" max="16384" width="9.09765625" style="16"/>
  </cols>
  <sheetData>
    <row r="2" spans="1:32" ht="12.75" customHeight="1" x14ac:dyDescent="0.25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" x14ac:dyDescent="0.3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92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93"/>
      <c r="AE6" s="69"/>
      <c r="AF6" s="69"/>
    </row>
    <row r="7" spans="1:32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93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3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93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93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93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93"/>
      <c r="AE12" s="69"/>
      <c r="AF12" s="69"/>
    </row>
    <row r="13" spans="1:32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93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93"/>
      <c r="AE14" s="69"/>
      <c r="AF14" s="69"/>
    </row>
    <row r="15" spans="1:32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3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93"/>
      <c r="AE16" s="71"/>
      <c r="AF16" s="71"/>
    </row>
    <row r="17" spans="1:32" ht="7.5" customHeight="1" x14ac:dyDescent="0.25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3"/>
      <c r="AE17" s="68"/>
      <c r="AF17" s="68"/>
    </row>
    <row r="18" spans="1:32" ht="13" x14ac:dyDescent="0.3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93"/>
      <c r="AE18" s="68"/>
      <c r="AF18" s="68"/>
    </row>
    <row r="19" spans="1:32" ht="12" customHeight="1" outlineLevel="1" x14ac:dyDescent="0.25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93"/>
      <c r="AE19" s="68"/>
      <c r="AF19" s="68"/>
    </row>
    <row r="20" spans="1:32" ht="12" customHeight="1" outlineLevel="1" x14ac:dyDescent="0.25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93"/>
      <c r="AE20" s="68"/>
      <c r="AF20" s="68"/>
    </row>
    <row r="21" spans="1:32" ht="12" customHeight="1" outlineLevel="1" x14ac:dyDescent="0.25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93"/>
      <c r="AE21" s="68"/>
      <c r="AF21" s="68"/>
    </row>
    <row r="22" spans="1:32" ht="12" customHeight="1" outlineLevel="1" x14ac:dyDescent="0.25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3"/>
      <c r="AE22" s="68"/>
      <c r="AF22" s="68"/>
    </row>
    <row r="23" spans="1:32" ht="12" customHeight="1" outlineLevel="1" x14ac:dyDescent="0.25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3"/>
      <c r="AE23" s="68"/>
      <c r="AF23" s="68"/>
    </row>
    <row r="24" spans="1:32" ht="12" customHeight="1" outlineLevel="1" x14ac:dyDescent="0.25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3"/>
      <c r="AE24" s="68"/>
      <c r="AF24" s="68"/>
    </row>
    <row r="25" spans="1:32" ht="12" customHeight="1" outlineLevel="1" x14ac:dyDescent="0.25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93"/>
      <c r="AE25" s="68"/>
      <c r="AF25" s="68"/>
    </row>
    <row r="26" spans="1:32" ht="13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3"/>
      <c r="AE26" s="68"/>
      <c r="AF26" s="68"/>
    </row>
    <row r="27" spans="1:32" ht="7.5" customHeight="1" x14ac:dyDescent="0.2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3"/>
      <c r="AE27" s="68"/>
      <c r="AF27" s="68"/>
    </row>
    <row r="28" spans="1:32" ht="12" customHeight="1" x14ac:dyDescent="0.25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93"/>
      <c r="AE28" s="68"/>
      <c r="AF28" s="68"/>
    </row>
    <row r="29" spans="1:32" ht="13" x14ac:dyDescent="0.3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93"/>
      <c r="AE29" s="68"/>
      <c r="AF29" s="68"/>
    </row>
    <row r="30" spans="1:32" ht="7.5" customHeight="1" x14ac:dyDescent="0.3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3"/>
      <c r="AE30" s="68"/>
      <c r="AF30" s="68"/>
    </row>
    <row r="31" spans="1:32" ht="12" customHeight="1" outlineLevel="1" x14ac:dyDescent="0.25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93"/>
      <c r="AE31" s="68"/>
      <c r="AF31" s="68"/>
    </row>
    <row r="32" spans="1:32" ht="13" x14ac:dyDescent="0.3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94"/>
      <c r="AE32" s="68"/>
      <c r="AF32" s="68"/>
    </row>
    <row r="33" spans="1:32" ht="12" x14ac:dyDescent="0.25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5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5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5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5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5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5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5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5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5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5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5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5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5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5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5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5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5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5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5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5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5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5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5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5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5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5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5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5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5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5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5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5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5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5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5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5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5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5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5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5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5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5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5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5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5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5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5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5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5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5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5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5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5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5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5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5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5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5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5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09765625" defaultRowHeight="10.5" outlineLevelRow="1" x14ac:dyDescent="0.25"/>
  <cols>
    <col min="1" max="1" width="31.09765625" style="16" customWidth="1"/>
    <col min="2" max="6" width="8.296875" style="16" customWidth="1"/>
    <col min="7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2.8984375" style="16" customWidth="1"/>
    <col min="31" max="16384" width="9.09765625" style="16"/>
  </cols>
  <sheetData>
    <row r="2" spans="1:32" s="6" customFormat="1" ht="12.75" customHeight="1" x14ac:dyDescent="0.3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" x14ac:dyDescent="0.3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92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93"/>
      <c r="AE6" s="69"/>
      <c r="AF6" s="69"/>
    </row>
    <row r="7" spans="1:32" s="6" customFormat="1" ht="12" customHeight="1" outlineLevel="1" x14ac:dyDescent="0.3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93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3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93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93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93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93"/>
      <c r="AE12" s="69"/>
      <c r="AF12" s="69"/>
    </row>
    <row r="13" spans="1:32" s="6" customFormat="1" ht="12" customHeight="1" outlineLevel="1" x14ac:dyDescent="0.3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93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93"/>
      <c r="AE14" s="69"/>
      <c r="AF14" s="69"/>
    </row>
    <row r="15" spans="1:32" s="6" customFormat="1" ht="12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3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93"/>
      <c r="AE16" s="71"/>
      <c r="AF16" s="71"/>
    </row>
    <row r="17" spans="1:32" ht="7.5" customHeight="1" x14ac:dyDescent="0.25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93"/>
      <c r="AE17" s="68"/>
      <c r="AF17" s="68"/>
    </row>
    <row r="18" spans="1:32" ht="13" x14ac:dyDescent="0.3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93"/>
      <c r="AE18" s="68"/>
      <c r="AF18" s="68"/>
    </row>
    <row r="19" spans="1:32" ht="12" customHeight="1" outlineLevel="1" x14ac:dyDescent="0.25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93"/>
      <c r="AE19" s="68"/>
      <c r="AF19" s="68"/>
    </row>
    <row r="20" spans="1:32" ht="12" customHeight="1" outlineLevel="1" x14ac:dyDescent="0.25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93"/>
      <c r="AE20" s="68"/>
      <c r="AF20" s="68"/>
    </row>
    <row r="21" spans="1:32" ht="12" customHeight="1" outlineLevel="1" x14ac:dyDescent="0.25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93"/>
      <c r="AE21" s="68"/>
      <c r="AF21" s="68"/>
    </row>
    <row r="22" spans="1:32" ht="12" customHeight="1" outlineLevel="1" x14ac:dyDescent="0.25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3"/>
      <c r="AE22" s="68"/>
      <c r="AF22" s="68"/>
    </row>
    <row r="23" spans="1:32" ht="12" customHeight="1" outlineLevel="1" x14ac:dyDescent="0.25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3"/>
      <c r="AE23" s="68"/>
      <c r="AF23" s="68"/>
    </row>
    <row r="24" spans="1:32" ht="12" customHeight="1" outlineLevel="1" x14ac:dyDescent="0.25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3"/>
      <c r="AE24" s="68"/>
      <c r="AF24" s="68"/>
    </row>
    <row r="25" spans="1:32" ht="12" customHeight="1" outlineLevel="1" x14ac:dyDescent="0.25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93"/>
      <c r="AE25" s="68"/>
      <c r="AF25" s="68"/>
    </row>
    <row r="26" spans="1:32" ht="13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3"/>
      <c r="AE26" s="68"/>
      <c r="AF26" s="68"/>
    </row>
    <row r="27" spans="1:32" ht="7.5" customHeight="1" x14ac:dyDescent="0.2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3"/>
      <c r="AE27" s="68"/>
      <c r="AF27" s="68"/>
    </row>
    <row r="28" spans="1:32" ht="12" customHeight="1" x14ac:dyDescent="0.25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93"/>
      <c r="AE28" s="68"/>
      <c r="AF28" s="68"/>
    </row>
    <row r="29" spans="1:32" ht="13" x14ac:dyDescent="0.3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93"/>
      <c r="AE29" s="68"/>
      <c r="AF29" s="68"/>
    </row>
    <row r="30" spans="1:32" ht="7.5" customHeight="1" x14ac:dyDescent="0.3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3"/>
      <c r="AE30" s="68"/>
      <c r="AF30" s="68"/>
    </row>
    <row r="31" spans="1:32" ht="12" customHeight="1" outlineLevel="1" x14ac:dyDescent="0.25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93"/>
      <c r="AE31" s="68"/>
      <c r="AF31" s="68"/>
    </row>
    <row r="32" spans="1:32" ht="13" x14ac:dyDescent="0.3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93"/>
      <c r="AE32" s="68"/>
      <c r="AF32" s="68"/>
    </row>
    <row r="33" spans="1:32" ht="12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5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5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5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5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5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5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5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5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5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5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5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5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5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5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5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5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5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5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5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5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5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5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5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5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5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5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5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5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5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5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5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5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5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5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5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5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5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5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5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5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5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5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5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5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5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5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5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5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5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5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5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5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5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5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5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5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5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5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5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09765625" defaultRowHeight="10.5" outlineLevelRow="1" x14ac:dyDescent="0.25"/>
  <cols>
    <col min="1" max="1" width="28" style="16" customWidth="1"/>
    <col min="2" max="7" width="8.296875" style="90" customWidth="1"/>
    <col min="8" max="8" width="8.296875" style="16" customWidth="1"/>
    <col min="9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2.8984375" style="16" customWidth="1"/>
    <col min="31" max="16384" width="9.09765625" style="16"/>
  </cols>
  <sheetData>
    <row r="2" spans="1:32" s="6" customFormat="1" ht="12.75" customHeight="1" x14ac:dyDescent="0.3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" x14ac:dyDescent="0.3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92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93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93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3"/>
      <c r="AE8" s="69"/>
      <c r="AF8" s="69"/>
    </row>
    <row r="9" spans="1:32" s="6" customFormat="1" ht="15.75" customHeight="1" x14ac:dyDescent="0.3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93"/>
      <c r="AE9" s="69"/>
      <c r="AF9" s="69"/>
    </row>
    <row r="10" spans="1:32" s="6" customFormat="1" ht="12" customHeight="1" outlineLevel="1" x14ac:dyDescent="0.3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93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93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93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93"/>
      <c r="AE13" s="69"/>
      <c r="AF13" s="69"/>
    </row>
    <row r="14" spans="1:32" s="6" customFormat="1" ht="12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3"/>
      <c r="AE14" s="69"/>
      <c r="AF14" s="69"/>
    </row>
    <row r="15" spans="1:32" s="8" customFormat="1" ht="12" customHeight="1" x14ac:dyDescent="0.3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93"/>
      <c r="AE15" s="71"/>
      <c r="AF15" s="71"/>
    </row>
    <row r="16" spans="1:32" ht="7.5" customHeight="1" x14ac:dyDescent="0.25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3"/>
      <c r="AE16" s="68"/>
      <c r="AF16" s="68"/>
    </row>
    <row r="17" spans="1:32" ht="13" x14ac:dyDescent="0.3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93"/>
      <c r="AE17" s="68"/>
      <c r="AF17" s="68"/>
    </row>
    <row r="18" spans="1:32" ht="12" customHeight="1" outlineLevel="1" x14ac:dyDescent="0.25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93"/>
      <c r="AE18" s="68"/>
      <c r="AF18" s="68"/>
    </row>
    <row r="19" spans="1:32" ht="12" customHeight="1" outlineLevel="1" x14ac:dyDescent="0.25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93"/>
      <c r="AE19" s="68"/>
      <c r="AF19" s="68"/>
    </row>
    <row r="20" spans="1:32" ht="12" customHeight="1" outlineLevel="1" x14ac:dyDescent="0.25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93"/>
      <c r="AE20" s="68"/>
      <c r="AF20" s="68"/>
    </row>
    <row r="21" spans="1:32" ht="12" customHeight="1" outlineLevel="1" x14ac:dyDescent="0.25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93"/>
      <c r="AE21" s="68"/>
      <c r="AF21" s="68"/>
    </row>
    <row r="22" spans="1:32" ht="12" customHeight="1" outlineLevel="1" x14ac:dyDescent="0.25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93"/>
      <c r="AE22" s="68"/>
      <c r="AF22" s="68"/>
    </row>
    <row r="23" spans="1:32" ht="12" customHeight="1" outlineLevel="1" x14ac:dyDescent="0.25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93"/>
      <c r="AE23" s="68"/>
      <c r="AF23" s="68"/>
    </row>
    <row r="24" spans="1:32" ht="12" customHeight="1" outlineLevel="1" x14ac:dyDescent="0.25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93"/>
      <c r="AE24" s="68"/>
      <c r="AF24" s="68"/>
    </row>
    <row r="25" spans="1:32" ht="12" customHeight="1" outlineLevel="1" x14ac:dyDescent="0.25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93"/>
      <c r="AE25" s="68"/>
      <c r="AF25" s="68"/>
    </row>
    <row r="26" spans="1:32" ht="13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3"/>
      <c r="AE26" s="68"/>
      <c r="AF26" s="68"/>
    </row>
    <row r="27" spans="1:32" ht="7.5" customHeight="1" x14ac:dyDescent="0.2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3"/>
      <c r="AE27" s="68"/>
      <c r="AF27" s="68"/>
    </row>
    <row r="28" spans="1:32" ht="12" customHeight="1" x14ac:dyDescent="0.25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93"/>
      <c r="AE28" s="68"/>
      <c r="AF28" s="68"/>
    </row>
    <row r="29" spans="1:32" ht="13" x14ac:dyDescent="0.3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93"/>
      <c r="AE29" s="68"/>
      <c r="AF29" s="68"/>
    </row>
    <row r="30" spans="1:32" ht="7.5" customHeight="1" x14ac:dyDescent="0.3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3"/>
      <c r="AE30" s="68"/>
      <c r="AF30" s="68"/>
    </row>
    <row r="31" spans="1:32" ht="12" customHeight="1" outlineLevel="1" x14ac:dyDescent="0.25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93"/>
      <c r="AE31" s="68"/>
      <c r="AF31" s="68"/>
    </row>
    <row r="32" spans="1:32" ht="26" x14ac:dyDescent="0.3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94"/>
      <c r="AE32" s="68"/>
      <c r="AF32" s="68"/>
    </row>
    <row r="33" spans="1:32" ht="12" x14ac:dyDescent="0.25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5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5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5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5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5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5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5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5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5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5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5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5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5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5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5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5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5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5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5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5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5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5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5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5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5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5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5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5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5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5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5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5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5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5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5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5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5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5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5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5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5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5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5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5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5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5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5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5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5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5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5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5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5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5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5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5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5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5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5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09765625" defaultRowHeight="10.5" outlineLevelRow="2" x14ac:dyDescent="0.25"/>
  <cols>
    <col min="1" max="1" width="31.09765625" style="16" customWidth="1"/>
    <col min="2" max="9" width="8.296875" style="86" customWidth="1"/>
    <col min="10" max="13" width="9.09765625" style="16" customWidth="1"/>
    <col min="14" max="14" width="9.09765625" style="66" customWidth="1"/>
    <col min="15" max="17" width="9.09765625" style="16" customWidth="1"/>
    <col min="18" max="29" width="9.09765625" style="16"/>
    <col min="30" max="30" width="12.8984375" style="16" customWidth="1"/>
    <col min="31" max="16384" width="9.09765625" style="16"/>
  </cols>
  <sheetData>
    <row r="2" spans="1:32" ht="12.75" customHeight="1" x14ac:dyDescent="0.25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3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" x14ac:dyDescent="0.3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>+AB6+AB7</f>
        <v>6.8461566982056947</v>
      </c>
      <c r="AC5" s="3">
        <v>26.650561900751896</v>
      </c>
      <c r="AD5" s="292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93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93"/>
      <c r="AE7" s="69"/>
      <c r="AF7" s="69"/>
    </row>
    <row r="8" spans="1:32" s="6" customFormat="1" ht="15.75" customHeight="1" x14ac:dyDescent="0.3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1">+SUM(S9:S13)</f>
        <v>-21.864427195898752</v>
      </c>
      <c r="T8" s="3">
        <f t="shared" si="1"/>
        <v>-23.781179185047989</v>
      </c>
      <c r="U8" s="3">
        <f t="shared" si="1"/>
        <v>-22.395709418045119</v>
      </c>
      <c r="V8" s="3">
        <f t="shared" si="1"/>
        <v>-21.919344831688402</v>
      </c>
      <c r="W8" s="3">
        <f t="shared" si="1"/>
        <v>-21.846944075087102</v>
      </c>
      <c r="X8" s="3">
        <f t="shared" si="1"/>
        <v>-22.405290760124402</v>
      </c>
      <c r="Y8" s="3">
        <f t="shared" si="1"/>
        <v>-23.308452106635794</v>
      </c>
      <c r="Z8" s="3">
        <f t="shared" si="1"/>
        <v>-21.013177968266596</v>
      </c>
      <c r="AA8" s="3">
        <f t="shared" si="1"/>
        <v>-4.2026227269910983</v>
      </c>
      <c r="AB8" s="3">
        <f>+SUM(AB9:AB13)</f>
        <v>-5.9917604846785029</v>
      </c>
      <c r="AC8" s="3">
        <v>-15.085421863409705</v>
      </c>
      <c r="AD8" s="293"/>
      <c r="AE8" s="69"/>
      <c r="AF8" s="69"/>
    </row>
    <row r="9" spans="1:32" s="6" customFormat="1" ht="12" customHeight="1" outlineLevel="1" x14ac:dyDescent="0.3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93"/>
      <c r="AE9" s="69"/>
      <c r="AF9" s="69"/>
    </row>
    <row r="10" spans="1:32" s="6" customFormat="1" ht="12" customHeight="1" outlineLevel="1" x14ac:dyDescent="0.3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93"/>
      <c r="AE10" s="69"/>
      <c r="AF10" s="69"/>
    </row>
    <row r="11" spans="1:32" s="6" customFormat="1" ht="12" customHeight="1" outlineLevel="1" x14ac:dyDescent="0.3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93"/>
      <c r="AE11" s="69"/>
      <c r="AF11" s="69"/>
    </row>
    <row r="12" spans="1:32" s="6" customFormat="1" ht="12" hidden="1" customHeight="1" outlineLevel="1" x14ac:dyDescent="0.3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93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93"/>
      <c r="AE13" s="69"/>
      <c r="AF13" s="69"/>
    </row>
    <row r="14" spans="1:32" s="6" customFormat="1" ht="7.5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3"/>
      <c r="AE14" s="69"/>
      <c r="AF14" s="69"/>
    </row>
    <row r="15" spans="1:32" s="8" customFormat="1" ht="12" customHeight="1" x14ac:dyDescent="0.3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2">+S8+S5</f>
        <v>24.611050337972902</v>
      </c>
      <c r="T15" s="3">
        <f t="shared" si="2"/>
        <v>28.520726961178788</v>
      </c>
      <c r="U15" s="3">
        <f t="shared" si="2"/>
        <v>26.286088395978201</v>
      </c>
      <c r="V15" s="3">
        <f t="shared" si="2"/>
        <v>24.892884700993303</v>
      </c>
      <c r="W15" s="3">
        <f t="shared" si="2"/>
        <v>24.9674525871893</v>
      </c>
      <c r="X15" s="3">
        <f t="shared" si="2"/>
        <v>24.979069536689998</v>
      </c>
      <c r="Y15" s="3">
        <f t="shared" si="2"/>
        <v>26.923728462253525</v>
      </c>
      <c r="Z15" s="3">
        <f t="shared" si="2"/>
        <v>21.253620537099103</v>
      </c>
      <c r="AA15" s="3">
        <f t="shared" si="2"/>
        <v>8.4478514709707575E-2</v>
      </c>
      <c r="AB15" s="3">
        <f>+AB8+AB5</f>
        <v>0.85439621352719186</v>
      </c>
      <c r="AC15" s="3">
        <v>11.565140037342191</v>
      </c>
      <c r="AD15" s="293"/>
      <c r="AE15" s="71"/>
      <c r="AF15" s="71"/>
    </row>
    <row r="16" spans="1:32" ht="7.5" customHeight="1" x14ac:dyDescent="0.25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3"/>
      <c r="AE16" s="68"/>
      <c r="AF16" s="68"/>
    </row>
    <row r="17" spans="1:32" ht="13" x14ac:dyDescent="0.3">
      <c r="A17" s="1" t="s">
        <v>7</v>
      </c>
      <c r="B17" s="3">
        <f t="shared" ref="B17:AA17" si="3">SUM(B18:B23)</f>
        <v>-9.6286944983898302</v>
      </c>
      <c r="C17" s="3">
        <f t="shared" si="3"/>
        <v>-11.30625812875253</v>
      </c>
      <c r="D17" s="3">
        <f t="shared" si="3"/>
        <v>-8.9135338653492902</v>
      </c>
      <c r="E17" s="3">
        <f t="shared" si="3"/>
        <v>-12.110950309568672</v>
      </c>
      <c r="F17" s="3">
        <f t="shared" si="3"/>
        <v>-12.699083289893085</v>
      </c>
      <c r="G17" s="3">
        <f t="shared" si="3"/>
        <v>-18.707835378971154</v>
      </c>
      <c r="H17" s="3">
        <f t="shared" si="3"/>
        <v>-17.182015608560036</v>
      </c>
      <c r="I17" s="3">
        <f t="shared" si="3"/>
        <v>-22.254685821709582</v>
      </c>
      <c r="J17" s="3">
        <f t="shared" si="3"/>
        <v>-17.250818242026266</v>
      </c>
      <c r="K17" s="3">
        <f t="shared" si="3"/>
        <v>-15.332203603493692</v>
      </c>
      <c r="L17" s="3">
        <f t="shared" si="3"/>
        <v>-14.106659709117386</v>
      </c>
      <c r="M17" s="3">
        <f t="shared" si="3"/>
        <v>-17.951613161791233</v>
      </c>
      <c r="N17" s="3">
        <f t="shared" si="3"/>
        <v>-14.415965566358807</v>
      </c>
      <c r="O17" s="3">
        <f t="shared" si="3"/>
        <v>-14.629857998538562</v>
      </c>
      <c r="P17" s="3">
        <f t="shared" si="3"/>
        <v>-14.540915802963314</v>
      </c>
      <c r="Q17" s="3">
        <f t="shared" si="3"/>
        <v>-15.08349705909143</v>
      </c>
      <c r="R17" s="3">
        <f t="shared" si="3"/>
        <v>-14.245506298199018</v>
      </c>
      <c r="S17" s="3">
        <f t="shared" si="3"/>
        <v>-15.301433568426312</v>
      </c>
      <c r="T17" s="3">
        <f t="shared" si="3"/>
        <v>-16.811785483720232</v>
      </c>
      <c r="U17" s="3">
        <f t="shared" si="3"/>
        <v>-16.420076769156505</v>
      </c>
      <c r="V17" s="3">
        <f t="shared" si="3"/>
        <v>-16.182873825351802</v>
      </c>
      <c r="W17" s="3">
        <f t="shared" si="3"/>
        <v>-15.386874511362397</v>
      </c>
      <c r="X17" s="3">
        <f t="shared" si="3"/>
        <v>-17.306826772219004</v>
      </c>
      <c r="Y17" s="3">
        <f t="shared" si="3"/>
        <v>-18.977213925704696</v>
      </c>
      <c r="Z17" s="3">
        <f t="shared" si="3"/>
        <v>-17.2527139129873</v>
      </c>
      <c r="AA17" s="3">
        <f t="shared" si="3"/>
        <v>-12.330703802176101</v>
      </c>
      <c r="AB17" s="3">
        <f>SUM(AB18:AB23)</f>
        <v>-9.7369362716178003</v>
      </c>
      <c r="AC17" s="3">
        <v>-12.558047376483396</v>
      </c>
      <c r="AD17" s="293"/>
      <c r="AE17" s="68"/>
      <c r="AF17" s="68"/>
    </row>
    <row r="18" spans="1:32" ht="12" customHeight="1" outlineLevel="1" x14ac:dyDescent="0.25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93"/>
      <c r="AE18" s="68"/>
      <c r="AF18" s="68"/>
    </row>
    <row r="19" spans="1:32" ht="12" customHeight="1" outlineLevel="1" x14ac:dyDescent="0.25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93"/>
      <c r="AE19" s="68"/>
      <c r="AF19" s="68"/>
    </row>
    <row r="20" spans="1:32" ht="12" customHeight="1" outlineLevel="1" x14ac:dyDescent="0.25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93"/>
      <c r="AE20" s="68"/>
      <c r="AF20" s="68"/>
    </row>
    <row r="21" spans="1:32" ht="12" customHeight="1" outlineLevel="1" x14ac:dyDescent="0.25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93"/>
      <c r="AE21" s="68"/>
      <c r="AF21" s="68"/>
    </row>
    <row r="22" spans="1:32" ht="12" customHeight="1" outlineLevel="1" x14ac:dyDescent="0.25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3"/>
      <c r="AE22" s="68"/>
      <c r="AF22" s="68"/>
    </row>
    <row r="23" spans="1:32" ht="12" customHeight="1" outlineLevel="1" x14ac:dyDescent="0.25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93"/>
      <c r="AE23" s="68"/>
      <c r="AF23" s="68"/>
    </row>
    <row r="24" spans="1:32" s="6" customFormat="1" ht="12" customHeight="1" outlineLevel="1" x14ac:dyDescent="0.3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93"/>
      <c r="AE24" s="69"/>
      <c r="AF24" s="69"/>
    </row>
    <row r="25" spans="1:32" ht="12" customHeight="1" outlineLevel="2" x14ac:dyDescent="0.25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93"/>
      <c r="AE25" s="68"/>
      <c r="AF25" s="68"/>
    </row>
    <row r="26" spans="1:32" ht="13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3"/>
      <c r="AE26" s="68"/>
      <c r="AF26" s="68"/>
    </row>
    <row r="27" spans="1:32" ht="7.5" customHeight="1" x14ac:dyDescent="0.25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3"/>
      <c r="AE27" s="68"/>
      <c r="AF27" s="68"/>
    </row>
    <row r="28" spans="1:32" ht="12" customHeight="1" x14ac:dyDescent="0.25">
      <c r="A28" s="13" t="s">
        <v>20</v>
      </c>
      <c r="B28" s="20">
        <f t="shared" ref="B28:I28" si="4">-B20-B21-B13</f>
        <v>2.4623543107917354</v>
      </c>
      <c r="C28" s="20">
        <f t="shared" si="4"/>
        <v>2.4244098512771752</v>
      </c>
      <c r="D28" s="20">
        <f t="shared" si="4"/>
        <v>2.2547225294726383</v>
      </c>
      <c r="E28" s="20">
        <f t="shared" si="4"/>
        <v>2.412790602961548</v>
      </c>
      <c r="F28" s="20">
        <f t="shared" si="4"/>
        <v>2.6498122975468439</v>
      </c>
      <c r="G28" s="20">
        <f t="shared" si="4"/>
        <v>2.9077682962114308</v>
      </c>
      <c r="H28" s="20">
        <f t="shared" si="4"/>
        <v>3.0526461101935163</v>
      </c>
      <c r="I28" s="20">
        <f t="shared" si="4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5">-(+S21+S20+S13)</f>
        <v>2.346436290988958</v>
      </c>
      <c r="T28" s="20">
        <f t="shared" si="5"/>
        <v>2.3587163073645399</v>
      </c>
      <c r="U28" s="20">
        <f t="shared" si="5"/>
        <v>2.1741143415240884</v>
      </c>
      <c r="V28" s="20">
        <f t="shared" si="5"/>
        <v>2.6710344175894001</v>
      </c>
      <c r="W28" s="20">
        <f t="shared" si="5"/>
        <v>2.6729269316824995</v>
      </c>
      <c r="X28" s="20">
        <f t="shared" si="5"/>
        <v>3.0662062273687014</v>
      </c>
      <c r="Y28" s="20">
        <f t="shared" si="5"/>
        <v>3.1589438382754986</v>
      </c>
      <c r="Z28" s="20">
        <f t="shared" si="5"/>
        <v>2.279881286603</v>
      </c>
      <c r="AA28" s="20">
        <f t="shared" si="5"/>
        <v>2.3918779340608998</v>
      </c>
      <c r="AB28" s="20">
        <f>-(+AB21+AB20+AB13)</f>
        <v>2.4013537355163006</v>
      </c>
      <c r="AC28" s="20">
        <v>2.5448317138713992</v>
      </c>
      <c r="AD28" s="293"/>
      <c r="AE28" s="68"/>
      <c r="AF28" s="68"/>
    </row>
    <row r="29" spans="1:32" ht="13" x14ac:dyDescent="0.3">
      <c r="A29" s="1" t="s">
        <v>19</v>
      </c>
      <c r="B29" s="3">
        <f t="shared" ref="B29:AA29" si="6">B28+B17+B15+B25</f>
        <v>6.5789157470938839</v>
      </c>
      <c r="C29" s="3">
        <f t="shared" si="6"/>
        <v>5.897674101469315</v>
      </c>
      <c r="D29" s="3">
        <f t="shared" si="6"/>
        <v>6.881587173311229</v>
      </c>
      <c r="E29" s="3">
        <f t="shared" si="6"/>
        <v>7.2854061505500436</v>
      </c>
      <c r="F29" s="3">
        <f t="shared" si="6"/>
        <v>7.9234346406622578</v>
      </c>
      <c r="G29" s="3">
        <f t="shared" si="6"/>
        <v>3.3344433799965576</v>
      </c>
      <c r="H29" s="3">
        <f t="shared" si="6"/>
        <v>10.242961083893343</v>
      </c>
      <c r="I29" s="3">
        <f t="shared" si="6"/>
        <v>8.648203471989893</v>
      </c>
      <c r="J29" s="3">
        <f t="shared" si="6"/>
        <v>12.382041722399993</v>
      </c>
      <c r="K29" s="3">
        <f t="shared" si="6"/>
        <v>10.485150802014555</v>
      </c>
      <c r="L29" s="3">
        <f t="shared" si="6"/>
        <v>13.223693586134528</v>
      </c>
      <c r="M29" s="3">
        <f t="shared" si="6"/>
        <v>10.789262169702454</v>
      </c>
      <c r="N29" s="3">
        <f t="shared" si="6"/>
        <v>11.31814942494152</v>
      </c>
      <c r="O29" s="3">
        <f t="shared" si="6"/>
        <v>11.50663587136032</v>
      </c>
      <c r="P29" s="3">
        <f t="shared" si="6"/>
        <v>12.556274196437169</v>
      </c>
      <c r="Q29" s="3">
        <f t="shared" si="6"/>
        <v>10.698180174693444</v>
      </c>
      <c r="R29" s="3">
        <f t="shared" si="6"/>
        <v>11.360585761595985</v>
      </c>
      <c r="S29" s="3">
        <f t="shared" si="6"/>
        <v>11.505649795380426</v>
      </c>
      <c r="T29" s="3">
        <f t="shared" si="6"/>
        <v>13.99342538659049</v>
      </c>
      <c r="U29" s="3">
        <f t="shared" si="6"/>
        <v>11.989065725082346</v>
      </c>
      <c r="V29" s="3">
        <f t="shared" si="6"/>
        <v>11.260945502019402</v>
      </c>
      <c r="W29" s="3">
        <f t="shared" si="6"/>
        <v>12.012505007509404</v>
      </c>
      <c r="X29" s="3">
        <f t="shared" si="6"/>
        <v>10.738448991839695</v>
      </c>
      <c r="Y29" s="3">
        <f t="shared" si="6"/>
        <v>11.105458374824327</v>
      </c>
      <c r="Z29" s="3">
        <f t="shared" si="6"/>
        <v>6.2473068076163036</v>
      </c>
      <c r="AA29" s="3">
        <f t="shared" si="6"/>
        <v>-9.9539463390182341</v>
      </c>
      <c r="AB29" s="3">
        <f>AB28+AB17+AB15+AB25</f>
        <v>-6.4989505043048679</v>
      </c>
      <c r="AC29" s="3">
        <v>1.551924374730195</v>
      </c>
      <c r="AD29" s="293"/>
      <c r="AE29" s="68"/>
      <c r="AF29" s="68"/>
    </row>
    <row r="30" spans="1:32" ht="7.5" customHeight="1" x14ac:dyDescent="0.3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3"/>
      <c r="AE30" s="68"/>
      <c r="AF30" s="68"/>
    </row>
    <row r="31" spans="1:32" ht="12" customHeight="1" outlineLevel="1" x14ac:dyDescent="0.25">
      <c r="A31" s="13" t="s">
        <v>103</v>
      </c>
      <c r="B31" s="20">
        <f t="shared" ref="B31:AA31" si="7">-B25</f>
        <v>0</v>
      </c>
      <c r="C31" s="20">
        <f t="shared" si="7"/>
        <v>0</v>
      </c>
      <c r="D31" s="20">
        <f t="shared" si="7"/>
        <v>0</v>
      </c>
      <c r="E31" s="20">
        <f t="shared" si="7"/>
        <v>2.2650930817096775E-2</v>
      </c>
      <c r="F31" s="20">
        <f t="shared" si="7"/>
        <v>1.9847198938663598E-2</v>
      </c>
      <c r="G31" s="20">
        <f t="shared" si="7"/>
        <v>5.6170816199999935E-3</v>
      </c>
      <c r="H31" s="20">
        <f t="shared" si="7"/>
        <v>0</v>
      </c>
      <c r="I31" s="20">
        <f t="shared" si="7"/>
        <v>1.624133278711144</v>
      </c>
      <c r="J31" s="20">
        <f t="shared" si="7"/>
        <v>0.51445839283759387</v>
      </c>
      <c r="K31" s="20">
        <f t="shared" si="7"/>
        <v>0.28305873777719565</v>
      </c>
      <c r="L31" s="20">
        <f t="shared" si="7"/>
        <v>0.26500213361438701</v>
      </c>
      <c r="M31" s="20">
        <f t="shared" si="7"/>
        <v>0.22726477108099685</v>
      </c>
      <c r="N31" s="20">
        <f t="shared" si="7"/>
        <v>0</v>
      </c>
      <c r="O31" s="20">
        <f t="shared" si="7"/>
        <v>0</v>
      </c>
      <c r="P31" s="20">
        <f t="shared" si="7"/>
        <v>0</v>
      </c>
      <c r="Q31" s="20">
        <f t="shared" si="7"/>
        <v>1.40129241235E-3</v>
      </c>
      <c r="R31" s="20">
        <f t="shared" si="7"/>
        <v>0</v>
      </c>
      <c r="S31" s="20">
        <f t="shared" si="7"/>
        <v>0.15040326515512198</v>
      </c>
      <c r="T31" s="20">
        <f t="shared" si="7"/>
        <v>7.4232398232606009E-2</v>
      </c>
      <c r="U31" s="20">
        <f t="shared" si="7"/>
        <v>5.1060243263437007E-2</v>
      </c>
      <c r="V31" s="20">
        <f t="shared" si="7"/>
        <v>0.12009979121150001</v>
      </c>
      <c r="W31" s="20">
        <f t="shared" si="7"/>
        <v>0.24099999999999999</v>
      </c>
      <c r="X31" s="20">
        <f t="shared" si="7"/>
        <v>0</v>
      </c>
      <c r="Y31" s="20">
        <f t="shared" si="7"/>
        <v>0</v>
      </c>
      <c r="Z31" s="20">
        <f t="shared" si="7"/>
        <v>3.3481103098500005E-2</v>
      </c>
      <c r="AA31" s="20">
        <f t="shared" si="7"/>
        <v>9.959898561273961E-2</v>
      </c>
      <c r="AB31" s="20">
        <f>-AB25</f>
        <v>1.7764181730560435E-2</v>
      </c>
      <c r="AC31" s="20">
        <v>0</v>
      </c>
      <c r="AD31" s="293"/>
      <c r="AE31" s="68"/>
      <c r="AF31" s="68"/>
    </row>
    <row r="32" spans="1:32" ht="13" x14ac:dyDescent="0.3">
      <c r="A32" s="1" t="s">
        <v>104</v>
      </c>
      <c r="B32" s="3">
        <f t="shared" ref="B32:AA32" si="8">B29+B31</f>
        <v>6.5789157470938839</v>
      </c>
      <c r="C32" s="3">
        <f t="shared" si="8"/>
        <v>5.897674101469315</v>
      </c>
      <c r="D32" s="3">
        <f t="shared" si="8"/>
        <v>6.881587173311229</v>
      </c>
      <c r="E32" s="3">
        <f t="shared" si="8"/>
        <v>7.3080570813671404</v>
      </c>
      <c r="F32" s="3">
        <f t="shared" si="8"/>
        <v>7.943281839600921</v>
      </c>
      <c r="G32" s="3">
        <f t="shared" si="8"/>
        <v>3.3400604616165577</v>
      </c>
      <c r="H32" s="3">
        <f t="shared" si="8"/>
        <v>10.242961083893343</v>
      </c>
      <c r="I32" s="3">
        <f t="shared" si="8"/>
        <v>10.272336750701037</v>
      </c>
      <c r="J32" s="3">
        <f t="shared" si="8"/>
        <v>12.896500115237586</v>
      </c>
      <c r="K32" s="3">
        <f t="shared" si="8"/>
        <v>10.768209539791751</v>
      </c>
      <c r="L32" s="3">
        <f t="shared" si="8"/>
        <v>13.488695719748915</v>
      </c>
      <c r="M32" s="3">
        <f t="shared" si="8"/>
        <v>11.01652694078345</v>
      </c>
      <c r="N32" s="3">
        <f t="shared" si="8"/>
        <v>11.31814942494152</v>
      </c>
      <c r="O32" s="3">
        <f t="shared" si="8"/>
        <v>11.50663587136032</v>
      </c>
      <c r="P32" s="3">
        <f t="shared" si="8"/>
        <v>12.556274196437169</v>
      </c>
      <c r="Q32" s="3">
        <f t="shared" si="8"/>
        <v>10.699581467105794</v>
      </c>
      <c r="R32" s="3">
        <f t="shared" si="8"/>
        <v>11.360585761595985</v>
      </c>
      <c r="S32" s="3">
        <f t="shared" si="8"/>
        <v>11.656053060535548</v>
      </c>
      <c r="T32" s="3">
        <f t="shared" si="8"/>
        <v>14.067657784823096</v>
      </c>
      <c r="U32" s="3">
        <f t="shared" si="8"/>
        <v>12.040125968345784</v>
      </c>
      <c r="V32" s="3">
        <f t="shared" si="8"/>
        <v>11.381045293230901</v>
      </c>
      <c r="W32" s="3">
        <f t="shared" si="8"/>
        <v>12.253505007509403</v>
      </c>
      <c r="X32" s="3">
        <f t="shared" si="8"/>
        <v>10.738448991839695</v>
      </c>
      <c r="Y32" s="3">
        <f t="shared" si="8"/>
        <v>11.105458374824327</v>
      </c>
      <c r="Z32" s="3">
        <f t="shared" si="8"/>
        <v>6.2807879107148032</v>
      </c>
      <c r="AA32" s="3">
        <f t="shared" si="8"/>
        <v>-9.8543473534054939</v>
      </c>
      <c r="AB32" s="3">
        <f>AB29+AB31</f>
        <v>-6.4811863225743078</v>
      </c>
      <c r="AC32" s="3">
        <v>1.551924374730195</v>
      </c>
      <c r="AD32" s="294"/>
      <c r="AE32" s="68"/>
      <c r="AF32" s="68"/>
    </row>
    <row r="33" spans="1:32" x14ac:dyDescent="0.25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5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5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5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5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5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5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5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5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5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5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5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5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5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5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5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5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5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5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5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5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5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5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5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5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5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5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5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5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5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5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5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5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5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5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5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5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5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5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5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5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5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5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5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5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5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5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5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5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5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5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5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5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5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5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5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5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5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5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5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5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5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5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5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5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5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5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183962"/>
    <pageSetUpPr fitToPage="1"/>
  </sheetPr>
  <dimension ref="A1:AL95"/>
  <sheetViews>
    <sheetView showGridLines="0" tabSelected="1" zoomScale="90" zoomScaleNormal="90" zoomScaleSheetLayoutView="100" workbookViewId="0">
      <pane xSplit="1" ySplit="3" topLeftCell="AC4" activePane="bottomRight" state="frozen"/>
      <selection activeCell="I30" sqref="I30"/>
      <selection pane="topRight" activeCell="I30" sqref="I30"/>
      <selection pane="bottomLeft" activeCell="I30" sqref="I30"/>
      <selection pane="bottomRight" activeCell="AJ21" sqref="AJ21"/>
    </sheetView>
  </sheetViews>
  <sheetFormatPr defaultColWidth="9.09765625" defaultRowHeight="10.5" x14ac:dyDescent="0.25"/>
  <cols>
    <col min="1" max="1" width="31.296875" style="5" customWidth="1"/>
    <col min="2" max="2" width="31.296875" style="16" customWidth="1"/>
    <col min="3" max="5" width="9.09765625" style="5" customWidth="1"/>
    <col min="6" max="9" width="9.09765625" style="16" customWidth="1"/>
    <col min="10" max="10" width="9.09765625" style="5" customWidth="1"/>
    <col min="11" max="11" width="9.09765625" style="16" customWidth="1"/>
    <col min="12" max="12" width="9.09765625" style="5" customWidth="1"/>
    <col min="13" max="14" width="9.09765625" style="16" customWidth="1"/>
    <col min="15" max="15" width="9.09765625" style="5" customWidth="1"/>
    <col min="16" max="16" width="9.09765625" style="16" customWidth="1"/>
    <col min="17" max="17" width="9.09765625" style="5" customWidth="1"/>
    <col min="18" max="18" width="9.09765625" style="16" customWidth="1"/>
    <col min="19" max="19" width="13.69921875" style="5" customWidth="1"/>
    <col min="20" max="23" width="9.09765625" style="243" customWidth="1"/>
    <col min="24" max="32" width="9.09765625" style="243"/>
    <col min="33" max="16384" width="9.09765625" style="5"/>
  </cols>
  <sheetData>
    <row r="1" spans="1:32" ht="13" x14ac:dyDescent="0.3">
      <c r="B1" s="157"/>
      <c r="D1" s="16"/>
      <c r="E1" s="16"/>
      <c r="J1" s="16"/>
      <c r="L1" s="16"/>
      <c r="O1" s="16"/>
      <c r="AF1" s="243" t="str">
        <f>Menu!B24</f>
        <v>O resultado compilado aqui segue em linha com os números reportados no período, de acordo com o cenário das marcas no período.</v>
      </c>
    </row>
    <row r="2" spans="1:32" ht="12" customHeight="1" x14ac:dyDescent="0.25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</row>
    <row r="3" spans="1:32" s="7" customFormat="1" ht="21.65" customHeight="1" x14ac:dyDescent="0.3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  <c r="AF3" s="129" t="s">
        <v>339</v>
      </c>
    </row>
    <row r="4" spans="1:32" s="6" customFormat="1" ht="4.5" customHeight="1" x14ac:dyDescent="0.3">
      <c r="A4" s="9"/>
      <c r="B4" s="160"/>
    </row>
    <row r="5" spans="1:32" s="6" customFormat="1" ht="15.75" customHeight="1" x14ac:dyDescent="0.3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  <c r="AF5" s="132">
        <v>506.69852362062767</v>
      </c>
    </row>
    <row r="6" spans="1:32" s="6" customFormat="1" ht="12" x14ac:dyDescent="0.3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>AC5-AC7</f>
        <v>526.58696345209978</v>
      </c>
      <c r="AD6" s="218">
        <f>AD5-AD7</f>
        <v>562.26834067893947</v>
      </c>
      <c r="AE6" s="218">
        <f>AE5-AE7</f>
        <v>482.86824588120146</v>
      </c>
      <c r="AF6" s="218">
        <f>AF5-AF7</f>
        <v>426.41262033062765</v>
      </c>
    </row>
    <row r="7" spans="1:32" s="6" customFormat="1" ht="12" x14ac:dyDescent="0.3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  <c r="AF7" s="218">
        <f>'2.2 P&amp;L BR Frango Assado_IFRS'!W7</f>
        <v>80.285903290000007</v>
      </c>
    </row>
    <row r="8" spans="1:32" s="6" customFormat="1" ht="7.5" customHeight="1" x14ac:dyDescent="0.3">
      <c r="A8" s="12"/>
      <c r="B8" s="163"/>
      <c r="S8" s="69"/>
    </row>
    <row r="9" spans="1:32" s="6" customFormat="1" ht="15.75" customHeight="1" x14ac:dyDescent="0.3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  <c r="AF9" s="132">
        <v>-361.77058910156086</v>
      </c>
    </row>
    <row r="10" spans="1:32" s="6" customFormat="1" ht="7.5" customHeight="1" x14ac:dyDescent="0.3">
      <c r="A10" s="9"/>
      <c r="B10" s="160"/>
      <c r="S10" s="69"/>
    </row>
    <row r="11" spans="1:32" s="8" customFormat="1" ht="12" customHeight="1" x14ac:dyDescent="0.3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  <c r="AF11" s="132">
        <v>144.92793451906681</v>
      </c>
    </row>
    <row r="12" spans="1:32" ht="13" x14ac:dyDescent="0.3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2" ht="13" x14ac:dyDescent="0.3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  <c r="AF13" s="132">
        <v>-174.71631935387322</v>
      </c>
    </row>
    <row r="14" spans="1:32" s="6" customFormat="1" ht="4.5" customHeight="1" x14ac:dyDescent="0.3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</row>
    <row r="15" spans="1:32" ht="13" x14ac:dyDescent="0.3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  <c r="AF15" s="132">
        <v>-16.4573928033969</v>
      </c>
    </row>
    <row r="16" spans="1:32" ht="12" x14ac:dyDescent="0.25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  <c r="AF16" s="218">
        <v>67.639465102494896</v>
      </c>
    </row>
    <row r="17" spans="1:38" customFormat="1" ht="5.25" customHeight="1" x14ac:dyDescent="0.3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</row>
    <row r="18" spans="1:38" s="16" customFormat="1" ht="13" x14ac:dyDescent="0.3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  <c r="AF18" s="132">
        <v>51.182072299097982</v>
      </c>
    </row>
    <row r="19" spans="1:38" ht="12" x14ac:dyDescent="0.25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  <c r="AF19" s="218">
        <v>-14.023767161409499</v>
      </c>
    </row>
    <row r="20" spans="1:38" s="16" customFormat="1" ht="12" x14ac:dyDescent="0.25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  <c r="AF20" s="218">
        <v>0</v>
      </c>
    </row>
    <row r="21" spans="1:38" s="16" customFormat="1" ht="12" x14ac:dyDescent="0.25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  <c r="AF21" s="218">
        <v>0.69277513000000002</v>
      </c>
    </row>
    <row r="22" spans="1:38" s="16" customFormat="1" ht="12" x14ac:dyDescent="0.25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H22" s="264"/>
      <c r="AI22" s="264"/>
      <c r="AJ22" s="264"/>
      <c r="AK22" s="264"/>
      <c r="AL22" s="264"/>
    </row>
    <row r="23" spans="1:38" s="16" customFormat="1" ht="13" x14ac:dyDescent="0.3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  <c r="AF23" s="132">
        <v>37.851080267688488</v>
      </c>
    </row>
    <row r="24" spans="1:38" customFormat="1" ht="5.25" customHeight="1" x14ac:dyDescent="0.3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</row>
    <row r="25" spans="1:38" s="16" customFormat="1" ht="13" x14ac:dyDescent="0.3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0">U15</f>
        <v>37.073886937437223</v>
      </c>
      <c r="V25" s="132">
        <f t="shared" si="0"/>
        <v>19.578881533674043</v>
      </c>
      <c r="W25" s="132">
        <f t="shared" si="0"/>
        <v>-41.310745110238749</v>
      </c>
      <c r="X25" s="132">
        <f t="shared" si="0"/>
        <v>-21.421056465580648</v>
      </c>
      <c r="Y25" s="132">
        <f t="shared" si="0"/>
        <v>27.965962336188319</v>
      </c>
      <c r="Z25" s="132">
        <f t="shared" si="0"/>
        <v>64.473683564080318</v>
      </c>
      <c r="AA25" s="132">
        <f t="shared" si="0"/>
        <v>224.03471863641863</v>
      </c>
      <c r="AB25" s="132">
        <f t="shared" si="0"/>
        <v>-11.609802069335645</v>
      </c>
      <c r="AC25" s="132">
        <f>AC15</f>
        <v>32.675096486320768</v>
      </c>
      <c r="AD25" s="132">
        <f>AD15</f>
        <v>36.10660043823853</v>
      </c>
      <c r="AE25" s="132">
        <f>AE15</f>
        <v>-24.455972521899454</v>
      </c>
      <c r="AF25" s="132">
        <f>AF15</f>
        <v>-16.4573928033969</v>
      </c>
    </row>
    <row r="26" spans="1:38" s="16" customFormat="1" ht="12" x14ac:dyDescent="0.25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  <c r="AF26" s="218">
        <v>-23.637</v>
      </c>
    </row>
    <row r="27" spans="1:38" s="16" customFormat="1" ht="12" x14ac:dyDescent="0.25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  <c r="AF27" s="218">
        <v>12.215999999999999</v>
      </c>
    </row>
    <row r="28" spans="1:38" s="243" customFormat="1" ht="12" x14ac:dyDescent="0.25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</row>
    <row r="29" spans="1:38" s="16" customFormat="1" ht="8.5" customHeight="1" x14ac:dyDescent="0.3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</row>
    <row r="30" spans="1:38" s="16" customFormat="1" ht="13" x14ac:dyDescent="0.3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  <c r="AF30" s="132">
        <v>-27.88</v>
      </c>
    </row>
    <row r="31" spans="1:38" s="16" customFormat="1" ht="13" x14ac:dyDescent="0.25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  <c r="AF31" s="271"/>
    </row>
    <row r="32" spans="1:38" s="16" customFormat="1" ht="13" x14ac:dyDescent="0.3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  <c r="AF32" s="272"/>
    </row>
    <row r="33" spans="1:32" s="16" customFormat="1" ht="13" x14ac:dyDescent="0.3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  <c r="AF33" s="243"/>
    </row>
    <row r="34" spans="1:32" x14ac:dyDescent="0.25">
      <c r="O34" s="68"/>
      <c r="P34" s="68"/>
      <c r="Q34" s="68"/>
      <c r="R34" s="68"/>
      <c r="S34" s="68"/>
      <c r="X34" s="245"/>
      <c r="Y34" s="245"/>
      <c r="Z34" s="245"/>
      <c r="AA34" s="245"/>
    </row>
    <row r="35" spans="1:32" x14ac:dyDescent="0.25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2" x14ac:dyDescent="0.25">
      <c r="O36" s="68"/>
      <c r="P36" s="68"/>
      <c r="Q36" s="68"/>
      <c r="R36" s="68"/>
      <c r="S36" s="68"/>
      <c r="X36" s="245"/>
      <c r="Y36" s="245"/>
      <c r="Z36" s="245"/>
      <c r="AA36" s="245"/>
    </row>
    <row r="37" spans="1:32" x14ac:dyDescent="0.25">
      <c r="O37" s="68"/>
      <c r="P37" s="68"/>
      <c r="Q37" s="68"/>
      <c r="R37" s="68"/>
      <c r="S37" s="68"/>
      <c r="X37" s="245"/>
      <c r="Y37" s="245"/>
      <c r="Z37" s="245"/>
      <c r="AA37" s="245"/>
    </row>
    <row r="38" spans="1:32" x14ac:dyDescent="0.25">
      <c r="O38" s="68"/>
      <c r="P38" s="68"/>
      <c r="Q38" s="68"/>
      <c r="R38" s="68"/>
      <c r="S38" s="68"/>
      <c r="X38" s="245"/>
      <c r="Y38" s="245"/>
      <c r="Z38" s="245"/>
      <c r="AA38" s="245"/>
    </row>
    <row r="39" spans="1:32" x14ac:dyDescent="0.25">
      <c r="O39" s="68"/>
      <c r="P39" s="68"/>
      <c r="Q39" s="68"/>
      <c r="R39" s="68"/>
      <c r="S39" s="68"/>
      <c r="X39" s="245"/>
      <c r="Y39" s="245"/>
      <c r="Z39" s="245"/>
      <c r="AA39" s="245"/>
    </row>
    <row r="40" spans="1:32" x14ac:dyDescent="0.25">
      <c r="O40" s="68"/>
      <c r="P40" s="68"/>
      <c r="Q40" s="68"/>
      <c r="R40" s="68"/>
      <c r="S40" s="68"/>
      <c r="X40" s="245"/>
      <c r="Y40" s="245"/>
      <c r="Z40" s="245"/>
      <c r="AA40" s="245"/>
    </row>
    <row r="41" spans="1:32" x14ac:dyDescent="0.25">
      <c r="O41" s="68"/>
      <c r="P41" s="68"/>
      <c r="Q41" s="68"/>
      <c r="R41" s="68"/>
      <c r="S41" s="68"/>
      <c r="X41" s="245"/>
      <c r="Y41" s="245"/>
      <c r="Z41" s="245"/>
      <c r="AA41" s="245"/>
    </row>
    <row r="42" spans="1:32" x14ac:dyDescent="0.25">
      <c r="O42" s="68"/>
      <c r="P42" s="68"/>
      <c r="Q42" s="68"/>
      <c r="R42" s="68"/>
      <c r="S42" s="68"/>
      <c r="X42" s="245"/>
      <c r="Y42" s="245"/>
      <c r="Z42" s="245"/>
      <c r="AA42" s="245"/>
    </row>
    <row r="43" spans="1:32" x14ac:dyDescent="0.25">
      <c r="O43" s="68"/>
      <c r="P43" s="68"/>
      <c r="Q43" s="68"/>
      <c r="R43" s="68"/>
      <c r="S43" s="68"/>
      <c r="X43" s="245"/>
      <c r="Y43" s="245"/>
      <c r="Z43" s="245"/>
      <c r="AA43" s="245"/>
    </row>
    <row r="44" spans="1:32" x14ac:dyDescent="0.25">
      <c r="O44" s="68"/>
      <c r="P44" s="68"/>
      <c r="Q44" s="68"/>
      <c r="R44" s="68"/>
      <c r="S44" s="68"/>
      <c r="X44" s="245"/>
      <c r="Y44" s="245"/>
      <c r="Z44" s="245"/>
      <c r="AA44" s="245"/>
    </row>
    <row r="45" spans="1:32" x14ac:dyDescent="0.25">
      <c r="O45" s="68"/>
      <c r="P45" s="68"/>
      <c r="Q45" s="68"/>
      <c r="R45" s="68"/>
      <c r="S45" s="68"/>
      <c r="X45" s="245"/>
      <c r="Y45" s="245"/>
      <c r="Z45" s="245"/>
      <c r="AA45" s="245"/>
    </row>
    <row r="46" spans="1:32" x14ac:dyDescent="0.25">
      <c r="O46" s="68"/>
      <c r="P46" s="68"/>
      <c r="Q46" s="68"/>
      <c r="R46" s="68"/>
      <c r="S46" s="68"/>
      <c r="X46" s="245"/>
      <c r="Y46" s="245"/>
      <c r="Z46" s="245"/>
      <c r="AA46" s="245"/>
    </row>
    <row r="47" spans="1:32" x14ac:dyDescent="0.25">
      <c r="O47" s="68"/>
      <c r="P47" s="68"/>
      <c r="Q47" s="68"/>
      <c r="R47" s="68"/>
      <c r="S47" s="68"/>
      <c r="X47" s="245"/>
      <c r="Y47" s="245"/>
      <c r="Z47" s="245"/>
      <c r="AA47" s="245"/>
    </row>
    <row r="48" spans="1:32" x14ac:dyDescent="0.25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5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5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5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5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5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5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5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5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5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5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5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5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5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5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5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5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5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5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5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5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5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5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5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5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5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5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5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5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5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5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5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5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5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5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5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5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5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5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5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5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5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5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5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5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5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5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5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3" outlineLevelRow="1" x14ac:dyDescent="0.3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3984375" customWidth="1"/>
  </cols>
  <sheetData>
    <row r="1" spans="1:14" ht="15.5" x14ac:dyDescent="0.35">
      <c r="A1" s="29"/>
      <c r="B1" s="44"/>
      <c r="F1" s="44"/>
      <c r="G1" s="44"/>
    </row>
    <row r="2" spans="1:14" s="116" customFormat="1" ht="18" customHeight="1" x14ac:dyDescent="0.3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3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3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92" t="s">
        <v>167</v>
      </c>
    </row>
    <row r="6" spans="1:14" outlineLevel="1" x14ac:dyDescent="0.3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93"/>
    </row>
    <row r="7" spans="1:14" outlineLevel="1" x14ac:dyDescent="0.3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93"/>
    </row>
    <row r="8" spans="1:14" outlineLevel="1" x14ac:dyDescent="0.3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93"/>
    </row>
    <row r="9" spans="1:14" outlineLevel="1" x14ac:dyDescent="0.3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93"/>
    </row>
    <row r="10" spans="1:14" outlineLevel="1" x14ac:dyDescent="0.3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93"/>
    </row>
    <row r="11" spans="1:14" outlineLevel="1" x14ac:dyDescent="0.3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93"/>
    </row>
    <row r="12" spans="1:14" outlineLevel="1" x14ac:dyDescent="0.3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93"/>
    </row>
    <row r="13" spans="1:14" outlineLevel="1" x14ac:dyDescent="0.3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93"/>
    </row>
    <row r="14" spans="1:14" outlineLevel="1" x14ac:dyDescent="0.3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93"/>
    </row>
    <row r="15" spans="1:14" outlineLevel="1" x14ac:dyDescent="0.3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93"/>
    </row>
    <row r="16" spans="1:14" outlineLevel="1" x14ac:dyDescent="0.3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93"/>
    </row>
    <row r="17" spans="1:14" outlineLevel="1" x14ac:dyDescent="0.3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93"/>
    </row>
    <row r="18" spans="1:14" outlineLevel="1" x14ac:dyDescent="0.3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93"/>
    </row>
    <row r="19" spans="1:14" outlineLevel="1" x14ac:dyDescent="0.3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93"/>
    </row>
    <row r="20" spans="1:14" outlineLevel="1" x14ac:dyDescent="0.3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93"/>
    </row>
    <row r="21" spans="1:14" outlineLevel="1" x14ac:dyDescent="0.3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93"/>
    </row>
    <row r="22" spans="1:14" outlineLevel="1" x14ac:dyDescent="0.3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93"/>
    </row>
    <row r="23" spans="1:14" outlineLevel="1" x14ac:dyDescent="0.3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93"/>
    </row>
    <row r="24" spans="1:14" x14ac:dyDescent="0.3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93"/>
    </row>
    <row r="25" spans="1:14" ht="12.75" customHeight="1" x14ac:dyDescent="0.3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93"/>
    </row>
    <row r="26" spans="1:14" x14ac:dyDescent="0.3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93"/>
    </row>
    <row r="27" spans="1:14" ht="14.25" customHeight="1" outlineLevel="1" x14ac:dyDescent="0.3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93"/>
    </row>
    <row r="28" spans="1:14" ht="14.25" customHeight="1" outlineLevel="1" x14ac:dyDescent="0.3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93"/>
    </row>
    <row r="29" spans="1:14" outlineLevel="1" x14ac:dyDescent="0.3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93"/>
    </row>
    <row r="30" spans="1:14" outlineLevel="1" x14ac:dyDescent="0.3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93"/>
    </row>
    <row r="31" spans="1:14" outlineLevel="1" x14ac:dyDescent="0.3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93"/>
    </row>
    <row r="32" spans="1:14" outlineLevel="1" x14ac:dyDescent="0.3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93"/>
    </row>
    <row r="33" spans="1:16381" outlineLevel="1" x14ac:dyDescent="0.3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93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3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93"/>
    </row>
    <row r="35" spans="1:16381" x14ac:dyDescent="0.3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93"/>
    </row>
    <row r="36" spans="1:16381" x14ac:dyDescent="0.3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93"/>
    </row>
    <row r="37" spans="1:16381" outlineLevel="1" x14ac:dyDescent="0.3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93"/>
    </row>
    <row r="38" spans="1:16381" outlineLevel="1" x14ac:dyDescent="0.3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93"/>
    </row>
    <row r="39" spans="1:16381" outlineLevel="1" x14ac:dyDescent="0.3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93"/>
    </row>
    <row r="40" spans="1:16381" outlineLevel="1" x14ac:dyDescent="0.3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93"/>
    </row>
    <row r="41" spans="1:16381" outlineLevel="1" x14ac:dyDescent="0.3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93"/>
    </row>
    <row r="42" spans="1:16381" x14ac:dyDescent="0.3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93"/>
    </row>
    <row r="43" spans="1:16381" ht="5.25" customHeight="1" x14ac:dyDescent="0.3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93"/>
    </row>
    <row r="44" spans="1:16381" x14ac:dyDescent="0.3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93"/>
    </row>
    <row r="45" spans="1:16381" ht="5.25" customHeight="1" x14ac:dyDescent="0.3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93"/>
    </row>
    <row r="46" spans="1:16381" x14ac:dyDescent="0.3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93"/>
    </row>
    <row r="47" spans="1:16381" ht="6" customHeight="1" x14ac:dyDescent="0.3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93"/>
    </row>
    <row r="48" spans="1:16381" x14ac:dyDescent="0.3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93"/>
    </row>
    <row r="49" spans="1:14" ht="6" customHeight="1" x14ac:dyDescent="0.3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93"/>
    </row>
    <row r="50" spans="1:14" x14ac:dyDescent="0.3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94"/>
    </row>
    <row r="51" spans="1:14" x14ac:dyDescent="0.3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3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3">
      <c r="A53"/>
      <c r="B53"/>
      <c r="C53"/>
      <c r="D53"/>
      <c r="E53"/>
      <c r="F53"/>
      <c r="G53"/>
      <c r="H53"/>
      <c r="I53"/>
      <c r="J53"/>
    </row>
    <row r="54" spans="1:14" x14ac:dyDescent="0.3">
      <c r="A54"/>
      <c r="B54"/>
      <c r="C54"/>
      <c r="D54"/>
      <c r="E54"/>
      <c r="F54"/>
      <c r="G54"/>
      <c r="H54"/>
      <c r="I54"/>
      <c r="J54"/>
    </row>
    <row r="55" spans="1:14" x14ac:dyDescent="0.3">
      <c r="A55"/>
      <c r="B55"/>
      <c r="C55"/>
      <c r="D55"/>
      <c r="E55"/>
      <c r="F55"/>
      <c r="G55"/>
      <c r="H55"/>
      <c r="I55"/>
      <c r="J55"/>
    </row>
    <row r="56" spans="1:14" x14ac:dyDescent="0.3">
      <c r="A56"/>
      <c r="B56"/>
      <c r="C56"/>
      <c r="D56"/>
      <c r="E56"/>
      <c r="F56"/>
      <c r="G56"/>
      <c r="H56"/>
      <c r="I56"/>
      <c r="J56"/>
    </row>
    <row r="57" spans="1:14" x14ac:dyDescent="0.3">
      <c r="A57"/>
      <c r="B57"/>
      <c r="C57"/>
      <c r="D57"/>
      <c r="E57"/>
      <c r="F57"/>
      <c r="G57"/>
      <c r="H57"/>
      <c r="I57"/>
      <c r="J57"/>
    </row>
    <row r="58" spans="1:14" x14ac:dyDescent="0.3">
      <c r="A58"/>
      <c r="B58"/>
      <c r="C58"/>
      <c r="D58"/>
      <c r="E58"/>
      <c r="F58"/>
      <c r="G58"/>
      <c r="H58"/>
      <c r="I58"/>
      <c r="J58"/>
    </row>
    <row r="59" spans="1:14" x14ac:dyDescent="0.3">
      <c r="A59"/>
      <c r="B59"/>
      <c r="C59"/>
      <c r="D59"/>
      <c r="E59"/>
      <c r="F59"/>
      <c r="G59"/>
      <c r="H59"/>
      <c r="I59"/>
      <c r="J59"/>
    </row>
    <row r="60" spans="1:14" x14ac:dyDescent="0.3">
      <c r="A60"/>
      <c r="B60"/>
      <c r="C60"/>
      <c r="D60"/>
      <c r="E60"/>
      <c r="F60"/>
      <c r="G60"/>
      <c r="H60"/>
      <c r="I60"/>
      <c r="J60"/>
    </row>
    <row r="61" spans="1:14" x14ac:dyDescent="0.3">
      <c r="A61"/>
      <c r="B61"/>
      <c r="C61"/>
      <c r="D61"/>
      <c r="E61"/>
      <c r="F61"/>
      <c r="G61"/>
      <c r="H61"/>
      <c r="I61"/>
      <c r="J61"/>
    </row>
    <row r="62" spans="1:14" x14ac:dyDescent="0.3">
      <c r="A62"/>
      <c r="B62"/>
      <c r="C62"/>
      <c r="D62"/>
      <c r="E62"/>
      <c r="F62"/>
      <c r="G62"/>
      <c r="H62"/>
      <c r="I62"/>
      <c r="J62"/>
    </row>
    <row r="63" spans="1:14" x14ac:dyDescent="0.3">
      <c r="A63"/>
      <c r="B63"/>
      <c r="C63"/>
      <c r="D63"/>
      <c r="E63"/>
      <c r="F63"/>
      <c r="G63"/>
      <c r="H63"/>
      <c r="I63"/>
      <c r="J63"/>
    </row>
    <row r="64" spans="1:14" x14ac:dyDescent="0.3">
      <c r="A64"/>
      <c r="B64"/>
      <c r="C64"/>
      <c r="D64"/>
      <c r="E64"/>
      <c r="F64"/>
      <c r="G64"/>
      <c r="H64"/>
      <c r="I64"/>
      <c r="J64"/>
    </row>
    <row r="65" spans="1:10" x14ac:dyDescent="0.3">
      <c r="A65"/>
      <c r="B65"/>
      <c r="C65"/>
      <c r="D65"/>
      <c r="E65"/>
      <c r="F65"/>
      <c r="G65"/>
      <c r="H65"/>
      <c r="I65"/>
      <c r="J65"/>
    </row>
    <row r="66" spans="1:10" x14ac:dyDescent="0.3">
      <c r="A66"/>
      <c r="B66"/>
      <c r="C66"/>
      <c r="D66"/>
      <c r="E66"/>
      <c r="F66"/>
      <c r="G66"/>
      <c r="H66"/>
      <c r="I66"/>
      <c r="J66"/>
    </row>
    <row r="67" spans="1:10" x14ac:dyDescent="0.3">
      <c r="A67"/>
      <c r="B67"/>
      <c r="C67"/>
      <c r="D67"/>
      <c r="E67"/>
      <c r="F67"/>
      <c r="G67"/>
      <c r="H67"/>
      <c r="I67"/>
      <c r="J67"/>
    </row>
    <row r="68" spans="1:10" x14ac:dyDescent="0.3">
      <c r="A68"/>
      <c r="B68"/>
      <c r="C68"/>
      <c r="D68"/>
      <c r="E68"/>
      <c r="F68"/>
      <c r="G68"/>
      <c r="H68"/>
      <c r="I68"/>
      <c r="J68"/>
    </row>
    <row r="69" spans="1:10" x14ac:dyDescent="0.3">
      <c r="A69"/>
      <c r="B69"/>
      <c r="C69"/>
      <c r="D69"/>
      <c r="E69"/>
      <c r="F69"/>
      <c r="G69"/>
      <c r="H69"/>
      <c r="I69"/>
      <c r="J69"/>
    </row>
    <row r="70" spans="1:10" x14ac:dyDescent="0.3">
      <c r="A70"/>
      <c r="B70"/>
      <c r="C70"/>
      <c r="D70"/>
      <c r="E70"/>
      <c r="F70"/>
      <c r="G70"/>
      <c r="H70"/>
      <c r="I70"/>
      <c r="J70"/>
    </row>
    <row r="71" spans="1:10" x14ac:dyDescent="0.3">
      <c r="A71"/>
      <c r="B71"/>
      <c r="C71"/>
      <c r="D71"/>
      <c r="E71"/>
      <c r="F71"/>
      <c r="G71"/>
      <c r="H71"/>
      <c r="I71"/>
      <c r="J71"/>
    </row>
    <row r="72" spans="1:10" x14ac:dyDescent="0.3">
      <c r="A72"/>
      <c r="B72"/>
      <c r="C72"/>
      <c r="D72"/>
      <c r="E72"/>
      <c r="F72"/>
      <c r="G72"/>
      <c r="H72"/>
      <c r="I72"/>
      <c r="J72"/>
    </row>
    <row r="73" spans="1:10" x14ac:dyDescent="0.3">
      <c r="A73"/>
      <c r="B73"/>
      <c r="C73"/>
      <c r="D73"/>
      <c r="E73"/>
      <c r="F73"/>
      <c r="G73"/>
      <c r="H73"/>
      <c r="I73"/>
      <c r="J73"/>
    </row>
    <row r="74" spans="1:10" x14ac:dyDescent="0.3">
      <c r="A74"/>
      <c r="B74"/>
      <c r="C74"/>
      <c r="D74"/>
      <c r="E74"/>
      <c r="F74"/>
      <c r="G74"/>
      <c r="H74"/>
      <c r="I74"/>
      <c r="J74"/>
    </row>
    <row r="75" spans="1:10" x14ac:dyDescent="0.3">
      <c r="A75"/>
      <c r="B75"/>
      <c r="C75"/>
      <c r="D75"/>
      <c r="E75"/>
      <c r="F75"/>
      <c r="G75"/>
      <c r="H75"/>
      <c r="I75"/>
      <c r="J75"/>
    </row>
    <row r="76" spans="1:10" x14ac:dyDescent="0.3">
      <c r="A76"/>
      <c r="B76"/>
      <c r="C76"/>
      <c r="D76"/>
      <c r="E76"/>
      <c r="F76"/>
      <c r="G76"/>
      <c r="H76"/>
      <c r="I76"/>
      <c r="J76"/>
    </row>
    <row r="77" spans="1:10" x14ac:dyDescent="0.3">
      <c r="A77"/>
      <c r="B77"/>
      <c r="C77"/>
      <c r="D77"/>
      <c r="E77"/>
      <c r="F77"/>
      <c r="G77"/>
      <c r="H77"/>
      <c r="I77"/>
      <c r="J77"/>
    </row>
    <row r="78" spans="1:10" x14ac:dyDescent="0.3">
      <c r="A78"/>
      <c r="B78"/>
      <c r="C78"/>
      <c r="D78"/>
      <c r="E78"/>
      <c r="F78"/>
      <c r="G78"/>
      <c r="H78"/>
      <c r="I78"/>
      <c r="J78"/>
    </row>
    <row r="79" spans="1:10" x14ac:dyDescent="0.3">
      <c r="A79"/>
      <c r="B79"/>
      <c r="C79"/>
      <c r="D79"/>
      <c r="E79"/>
      <c r="F79"/>
      <c r="G79"/>
      <c r="H79"/>
      <c r="I79"/>
      <c r="J79"/>
    </row>
    <row r="80" spans="1:10" x14ac:dyDescent="0.3">
      <c r="A80"/>
      <c r="B80"/>
      <c r="C80"/>
      <c r="D80"/>
      <c r="E80"/>
      <c r="F80"/>
      <c r="G80"/>
      <c r="H80"/>
      <c r="I80"/>
      <c r="J80"/>
    </row>
    <row r="81" spans="1:10" x14ac:dyDescent="0.3">
      <c r="A81"/>
      <c r="B81"/>
      <c r="C81"/>
      <c r="D81"/>
      <c r="E81"/>
      <c r="F81"/>
      <c r="G81"/>
      <c r="H81"/>
      <c r="I81"/>
      <c r="J81"/>
    </row>
    <row r="82" spans="1:10" x14ac:dyDescent="0.3">
      <c r="A82"/>
      <c r="B82"/>
      <c r="C82"/>
      <c r="D82"/>
      <c r="E82"/>
      <c r="F82"/>
      <c r="G82"/>
      <c r="H82"/>
      <c r="I82"/>
      <c r="J82"/>
    </row>
    <row r="83" spans="1:10" x14ac:dyDescent="0.3">
      <c r="A83"/>
      <c r="B83"/>
      <c r="C83"/>
      <c r="D83"/>
      <c r="E83"/>
      <c r="F83"/>
      <c r="G83"/>
      <c r="H83"/>
      <c r="I83"/>
      <c r="J83"/>
    </row>
    <row r="84" spans="1:10" x14ac:dyDescent="0.3">
      <c r="A84"/>
      <c r="B84"/>
      <c r="C84"/>
      <c r="D84"/>
      <c r="E84"/>
      <c r="F84"/>
      <c r="G84"/>
      <c r="H84"/>
      <c r="I84"/>
      <c r="J84"/>
    </row>
    <row r="85" spans="1:10" x14ac:dyDescent="0.3">
      <c r="A85"/>
      <c r="B85"/>
      <c r="C85"/>
      <c r="D85"/>
      <c r="E85"/>
      <c r="F85"/>
      <c r="G85"/>
      <c r="H85"/>
      <c r="I85"/>
      <c r="J85"/>
    </row>
    <row r="86" spans="1:10" x14ac:dyDescent="0.3">
      <c r="A86"/>
      <c r="B86"/>
      <c r="C86"/>
      <c r="D86"/>
      <c r="E86"/>
      <c r="F86"/>
      <c r="G86"/>
      <c r="H86"/>
      <c r="I86"/>
      <c r="J86"/>
    </row>
    <row r="87" spans="1:10" x14ac:dyDescent="0.3">
      <c r="A87"/>
      <c r="B87"/>
      <c r="C87"/>
      <c r="D87"/>
      <c r="E87"/>
      <c r="F87"/>
      <c r="G87"/>
      <c r="H87"/>
      <c r="I87"/>
      <c r="J87"/>
    </row>
    <row r="88" spans="1:10" x14ac:dyDescent="0.3">
      <c r="A88"/>
      <c r="B88"/>
      <c r="C88"/>
      <c r="D88"/>
      <c r="E88"/>
      <c r="F88"/>
      <c r="G88"/>
      <c r="H88"/>
      <c r="I88"/>
      <c r="J88"/>
    </row>
    <row r="89" spans="1:10" x14ac:dyDescent="0.3">
      <c r="A89"/>
      <c r="B89"/>
      <c r="C89"/>
      <c r="D89"/>
      <c r="E89"/>
      <c r="F89"/>
      <c r="G89"/>
      <c r="H89"/>
      <c r="I89"/>
      <c r="J89"/>
    </row>
    <row r="90" spans="1:10" x14ac:dyDescent="0.3">
      <c r="A90"/>
      <c r="B90"/>
      <c r="C90"/>
      <c r="D90"/>
      <c r="E90"/>
      <c r="F90"/>
      <c r="G90"/>
      <c r="H90"/>
      <c r="I90"/>
      <c r="J90"/>
    </row>
    <row r="91" spans="1:10" x14ac:dyDescent="0.3">
      <c r="A91"/>
      <c r="B91"/>
      <c r="C91"/>
      <c r="D91"/>
      <c r="E91"/>
      <c r="F91"/>
      <c r="G91"/>
      <c r="H91"/>
      <c r="I91"/>
      <c r="J91"/>
    </row>
    <row r="92" spans="1:10" x14ac:dyDescent="0.3">
      <c r="A92"/>
      <c r="B92"/>
      <c r="C92"/>
      <c r="D92"/>
      <c r="E92"/>
      <c r="F92"/>
      <c r="G92"/>
      <c r="H92"/>
      <c r="I92"/>
      <c r="J92"/>
    </row>
    <row r="93" spans="1:10" x14ac:dyDescent="0.3">
      <c r="A93"/>
      <c r="B93"/>
      <c r="C93"/>
      <c r="D93"/>
      <c r="E93"/>
      <c r="F93"/>
      <c r="G93"/>
      <c r="H93"/>
      <c r="I93"/>
      <c r="J93"/>
    </row>
    <row r="94" spans="1:10" x14ac:dyDescent="0.3">
      <c r="A94"/>
      <c r="B94"/>
      <c r="C94"/>
      <c r="D94"/>
      <c r="E94"/>
      <c r="F94"/>
      <c r="G94"/>
      <c r="H94"/>
      <c r="I94"/>
      <c r="J94"/>
    </row>
    <row r="95" spans="1:10" x14ac:dyDescent="0.3">
      <c r="A95"/>
      <c r="B95"/>
      <c r="C95"/>
      <c r="D95"/>
      <c r="E95"/>
      <c r="F95"/>
      <c r="G95"/>
      <c r="H95"/>
      <c r="I95"/>
      <c r="J95"/>
    </row>
    <row r="96" spans="1:10" x14ac:dyDescent="0.3">
      <c r="A96"/>
      <c r="B96"/>
      <c r="C96"/>
      <c r="D96"/>
      <c r="E96"/>
      <c r="F96"/>
      <c r="G96"/>
      <c r="H96"/>
      <c r="I96"/>
      <c r="J96"/>
    </row>
    <row r="97" spans="1:10" x14ac:dyDescent="0.3">
      <c r="A97"/>
      <c r="B97"/>
      <c r="C97"/>
      <c r="D97"/>
      <c r="E97"/>
      <c r="F97"/>
      <c r="G97"/>
      <c r="H97"/>
      <c r="I97"/>
      <c r="J97"/>
    </row>
    <row r="98" spans="1:10" x14ac:dyDescent="0.3">
      <c r="A98"/>
      <c r="B98"/>
      <c r="C98"/>
      <c r="D98"/>
      <c r="E98"/>
      <c r="F98"/>
      <c r="G98"/>
      <c r="H98"/>
      <c r="I98"/>
      <c r="J98"/>
    </row>
    <row r="99" spans="1:10" x14ac:dyDescent="0.3">
      <c r="A99"/>
      <c r="B99"/>
      <c r="C99"/>
      <c r="D99"/>
      <c r="E99"/>
      <c r="F99"/>
      <c r="G99"/>
      <c r="H99"/>
      <c r="I99"/>
      <c r="J99"/>
    </row>
    <row r="100" spans="1:10" x14ac:dyDescent="0.3">
      <c r="A100"/>
      <c r="B100"/>
      <c r="C100"/>
      <c r="D100"/>
      <c r="E100"/>
      <c r="F100"/>
      <c r="G100"/>
      <c r="H100"/>
      <c r="I100"/>
      <c r="J100"/>
    </row>
    <row r="101" spans="1:10" x14ac:dyDescent="0.3">
      <c r="A101"/>
      <c r="B101"/>
      <c r="C101"/>
      <c r="D101"/>
      <c r="E101"/>
      <c r="F101"/>
      <c r="G101"/>
      <c r="H101"/>
      <c r="I101"/>
      <c r="J101"/>
    </row>
    <row r="102" spans="1:10" x14ac:dyDescent="0.3">
      <c r="A102"/>
      <c r="B102"/>
      <c r="C102"/>
      <c r="D102"/>
      <c r="E102"/>
      <c r="F102"/>
      <c r="G102"/>
      <c r="H102"/>
      <c r="I102"/>
      <c r="J102"/>
    </row>
    <row r="103" spans="1:10" x14ac:dyDescent="0.3">
      <c r="A103"/>
      <c r="B103"/>
      <c r="C103"/>
      <c r="D103"/>
      <c r="E103"/>
      <c r="F103"/>
      <c r="G103"/>
      <c r="H103"/>
      <c r="I103"/>
      <c r="J103"/>
    </row>
    <row r="104" spans="1:10" x14ac:dyDescent="0.3">
      <c r="A104"/>
      <c r="B104"/>
      <c r="C104"/>
      <c r="D104"/>
      <c r="E104"/>
      <c r="F104"/>
      <c r="G104"/>
      <c r="H104"/>
      <c r="I104"/>
      <c r="J104"/>
    </row>
    <row r="105" spans="1:10" x14ac:dyDescent="0.3">
      <c r="A105"/>
      <c r="B105"/>
      <c r="C105"/>
      <c r="D105"/>
      <c r="E105"/>
      <c r="F105"/>
      <c r="G105"/>
      <c r="H105"/>
      <c r="I105"/>
      <c r="J105"/>
    </row>
    <row r="106" spans="1:10" x14ac:dyDescent="0.3">
      <c r="A106"/>
      <c r="B106"/>
      <c r="C106"/>
      <c r="D106"/>
      <c r="E106"/>
      <c r="F106"/>
      <c r="G106"/>
      <c r="H106"/>
      <c r="I106"/>
      <c r="J106"/>
    </row>
    <row r="107" spans="1:10" x14ac:dyDescent="0.3">
      <c r="A107"/>
      <c r="B107"/>
      <c r="C107"/>
      <c r="D107"/>
      <c r="E107"/>
      <c r="F107"/>
      <c r="G107"/>
      <c r="H107"/>
      <c r="I107"/>
      <c r="J107"/>
    </row>
    <row r="108" spans="1:10" x14ac:dyDescent="0.3">
      <c r="A108"/>
      <c r="B108"/>
      <c r="C108"/>
      <c r="D108"/>
      <c r="E108"/>
      <c r="F108"/>
      <c r="G108"/>
      <c r="H108"/>
      <c r="I108"/>
      <c r="J108"/>
    </row>
    <row r="109" spans="1:10" x14ac:dyDescent="0.3">
      <c r="A109"/>
      <c r="B109"/>
      <c r="C109"/>
      <c r="D109"/>
      <c r="E109"/>
      <c r="F109"/>
      <c r="G109"/>
      <c r="H109"/>
      <c r="I109"/>
      <c r="J109"/>
    </row>
    <row r="110" spans="1:10" x14ac:dyDescent="0.3">
      <c r="A110"/>
      <c r="B110"/>
      <c r="C110"/>
      <c r="D110"/>
      <c r="E110"/>
      <c r="F110"/>
      <c r="G110"/>
      <c r="H110"/>
      <c r="I110"/>
      <c r="J110"/>
    </row>
    <row r="111" spans="1:10" x14ac:dyDescent="0.3">
      <c r="A111"/>
      <c r="B111"/>
      <c r="C111"/>
      <c r="D111"/>
      <c r="E111"/>
      <c r="F111"/>
      <c r="G111"/>
      <c r="H111"/>
      <c r="I111"/>
      <c r="J111"/>
    </row>
    <row r="112" spans="1:10" x14ac:dyDescent="0.3">
      <c r="A112"/>
      <c r="B112"/>
      <c r="C112"/>
      <c r="D112"/>
      <c r="E112"/>
      <c r="F112"/>
      <c r="G112"/>
      <c r="H112"/>
      <c r="I112"/>
      <c r="J112"/>
    </row>
    <row r="113" spans="1:10" x14ac:dyDescent="0.3">
      <c r="A113"/>
      <c r="B113"/>
      <c r="C113"/>
      <c r="D113"/>
      <c r="E113"/>
      <c r="F113"/>
      <c r="G113"/>
      <c r="H113"/>
      <c r="I113"/>
      <c r="J113"/>
    </row>
    <row r="114" spans="1:10" x14ac:dyDescent="0.3">
      <c r="A114"/>
      <c r="B114"/>
      <c r="C114"/>
      <c r="D114"/>
      <c r="E114"/>
      <c r="F114"/>
      <c r="G114"/>
      <c r="H114"/>
      <c r="I114"/>
      <c r="J114"/>
    </row>
    <row r="115" spans="1:10" x14ac:dyDescent="0.3">
      <c r="A115"/>
      <c r="B115"/>
      <c r="C115"/>
      <c r="D115"/>
      <c r="E115"/>
      <c r="F115"/>
      <c r="G115"/>
      <c r="H115"/>
      <c r="I115"/>
      <c r="J115"/>
    </row>
    <row r="116" spans="1:10" x14ac:dyDescent="0.3">
      <c r="A116"/>
      <c r="B116"/>
      <c r="C116"/>
      <c r="D116"/>
      <c r="E116"/>
      <c r="F116"/>
      <c r="G116"/>
      <c r="H116"/>
      <c r="I116"/>
      <c r="J116"/>
    </row>
    <row r="117" spans="1:10" x14ac:dyDescent="0.3">
      <c r="A117"/>
      <c r="B117"/>
      <c r="C117"/>
      <c r="D117"/>
      <c r="E117"/>
      <c r="F117"/>
      <c r="G117"/>
      <c r="H117"/>
      <c r="I117"/>
      <c r="J117"/>
    </row>
    <row r="118" spans="1:10" x14ac:dyDescent="0.3">
      <c r="A118"/>
      <c r="B118"/>
      <c r="C118"/>
      <c r="D118"/>
      <c r="E118"/>
      <c r="F118"/>
      <c r="G118"/>
      <c r="H118"/>
      <c r="I118"/>
      <c r="J118"/>
    </row>
    <row r="119" spans="1:10" x14ac:dyDescent="0.3">
      <c r="A119"/>
      <c r="B119"/>
      <c r="C119"/>
      <c r="D119"/>
      <c r="E119"/>
      <c r="F119"/>
      <c r="G119"/>
      <c r="H119"/>
      <c r="I119"/>
      <c r="J119"/>
    </row>
    <row r="120" spans="1:10" x14ac:dyDescent="0.3">
      <c r="A120"/>
      <c r="B120"/>
      <c r="C120"/>
      <c r="D120"/>
      <c r="E120"/>
      <c r="F120"/>
      <c r="G120"/>
      <c r="H120"/>
      <c r="I120"/>
      <c r="J120"/>
    </row>
    <row r="121" spans="1:10" x14ac:dyDescent="0.3">
      <c r="A121"/>
      <c r="B121"/>
      <c r="C121"/>
      <c r="D121"/>
      <c r="E121"/>
      <c r="F121"/>
      <c r="G121"/>
      <c r="H121"/>
      <c r="I121"/>
      <c r="J121"/>
    </row>
    <row r="122" spans="1:10" x14ac:dyDescent="0.3">
      <c r="A122"/>
      <c r="B122"/>
      <c r="C122"/>
      <c r="D122"/>
      <c r="E122"/>
      <c r="F122"/>
      <c r="G122"/>
      <c r="H122"/>
      <c r="I122"/>
      <c r="J122"/>
    </row>
    <row r="123" spans="1:10" x14ac:dyDescent="0.3">
      <c r="A123"/>
      <c r="B123"/>
      <c r="C123"/>
      <c r="D123"/>
      <c r="E123"/>
      <c r="F123"/>
      <c r="G123"/>
      <c r="H123"/>
      <c r="I123"/>
      <c r="J123"/>
    </row>
    <row r="124" spans="1:10" x14ac:dyDescent="0.3">
      <c r="A124"/>
      <c r="B124"/>
      <c r="C124"/>
      <c r="D124"/>
      <c r="E124"/>
      <c r="F124"/>
      <c r="G124"/>
      <c r="H124"/>
      <c r="I124"/>
      <c r="J124"/>
    </row>
    <row r="125" spans="1:10" x14ac:dyDescent="0.3">
      <c r="A125"/>
      <c r="B125"/>
      <c r="C125"/>
      <c r="D125"/>
      <c r="E125"/>
      <c r="F125"/>
      <c r="G125"/>
      <c r="H125"/>
      <c r="I125"/>
      <c r="J125"/>
    </row>
    <row r="126" spans="1:10" x14ac:dyDescent="0.3">
      <c r="A126"/>
      <c r="B126"/>
      <c r="C126"/>
      <c r="D126"/>
      <c r="E126"/>
      <c r="F126"/>
      <c r="G126"/>
      <c r="H126"/>
      <c r="I126"/>
      <c r="J126"/>
    </row>
    <row r="127" spans="1:10" x14ac:dyDescent="0.3">
      <c r="A127"/>
      <c r="B127"/>
      <c r="C127"/>
      <c r="D127"/>
      <c r="E127"/>
      <c r="F127"/>
      <c r="G127"/>
      <c r="H127"/>
      <c r="I127"/>
      <c r="J127"/>
    </row>
    <row r="128" spans="1:10" x14ac:dyDescent="0.3">
      <c r="A128"/>
      <c r="B128"/>
      <c r="C128"/>
      <c r="D128"/>
      <c r="E128"/>
      <c r="F128"/>
      <c r="G128"/>
      <c r="H128"/>
      <c r="I128"/>
      <c r="J128"/>
    </row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  <c r="J136"/>
    </row>
    <row r="137" spans="1:10" x14ac:dyDescent="0.3">
      <c r="A137"/>
      <c r="B137"/>
      <c r="C137"/>
      <c r="D137"/>
      <c r="E137"/>
      <c r="F137"/>
      <c r="G137"/>
      <c r="H137"/>
      <c r="I137"/>
      <c r="J137"/>
    </row>
    <row r="138" spans="1:10" x14ac:dyDescent="0.3">
      <c r="A138"/>
      <c r="B138"/>
      <c r="C138"/>
      <c r="D138"/>
      <c r="E138"/>
      <c r="F138"/>
      <c r="G138"/>
      <c r="H138"/>
      <c r="I138"/>
      <c r="J138"/>
    </row>
    <row r="139" spans="1:10" x14ac:dyDescent="0.3">
      <c r="A139"/>
      <c r="B139"/>
      <c r="C139"/>
      <c r="D139"/>
      <c r="E139"/>
      <c r="F139"/>
      <c r="G139"/>
      <c r="H139"/>
      <c r="I139"/>
      <c r="J139"/>
    </row>
    <row r="140" spans="1:10" x14ac:dyDescent="0.3">
      <c r="A140"/>
      <c r="B140"/>
      <c r="C140"/>
      <c r="D140"/>
      <c r="E140"/>
      <c r="F140"/>
      <c r="G140"/>
      <c r="H140"/>
      <c r="I140"/>
      <c r="J140"/>
    </row>
    <row r="141" spans="1:10" x14ac:dyDescent="0.3">
      <c r="A141"/>
      <c r="B141"/>
      <c r="C141"/>
      <c r="D141"/>
      <c r="E141"/>
      <c r="F141"/>
      <c r="G141"/>
      <c r="H141"/>
      <c r="I141"/>
      <c r="J141"/>
    </row>
    <row r="142" spans="1:10" x14ac:dyDescent="0.3">
      <c r="A142"/>
      <c r="B142"/>
      <c r="C142"/>
      <c r="D142"/>
      <c r="E142"/>
      <c r="F142"/>
      <c r="G142"/>
      <c r="H142"/>
      <c r="I142"/>
      <c r="J142"/>
    </row>
    <row r="143" spans="1:10" x14ac:dyDescent="0.3">
      <c r="A143"/>
      <c r="B143"/>
      <c r="C143"/>
      <c r="D143"/>
      <c r="E143"/>
      <c r="F143"/>
      <c r="G143"/>
      <c r="H143"/>
      <c r="I143"/>
      <c r="J143"/>
    </row>
    <row r="144" spans="1:10" x14ac:dyDescent="0.3">
      <c r="A144"/>
      <c r="B144"/>
      <c r="F144"/>
      <c r="G144"/>
    </row>
    <row r="145" spans="1:16381" s="34" customFormat="1" x14ac:dyDescent="0.3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3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3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3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3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3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3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3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3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3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3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3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3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3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3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3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3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3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3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3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3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3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3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3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3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3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3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3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3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3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3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3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3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3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3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3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3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3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3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3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3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3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3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3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3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3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3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3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09765625" defaultRowHeight="10.5" outlineLevelRow="1" x14ac:dyDescent="0.25"/>
  <cols>
    <col min="1" max="1" width="45.69921875" style="34" customWidth="1"/>
    <col min="2" max="4" width="9.3984375" style="34" bestFit="1" customWidth="1"/>
    <col min="5" max="5" width="10.3984375" style="34" bestFit="1" customWidth="1"/>
    <col min="6" max="6" width="9.3984375" style="34" bestFit="1" customWidth="1"/>
    <col min="7" max="7" width="9.3984375" style="16" bestFit="1" customWidth="1"/>
    <col min="8" max="10" width="9.3984375" style="34" bestFit="1" customWidth="1"/>
    <col min="11" max="13" width="9.09765625" style="16"/>
    <col min="14" max="14" width="13.296875" style="16" customWidth="1"/>
    <col min="15" max="16384" width="9.09765625" style="16"/>
  </cols>
  <sheetData>
    <row r="2" spans="1:20" s="6" customFormat="1" ht="13" x14ac:dyDescent="0.3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4.5" x14ac:dyDescent="0.35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92" t="s">
        <v>167</v>
      </c>
    </row>
    <row r="5" spans="1:20" s="6" customFormat="1" ht="3.75" customHeight="1" x14ac:dyDescent="0.25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93"/>
    </row>
    <row r="6" spans="1:20" s="6" customFormat="1" ht="13" x14ac:dyDescent="0.3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>(SUM(I7:I11))</f>
        <v>556279</v>
      </c>
      <c r="J6" s="60">
        <f>(SUM(J7:J11))</f>
        <v>518725</v>
      </c>
      <c r="K6" s="60">
        <f>(SUM(K7:K11))</f>
        <v>426376</v>
      </c>
      <c r="L6" s="60">
        <f>(SUM(L7:L11))</f>
        <v>723387</v>
      </c>
      <c r="M6" s="60">
        <v>723491</v>
      </c>
      <c r="N6" s="293"/>
    </row>
    <row r="7" spans="1:20" s="6" customFormat="1" ht="12" customHeight="1" outlineLevel="1" x14ac:dyDescent="0.3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93"/>
    </row>
    <row r="8" spans="1:20" s="6" customFormat="1" ht="12" customHeight="1" outlineLevel="1" x14ac:dyDescent="0.3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93"/>
    </row>
    <row r="9" spans="1:20" s="6" customFormat="1" ht="12" customHeight="1" outlineLevel="1" x14ac:dyDescent="0.3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93"/>
    </row>
    <row r="10" spans="1:20" s="6" customFormat="1" ht="12" customHeight="1" outlineLevel="1" x14ac:dyDescent="0.3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93"/>
    </row>
    <row r="11" spans="1:20" s="6" customFormat="1" ht="12" customHeight="1" outlineLevel="1" x14ac:dyDescent="0.3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93"/>
    </row>
    <row r="12" spans="1:20" s="6" customFormat="1" ht="12" customHeight="1" x14ac:dyDescent="0.3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93"/>
    </row>
    <row r="13" spans="1:20" s="6" customFormat="1" ht="13" x14ac:dyDescent="0.3">
      <c r="A13" s="1" t="s">
        <v>35</v>
      </c>
      <c r="B13" s="60">
        <f>(SUM(B14:B18))</f>
        <v>1180177</v>
      </c>
      <c r="C13" s="60">
        <f t="shared" ref="C13:J13" si="1">(SUM(C14:C18))</f>
        <v>1185957</v>
      </c>
      <c r="D13" s="60">
        <f t="shared" si="1"/>
        <v>1195540</v>
      </c>
      <c r="E13" s="60">
        <f t="shared" si="1"/>
        <v>1180177</v>
      </c>
      <c r="F13" s="60">
        <f t="shared" si="1"/>
        <v>1178525</v>
      </c>
      <c r="G13" s="60">
        <f t="shared" si="1"/>
        <v>1174641</v>
      </c>
      <c r="H13" s="60">
        <f t="shared" si="1"/>
        <v>1220771</v>
      </c>
      <c r="I13" s="60">
        <f t="shared" si="1"/>
        <v>1744329</v>
      </c>
      <c r="J13" s="60">
        <f t="shared" si="1"/>
        <v>1845760.711139089</v>
      </c>
      <c r="K13" s="60">
        <f>(SUM(K14:K18))</f>
        <v>1615580</v>
      </c>
      <c r="L13" s="60">
        <f>(SUM(L14:L18))</f>
        <v>1632747</v>
      </c>
      <c r="M13" s="60">
        <v>1630429</v>
      </c>
      <c r="N13" s="293"/>
    </row>
    <row r="14" spans="1:20" s="8" customFormat="1" ht="12" customHeight="1" outlineLevel="1" x14ac:dyDescent="0.3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93"/>
      <c r="O14" s="6"/>
      <c r="P14" s="6"/>
      <c r="Q14" s="6"/>
      <c r="R14" s="6"/>
      <c r="S14" s="6"/>
      <c r="T14" s="6"/>
    </row>
    <row r="15" spans="1:20" ht="12" customHeight="1" outlineLevel="1" x14ac:dyDescent="0.25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93"/>
      <c r="O15" s="6"/>
      <c r="P15" s="6"/>
      <c r="Q15" s="6"/>
      <c r="R15" s="6"/>
      <c r="S15" s="6"/>
      <c r="T15" s="6"/>
    </row>
    <row r="16" spans="1:20" ht="12" customHeight="1" outlineLevel="1" x14ac:dyDescent="0.25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93"/>
      <c r="O16" s="6"/>
      <c r="P16" s="6"/>
      <c r="Q16" s="6"/>
      <c r="R16" s="6"/>
      <c r="S16" s="6"/>
      <c r="T16" s="6"/>
    </row>
    <row r="17" spans="1:20" ht="12" customHeight="1" outlineLevel="1" x14ac:dyDescent="0.25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93"/>
      <c r="O17" s="6"/>
      <c r="P17" s="6"/>
      <c r="Q17" s="6"/>
      <c r="R17" s="6"/>
      <c r="S17" s="6"/>
      <c r="T17" s="6"/>
    </row>
    <row r="18" spans="1:20" ht="12" customHeight="1" outlineLevel="1" x14ac:dyDescent="0.25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93"/>
      <c r="O18" s="6"/>
      <c r="P18" s="6"/>
      <c r="Q18" s="6"/>
      <c r="R18" s="6"/>
      <c r="S18" s="6"/>
      <c r="T18" s="6"/>
    </row>
    <row r="19" spans="1:20" s="6" customFormat="1" ht="12" customHeight="1" x14ac:dyDescent="0.25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93"/>
    </row>
    <row r="20" spans="1:20" ht="13" x14ac:dyDescent="0.3">
      <c r="A20" s="58" t="s">
        <v>41</v>
      </c>
      <c r="B20" s="59">
        <f t="shared" ref="B20:J20" si="2">(+B6+B13)</f>
        <v>1638482</v>
      </c>
      <c r="C20" s="59">
        <f t="shared" si="2"/>
        <v>1539434</v>
      </c>
      <c r="D20" s="59">
        <f t="shared" si="2"/>
        <v>1550594</v>
      </c>
      <c r="E20" s="59">
        <f t="shared" si="2"/>
        <v>1638482</v>
      </c>
      <c r="F20" s="59">
        <f t="shared" si="2"/>
        <v>1600388</v>
      </c>
      <c r="G20" s="59">
        <f t="shared" si="2"/>
        <v>1589734</v>
      </c>
      <c r="H20" s="59">
        <f t="shared" si="2"/>
        <v>1793405</v>
      </c>
      <c r="I20" s="59">
        <f t="shared" si="2"/>
        <v>2300608</v>
      </c>
      <c r="J20" s="59">
        <f t="shared" si="2"/>
        <v>2364485.711139089</v>
      </c>
      <c r="K20" s="59">
        <f>(+K6+K13)</f>
        <v>2041956</v>
      </c>
      <c r="L20" s="59">
        <f>(+L6+L13)</f>
        <v>2356134</v>
      </c>
      <c r="M20" s="59">
        <v>2353920</v>
      </c>
      <c r="N20" s="293"/>
      <c r="O20" s="6"/>
      <c r="P20" s="6"/>
      <c r="Q20" s="6"/>
      <c r="R20" s="6"/>
      <c r="S20" s="6"/>
      <c r="T20" s="6"/>
    </row>
    <row r="21" spans="1:20" ht="13.5" customHeight="1" x14ac:dyDescent="0.25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93"/>
      <c r="O21" s="6"/>
      <c r="P21" s="6"/>
      <c r="Q21" s="6"/>
      <c r="R21" s="6"/>
      <c r="S21" s="6"/>
      <c r="T21" s="6"/>
    </row>
    <row r="22" spans="1:20" ht="14.5" x14ac:dyDescent="0.35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93"/>
      <c r="O22" s="6"/>
      <c r="P22" s="6"/>
      <c r="Q22" s="6"/>
      <c r="R22" s="6"/>
      <c r="S22" s="6"/>
      <c r="T22" s="6"/>
    </row>
    <row r="23" spans="1:20" s="6" customFormat="1" ht="6.75" customHeight="1" x14ac:dyDescent="0.25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93"/>
    </row>
    <row r="24" spans="1:20" s="6" customFormat="1" ht="13" x14ac:dyDescent="0.3">
      <c r="A24" s="1" t="s">
        <v>29</v>
      </c>
      <c r="B24" s="60">
        <f t="shared" ref="B24:J24" si="3">(SUM(B25:B29))</f>
        <v>376354</v>
      </c>
      <c r="C24" s="60">
        <f t="shared" si="3"/>
        <v>218891</v>
      </c>
      <c r="D24" s="60">
        <f t="shared" si="3"/>
        <v>229358</v>
      </c>
      <c r="E24" s="60">
        <f t="shared" si="3"/>
        <v>376354</v>
      </c>
      <c r="F24" s="60">
        <f t="shared" si="3"/>
        <v>209718</v>
      </c>
      <c r="G24" s="60">
        <f t="shared" si="3"/>
        <v>210441</v>
      </c>
      <c r="H24" s="60">
        <f t="shared" si="3"/>
        <v>215385</v>
      </c>
      <c r="I24" s="60">
        <f t="shared" si="3"/>
        <v>402902</v>
      </c>
      <c r="J24" s="60">
        <f t="shared" si="3"/>
        <v>768695</v>
      </c>
      <c r="K24" s="60">
        <f>(SUM(K25:K29))</f>
        <v>423570</v>
      </c>
      <c r="L24" s="60">
        <f>(SUM(L25:L29))</f>
        <v>349950</v>
      </c>
      <c r="M24" s="60">
        <v>344096</v>
      </c>
      <c r="N24" s="293"/>
    </row>
    <row r="25" spans="1:20" s="6" customFormat="1" ht="12" customHeight="1" outlineLevel="1" x14ac:dyDescent="0.3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93"/>
    </row>
    <row r="26" spans="1:20" s="6" customFormat="1" ht="12" customHeight="1" outlineLevel="1" x14ac:dyDescent="0.3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93"/>
    </row>
    <row r="27" spans="1:20" s="6" customFormat="1" ht="24" outlineLevel="1" x14ac:dyDescent="0.3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93"/>
    </row>
    <row r="28" spans="1:20" s="6" customFormat="1" ht="12" customHeight="1" outlineLevel="1" x14ac:dyDescent="0.3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93"/>
    </row>
    <row r="29" spans="1:20" ht="12" customHeight="1" outlineLevel="1" x14ac:dyDescent="0.25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93"/>
      <c r="O29" s="6"/>
      <c r="P29" s="6"/>
      <c r="Q29" s="6"/>
      <c r="R29" s="6"/>
      <c r="S29" s="6"/>
      <c r="T29" s="6"/>
    </row>
    <row r="30" spans="1:20" ht="10.5" customHeight="1" x14ac:dyDescent="0.25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93"/>
      <c r="O30" s="6"/>
      <c r="P30" s="6"/>
      <c r="Q30" s="6"/>
      <c r="R30" s="6"/>
      <c r="S30" s="6"/>
      <c r="T30" s="6"/>
    </row>
    <row r="31" spans="1:20" ht="13" x14ac:dyDescent="0.3">
      <c r="A31" s="1" t="s">
        <v>35</v>
      </c>
      <c r="B31" s="60">
        <f>(SUM(B32:B35))</f>
        <v>246910</v>
      </c>
      <c r="C31" s="60">
        <f t="shared" ref="C31:J31" si="4">(SUM(C32:C35))</f>
        <v>277692</v>
      </c>
      <c r="D31" s="60">
        <f t="shared" si="4"/>
        <v>282089</v>
      </c>
      <c r="E31" s="60">
        <f t="shared" si="4"/>
        <v>246910</v>
      </c>
      <c r="F31" s="60">
        <f t="shared" si="4"/>
        <v>473861</v>
      </c>
      <c r="G31" s="60">
        <f t="shared" si="4"/>
        <v>460815</v>
      </c>
      <c r="H31" s="60">
        <f t="shared" si="4"/>
        <v>614491</v>
      </c>
      <c r="I31" s="60">
        <f t="shared" si="4"/>
        <v>741348</v>
      </c>
      <c r="J31" s="60">
        <f t="shared" si="4"/>
        <v>369640</v>
      </c>
      <c r="K31" s="60">
        <f>(SUM(K32:K35))</f>
        <v>734957</v>
      </c>
      <c r="L31" s="60">
        <f>(SUM(L32:L35))</f>
        <v>745706</v>
      </c>
      <c r="M31" s="60">
        <v>772241</v>
      </c>
      <c r="N31" s="293"/>
      <c r="O31" s="6"/>
      <c r="P31" s="6"/>
      <c r="Q31" s="6"/>
      <c r="R31" s="6"/>
      <c r="S31" s="6"/>
      <c r="T31" s="6"/>
    </row>
    <row r="32" spans="1:20" ht="24" outlineLevel="1" x14ac:dyDescent="0.25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93"/>
      <c r="O32" s="6"/>
      <c r="P32" s="6"/>
      <c r="Q32" s="6"/>
      <c r="R32" s="6"/>
      <c r="S32" s="6"/>
      <c r="T32" s="6"/>
    </row>
    <row r="33" spans="1:26" ht="12" customHeight="1" outlineLevel="1" x14ac:dyDescent="0.25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93"/>
      <c r="O33" s="6"/>
      <c r="P33" s="6"/>
      <c r="Q33" s="6"/>
      <c r="R33" s="6"/>
      <c r="S33" s="6"/>
      <c r="T33" s="6"/>
    </row>
    <row r="34" spans="1:26" ht="12" customHeight="1" outlineLevel="1" x14ac:dyDescent="0.25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93"/>
      <c r="O34" s="6"/>
      <c r="P34" s="6"/>
      <c r="Q34" s="6"/>
      <c r="R34" s="6"/>
      <c r="S34" s="6"/>
      <c r="T34" s="6"/>
    </row>
    <row r="35" spans="1:26" ht="12" customHeight="1" outlineLevel="1" x14ac:dyDescent="0.25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93"/>
      <c r="O35" s="6"/>
      <c r="P35" s="6"/>
      <c r="Q35" s="6"/>
      <c r="R35" s="6"/>
      <c r="S35" s="6"/>
      <c r="T35" s="6"/>
    </row>
    <row r="36" spans="1:26" ht="10.5" customHeight="1" x14ac:dyDescent="0.25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93"/>
      <c r="O36" s="6"/>
      <c r="P36" s="6"/>
      <c r="Q36" s="6"/>
      <c r="R36" s="6"/>
      <c r="S36" s="6"/>
      <c r="T36" s="6"/>
    </row>
    <row r="37" spans="1:26" ht="13" x14ac:dyDescent="0.3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5">(SUM(D38:D40))</f>
        <v>1039147</v>
      </c>
      <c r="E37" s="60">
        <f t="shared" si="5"/>
        <v>1015218</v>
      </c>
      <c r="F37" s="60">
        <f t="shared" si="5"/>
        <v>916809</v>
      </c>
      <c r="G37" s="60">
        <f t="shared" si="5"/>
        <v>918478</v>
      </c>
      <c r="H37" s="60">
        <f t="shared" si="5"/>
        <v>963529</v>
      </c>
      <c r="I37" s="60">
        <f t="shared" si="5"/>
        <v>1156358</v>
      </c>
      <c r="J37" s="60">
        <f t="shared" si="5"/>
        <v>1226150.711139089</v>
      </c>
      <c r="K37" s="60">
        <f>(SUM(K38:K40))</f>
        <v>883429</v>
      </c>
      <c r="L37" s="60">
        <f>(SUM(L38:L40))</f>
        <v>1260478</v>
      </c>
      <c r="M37" s="60">
        <v>1187746</v>
      </c>
      <c r="N37" s="293"/>
      <c r="O37" s="6"/>
      <c r="P37" s="6"/>
      <c r="Q37" s="6"/>
      <c r="R37" s="6"/>
      <c r="S37" s="6"/>
      <c r="T37" s="6"/>
    </row>
    <row r="38" spans="1:26" ht="12" outlineLevel="1" x14ac:dyDescent="0.25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93"/>
      <c r="O38" s="6"/>
      <c r="P38" s="6"/>
      <c r="Q38" s="6"/>
      <c r="R38" s="6"/>
      <c r="S38" s="6"/>
      <c r="T38" s="6"/>
    </row>
    <row r="39" spans="1:26" ht="12" outlineLevel="1" x14ac:dyDescent="0.25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93"/>
      <c r="O39" s="6"/>
      <c r="P39" s="6"/>
      <c r="Q39" s="6"/>
      <c r="R39" s="6"/>
      <c r="S39" s="6"/>
      <c r="T39" s="6"/>
    </row>
    <row r="40" spans="1:26" ht="12" outlineLevel="1" x14ac:dyDescent="0.25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93"/>
      <c r="O40" s="6"/>
      <c r="P40" s="6"/>
      <c r="Q40" s="6"/>
      <c r="R40" s="6"/>
      <c r="S40" s="6"/>
      <c r="T40" s="6"/>
    </row>
    <row r="41" spans="1:26" ht="6" customHeight="1" outlineLevel="1" x14ac:dyDescent="0.3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93"/>
      <c r="O41" s="6"/>
      <c r="P41" s="6"/>
      <c r="Q41" s="6"/>
      <c r="R41" s="6"/>
      <c r="S41" s="6"/>
      <c r="T41" s="6"/>
    </row>
    <row r="42" spans="1:26" ht="12" outlineLevel="1" x14ac:dyDescent="0.25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93"/>
      <c r="O42" s="6"/>
      <c r="P42" s="6"/>
      <c r="Q42" s="6"/>
      <c r="R42" s="6"/>
      <c r="S42" s="6"/>
      <c r="T42" s="6"/>
    </row>
    <row r="43" spans="1:26" ht="13.5" customHeight="1" x14ac:dyDescent="0.25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93"/>
      <c r="O43" s="6"/>
      <c r="P43" s="6"/>
      <c r="Q43" s="6"/>
      <c r="R43" s="6"/>
      <c r="S43" s="6"/>
      <c r="T43" s="6"/>
    </row>
    <row r="44" spans="1:26" ht="13" x14ac:dyDescent="0.3">
      <c r="A44" s="58" t="s">
        <v>54</v>
      </c>
      <c r="B44" s="59">
        <f t="shared" ref="B44:J44" si="6">(+B37+B31+B24+B42)</f>
        <v>1638482</v>
      </c>
      <c r="C44" s="59">
        <f t="shared" si="6"/>
        <v>1539434</v>
      </c>
      <c r="D44" s="59">
        <f t="shared" si="6"/>
        <v>1550594</v>
      </c>
      <c r="E44" s="59">
        <f t="shared" si="6"/>
        <v>1638482</v>
      </c>
      <c r="F44" s="59">
        <f t="shared" si="6"/>
        <v>1600388</v>
      </c>
      <c r="G44" s="59">
        <f t="shared" si="6"/>
        <v>1589734</v>
      </c>
      <c r="H44" s="59">
        <f t="shared" si="6"/>
        <v>1793405</v>
      </c>
      <c r="I44" s="59">
        <f t="shared" si="6"/>
        <v>2300608</v>
      </c>
      <c r="J44" s="59">
        <f t="shared" si="6"/>
        <v>2364485.711139089</v>
      </c>
      <c r="K44" s="59">
        <f>(+K37+K31+K24+K42)</f>
        <v>2041956</v>
      </c>
      <c r="L44" s="59">
        <f>(+L37+L31+L24+L42)</f>
        <v>2356134</v>
      </c>
      <c r="M44" s="59">
        <v>2304083</v>
      </c>
      <c r="N44" s="294"/>
      <c r="O44" s="6"/>
      <c r="P44" s="6"/>
      <c r="Q44" s="6"/>
      <c r="R44" s="6"/>
      <c r="S44" s="6"/>
      <c r="T44" s="6"/>
    </row>
    <row r="45" spans="1:26" x14ac:dyDescent="0.25">
      <c r="B45" s="16"/>
      <c r="C45" s="68"/>
      <c r="D45" s="16"/>
      <c r="E45" s="16"/>
      <c r="F45" s="16"/>
      <c r="H45" s="16"/>
      <c r="I45" s="16"/>
      <c r="J45" s="16"/>
    </row>
    <row r="46" spans="1:26" x14ac:dyDescent="0.25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5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5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5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5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5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5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183962"/>
    <pageSetUpPr fitToPage="1"/>
  </sheetPr>
  <dimension ref="A1:Z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AE24" sqref="AE24"/>
    </sheetView>
  </sheetViews>
  <sheetFormatPr defaultColWidth="9.09765625" defaultRowHeight="10.5" x14ac:dyDescent="0.25"/>
  <cols>
    <col min="1" max="1" width="51.8984375" style="5" bestFit="1" customWidth="1"/>
    <col min="2" max="2" width="31.09765625" style="159" customWidth="1"/>
    <col min="3" max="5" width="9.09765625" style="5"/>
    <col min="6" max="9" width="9.09765625" style="16"/>
    <col min="10" max="10" width="9.09765625" style="5"/>
    <col min="11" max="18" width="9.09765625" style="16"/>
    <col min="19" max="23" width="9.09765625" style="243"/>
    <col min="24" max="16384" width="9.09765625" style="5"/>
  </cols>
  <sheetData>
    <row r="1" spans="1:24" x14ac:dyDescent="0.25">
      <c r="J1" s="16"/>
      <c r="W1" s="243" t="str">
        <f>Menu!B24</f>
        <v>O resultado compilado aqui segue em linha com os números reportados no período, de acordo com o cenário das marcas no período.</v>
      </c>
    </row>
    <row r="2" spans="1:24" s="6" customFormat="1" ht="13" x14ac:dyDescent="0.3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4" s="6" customFormat="1" ht="18" customHeight="1" x14ac:dyDescent="0.3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4" s="6" customFormat="1" ht="4.5" customHeight="1" x14ac:dyDescent="0.3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</row>
    <row r="5" spans="1:24" s="6" customFormat="1" ht="13" x14ac:dyDescent="0.3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  <c r="W5" s="273">
        <v>360.53930862999999</v>
      </c>
    </row>
    <row r="6" spans="1:24" s="6" customFormat="1" ht="12" x14ac:dyDescent="0.3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>U5-U7</f>
        <v>281.63964605000001</v>
      </c>
      <c r="V6" s="218">
        <f>V5-V7</f>
        <v>294.88541427000007</v>
      </c>
      <c r="W6" s="274">
        <f>W5-W7</f>
        <v>280.25340533999997</v>
      </c>
    </row>
    <row r="7" spans="1:24" s="6" customFormat="1" ht="12" x14ac:dyDescent="0.3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  <c r="W7" s="274">
        <f>'1. P&amp;L Consolidado_IFRS'!AF7</f>
        <v>80.285903290000007</v>
      </c>
    </row>
    <row r="8" spans="1:24" s="6" customFormat="1" ht="7.5" customHeight="1" x14ac:dyDescent="0.3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275"/>
    </row>
    <row r="9" spans="1:24" s="6" customFormat="1" ht="15.75" customHeight="1" x14ac:dyDescent="0.3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  <c r="W9" s="273">
        <v>-265.58590200999998</v>
      </c>
    </row>
    <row r="10" spans="1:24" s="6" customFormat="1" ht="7.5" customHeight="1" x14ac:dyDescent="0.3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</row>
    <row r="11" spans="1:24" s="8" customFormat="1" ht="12" customHeight="1" x14ac:dyDescent="0.3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  <c r="W11" s="273">
        <v>94.95340662000001</v>
      </c>
    </row>
    <row r="12" spans="1:24" s="16" customFormat="1" ht="7.5" customHeight="1" x14ac:dyDescent="0.25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275"/>
    </row>
    <row r="13" spans="1:24" s="16" customFormat="1" ht="13" x14ac:dyDescent="0.3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  <c r="W13" s="273">
        <v>-111.53620591000001</v>
      </c>
    </row>
    <row r="14" spans="1:24" s="16" customFormat="1" ht="7.5" customHeight="1" x14ac:dyDescent="0.25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275"/>
    </row>
    <row r="15" spans="1:24" s="16" customFormat="1" ht="12" x14ac:dyDescent="0.25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  <c r="W15" s="274">
        <v>40.767597049999999</v>
      </c>
    </row>
    <row r="16" spans="1:24" s="16" customFormat="1" ht="13" x14ac:dyDescent="0.3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  <c r="W16" s="273">
        <v>23.492022630000001</v>
      </c>
      <c r="X16" s="6"/>
    </row>
    <row r="17" spans="1:26" s="16" customFormat="1" ht="7.5" customHeight="1" x14ac:dyDescent="0.3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</row>
    <row r="18" spans="1:26" s="16" customFormat="1" ht="12" x14ac:dyDescent="0.25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  <c r="W18" s="274">
        <v>0.69277513000000002</v>
      </c>
    </row>
    <row r="19" spans="1:26" s="16" customFormat="1" ht="13" x14ac:dyDescent="0.3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  <c r="W19" s="273">
        <v>24.184797760000002</v>
      </c>
      <c r="X19" s="6"/>
    </row>
    <row r="20" spans="1:26" s="16" customFormat="1" x14ac:dyDescent="0.25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</row>
    <row r="21" spans="1:26" ht="13" x14ac:dyDescent="0.3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63"/>
    </row>
    <row r="22" spans="1:26" ht="13" x14ac:dyDescent="0.3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</row>
    <row r="23" spans="1:26" ht="13" x14ac:dyDescent="0.3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</row>
    <row r="24" spans="1:26" ht="13" x14ac:dyDescent="0.3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</row>
    <row r="25" spans="1:26" ht="13" x14ac:dyDescent="0.3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</row>
    <row r="26" spans="1:26" ht="13" x14ac:dyDescent="0.3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</row>
    <row r="27" spans="1:26" ht="13" x14ac:dyDescent="0.3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</row>
    <row r="28" spans="1:26" ht="13" x14ac:dyDescent="0.3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77"/>
      <c r="S28" s="277"/>
      <c r="T28" s="277"/>
      <c r="U28" s="277"/>
      <c r="V28" s="277"/>
      <c r="W28" s="277"/>
      <c r="X28" s="277"/>
      <c r="Y28" s="277"/>
      <c r="Z28" s="277"/>
    </row>
    <row r="29" spans="1:26" ht="13" x14ac:dyDescent="0.3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77"/>
      <c r="S29" s="277"/>
      <c r="T29" s="277"/>
      <c r="U29" s="277"/>
      <c r="V29" s="277"/>
      <c r="W29" s="277"/>
      <c r="X29" s="277"/>
      <c r="Y29" s="277"/>
      <c r="Z29" s="277"/>
    </row>
    <row r="30" spans="1:26" ht="13" x14ac:dyDescent="0.3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77"/>
      <c r="S30" s="277"/>
      <c r="T30" s="277"/>
      <c r="U30" s="277"/>
      <c r="V30" s="277"/>
      <c r="W30" s="277"/>
      <c r="X30" s="277"/>
      <c r="Y30" s="277"/>
      <c r="Z30" s="277"/>
    </row>
    <row r="31" spans="1:26" ht="13" x14ac:dyDescent="0.3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277"/>
      <c r="S31" s="277"/>
      <c r="T31" s="277"/>
      <c r="U31" s="277"/>
      <c r="V31" s="277"/>
      <c r="W31" s="277"/>
      <c r="X31" s="277"/>
      <c r="Y31" s="277"/>
      <c r="Z31" s="277"/>
    </row>
    <row r="32" spans="1:26" ht="13" x14ac:dyDescent="0.3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77"/>
      <c r="S32" s="277"/>
      <c r="T32" s="278"/>
      <c r="U32" s="277"/>
      <c r="V32" s="277"/>
      <c r="W32" s="277"/>
      <c r="X32" s="277"/>
      <c r="Y32" s="277"/>
      <c r="Z32" s="277"/>
    </row>
    <row r="33" spans="3:26" x14ac:dyDescent="0.25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277"/>
      <c r="S33" s="277"/>
      <c r="T33" s="278"/>
      <c r="U33" s="277"/>
      <c r="V33" s="277"/>
      <c r="W33" s="277"/>
      <c r="X33" s="277"/>
      <c r="Y33" s="277"/>
      <c r="Z33" s="277"/>
    </row>
    <row r="34" spans="3:26" x14ac:dyDescent="0.25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277"/>
      <c r="S34" s="277"/>
      <c r="T34" s="278"/>
      <c r="U34" s="277"/>
      <c r="V34" s="277"/>
      <c r="W34" s="277"/>
      <c r="X34" s="277"/>
      <c r="Y34" s="277"/>
      <c r="Z34" s="277"/>
    </row>
    <row r="35" spans="3:26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77"/>
      <c r="S35" s="277"/>
      <c r="T35" s="278"/>
      <c r="U35" s="277"/>
      <c r="V35" s="277"/>
      <c r="W35" s="277"/>
      <c r="X35" s="277"/>
      <c r="Y35" s="277"/>
      <c r="Z35" s="277"/>
    </row>
    <row r="36" spans="3:26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77"/>
      <c r="S36" s="277"/>
      <c r="T36" s="278"/>
      <c r="U36" s="277"/>
      <c r="V36" s="277"/>
      <c r="W36" s="277"/>
      <c r="X36" s="277"/>
      <c r="Y36" s="277"/>
      <c r="Z36" s="277"/>
    </row>
    <row r="37" spans="3:26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77"/>
      <c r="S37" s="277"/>
      <c r="T37" s="278"/>
      <c r="U37" s="277"/>
      <c r="V37" s="277"/>
      <c r="W37" s="277"/>
      <c r="X37" s="277"/>
      <c r="Y37" s="277"/>
      <c r="Z37" s="277"/>
    </row>
    <row r="38" spans="3:26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277"/>
      <c r="S38" s="277"/>
      <c r="T38" s="277"/>
      <c r="U38" s="277"/>
      <c r="V38" s="277"/>
      <c r="W38" s="277"/>
      <c r="X38" s="277"/>
      <c r="Y38" s="277"/>
      <c r="Z38" s="277"/>
    </row>
    <row r="39" spans="3:26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277"/>
      <c r="S39" s="277"/>
      <c r="T39" s="277"/>
      <c r="U39" s="277"/>
      <c r="V39" s="277"/>
      <c r="W39" s="277"/>
      <c r="X39" s="277"/>
      <c r="Y39" s="277"/>
      <c r="Z39" s="277"/>
    </row>
    <row r="40" spans="3:26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277"/>
      <c r="S40" s="277"/>
      <c r="T40" s="277"/>
      <c r="U40" s="277"/>
      <c r="V40" s="277"/>
      <c r="W40" s="277"/>
      <c r="X40" s="277"/>
      <c r="Y40" s="277"/>
      <c r="Z40" s="277"/>
    </row>
    <row r="41" spans="3:26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277"/>
      <c r="S41" s="277"/>
      <c r="T41" s="277"/>
      <c r="U41" s="277"/>
      <c r="V41" s="277"/>
      <c r="W41" s="277"/>
      <c r="X41" s="277"/>
      <c r="Y41" s="277"/>
      <c r="Z41" s="277"/>
    </row>
    <row r="42" spans="3:26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</row>
    <row r="43" spans="3:26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</row>
    <row r="44" spans="3:26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</row>
    <row r="45" spans="3:26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</row>
    <row r="46" spans="3:26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</row>
    <row r="47" spans="3:26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</row>
    <row r="48" spans="3:26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</row>
    <row r="49" spans="3:23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</row>
    <row r="50" spans="3:23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</row>
    <row r="51" spans="3:23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</row>
    <row r="52" spans="3:23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</row>
    <row r="53" spans="3:23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</row>
    <row r="54" spans="3:23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</row>
    <row r="55" spans="3:23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</row>
    <row r="56" spans="3:23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</row>
    <row r="57" spans="3:23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</row>
    <row r="58" spans="3:23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</row>
    <row r="59" spans="3:23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</row>
    <row r="60" spans="3:23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</row>
    <row r="61" spans="3:23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</row>
    <row r="62" spans="3:23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</row>
    <row r="63" spans="3:23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</row>
    <row r="64" spans="3:23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</row>
    <row r="65" spans="3:23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</row>
    <row r="66" spans="3:23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</row>
    <row r="67" spans="3:23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</row>
    <row r="68" spans="3:23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</row>
    <row r="69" spans="3:23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</row>
    <row r="70" spans="3:23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</row>
    <row r="71" spans="3:23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</row>
    <row r="72" spans="3:23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</row>
    <row r="73" spans="3:23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</row>
    <row r="74" spans="3:23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</row>
    <row r="75" spans="3:23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</row>
    <row r="76" spans="3:23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</row>
    <row r="77" spans="3:23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</row>
    <row r="78" spans="3:23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</row>
    <row r="79" spans="3:23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</row>
    <row r="80" spans="3:23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</row>
    <row r="81" spans="3:23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</row>
    <row r="82" spans="3:23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</row>
    <row r="83" spans="3:23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</row>
    <row r="84" spans="3:23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</row>
    <row r="85" spans="3:23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</row>
    <row r="86" spans="3:23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</row>
    <row r="87" spans="3:23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</row>
    <row r="88" spans="3:23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</row>
    <row r="89" spans="3:23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</row>
    <row r="90" spans="3:23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</row>
    <row r="91" spans="3:23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</row>
    <row r="92" spans="3:23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</row>
    <row r="93" spans="3:23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</row>
    <row r="94" spans="3:23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</row>
    <row r="95" spans="3:23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</row>
    <row r="96" spans="3:23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</row>
    <row r="97" spans="3:23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</row>
    <row r="98" spans="3:23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</row>
    <row r="99" spans="3:23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</row>
    <row r="100" spans="3:23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</row>
    <row r="101" spans="3:23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</row>
    <row r="102" spans="3:23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</row>
    <row r="103" spans="3:23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</row>
    <row r="104" spans="3:23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</row>
    <row r="105" spans="3:23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</row>
    <row r="106" spans="3:23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</row>
    <row r="107" spans="3:23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</row>
    <row r="108" spans="3:23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</row>
    <row r="109" spans="3:23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</row>
    <row r="110" spans="3:23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</row>
    <row r="111" spans="3:23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</row>
    <row r="112" spans="3:23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</row>
    <row r="113" spans="3:23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</row>
    <row r="114" spans="3:23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</row>
    <row r="115" spans="3:23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</row>
    <row r="116" spans="3:23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</row>
    <row r="117" spans="3:23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</row>
    <row r="118" spans="3:23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</row>
    <row r="119" spans="3:23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</row>
    <row r="120" spans="3:23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</row>
    <row r="121" spans="3:23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</row>
    <row r="122" spans="3:23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</row>
    <row r="123" spans="3:23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</row>
    <row r="124" spans="3:23" x14ac:dyDescent="0.25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</row>
    <row r="125" spans="3:23" x14ac:dyDescent="0.25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3" tint="-0.249977111117893"/>
    <pageSetUpPr fitToPage="1"/>
  </sheetPr>
  <dimension ref="A1:W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AD32" sqref="AD32"/>
    </sheetView>
  </sheetViews>
  <sheetFormatPr defaultColWidth="9.09765625" defaultRowHeight="10.5" x14ac:dyDescent="0.25"/>
  <cols>
    <col min="1" max="1" width="31.09765625" style="16" customWidth="1"/>
    <col min="2" max="2" width="31.09765625" style="171" customWidth="1"/>
    <col min="3" max="18" width="9.09765625" style="16"/>
    <col min="19" max="23" width="9.09765625" style="243"/>
    <col min="24" max="16384" width="9.09765625" style="16"/>
  </cols>
  <sheetData>
    <row r="1" spans="1:23" x14ac:dyDescent="0.25">
      <c r="W1" s="243" t="str">
        <f>Menu!B24</f>
        <v>O resultado compilado aqui segue em linha com os números reportados no período, de acordo com o cenário das marcas no período.</v>
      </c>
    </row>
    <row r="2" spans="1:23" s="6" customFormat="1" ht="13" x14ac:dyDescent="0.3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3" s="6" customFormat="1" ht="18" customHeight="1" x14ac:dyDescent="0.3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3" s="6" customFormat="1" ht="4.5" customHeight="1" x14ac:dyDescent="0.3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</row>
    <row r="5" spans="1:23" s="6" customFormat="1" ht="13" x14ac:dyDescent="0.3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  <c r="W5" s="273">
        <v>31.06544186</v>
      </c>
    </row>
    <row r="6" spans="1:23" s="6" customFormat="1" ht="12" x14ac:dyDescent="0.3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  <c r="W6" s="274">
        <v>31.06544186</v>
      </c>
    </row>
    <row r="7" spans="1:23" s="6" customFormat="1" ht="7.5" customHeight="1" x14ac:dyDescent="0.3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  <c r="W7" s="279"/>
    </row>
    <row r="8" spans="1:23" s="6" customFormat="1" ht="15.75" customHeight="1" x14ac:dyDescent="0.3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  <c r="W8" s="273">
        <v>-23.381716599999997</v>
      </c>
    </row>
    <row r="9" spans="1:23" s="6" customFormat="1" ht="7.5" customHeight="1" x14ac:dyDescent="0.3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275"/>
    </row>
    <row r="10" spans="1:23" s="8" customFormat="1" ht="12" customHeight="1" x14ac:dyDescent="0.3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  <c r="W10" s="273">
        <v>7.6837252600000028</v>
      </c>
    </row>
    <row r="11" spans="1:23" ht="7.5" customHeight="1" x14ac:dyDescent="0.3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  <c r="W11" s="264"/>
    </row>
    <row r="12" spans="1:23" ht="13" x14ac:dyDescent="0.3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  <c r="W12" s="273">
        <v>-14.011873390000002</v>
      </c>
    </row>
    <row r="13" spans="1:23" ht="7.5" customHeight="1" x14ac:dyDescent="0.3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  <c r="W13" s="264"/>
    </row>
    <row r="14" spans="1:23" ht="12" x14ac:dyDescent="0.25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  <c r="W14" s="274">
        <v>10.18050129</v>
      </c>
    </row>
    <row r="15" spans="1:23" ht="13" x14ac:dyDescent="0.3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  <c r="W15" s="273">
        <v>3.8523531600000016</v>
      </c>
    </row>
    <row r="16" spans="1:23" ht="7.5" customHeight="1" x14ac:dyDescent="0.3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  <c r="W16" s="264"/>
    </row>
    <row r="17" spans="1:23" ht="12" x14ac:dyDescent="0.25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  <c r="W17" s="274">
        <v>0</v>
      </c>
    </row>
    <row r="18" spans="1:23" ht="13" x14ac:dyDescent="0.3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  <c r="W18" s="273">
        <v>3.8523531600000016</v>
      </c>
    </row>
    <row r="19" spans="1:23" ht="12" x14ac:dyDescent="0.25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45"/>
    </row>
    <row r="20" spans="1:23" ht="13" x14ac:dyDescent="0.3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</row>
    <row r="21" spans="1:23" ht="13" x14ac:dyDescent="0.3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</row>
    <row r="22" spans="1:23" ht="13" x14ac:dyDescent="0.3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</row>
    <row r="23" spans="1:23" ht="13" x14ac:dyDescent="0.3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</row>
    <row r="24" spans="1:23" ht="13" x14ac:dyDescent="0.3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</row>
    <row r="25" spans="1:23" ht="13" x14ac:dyDescent="0.3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</row>
    <row r="26" spans="1:23" ht="13" x14ac:dyDescent="0.3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</row>
    <row r="27" spans="1:23" ht="13" x14ac:dyDescent="0.3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</row>
    <row r="28" spans="1:23" ht="13" x14ac:dyDescent="0.3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</row>
    <row r="29" spans="1:23" ht="13" x14ac:dyDescent="0.3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</row>
    <row r="30" spans="1:23" ht="13" x14ac:dyDescent="0.3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</row>
    <row r="31" spans="1:23" ht="13" x14ac:dyDescent="0.3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</row>
    <row r="32" spans="1:23" ht="13" x14ac:dyDescent="0.3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</row>
    <row r="33" spans="2:23" ht="13" x14ac:dyDescent="0.3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</row>
    <row r="34" spans="2:23" ht="13" x14ac:dyDescent="0.3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</row>
    <row r="35" spans="2:23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</row>
    <row r="36" spans="2:23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</row>
    <row r="37" spans="2:23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</row>
    <row r="38" spans="2:23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</row>
    <row r="39" spans="2:23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</row>
    <row r="40" spans="2:23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</row>
    <row r="41" spans="2:23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</row>
    <row r="42" spans="2:23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</row>
    <row r="43" spans="2:23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</row>
    <row r="44" spans="2:23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</row>
    <row r="45" spans="2:23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</row>
    <row r="46" spans="2:23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</row>
    <row r="47" spans="2:23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</row>
    <row r="48" spans="2:23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</row>
    <row r="49" spans="3:23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</row>
    <row r="50" spans="3:23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</row>
    <row r="51" spans="3:23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</row>
    <row r="52" spans="3:23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</row>
    <row r="53" spans="3:23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</row>
    <row r="54" spans="3:23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</row>
    <row r="55" spans="3:23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</row>
    <row r="56" spans="3:23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</row>
    <row r="57" spans="3:23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</row>
    <row r="58" spans="3:23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</row>
    <row r="59" spans="3:23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</row>
    <row r="60" spans="3:23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</row>
    <row r="61" spans="3:23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</row>
    <row r="62" spans="3:23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</row>
    <row r="63" spans="3:23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</row>
    <row r="64" spans="3:23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</row>
    <row r="65" spans="3:23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</row>
    <row r="66" spans="3:23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</row>
    <row r="67" spans="3:23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</row>
    <row r="68" spans="3:23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</row>
    <row r="69" spans="3:23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</row>
    <row r="70" spans="3:23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</row>
    <row r="71" spans="3:23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</row>
    <row r="72" spans="3:23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</row>
    <row r="73" spans="3:23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</row>
    <row r="74" spans="3:23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</row>
    <row r="75" spans="3:23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</row>
    <row r="76" spans="3:23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</row>
    <row r="77" spans="3:23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</row>
    <row r="78" spans="3:23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</row>
    <row r="79" spans="3:23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</row>
    <row r="80" spans="3:23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</row>
    <row r="81" spans="3:23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</row>
    <row r="82" spans="3:23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</row>
    <row r="83" spans="3:23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</row>
    <row r="84" spans="3:23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</row>
    <row r="85" spans="3:23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</row>
    <row r="86" spans="3:23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</row>
    <row r="87" spans="3:23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</row>
    <row r="88" spans="3:23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</row>
    <row r="89" spans="3:23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</row>
    <row r="90" spans="3:23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</row>
    <row r="91" spans="3:23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</row>
    <row r="92" spans="3:23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</row>
    <row r="93" spans="3:23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</row>
    <row r="94" spans="3:23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</row>
    <row r="95" spans="3:23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</row>
    <row r="96" spans="3:23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</row>
    <row r="97" spans="3:23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</row>
    <row r="98" spans="3:23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</row>
    <row r="99" spans="3:23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</row>
    <row r="100" spans="3:23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</row>
    <row r="101" spans="3:23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</row>
    <row r="102" spans="3:23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</row>
    <row r="103" spans="3:23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</row>
    <row r="104" spans="3:23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</row>
    <row r="105" spans="3:23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</row>
    <row r="106" spans="3:23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</row>
    <row r="107" spans="3:23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</row>
    <row r="108" spans="3:23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</row>
    <row r="109" spans="3:23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</row>
    <row r="110" spans="3:23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</row>
    <row r="111" spans="3:23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</row>
    <row r="112" spans="3:23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</row>
    <row r="113" spans="3:23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</row>
    <row r="114" spans="3:23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</row>
    <row r="115" spans="3:23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</row>
    <row r="116" spans="3:23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</row>
    <row r="117" spans="3:23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</row>
    <row r="118" spans="3:23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</row>
    <row r="119" spans="3:23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</row>
    <row r="120" spans="3:23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</row>
    <row r="121" spans="3:23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</row>
    <row r="122" spans="3:23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</row>
    <row r="123" spans="3:23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</row>
    <row r="124" spans="3:23" x14ac:dyDescent="0.25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</row>
    <row r="125" spans="3:23" x14ac:dyDescent="0.25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3" tint="-0.249977111117893"/>
    <pageSetUpPr fitToPage="1"/>
  </sheetPr>
  <dimension ref="A1:Z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AA13" sqref="AA13"/>
    </sheetView>
  </sheetViews>
  <sheetFormatPr defaultColWidth="9.09765625" defaultRowHeight="10.5" x14ac:dyDescent="0.25"/>
  <cols>
    <col min="1" max="1" width="31.09765625" style="16" customWidth="1"/>
    <col min="2" max="2" width="31.09765625" style="182" customWidth="1"/>
    <col min="3" max="18" width="9.09765625" style="16"/>
    <col min="19" max="23" width="9.09765625" style="243"/>
    <col min="24" max="16384" width="9.09765625" style="16"/>
  </cols>
  <sheetData>
    <row r="1" spans="1:23" x14ac:dyDescent="0.25">
      <c r="W1" s="243" t="str">
        <f>Menu!B24</f>
        <v>O resultado compilado aqui segue em linha com os números reportados no período, de acordo com o cenário das marcas no período.</v>
      </c>
    </row>
    <row r="2" spans="1:23" s="6" customFormat="1" ht="13" x14ac:dyDescent="0.3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3" s="6" customFormat="1" ht="18" customHeight="1" x14ac:dyDescent="0.3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3" s="6" customFormat="1" ht="4.5" customHeight="1" x14ac:dyDescent="0.3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</row>
    <row r="5" spans="1:23" s="6" customFormat="1" ht="13" x14ac:dyDescent="0.3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  <c r="W5" s="273">
        <v>162.43006511999999</v>
      </c>
    </row>
    <row r="6" spans="1:23" s="6" customFormat="1" ht="12" x14ac:dyDescent="0.3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  <c r="W6" s="274">
        <v>82.144161829999987</v>
      </c>
    </row>
    <row r="7" spans="1:23" s="6" customFormat="1" ht="12" x14ac:dyDescent="0.3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  <c r="W7" s="274">
        <v>80.285903290000007</v>
      </c>
    </row>
    <row r="8" spans="1:23" s="6" customFormat="1" ht="7.5" customHeight="1" x14ac:dyDescent="0.3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</row>
    <row r="9" spans="1:23" s="6" customFormat="1" ht="15.75" customHeight="1" x14ac:dyDescent="0.3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  <c r="W9" s="273">
        <v>-128.82126420999998</v>
      </c>
    </row>
    <row r="10" spans="1:23" s="6" customFormat="1" ht="7.5" customHeight="1" x14ac:dyDescent="0.3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</row>
    <row r="11" spans="1:23" s="8" customFormat="1" ht="12" customHeight="1" x14ac:dyDescent="0.3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  <c r="W11" s="273">
        <v>33.608800910000014</v>
      </c>
    </row>
    <row r="12" spans="1:23" ht="7.5" customHeight="1" x14ac:dyDescent="0.3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</row>
    <row r="13" spans="1:23" ht="13" x14ac:dyDescent="0.3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  <c r="W13" s="273">
        <v>-17.887210940000003</v>
      </c>
    </row>
    <row r="14" spans="1:23" ht="7.5" customHeight="1" x14ac:dyDescent="0.3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</row>
    <row r="15" spans="1:23" ht="12" x14ac:dyDescent="0.25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  <c r="W15" s="274">
        <v>7.8156149900000003</v>
      </c>
    </row>
    <row r="16" spans="1:23" ht="13" x14ac:dyDescent="0.3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  <c r="W16" s="273">
        <v>23.537204960000011</v>
      </c>
    </row>
    <row r="17" spans="1:26" ht="7.5" customHeight="1" x14ac:dyDescent="0.3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</row>
    <row r="18" spans="1:26" ht="12" x14ac:dyDescent="0.25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  <c r="W18" s="274">
        <v>0.1</v>
      </c>
    </row>
    <row r="19" spans="1:26" ht="13" x14ac:dyDescent="0.3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  <c r="W19" s="273">
        <f>W16-W18</f>
        <v>23.43720496000001</v>
      </c>
    </row>
    <row r="20" spans="1:26" x14ac:dyDescent="0.25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64"/>
    </row>
    <row r="21" spans="1:26" ht="13" x14ac:dyDescent="0.3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</row>
    <row r="22" spans="1:26" ht="13" x14ac:dyDescent="0.3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</row>
    <row r="23" spans="1:26" ht="13" x14ac:dyDescent="0.3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64"/>
      <c r="X23" s="264"/>
      <c r="Y23" s="264"/>
      <c r="Z23" s="264"/>
    </row>
    <row r="24" spans="1:26" ht="13" x14ac:dyDescent="0.3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64"/>
      <c r="X24" s="264"/>
      <c r="Y24" s="264"/>
      <c r="Z24" s="264"/>
    </row>
    <row r="25" spans="1:26" ht="13" x14ac:dyDescent="0.3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64"/>
      <c r="X25" s="264"/>
      <c r="Y25" s="264"/>
      <c r="Z25" s="264"/>
    </row>
    <row r="26" spans="1:26" ht="13" x14ac:dyDescent="0.3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</row>
    <row r="27" spans="1:26" ht="13" x14ac:dyDescent="0.3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</row>
    <row r="28" spans="1:26" ht="13" x14ac:dyDescent="0.3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</row>
    <row r="29" spans="1:26" ht="13" x14ac:dyDescent="0.3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</row>
    <row r="30" spans="1:26" ht="13" x14ac:dyDescent="0.3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</row>
    <row r="31" spans="1:26" ht="13" x14ac:dyDescent="0.3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</row>
    <row r="32" spans="1:26" ht="13" x14ac:dyDescent="0.3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</row>
    <row r="33" spans="2:23" ht="13" x14ac:dyDescent="0.3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</row>
    <row r="34" spans="2:23" ht="13" x14ac:dyDescent="0.3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</row>
    <row r="35" spans="2:23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</row>
    <row r="36" spans="2:23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</row>
    <row r="37" spans="2:23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</row>
    <row r="38" spans="2:23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</row>
    <row r="39" spans="2:23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</row>
    <row r="40" spans="2:23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</row>
    <row r="41" spans="2:23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</row>
    <row r="42" spans="2:23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</row>
    <row r="43" spans="2:23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</row>
    <row r="44" spans="2:23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</row>
    <row r="45" spans="2:23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</row>
    <row r="46" spans="2:23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</row>
    <row r="47" spans="2:23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</row>
    <row r="48" spans="2:23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</row>
    <row r="49" spans="3:23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</row>
    <row r="50" spans="3:23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</row>
    <row r="51" spans="3:23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</row>
    <row r="52" spans="3:23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</row>
    <row r="53" spans="3:23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</row>
    <row r="54" spans="3:23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</row>
    <row r="55" spans="3:23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</row>
    <row r="56" spans="3:23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</row>
    <row r="57" spans="3:23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</row>
    <row r="58" spans="3:23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</row>
    <row r="59" spans="3:23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</row>
    <row r="60" spans="3:23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</row>
    <row r="61" spans="3:23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</row>
    <row r="62" spans="3:23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</row>
    <row r="63" spans="3:23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</row>
    <row r="64" spans="3:23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</row>
    <row r="65" spans="3:23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</row>
    <row r="66" spans="3:23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</row>
    <row r="67" spans="3:23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</row>
    <row r="68" spans="3:23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</row>
    <row r="69" spans="3:23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</row>
    <row r="70" spans="3:23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</row>
    <row r="71" spans="3:23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</row>
    <row r="72" spans="3:23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</row>
    <row r="73" spans="3:23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</row>
    <row r="74" spans="3:23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</row>
    <row r="75" spans="3:23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</row>
    <row r="76" spans="3:23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</row>
    <row r="77" spans="3:23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</row>
    <row r="78" spans="3:23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</row>
    <row r="79" spans="3:23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</row>
    <row r="80" spans="3:23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</row>
    <row r="81" spans="3:23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</row>
    <row r="82" spans="3:23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</row>
    <row r="83" spans="3:23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</row>
    <row r="84" spans="3:23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</row>
    <row r="85" spans="3:23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</row>
    <row r="86" spans="3:23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</row>
    <row r="87" spans="3:23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</row>
    <row r="88" spans="3:23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</row>
    <row r="89" spans="3:23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</row>
    <row r="90" spans="3:23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</row>
    <row r="91" spans="3:23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</row>
    <row r="92" spans="3:23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</row>
    <row r="93" spans="3:23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</row>
    <row r="94" spans="3:23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</row>
    <row r="95" spans="3:23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</row>
    <row r="96" spans="3:23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</row>
    <row r="97" spans="3:23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</row>
    <row r="98" spans="3:23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</row>
    <row r="99" spans="3:23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</row>
    <row r="100" spans="3:23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</row>
    <row r="101" spans="3:23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</row>
    <row r="102" spans="3:23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</row>
    <row r="103" spans="3:23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</row>
    <row r="104" spans="3:23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</row>
    <row r="105" spans="3:23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</row>
    <row r="106" spans="3:23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</row>
    <row r="107" spans="3:23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</row>
    <row r="108" spans="3:23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</row>
    <row r="109" spans="3:23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</row>
    <row r="110" spans="3:23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</row>
    <row r="111" spans="3:23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</row>
    <row r="112" spans="3:23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</row>
    <row r="113" spans="3:23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</row>
    <row r="114" spans="3:23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</row>
    <row r="115" spans="3:23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</row>
    <row r="116" spans="3:23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</row>
    <row r="117" spans="3:23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</row>
    <row r="118" spans="3:23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</row>
    <row r="119" spans="3:23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</row>
    <row r="120" spans="3:23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</row>
    <row r="121" spans="3:23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</row>
    <row r="122" spans="3:23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</row>
    <row r="123" spans="3:23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</row>
    <row r="124" spans="3:23" x14ac:dyDescent="0.25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</row>
    <row r="125" spans="3:23" x14ac:dyDescent="0.25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3" tint="-0.249977111117893"/>
    <pageSetUpPr fitToPage="1"/>
  </sheetPr>
  <dimension ref="A1:Z125"/>
  <sheetViews>
    <sheetView showGridLines="0" zoomScale="90" zoomScaleNormal="90" zoomScaleSheetLayoutView="100" workbookViewId="0">
      <pane xSplit="1" ySplit="3" topLeftCell="V4" activePane="bottomRight" state="frozen"/>
      <selection activeCell="I30" sqref="I30"/>
      <selection pane="topRight" activeCell="I30" sqref="I30"/>
      <selection pane="bottomLeft" activeCell="I30" sqref="I30"/>
      <selection pane="bottomRight" activeCell="AB17" sqref="AB17"/>
    </sheetView>
  </sheetViews>
  <sheetFormatPr defaultColWidth="9.09765625" defaultRowHeight="10.5" x14ac:dyDescent="0.25"/>
  <cols>
    <col min="1" max="1" width="31.09765625" style="16" customWidth="1"/>
    <col min="2" max="2" width="31.09765625" style="192" customWidth="1"/>
    <col min="3" max="18" width="9.09765625" style="16"/>
    <col min="19" max="23" width="9.09765625" style="243"/>
    <col min="24" max="16384" width="9.09765625" style="16"/>
  </cols>
  <sheetData>
    <row r="1" spans="1:23" x14ac:dyDescent="0.25">
      <c r="W1" s="243" t="str">
        <f>Menu!B24</f>
        <v>O resultado compilado aqui segue em linha com os números reportados no período, de acordo com o cenário das marcas no período.</v>
      </c>
    </row>
    <row r="2" spans="1:23" s="6" customFormat="1" ht="13" x14ac:dyDescent="0.3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3" s="6" customFormat="1" ht="18" customHeight="1" x14ac:dyDescent="0.3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3" s="6" customFormat="1" ht="4.5" customHeight="1" x14ac:dyDescent="0.3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</row>
    <row r="5" spans="1:23" s="6" customFormat="1" ht="13" x14ac:dyDescent="0.3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  <c r="W5" s="273">
        <v>167.04380164999998</v>
      </c>
    </row>
    <row r="6" spans="1:23" s="6" customFormat="1" ht="12" x14ac:dyDescent="0.3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  <c r="W6" s="274">
        <v>27.804992009999978</v>
      </c>
    </row>
    <row r="7" spans="1:23" s="6" customFormat="1" ht="12" x14ac:dyDescent="0.3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  <c r="W7" s="274">
        <v>139.23880964</v>
      </c>
    </row>
    <row r="8" spans="1:23" s="6" customFormat="1" ht="7.5" customHeight="1" x14ac:dyDescent="0.3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</row>
    <row r="9" spans="1:23" s="6" customFormat="1" ht="15.75" customHeight="1" x14ac:dyDescent="0.3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  <c r="W9" s="273">
        <v>-113.38292119999998</v>
      </c>
    </row>
    <row r="10" spans="1:23" s="6" customFormat="1" ht="7.5" customHeight="1" x14ac:dyDescent="0.3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</row>
    <row r="11" spans="1:23" s="8" customFormat="1" ht="12" customHeight="1" x14ac:dyDescent="0.3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  <c r="W11" s="273">
        <v>53.660880449999993</v>
      </c>
    </row>
    <row r="12" spans="1:23" ht="7.5" customHeight="1" x14ac:dyDescent="0.3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</row>
    <row r="13" spans="1:23" ht="13" x14ac:dyDescent="0.3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  <c r="W13" s="273">
        <v>-56.824869219999997</v>
      </c>
    </row>
    <row r="14" spans="1:23" ht="7.5" customHeight="1" x14ac:dyDescent="0.3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</row>
    <row r="15" spans="1:23" ht="12" x14ac:dyDescent="0.25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  <c r="W15" s="274">
        <v>22.77148077</v>
      </c>
    </row>
    <row r="16" spans="1:23" ht="13" x14ac:dyDescent="0.3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  <c r="W16" s="273">
        <v>18.916487849999996</v>
      </c>
    </row>
    <row r="17" spans="1:26" ht="7.5" customHeight="1" x14ac:dyDescent="0.3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</row>
    <row r="18" spans="1:26" ht="12" x14ac:dyDescent="0.25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  <c r="W18" s="274">
        <v>0.69100415000000004</v>
      </c>
    </row>
    <row r="19" spans="1:26" ht="13" x14ac:dyDescent="0.3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  <c r="W19" s="273">
        <v>19.607491999999997</v>
      </c>
    </row>
    <row r="20" spans="1:26" x14ac:dyDescent="0.25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</row>
    <row r="21" spans="1:26" ht="13" x14ac:dyDescent="0.3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</row>
    <row r="22" spans="1:26" ht="13" x14ac:dyDescent="0.3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</row>
    <row r="23" spans="1:26" ht="13" x14ac:dyDescent="0.3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</row>
    <row r="24" spans="1:26" ht="13" x14ac:dyDescent="0.3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</row>
    <row r="25" spans="1:26" ht="13" x14ac:dyDescent="0.3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</row>
    <row r="26" spans="1:26" ht="13" x14ac:dyDescent="0.3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</row>
    <row r="27" spans="1:26" ht="13" x14ac:dyDescent="0.3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</row>
    <row r="28" spans="1:26" ht="13" x14ac:dyDescent="0.3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</row>
    <row r="29" spans="1:26" ht="13" x14ac:dyDescent="0.3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</row>
    <row r="30" spans="1:26" ht="13" x14ac:dyDescent="0.3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</row>
    <row r="31" spans="1:26" ht="13" x14ac:dyDescent="0.3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</row>
    <row r="32" spans="1:26" ht="13" x14ac:dyDescent="0.3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</row>
    <row r="33" spans="2:23" ht="13" x14ac:dyDescent="0.3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</row>
    <row r="34" spans="2:23" ht="13" x14ac:dyDescent="0.3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</row>
    <row r="35" spans="2:23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</row>
    <row r="36" spans="2:23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</row>
    <row r="37" spans="2:23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</row>
    <row r="38" spans="2:23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</row>
    <row r="39" spans="2:23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</row>
    <row r="40" spans="2:23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</row>
    <row r="41" spans="2:23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</row>
    <row r="42" spans="2:23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</row>
    <row r="43" spans="2:23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</row>
    <row r="44" spans="2:23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</row>
    <row r="45" spans="2:23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</row>
    <row r="46" spans="2:23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</row>
    <row r="47" spans="2:23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</row>
    <row r="48" spans="2:23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</row>
    <row r="49" spans="3:23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</row>
    <row r="50" spans="3:23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</row>
    <row r="51" spans="3:23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</row>
    <row r="52" spans="3:23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</row>
    <row r="53" spans="3:23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</row>
    <row r="54" spans="3:23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</row>
    <row r="55" spans="3:23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</row>
    <row r="56" spans="3:23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</row>
    <row r="57" spans="3:23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</row>
    <row r="58" spans="3:23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</row>
    <row r="59" spans="3:23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</row>
    <row r="60" spans="3:23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</row>
    <row r="61" spans="3:23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</row>
    <row r="62" spans="3:23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</row>
    <row r="63" spans="3:23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</row>
    <row r="64" spans="3:23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</row>
    <row r="65" spans="3:23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</row>
    <row r="66" spans="3:23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</row>
    <row r="67" spans="3:23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</row>
    <row r="68" spans="3:23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</row>
    <row r="69" spans="3:23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</row>
    <row r="70" spans="3:23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</row>
    <row r="71" spans="3:23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</row>
    <row r="72" spans="3:23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</row>
    <row r="73" spans="3:23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</row>
    <row r="74" spans="3:23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</row>
    <row r="75" spans="3:23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</row>
    <row r="76" spans="3:23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</row>
    <row r="77" spans="3:23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</row>
    <row r="78" spans="3:23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</row>
    <row r="79" spans="3:23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</row>
    <row r="80" spans="3:23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</row>
    <row r="81" spans="3:23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</row>
    <row r="82" spans="3:23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</row>
    <row r="83" spans="3:23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</row>
    <row r="84" spans="3:23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</row>
    <row r="85" spans="3:23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</row>
    <row r="86" spans="3:23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</row>
    <row r="87" spans="3:23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</row>
    <row r="88" spans="3:23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</row>
    <row r="89" spans="3:23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</row>
    <row r="90" spans="3:23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</row>
    <row r="91" spans="3:23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</row>
    <row r="92" spans="3:23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</row>
    <row r="93" spans="3:23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</row>
    <row r="94" spans="3:23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</row>
    <row r="95" spans="3:23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</row>
    <row r="96" spans="3:23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</row>
    <row r="97" spans="3:23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</row>
    <row r="98" spans="3:23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</row>
    <row r="99" spans="3:23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</row>
    <row r="100" spans="3:23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</row>
    <row r="101" spans="3:23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</row>
    <row r="102" spans="3:23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</row>
    <row r="103" spans="3:23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</row>
    <row r="104" spans="3:23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</row>
    <row r="105" spans="3:23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</row>
    <row r="106" spans="3:23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</row>
    <row r="107" spans="3:23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</row>
    <row r="108" spans="3:23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</row>
    <row r="109" spans="3:23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</row>
    <row r="110" spans="3:23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</row>
    <row r="111" spans="3:23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</row>
    <row r="112" spans="3:23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</row>
    <row r="113" spans="3:23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</row>
    <row r="114" spans="3:23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</row>
    <row r="115" spans="3:23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</row>
    <row r="116" spans="3:23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</row>
    <row r="117" spans="3:23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</row>
    <row r="118" spans="3:23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</row>
    <row r="119" spans="3:23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</row>
    <row r="120" spans="3:23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</row>
    <row r="121" spans="3:23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</row>
    <row r="122" spans="3:23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</row>
    <row r="123" spans="3:23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</row>
    <row r="124" spans="3:23" x14ac:dyDescent="0.25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</row>
    <row r="125" spans="3:23" x14ac:dyDescent="0.25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rgb="FF183962"/>
    <pageSetUpPr fitToPage="1"/>
  </sheetPr>
  <dimension ref="A1:Z123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AF21" sqref="AF21"/>
    </sheetView>
  </sheetViews>
  <sheetFormatPr defaultColWidth="9.09765625" defaultRowHeight="10.5" x14ac:dyDescent="0.25"/>
  <cols>
    <col min="1" max="1" width="31.09765625" style="5" customWidth="1"/>
    <col min="2" max="2" width="31.09765625" style="204" customWidth="1"/>
    <col min="3" max="5" width="9.09765625" style="5"/>
    <col min="6" max="9" width="9.09765625" style="16"/>
    <col min="10" max="10" width="9.09765625" style="5"/>
    <col min="11" max="18" width="9.09765625" style="16"/>
    <col min="19" max="23" width="9.09765625" style="243"/>
    <col min="24" max="16384" width="9.09765625" style="5"/>
  </cols>
  <sheetData>
    <row r="1" spans="1:25" x14ac:dyDescent="0.25">
      <c r="C1" s="16"/>
      <c r="D1" s="16"/>
      <c r="E1" s="16"/>
      <c r="J1" s="16"/>
      <c r="W1" s="243" t="str">
        <f>Menu!B24</f>
        <v>O resultado compilado aqui segue em linha com os números reportados no período, de acordo com o cenário das marcas no período.</v>
      </c>
    </row>
    <row r="2" spans="1:25" s="6" customFormat="1" ht="13" x14ac:dyDescent="0.3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</row>
    <row r="3" spans="1:25" s="6" customFormat="1" ht="18" customHeight="1" x14ac:dyDescent="0.3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5" s="6" customFormat="1" ht="4.5" customHeight="1" x14ac:dyDescent="0.3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</row>
    <row r="5" spans="1:25" s="6" customFormat="1" ht="13" x14ac:dyDescent="0.3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  <c r="W5" s="273">
        <v>146.1592149906277</v>
      </c>
      <c r="Y5" s="265"/>
    </row>
    <row r="6" spans="1:25" s="6" customFormat="1" ht="7.5" customHeight="1" x14ac:dyDescent="0.3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Y6" s="265"/>
    </row>
    <row r="7" spans="1:25" s="6" customFormat="1" ht="15.75" customHeight="1" x14ac:dyDescent="0.3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  <c r="W7" s="273">
        <v>-96.184687091560789</v>
      </c>
      <c r="Y7" s="265"/>
    </row>
    <row r="8" spans="1:25" s="6" customFormat="1" ht="7.5" customHeight="1" x14ac:dyDescent="0.3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Y8" s="265"/>
    </row>
    <row r="9" spans="1:25" s="8" customFormat="1" ht="12" customHeight="1" x14ac:dyDescent="0.3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  <c r="W9" s="273">
        <v>49.974527899066914</v>
      </c>
      <c r="X9" s="6"/>
      <c r="Y9" s="265"/>
    </row>
    <row r="10" spans="1:25" s="16" customFormat="1" ht="7.5" customHeight="1" x14ac:dyDescent="0.25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Y10" s="266"/>
    </row>
    <row r="11" spans="1:25" s="16" customFormat="1" ht="13" x14ac:dyDescent="0.3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  <c r="W11" s="273">
        <v>-63.180113443873196</v>
      </c>
      <c r="X11" s="6"/>
      <c r="Y11" s="265"/>
    </row>
    <row r="12" spans="1:25" s="16" customFormat="1" ht="7.5" customHeight="1" x14ac:dyDescent="0.25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Y12" s="266"/>
    </row>
    <row r="13" spans="1:25" s="16" customFormat="1" ht="12" x14ac:dyDescent="0.25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  <c r="W13" s="274">
        <v>26.871868052494904</v>
      </c>
      <c r="X13" s="6"/>
      <c r="Y13" s="265"/>
    </row>
    <row r="14" spans="1:25" s="16" customFormat="1" ht="13" x14ac:dyDescent="0.3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  <c r="W14" s="273">
        <v>-1.5401906099208809</v>
      </c>
      <c r="Y14" s="266"/>
    </row>
    <row r="15" spans="1:25" s="16" customFormat="1" ht="7.5" customHeight="1" x14ac:dyDescent="0.3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Y15" s="266"/>
    </row>
    <row r="16" spans="1:25" s="16" customFormat="1" ht="12" x14ac:dyDescent="0.25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  <c r="W16" s="274">
        <v>15.206473117609502</v>
      </c>
      <c r="X16" s="6"/>
      <c r="Y16" s="265"/>
    </row>
    <row r="17" spans="1:26" s="16" customFormat="1" ht="13" x14ac:dyDescent="0.3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  <c r="W17" s="273">
        <v>13.666282507688621</v>
      </c>
      <c r="X17" s="6"/>
    </row>
    <row r="18" spans="1:26" s="16" customFormat="1" x14ac:dyDescent="0.25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  <c r="W18" s="245"/>
    </row>
    <row r="19" spans="1:26" ht="13" x14ac:dyDescent="0.3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63"/>
    </row>
    <row r="20" spans="1:26" ht="13" x14ac:dyDescent="0.3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64"/>
      <c r="W20" s="264"/>
      <c r="X20" s="264"/>
      <c r="Y20" s="264"/>
      <c r="Z20" s="264"/>
    </row>
    <row r="21" spans="1:26" ht="12.75" customHeight="1" x14ac:dyDescent="0.3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64"/>
      <c r="W21" s="264"/>
      <c r="X21" s="291"/>
      <c r="Y21" s="291"/>
      <c r="Z21" s="291"/>
    </row>
    <row r="22" spans="1:26" ht="13" x14ac:dyDescent="0.3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64"/>
      <c r="W22" s="264"/>
      <c r="X22" s="291"/>
      <c r="Y22" s="291"/>
      <c r="Z22" s="291"/>
    </row>
    <row r="23" spans="1:26" ht="13" x14ac:dyDescent="0.3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64"/>
      <c r="W23" s="264"/>
      <c r="X23" s="291"/>
      <c r="Y23" s="291"/>
      <c r="Z23" s="291"/>
    </row>
    <row r="24" spans="1:26" ht="13" x14ac:dyDescent="0.3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64"/>
      <c r="W24" s="264"/>
      <c r="X24" s="291"/>
      <c r="Y24" s="291"/>
      <c r="Z24" s="291"/>
    </row>
    <row r="25" spans="1:26" ht="13" x14ac:dyDescent="0.3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64"/>
      <c r="W25" s="264"/>
      <c r="X25" s="291"/>
      <c r="Y25" s="291"/>
      <c r="Z25" s="291"/>
    </row>
    <row r="26" spans="1:26" ht="13" x14ac:dyDescent="0.3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</row>
    <row r="27" spans="1:26" ht="13" x14ac:dyDescent="0.3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</row>
    <row r="28" spans="1:26" ht="13" x14ac:dyDescent="0.3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</row>
    <row r="29" spans="1:26" ht="13" x14ac:dyDescent="0.3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</row>
    <row r="30" spans="1:26" ht="13" x14ac:dyDescent="0.3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</row>
    <row r="31" spans="1:26" ht="13" x14ac:dyDescent="0.3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</row>
    <row r="32" spans="1:26" ht="13" x14ac:dyDescent="0.3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</row>
    <row r="33" spans="3:23" x14ac:dyDescent="0.25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</row>
    <row r="34" spans="3:23" x14ac:dyDescent="0.25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</row>
    <row r="35" spans="3:23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</row>
    <row r="36" spans="3:23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</row>
    <row r="37" spans="3:23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</row>
    <row r="38" spans="3:23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</row>
    <row r="39" spans="3:23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</row>
    <row r="40" spans="3:23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</row>
    <row r="41" spans="3:23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</row>
    <row r="42" spans="3:23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</row>
    <row r="43" spans="3:23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</row>
    <row r="44" spans="3:23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</row>
    <row r="45" spans="3:23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</row>
    <row r="46" spans="3:23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</row>
    <row r="47" spans="3:23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</row>
    <row r="48" spans="3:23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</row>
    <row r="49" spans="3:23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</row>
    <row r="50" spans="3:23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</row>
    <row r="51" spans="3:23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</row>
    <row r="52" spans="3:23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</row>
    <row r="53" spans="3:23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</row>
    <row r="54" spans="3:23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</row>
    <row r="55" spans="3:23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</row>
    <row r="56" spans="3:23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</row>
    <row r="57" spans="3:23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</row>
    <row r="58" spans="3:23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</row>
    <row r="59" spans="3:23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</row>
    <row r="60" spans="3:23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</row>
    <row r="61" spans="3:23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</row>
    <row r="62" spans="3:23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</row>
    <row r="63" spans="3:23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</row>
    <row r="64" spans="3:23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</row>
    <row r="65" spans="3:23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</row>
    <row r="66" spans="3:23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</row>
    <row r="67" spans="3:23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</row>
    <row r="68" spans="3:23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</row>
    <row r="69" spans="3:23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</row>
    <row r="70" spans="3:23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</row>
    <row r="71" spans="3:23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</row>
    <row r="72" spans="3:23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</row>
    <row r="73" spans="3:23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</row>
    <row r="74" spans="3:23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</row>
    <row r="75" spans="3:23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</row>
    <row r="76" spans="3:23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</row>
    <row r="77" spans="3:23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</row>
    <row r="78" spans="3:23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</row>
    <row r="79" spans="3:23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</row>
    <row r="80" spans="3:23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</row>
    <row r="81" spans="3:23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</row>
    <row r="82" spans="3:23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</row>
    <row r="83" spans="3:23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</row>
    <row r="84" spans="3:23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</row>
    <row r="85" spans="3:23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</row>
    <row r="86" spans="3:23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</row>
    <row r="87" spans="3:23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</row>
    <row r="88" spans="3:23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</row>
    <row r="89" spans="3:23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</row>
    <row r="90" spans="3:23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</row>
    <row r="91" spans="3:23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</row>
    <row r="92" spans="3:23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</row>
    <row r="93" spans="3:23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</row>
    <row r="94" spans="3:23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</row>
    <row r="95" spans="3:23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</row>
    <row r="96" spans="3:23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</row>
    <row r="97" spans="3:23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</row>
    <row r="98" spans="3:23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</row>
    <row r="99" spans="3:23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</row>
    <row r="100" spans="3:23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</row>
    <row r="101" spans="3:23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</row>
    <row r="102" spans="3:23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</row>
    <row r="103" spans="3:23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</row>
    <row r="104" spans="3:23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</row>
    <row r="105" spans="3:23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</row>
    <row r="106" spans="3:23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</row>
    <row r="107" spans="3:23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</row>
    <row r="108" spans="3:23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</row>
    <row r="109" spans="3:23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</row>
    <row r="110" spans="3:23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</row>
    <row r="111" spans="3:23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</row>
    <row r="112" spans="3:23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</row>
    <row r="113" spans="3:23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</row>
    <row r="114" spans="3:23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</row>
    <row r="115" spans="3:23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</row>
    <row r="116" spans="3:23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</row>
    <row r="117" spans="3:23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</row>
    <row r="118" spans="3:23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</row>
    <row r="119" spans="3:23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</row>
    <row r="120" spans="3:23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</row>
    <row r="121" spans="3:23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</row>
    <row r="122" spans="3:23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</row>
    <row r="123" spans="3:23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</row>
  </sheetData>
  <dataConsolidate/>
  <mergeCells count="1">
    <mergeCell ref="X21:Z2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3" tint="-0.249977111117893"/>
    <pageSetUpPr fitToPage="1"/>
  </sheetPr>
  <dimension ref="A1:AF123"/>
  <sheetViews>
    <sheetView showGridLines="0" zoomScale="90" zoomScaleNormal="90" zoomScaleSheetLayoutView="100" workbookViewId="0">
      <pane xSplit="1" ySplit="3" topLeftCell="X4" activePane="bottomRight" state="frozen"/>
      <selection activeCell="I30" sqref="I30"/>
      <selection pane="topRight" activeCell="I30" sqref="I30"/>
      <selection pane="bottomLeft" activeCell="I30" sqref="I30"/>
      <selection pane="bottomRight" activeCell="AH14" sqref="AH14"/>
    </sheetView>
  </sheetViews>
  <sheetFormatPr defaultColWidth="9.09765625" defaultRowHeight="10.5" x14ac:dyDescent="0.25"/>
  <cols>
    <col min="1" max="1" width="31.09765625" style="5" customWidth="1"/>
    <col min="2" max="2" width="31.09765625" style="214" hidden="1" customWidth="1"/>
    <col min="3" max="5" width="0" style="5" hidden="1" customWidth="1"/>
    <col min="6" max="18" width="0" style="16" hidden="1" customWidth="1"/>
    <col min="19" max="19" width="13.69921875" style="5" bestFit="1" customWidth="1"/>
    <col min="20" max="31" width="9.09765625" style="243"/>
    <col min="32" max="16384" width="9.09765625" style="5"/>
  </cols>
  <sheetData>
    <row r="1" spans="1:32" x14ac:dyDescent="0.25">
      <c r="C1" s="16"/>
      <c r="D1" s="16"/>
      <c r="E1" s="16"/>
      <c r="AF1" s="5" t="s">
        <v>340</v>
      </c>
    </row>
    <row r="2" spans="1:32" s="6" customFormat="1" ht="13" x14ac:dyDescent="0.3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2" s="6" customFormat="1" ht="19.899999999999999" customHeight="1" x14ac:dyDescent="0.3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2" s="6" customFormat="1" ht="4.5" customHeight="1" x14ac:dyDescent="0.3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2" s="6" customFormat="1" ht="13" x14ac:dyDescent="0.3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2" s="6" customFormat="1" ht="12" x14ac:dyDescent="0.3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2" s="6" customFormat="1" ht="15.75" customHeight="1" x14ac:dyDescent="0.3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2" s="6" customFormat="1" ht="7.5" customHeight="1" x14ac:dyDescent="0.3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2" s="8" customFormat="1" ht="12" customHeight="1" x14ac:dyDescent="0.3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2" s="16" customFormat="1" ht="7.5" customHeight="1" x14ac:dyDescent="0.25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2" s="16" customFormat="1" ht="13" x14ac:dyDescent="0.3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2" s="16" customFormat="1" ht="7.5" customHeight="1" x14ac:dyDescent="0.25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2" s="16" customFormat="1" ht="12" x14ac:dyDescent="0.25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2" s="16" customFormat="1" ht="13" x14ac:dyDescent="0.3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2" s="16" customFormat="1" ht="7.5" customHeight="1" x14ac:dyDescent="0.3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2" s="16" customFormat="1" ht="12" x14ac:dyDescent="0.25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3" x14ac:dyDescent="0.3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5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3" x14ac:dyDescent="0.3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3" x14ac:dyDescent="0.3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3" x14ac:dyDescent="0.3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3" x14ac:dyDescent="0.3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3" x14ac:dyDescent="0.3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3" x14ac:dyDescent="0.3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3" x14ac:dyDescent="0.3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3" x14ac:dyDescent="0.3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3" x14ac:dyDescent="0.3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3" x14ac:dyDescent="0.3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3" x14ac:dyDescent="0.3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3" x14ac:dyDescent="0.3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3" x14ac:dyDescent="0.3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3" x14ac:dyDescent="0.3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5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5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5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5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5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5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5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5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5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5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5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5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5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5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5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5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5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5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5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5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5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5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5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5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5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5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5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5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5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5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5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5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5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5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5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5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5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5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5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5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5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5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5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5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5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5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5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5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5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5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5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5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5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5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5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5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5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5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5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5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5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5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5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5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5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5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5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5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5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5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5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5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5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5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5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5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5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5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5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5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5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5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5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5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5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5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5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5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5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5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5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3" tint="-0.249977111117893"/>
  </sheetPr>
  <dimension ref="A1:W114"/>
  <sheetViews>
    <sheetView showGridLines="0" zoomScale="90" zoomScaleNormal="90" workbookViewId="0">
      <pane xSplit="1" ySplit="3" topLeftCell="W4" activePane="bottomRight" state="frozen"/>
      <selection activeCell="I30" sqref="I30"/>
      <selection pane="topRight" activeCell="I30" sqref="I30"/>
      <selection pane="bottomLeft" activeCell="I30" sqref="I30"/>
      <selection pane="bottomRight" activeCell="AB87" sqref="AB87"/>
    </sheetView>
  </sheetViews>
  <sheetFormatPr defaultColWidth="9.09765625" defaultRowHeight="10.5" x14ac:dyDescent="0.25"/>
  <cols>
    <col min="1" max="2" width="66.3984375" style="34" customWidth="1"/>
    <col min="3" max="3" width="9.3984375" style="34" bestFit="1" customWidth="1"/>
    <col min="4" max="6" width="9.3984375" style="16" bestFit="1" customWidth="1"/>
    <col min="7" max="9" width="9.3984375" style="34" bestFit="1" customWidth="1"/>
    <col min="10" max="17" width="9.3984375" style="16" bestFit="1" customWidth="1"/>
    <col min="18" max="23" width="9.3984375" style="243" bestFit="1" customWidth="1"/>
    <col min="24" max="16384" width="9.09765625" style="16"/>
  </cols>
  <sheetData>
    <row r="1" spans="1:23" x14ac:dyDescent="0.25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  <c r="W1" s="76"/>
    </row>
    <row r="2" spans="1:23" s="7" customFormat="1" ht="13" x14ac:dyDescent="0.3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  <c r="W2" s="255"/>
    </row>
    <row r="3" spans="1:23" s="6" customFormat="1" ht="18" customHeight="1" x14ac:dyDescent="0.3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</row>
    <row r="4" spans="1:23" s="6" customFormat="1" ht="13" customHeight="1" x14ac:dyDescent="0.35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  <c r="W4" s="246"/>
    </row>
    <row r="5" spans="1:23" s="6" customFormat="1" ht="13" customHeight="1" x14ac:dyDescent="0.25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  <c r="W5" s="246"/>
    </row>
    <row r="6" spans="1:23" customFormat="1" ht="13" customHeight="1" x14ac:dyDescent="0.3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  <c r="W6" s="280">
        <v>484182</v>
      </c>
    </row>
    <row r="7" spans="1:23" customFormat="1" ht="13" customHeight="1" x14ac:dyDescent="0.3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  <c r="W7" s="268">
        <v>198348</v>
      </c>
    </row>
    <row r="8" spans="1:23" s="241" customFormat="1" ht="13" customHeight="1" x14ac:dyDescent="0.3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  <c r="W8" s="268">
        <v>5109</v>
      </c>
    </row>
    <row r="9" spans="1:23" customFormat="1" ht="13" customHeight="1" x14ac:dyDescent="0.3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  <c r="W9" s="268">
        <v>100548</v>
      </c>
    </row>
    <row r="10" spans="1:23" customFormat="1" ht="13" customHeight="1" x14ac:dyDescent="0.3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  <c r="W10" s="268">
        <v>50902</v>
      </c>
    </row>
    <row r="11" spans="1:23" customFormat="1" ht="13" customHeight="1" x14ac:dyDescent="0.3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  <c r="W11" s="268">
        <v>0</v>
      </c>
    </row>
    <row r="12" spans="1:23" customFormat="1" ht="13" customHeight="1" x14ac:dyDescent="0.3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  <c r="W12" s="268">
        <v>129275</v>
      </c>
    </row>
    <row r="13" spans="1:23" customFormat="1" ht="13" customHeight="1" x14ac:dyDescent="0.3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268">
        <v>0</v>
      </c>
    </row>
    <row r="14" spans="1:23" customFormat="1" ht="13" customHeight="1" x14ac:dyDescent="0.3">
      <c r="A14" s="42"/>
      <c r="B14" s="42"/>
      <c r="R14" s="242"/>
      <c r="S14" s="251"/>
      <c r="T14" s="251"/>
      <c r="U14" s="251"/>
      <c r="V14" s="251"/>
      <c r="W14" s="281"/>
    </row>
    <row r="15" spans="1:23" customFormat="1" ht="13" customHeight="1" x14ac:dyDescent="0.3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  <c r="W15" s="280">
        <v>2174340</v>
      </c>
    </row>
    <row r="16" spans="1:23" customFormat="1" ht="13" customHeight="1" x14ac:dyDescent="0.3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  <c r="W16" s="268">
        <v>6906</v>
      </c>
    </row>
    <row r="17" spans="1:23" customFormat="1" ht="13" customHeight="1" x14ac:dyDescent="0.3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  <c r="W17" s="268">
        <v>59151</v>
      </c>
    </row>
    <row r="18" spans="1:23" customFormat="1" ht="13" customHeight="1" x14ac:dyDescent="0.3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  <c r="W18" s="268">
        <v>101516</v>
      </c>
    </row>
    <row r="19" spans="1:23" customFormat="1" ht="13" customHeight="1" x14ac:dyDescent="0.3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  <c r="W19" s="268">
        <v>505450</v>
      </c>
    </row>
    <row r="20" spans="1:23" customFormat="1" ht="13" customHeight="1" x14ac:dyDescent="0.3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  <c r="W20" s="268">
        <v>909951</v>
      </c>
    </row>
    <row r="21" spans="1:23" customFormat="1" ht="13" customHeight="1" x14ac:dyDescent="0.3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  <c r="W21" s="268">
        <v>591366</v>
      </c>
    </row>
    <row r="22" spans="1:23" customFormat="1" ht="13" customHeight="1" x14ac:dyDescent="0.3">
      <c r="A22" s="37"/>
      <c r="B22" s="37"/>
      <c r="R22" s="242"/>
      <c r="S22" s="251"/>
      <c r="T22" s="251"/>
      <c r="U22" s="251"/>
      <c r="V22" s="251"/>
      <c r="W22" s="281"/>
    </row>
    <row r="23" spans="1:23" customFormat="1" ht="13" customHeight="1" x14ac:dyDescent="0.3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  <c r="W23" s="282">
        <f>W15+W6</f>
        <v>2658522</v>
      </c>
    </row>
    <row r="24" spans="1:23" customFormat="1" ht="13" customHeight="1" x14ac:dyDescent="0.3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  <c r="W24" s="283"/>
    </row>
    <row r="25" spans="1:23" customFormat="1" ht="13" customHeight="1" x14ac:dyDescent="0.35">
      <c r="A25" s="139" t="s">
        <v>42</v>
      </c>
      <c r="B25" s="139" t="s">
        <v>219</v>
      </c>
      <c r="R25" s="242"/>
      <c r="S25" s="251"/>
      <c r="T25" s="251"/>
      <c r="U25" s="251"/>
      <c r="V25" s="251"/>
      <c r="W25" s="281"/>
    </row>
    <row r="26" spans="1:23" customFormat="1" ht="13" customHeight="1" x14ac:dyDescent="0.3">
      <c r="A26" s="36"/>
      <c r="B26" s="36"/>
      <c r="R26" s="242"/>
      <c r="S26" s="251"/>
      <c r="T26" s="251"/>
      <c r="U26" s="251"/>
      <c r="V26" s="251"/>
      <c r="W26" s="281"/>
    </row>
    <row r="27" spans="1:23" customFormat="1" ht="13" customHeight="1" x14ac:dyDescent="0.3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  <c r="W27" s="280">
        <v>466373.27713550575</v>
      </c>
    </row>
    <row r="28" spans="1:23" customFormat="1" ht="13" customHeight="1" x14ac:dyDescent="0.3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  <c r="W28" s="268">
        <v>167128.87781333399</v>
      </c>
    </row>
    <row r="29" spans="1:23" customFormat="1" ht="13" customHeight="1" x14ac:dyDescent="0.3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  <c r="W29" s="268">
        <v>76655.892884026005</v>
      </c>
    </row>
    <row r="30" spans="1:23" customFormat="1" ht="13" customHeight="1" x14ac:dyDescent="0.3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  <c r="W30" s="268">
        <v>80571.481734979796</v>
      </c>
    </row>
    <row r="31" spans="1:23" customFormat="1" ht="13" customHeight="1" x14ac:dyDescent="0.3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268">
        <v>0</v>
      </c>
    </row>
    <row r="32" spans="1:23" customFormat="1" ht="13" customHeight="1" x14ac:dyDescent="0.3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  <c r="W32" s="268">
        <v>100316.33404623595</v>
      </c>
    </row>
    <row r="33" spans="1:23" customFormat="1" ht="13" customHeight="1" x14ac:dyDescent="0.3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  <c r="W33" s="268">
        <v>41700.690656930034</v>
      </c>
    </row>
    <row r="34" spans="1:23" customFormat="1" ht="13" customHeight="1" x14ac:dyDescent="0.3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268">
        <v>0</v>
      </c>
    </row>
    <row r="35" spans="1:23" customFormat="1" ht="13" customHeight="1" x14ac:dyDescent="0.3">
      <c r="A35" s="39"/>
      <c r="B35" s="39"/>
      <c r="R35" s="242"/>
      <c r="S35" s="251"/>
      <c r="T35" s="251"/>
      <c r="U35" s="251"/>
      <c r="V35" s="251"/>
      <c r="W35" s="281"/>
    </row>
    <row r="36" spans="1:23" customFormat="1" ht="13" customHeight="1" x14ac:dyDescent="0.3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  <c r="W36" s="280">
        <v>1185984.1322185751</v>
      </c>
    </row>
    <row r="37" spans="1:23" customFormat="1" ht="13" customHeight="1" x14ac:dyDescent="0.3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  <c r="W37" s="268">
        <v>453198</v>
      </c>
    </row>
    <row r="38" spans="1:23" customFormat="1" ht="13" customHeight="1" x14ac:dyDescent="0.3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  <c r="W38" s="268">
        <v>117241</v>
      </c>
    </row>
    <row r="39" spans="1:23" customFormat="1" ht="13" customHeight="1" x14ac:dyDescent="0.3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  <c r="W39" s="268">
        <v>40228.849202199999</v>
      </c>
    </row>
    <row r="40" spans="1:23" customFormat="1" ht="13" customHeight="1" x14ac:dyDescent="0.3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  <c r="W40" s="268">
        <v>535895.85690686922</v>
      </c>
    </row>
    <row r="41" spans="1:23" customFormat="1" ht="13" customHeight="1" x14ac:dyDescent="0.3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  <c r="W41" s="268">
        <v>39420.426109505934</v>
      </c>
    </row>
    <row r="42" spans="1:23" customFormat="1" ht="13" customHeight="1" x14ac:dyDescent="0.3">
      <c r="A42" s="39"/>
      <c r="B42" s="39"/>
      <c r="R42" s="242"/>
      <c r="S42" s="251"/>
      <c r="T42" s="251"/>
      <c r="U42" s="251"/>
      <c r="V42" s="251"/>
      <c r="W42" s="281"/>
    </row>
    <row r="43" spans="1:23" customFormat="1" ht="13" customHeight="1" x14ac:dyDescent="0.3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  <c r="W43" s="280">
        <v>1006165</v>
      </c>
    </row>
    <row r="44" spans="1:23" customFormat="1" ht="13" customHeight="1" x14ac:dyDescent="0.3">
      <c r="A44" s="41"/>
      <c r="B44" s="41"/>
      <c r="R44" s="242"/>
      <c r="S44" s="251"/>
      <c r="T44" s="251"/>
      <c r="U44" s="251"/>
      <c r="V44" s="251"/>
      <c r="W44" s="281"/>
    </row>
    <row r="45" spans="1:23" customFormat="1" ht="13" customHeight="1" x14ac:dyDescent="0.3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  <c r="W45" s="282">
        <f>W27+W36+W43</f>
        <v>2658522.4093540809</v>
      </c>
    </row>
    <row r="46" spans="1:23" customFormat="1" ht="13" customHeight="1" x14ac:dyDescent="0.3">
      <c r="B46" s="222"/>
      <c r="R46" s="242"/>
      <c r="S46" s="251"/>
      <c r="T46" s="251"/>
      <c r="U46" s="251"/>
      <c r="V46" s="251"/>
      <c r="W46" s="281"/>
    </row>
    <row r="47" spans="1:23" customFormat="1" ht="13" x14ac:dyDescent="0.3">
      <c r="B47" s="222"/>
      <c r="R47" s="242"/>
      <c r="S47" s="251"/>
      <c r="T47" s="251"/>
      <c r="U47" s="251"/>
      <c r="V47" s="251"/>
      <c r="W47" s="281"/>
    </row>
    <row r="48" spans="1:23" customFormat="1" ht="13" x14ac:dyDescent="0.3">
      <c r="B48" s="222"/>
      <c r="R48" s="242"/>
      <c r="S48" s="251"/>
      <c r="T48" s="251"/>
      <c r="U48" s="251"/>
      <c r="V48" s="251"/>
      <c r="W48" s="281"/>
    </row>
    <row r="49" spans="2:23" customFormat="1" ht="13" x14ac:dyDescent="0.3">
      <c r="B49" s="222"/>
      <c r="R49" s="242"/>
      <c r="S49" s="251"/>
      <c r="T49" s="251"/>
      <c r="U49" s="251"/>
      <c r="V49" s="251"/>
      <c r="W49" s="281"/>
    </row>
    <row r="50" spans="2:23" customFormat="1" ht="13" x14ac:dyDescent="0.3">
      <c r="B50" s="222"/>
      <c r="R50" s="242"/>
      <c r="S50" s="251"/>
      <c r="T50" s="251"/>
      <c r="U50" s="251"/>
      <c r="V50" s="251"/>
      <c r="W50" s="281"/>
    </row>
    <row r="51" spans="2:23" x14ac:dyDescent="0.25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  <c r="W51" s="264"/>
    </row>
    <row r="52" spans="2:23" x14ac:dyDescent="0.25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  <c r="W52" s="264"/>
    </row>
    <row r="53" spans="2:23" x14ac:dyDescent="0.25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  <c r="W53" s="264"/>
    </row>
    <row r="54" spans="2:23" x14ac:dyDescent="0.25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  <c r="W54" s="264"/>
    </row>
    <row r="55" spans="2:23" x14ac:dyDescent="0.25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  <c r="W55" s="264"/>
    </row>
    <row r="56" spans="2:23" x14ac:dyDescent="0.25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  <c r="W56" s="264"/>
    </row>
    <row r="57" spans="2:23" x14ac:dyDescent="0.25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  <c r="W57" s="264"/>
    </row>
    <row r="58" spans="2:23" x14ac:dyDescent="0.25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  <c r="W58" s="264"/>
    </row>
    <row r="59" spans="2:23" x14ac:dyDescent="0.25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  <c r="W59" s="264"/>
    </row>
    <row r="60" spans="2:23" x14ac:dyDescent="0.25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  <c r="W60" s="264"/>
    </row>
    <row r="61" spans="2:23" x14ac:dyDescent="0.25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  <c r="W61" s="264"/>
    </row>
    <row r="62" spans="2:23" x14ac:dyDescent="0.25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  <c r="W62" s="264"/>
    </row>
    <row r="63" spans="2:23" x14ac:dyDescent="0.25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  <c r="W63" s="264"/>
    </row>
    <row r="64" spans="2:23" x14ac:dyDescent="0.25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  <c r="W64" s="264"/>
    </row>
    <row r="65" spans="3:23" x14ac:dyDescent="0.25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  <c r="W65" s="264"/>
    </row>
    <row r="66" spans="3:23" x14ac:dyDescent="0.25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  <c r="W66" s="264"/>
    </row>
    <row r="67" spans="3:23" x14ac:dyDescent="0.25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  <c r="W67" s="264"/>
    </row>
    <row r="68" spans="3:23" x14ac:dyDescent="0.25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  <c r="W68" s="264"/>
    </row>
    <row r="69" spans="3:23" x14ac:dyDescent="0.25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  <c r="W69" s="264"/>
    </row>
    <row r="70" spans="3:23" x14ac:dyDescent="0.25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  <c r="W70" s="264"/>
    </row>
    <row r="71" spans="3:23" x14ac:dyDescent="0.25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  <c r="W71" s="264"/>
    </row>
    <row r="72" spans="3:23" x14ac:dyDescent="0.25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  <c r="W72" s="264"/>
    </row>
    <row r="73" spans="3:23" x14ac:dyDescent="0.25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  <c r="W73" s="264"/>
    </row>
    <row r="74" spans="3:23" x14ac:dyDescent="0.25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  <c r="W74" s="264"/>
    </row>
    <row r="75" spans="3:23" x14ac:dyDescent="0.25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  <c r="W75" s="264"/>
    </row>
    <row r="76" spans="3:23" x14ac:dyDescent="0.25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  <c r="W76" s="264"/>
    </row>
    <row r="77" spans="3:23" x14ac:dyDescent="0.25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  <c r="W77" s="264"/>
    </row>
    <row r="78" spans="3:23" x14ac:dyDescent="0.25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  <c r="W78" s="264"/>
    </row>
    <row r="79" spans="3:23" x14ac:dyDescent="0.25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  <c r="W79" s="264"/>
    </row>
    <row r="80" spans="3:23" x14ac:dyDescent="0.25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  <c r="W80" s="264"/>
    </row>
    <row r="81" spans="3:23" x14ac:dyDescent="0.25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  <c r="W81" s="264"/>
    </row>
    <row r="82" spans="3:23" x14ac:dyDescent="0.25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  <c r="W82" s="264"/>
    </row>
    <row r="83" spans="3:23" x14ac:dyDescent="0.25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  <c r="W83" s="264"/>
    </row>
    <row r="84" spans="3:23" x14ac:dyDescent="0.25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  <c r="W84" s="264"/>
    </row>
    <row r="85" spans="3:23" x14ac:dyDescent="0.25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  <c r="W85" s="264"/>
    </row>
    <row r="86" spans="3:23" x14ac:dyDescent="0.25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  <c r="W86" s="264"/>
    </row>
    <row r="87" spans="3:23" x14ac:dyDescent="0.25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  <c r="W87" s="264"/>
    </row>
    <row r="88" spans="3:23" x14ac:dyDescent="0.25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  <c r="W88" s="264"/>
    </row>
    <row r="89" spans="3:23" x14ac:dyDescent="0.25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  <c r="W89" s="264"/>
    </row>
    <row r="90" spans="3:23" x14ac:dyDescent="0.25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  <c r="W90" s="264"/>
    </row>
    <row r="91" spans="3:23" x14ac:dyDescent="0.25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  <c r="W91" s="264"/>
    </row>
    <row r="92" spans="3:23" x14ac:dyDescent="0.25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  <c r="W92" s="264"/>
    </row>
    <row r="93" spans="3:23" x14ac:dyDescent="0.25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  <c r="W93" s="245"/>
    </row>
    <row r="94" spans="3:23" x14ac:dyDescent="0.25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  <c r="W94" s="245"/>
    </row>
    <row r="95" spans="3:23" x14ac:dyDescent="0.25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  <c r="W95" s="245"/>
    </row>
    <row r="96" spans="3:23" x14ac:dyDescent="0.25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  <c r="W96" s="245"/>
    </row>
    <row r="97" spans="3:23" x14ac:dyDescent="0.25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  <c r="W97" s="245"/>
    </row>
    <row r="98" spans="3:23" x14ac:dyDescent="0.25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  <c r="W98" s="245"/>
    </row>
    <row r="99" spans="3:23" x14ac:dyDescent="0.25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  <c r="W99" s="245"/>
    </row>
    <row r="100" spans="3:23" x14ac:dyDescent="0.25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  <c r="W100" s="245"/>
    </row>
    <row r="101" spans="3:23" x14ac:dyDescent="0.25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  <c r="W101" s="245"/>
    </row>
    <row r="102" spans="3:23" x14ac:dyDescent="0.25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  <c r="W102" s="245"/>
    </row>
    <row r="103" spans="3:23" x14ac:dyDescent="0.25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  <c r="W103" s="245"/>
    </row>
    <row r="104" spans="3:23" x14ac:dyDescent="0.25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  <c r="W104" s="245"/>
    </row>
    <row r="105" spans="3:23" x14ac:dyDescent="0.25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  <c r="W105" s="245"/>
    </row>
    <row r="106" spans="3:23" x14ac:dyDescent="0.25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  <c r="W106" s="245"/>
    </row>
    <row r="107" spans="3:23" x14ac:dyDescent="0.25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  <c r="W107" s="245"/>
    </row>
    <row r="108" spans="3:23" x14ac:dyDescent="0.25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  <c r="W108" s="245"/>
    </row>
    <row r="109" spans="3:23" x14ac:dyDescent="0.25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  <c r="W109" s="245"/>
    </row>
    <row r="110" spans="3:23" x14ac:dyDescent="0.25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  <c r="W110" s="245"/>
    </row>
    <row r="111" spans="3:23" x14ac:dyDescent="0.25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  <c r="W111" s="245"/>
    </row>
    <row r="112" spans="3:23" x14ac:dyDescent="0.25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  <c r="W112" s="245"/>
    </row>
    <row r="113" spans="3:23" x14ac:dyDescent="0.25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  <c r="W113" s="245"/>
    </row>
    <row r="114" spans="3:23" x14ac:dyDescent="0.25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  <c r="W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Fernanda de Oliveira</cp:lastModifiedBy>
  <cp:lastPrinted>2015-10-29T21:56:43Z</cp:lastPrinted>
  <dcterms:created xsi:type="dcterms:W3CDTF">2011-04-27T16:42:24Z</dcterms:created>
  <dcterms:modified xsi:type="dcterms:W3CDTF">2024-06-26T21:11:52Z</dcterms:modified>
</cp:coreProperties>
</file>