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4\"/>
    </mc:Choice>
  </mc:AlternateContent>
  <xr:revisionPtr revIDLastSave="0" documentId="14_{F8AE55D9-C76F-4B01-B74C-80C7FE6F7EDC}" xr6:coauthVersionLast="47" xr6:coauthVersionMax="47" xr10:uidLastSave="{00000000-0000-0000-0000-000000000000}"/>
  <bookViews>
    <workbookView xWindow="-120" yWindow="-120" windowWidth="20730" windowHeight="11040" tabRatio="842" firstSheet="12" activeTab="13" xr2:uid="{00000000-000D-0000-FFFF-FFFF00000000}"/>
  </bookViews>
  <sheets>
    <sheet name="Contents" sheetId="12" r:id="rId1"/>
    <sheet name="Main information" sheetId="36" r:id="rId2"/>
    <sheet name="Managerial Result" sheetId="56" r:id="rId3"/>
    <sheet name="Accounting Result" sheetId="57" r:id="rId4"/>
    <sheet name="Recurring Reconciliation" sheetId="68" r:id="rId5"/>
    <sheet name="Suporte" sheetId="69" state="hidden" r:id="rId6"/>
    <sheet name="Recurring Profit" sheetId="67" r:id="rId7"/>
    <sheet name="Net Interest Income (NII)" sheetId="59" r:id="rId8"/>
    <sheet name="Cost of Risk" sheetId="60" r:id="rId9"/>
    <sheet name="Rev. from Serv, Fees and Ins." sheetId="61" r:id="rId10"/>
    <sheet name="Adm. and Personnel Expenses" sheetId="62" r:id="rId11"/>
    <sheet name="Other Revenue and Expense" sheetId="66" r:id="rId12"/>
    <sheet name="Balance Sheet (N)" sheetId="28" r:id="rId13"/>
    <sheet name="Credit Portfolio" sheetId="26" r:id="rId14"/>
    <sheet name="Portfolio Quality" sheetId="21" r:id="rId15"/>
    <sheet name="Funding Sources" sheetId="10" r:id="rId16"/>
    <sheet name="Basel Ratio" sheetId="13" r:id="rId17"/>
    <sheet name="Auto Financing" sheetId="40" r:id="rId18"/>
    <sheet name="Sector diversification portf" sheetId="64" r:id="rId19"/>
    <sheet name="Ratings" sheetId="27" r:id="rId20"/>
    <sheet name="Managerial Inc. - Descontinued" sheetId="51" r:id="rId21"/>
    <sheet name="Accounting Inc. - Descontinued" sheetId="50" r:id="rId22"/>
    <sheet name="Fee Income - Descontinued" sheetId="52" r:id="rId23"/>
    <sheet name="Adm. Exp. - Descontinued" sheetId="54" r:id="rId24"/>
    <sheet name="Personnel Exp - Descontinued" sheetId="53" r:id="rId25"/>
    <sheet name="Balance Sheet - Descotinued" sheetId="49" r:id="rId26"/>
  </sheets>
  <definedNames>
    <definedName name="_xlnm.Print_Area" localSheetId="21">'Accounting Inc. - Descontinued'!$A$5:$F$6</definedName>
    <definedName name="_xlnm.Print_Area" localSheetId="3">'Accounting Result'!$A$6:$A$8</definedName>
    <definedName name="_xlnm.Print_Area" localSheetId="10">'Adm. and Personnel Expenses'!$A$11:$A$12</definedName>
    <definedName name="_xlnm.Print_Area" localSheetId="23">'Adm. Exp. - Descontinued'!$A$5:$G$7</definedName>
    <definedName name="_xlnm.Print_Area" localSheetId="25">'Balance Sheet - Descotinued'!$A$7:$F$9</definedName>
    <definedName name="_xlnm.Print_Area" localSheetId="12">'Balance Sheet (N)'!$A$7:$A$9</definedName>
    <definedName name="_xlnm.Print_Area" localSheetId="16">'Basel Ratio'!$A$5:$F$9</definedName>
    <definedName name="_xlnm.Print_Area" localSheetId="13">'Credit Portfolio'!$A$6:$A$8</definedName>
    <definedName name="_xlnm.Print_Area" localSheetId="22">'Fee Income - Descontinued'!$A$5:$G$7</definedName>
    <definedName name="_xlnm.Print_Area" localSheetId="15">'Funding Sources'!$A$5:$A$7</definedName>
    <definedName name="_xlnm.Print_Area" localSheetId="20">'Managerial Inc. - Descontinued'!$A$5:$F$6</definedName>
    <definedName name="_xlnm.Print_Area" localSheetId="2">'Managerial Result'!$A$6:$A$10</definedName>
    <definedName name="_xlnm.Print_Area" localSheetId="7">'Net Interest Income (NII)'!$A$1:$AH$50</definedName>
    <definedName name="_xlnm.Print_Area" localSheetId="24">'Personnel Exp - Descontinued'!$A$5:$G$7</definedName>
    <definedName name="_xlnm.Print_Area" localSheetId="6">'Recurring Profit'!$A$1:$Z$43</definedName>
    <definedName name="_xlnm.Print_Area" localSheetId="4">'Recurring Reconciliation'!$A$1:$AB$36</definedName>
    <definedName name="_xlnm.Print_Area" localSheetId="9">'Rev. from Serv, Fees and Ins.'!$A$5:$A$8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6" i="64" l="1"/>
  <c r="AU22" i="64" l="1"/>
  <c r="AU7" i="64" l="1"/>
  <c r="AU15" i="64"/>
  <c r="AU23" i="64"/>
  <c r="AU8" i="64"/>
  <c r="AU16" i="64"/>
  <c r="AU24" i="64"/>
  <c r="AU9" i="64"/>
  <c r="AU17" i="64"/>
  <c r="AU25" i="64"/>
  <c r="AU10" i="64"/>
  <c r="AU18" i="64"/>
  <c r="AU11" i="64"/>
  <c r="AU19" i="64"/>
  <c r="AU12" i="64"/>
  <c r="AU20" i="64"/>
  <c r="AU13" i="64"/>
  <c r="AU21" i="64"/>
  <c r="AU6" i="64"/>
  <c r="AU14" i="64"/>
  <c r="AU26" i="64" l="1"/>
  <c r="AE22" i="10" l="1"/>
  <c r="AF22" i="10"/>
  <c r="AG22" i="10"/>
  <c r="AR26" i="64"/>
  <c r="AS25" i="64" s="1"/>
  <c r="AR25" i="64"/>
  <c r="AS12" i="64" l="1"/>
  <c r="AS20" i="64"/>
  <c r="AS13" i="64"/>
  <c r="AS21" i="64"/>
  <c r="AS19" i="64"/>
  <c r="AS22" i="64"/>
  <c r="AS15" i="64"/>
  <c r="AS8" i="64"/>
  <c r="AS16" i="64"/>
  <c r="AS24" i="64"/>
  <c r="AS10" i="64"/>
  <c r="AS18" i="64"/>
  <c r="AS11" i="64"/>
  <c r="AS6" i="64"/>
  <c r="AS14" i="64"/>
  <c r="AS7" i="64"/>
  <c r="AS23" i="64"/>
  <c r="AS9" i="64"/>
  <c r="AS17" i="64"/>
  <c r="AS26" i="64" l="1"/>
  <c r="AP26" i="64" l="1"/>
  <c r="AQ19" i="64" s="1"/>
  <c r="AQ10" i="64"/>
  <c r="BB10" i="13"/>
  <c r="BA10" i="13"/>
  <c r="AZ10" i="13"/>
  <c r="AY10" i="13"/>
  <c r="AX10" i="13"/>
  <c r="AW10" i="13"/>
  <c r="AT10" i="13"/>
  <c r="AS10" i="13"/>
  <c r="AR10" i="13"/>
  <c r="AQ10" i="13"/>
  <c r="BE10" i="13"/>
  <c r="BD10" i="13"/>
  <c r="AV10" i="13"/>
  <c r="AP10" i="13"/>
  <c r="AO10" i="13"/>
  <c r="AN10" i="13"/>
  <c r="AM10" i="13"/>
  <c r="AL10" i="13"/>
  <c r="AK10" i="13"/>
  <c r="AJ10" i="13"/>
  <c r="AI10" i="13"/>
  <c r="AH10" i="13"/>
  <c r="BC5" i="13"/>
  <c r="BA5" i="13"/>
  <c r="AX5" i="13"/>
  <c r="AW5" i="13"/>
  <c r="AV5" i="13"/>
  <c r="AU5" i="13"/>
  <c r="AS5" i="13"/>
  <c r="AP5" i="13"/>
  <c r="BE5" i="13"/>
  <c r="BD5" i="13"/>
  <c r="BB5" i="13"/>
  <c r="AZ5" i="13"/>
  <c r="AY5" i="13"/>
  <c r="AT5" i="13"/>
  <c r="AR5" i="13"/>
  <c r="AQ5" i="13"/>
  <c r="AO5" i="13"/>
  <c r="AN5" i="13"/>
  <c r="AM5" i="13"/>
  <c r="AL5" i="13"/>
  <c r="AK5" i="13"/>
  <c r="AJ5" i="13"/>
  <c r="AI5" i="13"/>
  <c r="AH5" i="13"/>
  <c r="I18" i="10"/>
  <c r="H18" i="10"/>
  <c r="G18" i="10"/>
  <c r="F18" i="10"/>
  <c r="E18" i="10"/>
  <c r="D18" i="10"/>
  <c r="C18" i="10"/>
  <c r="B18" i="10"/>
  <c r="I13" i="10"/>
  <c r="H13" i="10"/>
  <c r="G13" i="10"/>
  <c r="F13" i="10"/>
  <c r="E13" i="10"/>
  <c r="D13" i="10"/>
  <c r="C13" i="10"/>
  <c r="B13" i="10"/>
  <c r="I9" i="10"/>
  <c r="H9" i="10"/>
  <c r="G9" i="10"/>
  <c r="F9" i="10"/>
  <c r="E9" i="10"/>
  <c r="D9" i="10"/>
  <c r="C9" i="10"/>
  <c r="B9" i="10"/>
  <c r="I6" i="10"/>
  <c r="I22" i="10" s="1"/>
  <c r="H6" i="10"/>
  <c r="H22" i="10" s="1"/>
  <c r="G6" i="10"/>
  <c r="G22" i="10" s="1"/>
  <c r="F6" i="10"/>
  <c r="F22" i="10" s="1"/>
  <c r="E6" i="10"/>
  <c r="E22" i="10" s="1"/>
  <c r="D6" i="10"/>
  <c r="D22" i="10" s="1"/>
  <c r="C6" i="10"/>
  <c r="C22" i="10" s="1"/>
  <c r="B6" i="10"/>
  <c r="B22" i="10" s="1"/>
  <c r="M10" i="26"/>
  <c r="H10" i="26"/>
  <c r="G10" i="26"/>
  <c r="F10" i="26"/>
  <c r="E10" i="26"/>
  <c r="D10" i="26"/>
  <c r="C10" i="26"/>
  <c r="B10" i="26"/>
  <c r="AC15" i="26"/>
  <c r="AB15" i="26"/>
  <c r="AA15" i="26"/>
  <c r="Y15" i="26"/>
  <c r="X15" i="26"/>
  <c r="W15" i="26"/>
  <c r="V15" i="26"/>
  <c r="U15" i="26"/>
  <c r="T15" i="26"/>
  <c r="S15" i="26"/>
  <c r="Q15" i="26"/>
  <c r="P15" i="26"/>
  <c r="O15" i="26"/>
  <c r="N15" i="26"/>
  <c r="M6" i="26"/>
  <c r="M15" i="26" s="1"/>
  <c r="L6" i="26"/>
  <c r="L10" i="26" s="1"/>
  <c r="K6" i="26"/>
  <c r="K10" i="26" s="1"/>
  <c r="J6" i="26"/>
  <c r="J10" i="26" s="1"/>
  <c r="I6" i="26"/>
  <c r="I10" i="26" s="1"/>
  <c r="I22" i="28"/>
  <c r="H22" i="28"/>
  <c r="G22" i="28"/>
  <c r="F22" i="28"/>
  <c r="E22" i="28"/>
  <c r="D22" i="28"/>
  <c r="C22" i="28"/>
  <c r="B22" i="28"/>
  <c r="U10" i="66"/>
  <c r="R10" i="66"/>
  <c r="N10" i="66"/>
  <c r="K10" i="66"/>
  <c r="D10" i="66"/>
  <c r="U8" i="66"/>
  <c r="R8" i="66"/>
  <c r="N8" i="66"/>
  <c r="N7" i="66"/>
  <c r="R5" i="66"/>
  <c r="M9" i="66"/>
  <c r="N5" i="66"/>
  <c r="I9" i="66"/>
  <c r="J16" i="62"/>
  <c r="B16" i="62"/>
  <c r="AB15" i="62"/>
  <c r="O15" i="62"/>
  <c r="N15" i="62"/>
  <c r="K15" i="62"/>
  <c r="G15" i="62"/>
  <c r="D15" i="62"/>
  <c r="H15" i="62" s="1"/>
  <c r="J14" i="62"/>
  <c r="I14" i="62"/>
  <c r="I16" i="62" s="1"/>
  <c r="F14" i="62"/>
  <c r="F16" i="62" s="1"/>
  <c r="E14" i="62"/>
  <c r="E16" i="62" s="1"/>
  <c r="C14" i="62"/>
  <c r="C16" i="62" s="1"/>
  <c r="B14" i="62"/>
  <c r="K13" i="62"/>
  <c r="G13" i="62"/>
  <c r="H13" i="62" s="1"/>
  <c r="D13" i="62"/>
  <c r="AB12" i="62"/>
  <c r="N12" i="62"/>
  <c r="O12" i="62" s="1"/>
  <c r="K12" i="62"/>
  <c r="G12" i="62"/>
  <c r="H12" i="62" s="1"/>
  <c r="D12" i="62"/>
  <c r="D14" i="62" s="1"/>
  <c r="D16" i="62" s="1"/>
  <c r="AB11" i="62"/>
  <c r="N11" i="62"/>
  <c r="O11" i="62" s="1"/>
  <c r="K11" i="62"/>
  <c r="H11" i="62"/>
  <c r="G11" i="62"/>
  <c r="D11" i="62"/>
  <c r="AB10" i="62"/>
  <c r="N10" i="62"/>
  <c r="K10" i="62"/>
  <c r="G10" i="62"/>
  <c r="H10" i="62" s="1"/>
  <c r="D10" i="62"/>
  <c r="Z14" i="62"/>
  <c r="Z16" i="62" s="1"/>
  <c r="X14" i="62"/>
  <c r="X16" i="62" s="1"/>
  <c r="N9" i="62"/>
  <c r="O9" i="62" s="1"/>
  <c r="K9" i="62"/>
  <c r="K14" i="62" s="1"/>
  <c r="K16" i="62" s="1"/>
  <c r="G9" i="62"/>
  <c r="G14" i="62" s="1"/>
  <c r="G16" i="62" s="1"/>
  <c r="D9" i="62"/>
  <c r="H9" i="62" s="1"/>
  <c r="H14" i="62" s="1"/>
  <c r="AA8" i="62"/>
  <c r="M8" i="62"/>
  <c r="L8" i="62"/>
  <c r="J8" i="62"/>
  <c r="J17" i="62" s="1"/>
  <c r="J18" i="62" s="1"/>
  <c r="I8" i="62"/>
  <c r="F8" i="62"/>
  <c r="E8" i="62"/>
  <c r="C8" i="62"/>
  <c r="B8" i="62"/>
  <c r="B17" i="62" s="1"/>
  <c r="B18" i="62" s="1"/>
  <c r="AB7" i="62"/>
  <c r="Y7" i="62"/>
  <c r="N7" i="62"/>
  <c r="O7" i="62" s="1"/>
  <c r="K7" i="62"/>
  <c r="K8" i="62" s="1"/>
  <c r="G7" i="62"/>
  <c r="H7" i="62" s="1"/>
  <c r="D7" i="62"/>
  <c r="AB6" i="62"/>
  <c r="N6" i="62"/>
  <c r="O6" i="62" s="1"/>
  <c r="K6" i="62"/>
  <c r="G6" i="62"/>
  <c r="H6" i="62" s="1"/>
  <c r="D6" i="62"/>
  <c r="Z8" i="62"/>
  <c r="N5" i="62"/>
  <c r="O5" i="62" s="1"/>
  <c r="K5" i="62"/>
  <c r="G5" i="62"/>
  <c r="G8" i="62" s="1"/>
  <c r="G17" i="62" s="1"/>
  <c r="G18" i="62" s="1"/>
  <c r="D5" i="62"/>
  <c r="D8" i="62" s="1"/>
  <c r="D17" i="62" s="1"/>
  <c r="D18" i="62" s="1"/>
  <c r="M13" i="61"/>
  <c r="L13" i="61"/>
  <c r="F13" i="61"/>
  <c r="E13" i="61"/>
  <c r="C13" i="61"/>
  <c r="B13" i="61"/>
  <c r="N12" i="61"/>
  <c r="G12" i="61"/>
  <c r="D12" i="61"/>
  <c r="N11" i="61"/>
  <c r="G11" i="61"/>
  <c r="D11" i="61"/>
  <c r="H11" i="61" s="1"/>
  <c r="N10" i="61"/>
  <c r="G10" i="61"/>
  <c r="D10" i="61"/>
  <c r="H10" i="61" s="1"/>
  <c r="N9" i="61"/>
  <c r="G9" i="61"/>
  <c r="D9" i="61"/>
  <c r="H9" i="61" s="1"/>
  <c r="N8" i="61"/>
  <c r="G8" i="61"/>
  <c r="H8" i="61" s="1"/>
  <c r="D8" i="61"/>
  <c r="N7" i="61"/>
  <c r="G7" i="61"/>
  <c r="D7" i="61"/>
  <c r="H7" i="61" s="1"/>
  <c r="N6" i="61"/>
  <c r="G6" i="61"/>
  <c r="D6" i="61"/>
  <c r="H6" i="61" s="1"/>
  <c r="N5" i="61"/>
  <c r="H5" i="61"/>
  <c r="G5" i="61"/>
  <c r="G13" i="61" s="1"/>
  <c r="D5" i="61"/>
  <c r="M10" i="60"/>
  <c r="F10" i="60"/>
  <c r="E10" i="60"/>
  <c r="C10" i="60"/>
  <c r="N9" i="60"/>
  <c r="K9" i="60"/>
  <c r="O9" i="60" s="1"/>
  <c r="G9" i="60"/>
  <c r="D9" i="60"/>
  <c r="H9" i="60" s="1"/>
  <c r="O8" i="60"/>
  <c r="N8" i="60"/>
  <c r="K8" i="60"/>
  <c r="G8" i="60"/>
  <c r="D8" i="60"/>
  <c r="H8" i="60" s="1"/>
  <c r="M7" i="60"/>
  <c r="L7" i="60"/>
  <c r="L10" i="60" s="1"/>
  <c r="J7" i="60"/>
  <c r="K7" i="60" s="1"/>
  <c r="I7" i="60"/>
  <c r="I10" i="60" s="1"/>
  <c r="F7" i="60"/>
  <c r="E7" i="60"/>
  <c r="G7" i="60" s="1"/>
  <c r="G10" i="60" s="1"/>
  <c r="D7" i="60"/>
  <c r="D10" i="60" s="1"/>
  <c r="C7" i="60"/>
  <c r="B7" i="60"/>
  <c r="B10" i="60" s="1"/>
  <c r="N6" i="60"/>
  <c r="K6" i="60"/>
  <c r="O6" i="60" s="1"/>
  <c r="G6" i="60"/>
  <c r="D6" i="60"/>
  <c r="N5" i="60"/>
  <c r="K5" i="60"/>
  <c r="O5" i="60" s="1"/>
  <c r="G5" i="60"/>
  <c r="D5" i="60"/>
  <c r="H5" i="60" s="1"/>
  <c r="N12" i="67"/>
  <c r="O12" i="67" s="1"/>
  <c r="G12" i="67"/>
  <c r="U11" i="67"/>
  <c r="V11" i="67" s="1"/>
  <c r="R11" i="67"/>
  <c r="O11" i="67"/>
  <c r="N11" i="67"/>
  <c r="G11" i="67"/>
  <c r="AB10" i="67"/>
  <c r="Y10" i="67"/>
  <c r="U10" i="67"/>
  <c r="R10" i="67"/>
  <c r="P6" i="67"/>
  <c r="O10" i="67"/>
  <c r="N10" i="67"/>
  <c r="G10" i="67"/>
  <c r="V9" i="67"/>
  <c r="U9" i="67"/>
  <c r="R9" i="67"/>
  <c r="O9" i="67"/>
  <c r="N9" i="67"/>
  <c r="G9" i="67"/>
  <c r="AB8" i="67"/>
  <c r="Y8" i="67"/>
  <c r="U8" i="67"/>
  <c r="R8" i="67"/>
  <c r="O8" i="67"/>
  <c r="N8" i="67"/>
  <c r="G8" i="67"/>
  <c r="AM7" i="67"/>
  <c r="Y7" i="67"/>
  <c r="U7" i="67"/>
  <c r="R7" i="67"/>
  <c r="O7" i="67"/>
  <c r="N7" i="67"/>
  <c r="G7" i="67"/>
  <c r="S6" i="67"/>
  <c r="N6" i="67"/>
  <c r="O6" i="67" s="1"/>
  <c r="G6" i="67"/>
  <c r="S12" i="67"/>
  <c r="P12" i="67"/>
  <c r="N5" i="67"/>
  <c r="O5" i="67" s="1"/>
  <c r="G5" i="67"/>
  <c r="AG15" i="69"/>
  <c r="DT14" i="69"/>
  <c r="AC13" i="69"/>
  <c r="AG12" i="69"/>
  <c r="AC12" i="69"/>
  <c r="AC11" i="69"/>
  <c r="AG10" i="69"/>
  <c r="AG8" i="69"/>
  <c r="AC7" i="69"/>
  <c r="AG6" i="69"/>
  <c r="AC5" i="69"/>
  <c r="AG4" i="69"/>
  <c r="AC4" i="69"/>
  <c r="N14" i="57"/>
  <c r="G14" i="57"/>
  <c r="D14" i="57"/>
  <c r="H14" i="57" s="1"/>
  <c r="M13" i="57"/>
  <c r="M16" i="57" s="1"/>
  <c r="L13" i="57"/>
  <c r="N13" i="57" s="1"/>
  <c r="E13" i="57"/>
  <c r="E16" i="57" s="1"/>
  <c r="G16" i="57" s="1"/>
  <c r="N12" i="57"/>
  <c r="G12" i="57"/>
  <c r="D12" i="57"/>
  <c r="H12" i="57" s="1"/>
  <c r="N11" i="57"/>
  <c r="H11" i="57"/>
  <c r="G11" i="57"/>
  <c r="D11" i="57"/>
  <c r="N10" i="57"/>
  <c r="G10" i="57"/>
  <c r="D10" i="57"/>
  <c r="H10" i="57" s="1"/>
  <c r="M9" i="57"/>
  <c r="L9" i="57"/>
  <c r="N9" i="57" s="1"/>
  <c r="G9" i="57"/>
  <c r="F9" i="57"/>
  <c r="E9" i="57"/>
  <c r="C9" i="57"/>
  <c r="B9" i="57"/>
  <c r="D9" i="57" s="1"/>
  <c r="H9" i="57" s="1"/>
  <c r="N8" i="57"/>
  <c r="G8" i="57"/>
  <c r="H8" i="57" s="1"/>
  <c r="D8" i="57"/>
  <c r="N7" i="57"/>
  <c r="G7" i="57"/>
  <c r="D7" i="57"/>
  <c r="H7" i="57" s="1"/>
  <c r="N6" i="57"/>
  <c r="G6" i="57"/>
  <c r="H6" i="57" s="1"/>
  <c r="D6" i="57"/>
  <c r="M5" i="57"/>
  <c r="N5" i="57" s="1"/>
  <c r="L5" i="57"/>
  <c r="F5" i="57"/>
  <c r="F13" i="57" s="1"/>
  <c r="F16" i="57" s="1"/>
  <c r="E5" i="57"/>
  <c r="G5" i="57" s="1"/>
  <c r="C5" i="57"/>
  <c r="C13" i="57" s="1"/>
  <c r="C16" i="57" s="1"/>
  <c r="B5" i="57"/>
  <c r="B13" i="57" s="1"/>
  <c r="N18" i="56"/>
  <c r="H18" i="56"/>
  <c r="G18" i="56"/>
  <c r="D18" i="56"/>
  <c r="N16" i="56"/>
  <c r="G16" i="56"/>
  <c r="D16" i="56"/>
  <c r="H16" i="56" s="1"/>
  <c r="N14" i="56"/>
  <c r="G14" i="56"/>
  <c r="D14" i="56"/>
  <c r="H14" i="56" s="1"/>
  <c r="N13" i="56"/>
  <c r="G13" i="56"/>
  <c r="D13" i="56"/>
  <c r="H13" i="56" s="1"/>
  <c r="N12" i="56"/>
  <c r="G12" i="56"/>
  <c r="D12" i="56"/>
  <c r="H12" i="56" s="1"/>
  <c r="M11" i="56"/>
  <c r="L11" i="56"/>
  <c r="N11" i="56" s="1"/>
  <c r="G11" i="56"/>
  <c r="F11" i="56"/>
  <c r="E11" i="56"/>
  <c r="C11" i="56"/>
  <c r="B11" i="56"/>
  <c r="N10" i="56"/>
  <c r="G10" i="56"/>
  <c r="D10" i="56"/>
  <c r="H10" i="56" s="1"/>
  <c r="N9" i="56"/>
  <c r="G9" i="56"/>
  <c r="D9" i="56"/>
  <c r="H9" i="56" s="1"/>
  <c r="G8" i="56"/>
  <c r="N6" i="56"/>
  <c r="G6" i="56"/>
  <c r="D6" i="56"/>
  <c r="H6" i="56" s="1"/>
  <c r="N5" i="56"/>
  <c r="M5" i="56"/>
  <c r="M15" i="56" s="1"/>
  <c r="L5" i="56"/>
  <c r="L15" i="56" s="1"/>
  <c r="N15" i="56" s="1"/>
  <c r="G5" i="56"/>
  <c r="F5" i="56"/>
  <c r="F15" i="56" s="1"/>
  <c r="E5" i="56"/>
  <c r="E15" i="56" s="1"/>
  <c r="G15" i="56" s="1"/>
  <c r="D5" i="56"/>
  <c r="C5" i="56"/>
  <c r="C15" i="56" s="1"/>
  <c r="B5" i="56"/>
  <c r="B15" i="56" s="1"/>
  <c r="D15" i="56" s="1"/>
  <c r="H15" i="56" s="1"/>
  <c r="AB7" i="59" l="1"/>
  <c r="AO6" i="56"/>
  <c r="DC6" i="69"/>
  <c r="D11" i="56"/>
  <c r="H11" i="56" s="1"/>
  <c r="K17" i="62"/>
  <c r="K18" i="62" s="1"/>
  <c r="E17" i="62"/>
  <c r="E18" i="62" s="1"/>
  <c r="H6" i="60"/>
  <c r="Y5" i="62"/>
  <c r="Y6" i="62"/>
  <c r="I17" i="62"/>
  <c r="I18" i="62" s="1"/>
  <c r="F17" i="62"/>
  <c r="F18" i="62" s="1"/>
  <c r="U8" i="56"/>
  <c r="AC9" i="69"/>
  <c r="N13" i="61"/>
  <c r="D13" i="61"/>
  <c r="D7" i="66"/>
  <c r="Y11" i="62"/>
  <c r="L14" i="26"/>
  <c r="W8" i="62"/>
  <c r="H12" i="61"/>
  <c r="R8" i="56"/>
  <c r="AD6" i="56"/>
  <c r="AE6" i="56"/>
  <c r="Q6" i="56"/>
  <c r="AB7" i="56"/>
  <c r="Y16" i="56"/>
  <c r="Z8" i="59"/>
  <c r="AH6" i="56"/>
  <c r="T6" i="56"/>
  <c r="I14" i="26"/>
  <c r="AO8" i="59"/>
  <c r="AI7" i="67"/>
  <c r="AI22" i="61"/>
  <c r="Y8" i="56"/>
  <c r="AD8" i="59"/>
  <c r="N6" i="59"/>
  <c r="U7" i="59"/>
  <c r="K7" i="56"/>
  <c r="Y7" i="56"/>
  <c r="AC7" i="56" s="1"/>
  <c r="K14" i="57"/>
  <c r="O14" i="57" s="1"/>
  <c r="AI15" i="57"/>
  <c r="Q14" i="26"/>
  <c r="Y14" i="26"/>
  <c r="U8" i="57"/>
  <c r="G6" i="59"/>
  <c r="AH8" i="59"/>
  <c r="U10" i="26"/>
  <c r="U13" i="26" s="1"/>
  <c r="AL8" i="59"/>
  <c r="N10" i="26"/>
  <c r="N13" i="26" s="1"/>
  <c r="V10" i="26"/>
  <c r="I13" i="26"/>
  <c r="AI16" i="56"/>
  <c r="K8" i="57"/>
  <c r="O8" i="57" s="1"/>
  <c r="AB8" i="57"/>
  <c r="AM9" i="67"/>
  <c r="R8" i="57"/>
  <c r="AF14" i="57"/>
  <c r="Y15" i="57"/>
  <c r="DO6" i="69"/>
  <c r="DE14" i="69"/>
  <c r="AF8" i="67"/>
  <c r="AI10" i="67"/>
  <c r="AI11" i="67"/>
  <c r="AM7" i="59"/>
  <c r="Y6" i="57"/>
  <c r="AF17" i="56"/>
  <c r="AF10" i="67"/>
  <c r="AB7" i="67"/>
  <c r="AC7" i="67" s="1"/>
  <c r="AA8" i="59"/>
  <c r="J6" i="56"/>
  <c r="BC10" i="13"/>
  <c r="AU10" i="13"/>
  <c r="AB6" i="57"/>
  <c r="AC10" i="67"/>
  <c r="I8" i="59"/>
  <c r="W8" i="59"/>
  <c r="Y7" i="59"/>
  <c r="AC7" i="59" s="1"/>
  <c r="DQ4" i="69"/>
  <c r="M14" i="26"/>
  <c r="Z6" i="67"/>
  <c r="AC8" i="67"/>
  <c r="AA14" i="26"/>
  <c r="U6" i="57"/>
  <c r="Y14" i="57"/>
  <c r="D7" i="59"/>
  <c r="K14" i="26"/>
  <c r="AC10" i="26"/>
  <c r="AC13" i="26" s="1"/>
  <c r="Y8" i="57"/>
  <c r="AC8" i="57" s="1"/>
  <c r="C8" i="59"/>
  <c r="Q8" i="59"/>
  <c r="AB8" i="60"/>
  <c r="AM16" i="56"/>
  <c r="E8" i="59"/>
  <c r="U6" i="59"/>
  <c r="AG8" i="59"/>
  <c r="W6" i="56"/>
  <c r="AL6" i="56"/>
  <c r="AP8" i="56"/>
  <c r="R16" i="56"/>
  <c r="AM17" i="56"/>
  <c r="U14" i="57"/>
  <c r="DT9" i="69"/>
  <c r="DI13" i="69"/>
  <c r="AC15" i="69"/>
  <c r="R5" i="67"/>
  <c r="AM10" i="67"/>
  <c r="B8" i="59"/>
  <c r="M8" i="59"/>
  <c r="L8" i="59"/>
  <c r="AP8" i="60"/>
  <c r="AP22" i="61"/>
  <c r="W14" i="62"/>
  <c r="W16" i="62" s="1"/>
  <c r="G7" i="66"/>
  <c r="H7" i="66" s="1"/>
  <c r="R7" i="66"/>
  <c r="G8" i="66"/>
  <c r="H8" i="66" s="1"/>
  <c r="AG11" i="69"/>
  <c r="V10" i="67"/>
  <c r="AC6" i="62"/>
  <c r="V8" i="66"/>
  <c r="R9" i="66"/>
  <c r="V13" i="26"/>
  <c r="AF8" i="56"/>
  <c r="U16" i="56"/>
  <c r="R6" i="57"/>
  <c r="AF15" i="57"/>
  <c r="AG13" i="69"/>
  <c r="T6" i="67"/>
  <c r="U6" i="67" s="1"/>
  <c r="AF9" i="67"/>
  <c r="Y11" i="67"/>
  <c r="R8" i="60"/>
  <c r="Y13" i="62"/>
  <c r="C9" i="66"/>
  <c r="U7" i="66"/>
  <c r="G10" i="66"/>
  <c r="D7" i="56"/>
  <c r="R7" i="56"/>
  <c r="AM14" i="57"/>
  <c r="DE4" i="69"/>
  <c r="AG5" i="69"/>
  <c r="AC10" i="69"/>
  <c r="S8" i="59"/>
  <c r="Y8" i="62"/>
  <c r="AA14" i="62"/>
  <c r="AA16" i="62" s="1"/>
  <c r="AA17" i="62" s="1"/>
  <c r="AA18" i="62" s="1"/>
  <c r="Q9" i="66"/>
  <c r="K6" i="66"/>
  <c r="K8" i="66"/>
  <c r="P14" i="26"/>
  <c r="X14" i="26"/>
  <c r="K22" i="10"/>
  <c r="S22" i="10"/>
  <c r="AA22" i="10"/>
  <c r="AC6" i="69"/>
  <c r="AC8" i="69"/>
  <c r="AG7" i="69"/>
  <c r="DT13" i="69"/>
  <c r="V8" i="67"/>
  <c r="AB13" i="62"/>
  <c r="Y15" i="62"/>
  <c r="U5" i="66"/>
  <c r="L13" i="26"/>
  <c r="Q22" i="10"/>
  <c r="Y22" i="10"/>
  <c r="S6" i="56"/>
  <c r="AG6" i="56"/>
  <c r="AI6" i="56" s="1"/>
  <c r="AI6" i="57"/>
  <c r="T8" i="59"/>
  <c r="AI7" i="59"/>
  <c r="AB5" i="62"/>
  <c r="Y10" i="62"/>
  <c r="AC10" i="62" s="1"/>
  <c r="Y12" i="62"/>
  <c r="AC12" i="62" s="1"/>
  <c r="R6" i="66"/>
  <c r="D6" i="66"/>
  <c r="J22" i="10"/>
  <c r="R22" i="10"/>
  <c r="Z22" i="10"/>
  <c r="AM8" i="56"/>
  <c r="K16" i="56"/>
  <c r="O16" i="56" s="1"/>
  <c r="AI8" i="57"/>
  <c r="R14" i="57"/>
  <c r="AM15" i="57"/>
  <c r="DI4" i="69"/>
  <c r="DT7" i="69"/>
  <c r="AG9" i="69"/>
  <c r="AD6" i="67"/>
  <c r="AP8" i="67"/>
  <c r="Q6" i="67"/>
  <c r="J8" i="59"/>
  <c r="AK8" i="59"/>
  <c r="K7" i="59"/>
  <c r="Y8" i="60"/>
  <c r="AM8" i="60"/>
  <c r="K5" i="66"/>
  <c r="D8" i="66"/>
  <c r="U14" i="26"/>
  <c r="AM8" i="57"/>
  <c r="AP15" i="57"/>
  <c r="DL6" i="69"/>
  <c r="DL12" i="69" s="1"/>
  <c r="DL15" i="69" s="1"/>
  <c r="DT8" i="69"/>
  <c r="DT11" i="69"/>
  <c r="W6" i="67"/>
  <c r="F8" i="59"/>
  <c r="AE8" i="59"/>
  <c r="R7" i="59"/>
  <c r="V7" i="59" s="1"/>
  <c r="AP7" i="59"/>
  <c r="AJ22" i="61"/>
  <c r="S10" i="26"/>
  <c r="S13" i="26" s="1"/>
  <c r="AA10" i="26"/>
  <c r="AA13" i="26" s="1"/>
  <c r="AF6" i="56"/>
  <c r="P6" i="56"/>
  <c r="AK6" i="56"/>
  <c r="AI7" i="56"/>
  <c r="AI8" i="56"/>
  <c r="AB11" i="67"/>
  <c r="AQ22" i="61"/>
  <c r="T10" i="26"/>
  <c r="T13" i="26" s="1"/>
  <c r="AB10" i="26"/>
  <c r="AB13" i="26" s="1"/>
  <c r="AC14" i="26"/>
  <c r="N7" i="56"/>
  <c r="O7" i="56" s="1"/>
  <c r="AM7" i="56"/>
  <c r="I6" i="56"/>
  <c r="AP17" i="56"/>
  <c r="AB14" i="57"/>
  <c r="AC14" i="57" s="1"/>
  <c r="DD6" i="69"/>
  <c r="DP6" i="69"/>
  <c r="DP12" i="69" s="1"/>
  <c r="DP15" i="69" s="1"/>
  <c r="DE13" i="69"/>
  <c r="DQ13" i="69"/>
  <c r="DQ14" i="69"/>
  <c r="Y9" i="67"/>
  <c r="AF11" i="67"/>
  <c r="AP11" i="67"/>
  <c r="G7" i="59"/>
  <c r="AF7" i="59"/>
  <c r="AF8" i="60"/>
  <c r="J14" i="26"/>
  <c r="X6" i="56"/>
  <c r="AA6" i="56"/>
  <c r="AF8" i="57"/>
  <c r="DG6" i="69"/>
  <c r="AH6" i="67"/>
  <c r="X6" i="67"/>
  <c r="AI8" i="67"/>
  <c r="AA6" i="67"/>
  <c r="X8" i="59"/>
  <c r="U8" i="60"/>
  <c r="AI8" i="60"/>
  <c r="O14" i="26"/>
  <c r="W14" i="26"/>
  <c r="J13" i="26"/>
  <c r="R10" i="26"/>
  <c r="R13" i="26" s="1"/>
  <c r="Z10" i="26"/>
  <c r="Z13" i="26" s="1"/>
  <c r="S14" i="26"/>
  <c r="L22" i="10"/>
  <c r="T22" i="10"/>
  <c r="AB22" i="10"/>
  <c r="O22" i="10"/>
  <c r="W22" i="10"/>
  <c r="Z6" i="56"/>
  <c r="G7" i="56"/>
  <c r="AF7" i="56"/>
  <c r="D8" i="56"/>
  <c r="H8" i="56" s="1"/>
  <c r="N8" i="56"/>
  <c r="AB8" i="56"/>
  <c r="AB16" i="56"/>
  <c r="DH6" i="69"/>
  <c r="DH12" i="69" s="1"/>
  <c r="DH15" i="69" s="1"/>
  <c r="DT5" i="69"/>
  <c r="DT10" i="69"/>
  <c r="DS14" i="69"/>
  <c r="AL6" i="67"/>
  <c r="AM8" i="67"/>
  <c r="AO6" i="67"/>
  <c r="AM6" i="59"/>
  <c r="K13" i="26"/>
  <c r="T14" i="26"/>
  <c r="M22" i="10"/>
  <c r="U22" i="10"/>
  <c r="AC22" i="10"/>
  <c r="P22" i="10"/>
  <c r="X22" i="10"/>
  <c r="N22" i="10"/>
  <c r="V22" i="10"/>
  <c r="AD22" i="10"/>
  <c r="AN6" i="67"/>
  <c r="AF16" i="56"/>
  <c r="AI14" i="57"/>
  <c r="AB15" i="57"/>
  <c r="AC15" i="57" s="1"/>
  <c r="DM14" i="69"/>
  <c r="AP7" i="67"/>
  <c r="AQ7" i="67" s="1"/>
  <c r="AG6" i="67"/>
  <c r="AP10" i="67"/>
  <c r="AM11" i="67"/>
  <c r="R6" i="59"/>
  <c r="R14" i="26"/>
  <c r="Z14" i="26"/>
  <c r="M13" i="26"/>
  <c r="AB14" i="26"/>
  <c r="AQ12" i="64"/>
  <c r="AQ18" i="64"/>
  <c r="AQ20" i="64"/>
  <c r="AQ13" i="64"/>
  <c r="AQ21" i="64"/>
  <c r="AQ6" i="64"/>
  <c r="AQ14" i="64"/>
  <c r="AQ22" i="64"/>
  <c r="AQ7" i="64"/>
  <c r="AQ15" i="64"/>
  <c r="AQ23" i="64"/>
  <c r="AQ8" i="64"/>
  <c r="AQ16" i="64"/>
  <c r="AQ24" i="64"/>
  <c r="AQ9" i="64"/>
  <c r="AQ17" i="64"/>
  <c r="AQ25" i="64"/>
  <c r="AQ11" i="64"/>
  <c r="O10" i="26"/>
  <c r="O13" i="26" s="1"/>
  <c r="P10" i="26"/>
  <c r="P13" i="26" s="1"/>
  <c r="X10" i="26"/>
  <c r="X13" i="26" s="1"/>
  <c r="N14" i="26"/>
  <c r="V14" i="26"/>
  <c r="I15" i="26"/>
  <c r="W10" i="26"/>
  <c r="W13" i="26" s="1"/>
  <c r="Q10" i="26"/>
  <c r="Q13" i="26" s="1"/>
  <c r="Y10" i="26"/>
  <c r="Y13" i="26" s="1"/>
  <c r="J15" i="26"/>
  <c r="R15" i="26"/>
  <c r="Z15" i="26"/>
  <c r="K15" i="26"/>
  <c r="L15" i="26"/>
  <c r="V10" i="66"/>
  <c r="O8" i="66"/>
  <c r="B9" i="66"/>
  <c r="O5" i="66"/>
  <c r="H10" i="66"/>
  <c r="V5" i="66"/>
  <c r="O10" i="66"/>
  <c r="N6" i="66"/>
  <c r="O6" i="66" s="1"/>
  <c r="U6" i="66"/>
  <c r="F9" i="66"/>
  <c r="G5" i="66"/>
  <c r="G6" i="66"/>
  <c r="H6" i="66" s="1"/>
  <c r="K7" i="66"/>
  <c r="P9" i="66"/>
  <c r="J9" i="66"/>
  <c r="S9" i="66"/>
  <c r="D5" i="66"/>
  <c r="D9" i="66" s="1"/>
  <c r="H16" i="62"/>
  <c r="AC15" i="62"/>
  <c r="O8" i="62"/>
  <c r="AC5" i="62"/>
  <c r="AB8" i="62"/>
  <c r="AC7" i="62"/>
  <c r="AC11" i="62"/>
  <c r="C17" i="62"/>
  <c r="C18" i="62" s="1"/>
  <c r="Z17" i="62"/>
  <c r="Z18" i="62" s="1"/>
  <c r="Y9" i="62"/>
  <c r="O10" i="62"/>
  <c r="H5" i="62"/>
  <c r="H8" i="62" s="1"/>
  <c r="N8" i="62"/>
  <c r="AB9" i="62"/>
  <c r="X8" i="62"/>
  <c r="X17" i="62" s="1"/>
  <c r="X18" i="62" s="1"/>
  <c r="AM22" i="61"/>
  <c r="H13" i="61"/>
  <c r="K10" i="60"/>
  <c r="N7" i="60"/>
  <c r="N10" i="60" s="1"/>
  <c r="H7" i="60"/>
  <c r="H10" i="60" s="1"/>
  <c r="J10" i="60"/>
  <c r="AF6" i="59"/>
  <c r="N7" i="59"/>
  <c r="Y6" i="59"/>
  <c r="K6" i="59"/>
  <c r="AI6" i="59"/>
  <c r="D6" i="59"/>
  <c r="AB6" i="59"/>
  <c r="P8" i="59"/>
  <c r="R6" i="67"/>
  <c r="V6" i="67"/>
  <c r="V7" i="67"/>
  <c r="T12" i="67"/>
  <c r="U12" i="67" s="1"/>
  <c r="AK6" i="67"/>
  <c r="AP9" i="67"/>
  <c r="AQ9" i="67" s="1"/>
  <c r="U5" i="67"/>
  <c r="V5" i="67" s="1"/>
  <c r="AE6" i="67"/>
  <c r="AB9" i="67"/>
  <c r="AF7" i="67"/>
  <c r="AI9" i="67"/>
  <c r="Q12" i="67"/>
  <c r="R12" i="67" s="1"/>
  <c r="DI14" i="69"/>
  <c r="DV14" i="69"/>
  <c r="DT4" i="69"/>
  <c r="B16" i="57"/>
  <c r="D16" i="57" s="1"/>
  <c r="H16" i="57" s="1"/>
  <c r="D13" i="57"/>
  <c r="AM6" i="57"/>
  <c r="G13" i="57"/>
  <c r="L16" i="57"/>
  <c r="N16" i="57" s="1"/>
  <c r="D5" i="57"/>
  <c r="H5" i="57" s="1"/>
  <c r="AF6" i="57"/>
  <c r="K6" i="57"/>
  <c r="O6" i="57" s="1"/>
  <c r="H5" i="56"/>
  <c r="V8" i="56"/>
  <c r="AJ8" i="56"/>
  <c r="Y17" i="56"/>
  <c r="AI17" i="56"/>
  <c r="U7" i="56"/>
  <c r="AB17" i="56"/>
  <c r="K8" i="56"/>
  <c r="AJ7" i="67" l="1"/>
  <c r="H7" i="59"/>
  <c r="U8" i="59"/>
  <c r="U6" i="56"/>
  <c r="AJ10" i="67"/>
  <c r="W17" i="62"/>
  <c r="W18" i="62" s="1"/>
  <c r="H17" i="62"/>
  <c r="H18" i="62" s="1"/>
  <c r="AJ14" i="57"/>
  <c r="AC9" i="67"/>
  <c r="AC16" i="56"/>
  <c r="AC8" i="56"/>
  <c r="V8" i="57"/>
  <c r="D8" i="59"/>
  <c r="Y8" i="59"/>
  <c r="AJ6" i="57"/>
  <c r="AM8" i="59"/>
  <c r="AQ7" i="59"/>
  <c r="AJ8" i="67"/>
  <c r="AC11" i="67"/>
  <c r="AJ17" i="56"/>
  <c r="AJ11" i="67"/>
  <c r="AQ8" i="60"/>
  <c r="AQ15" i="57"/>
  <c r="V14" i="57"/>
  <c r="AQ8" i="56"/>
  <c r="V6" i="57"/>
  <c r="AC6" i="57"/>
  <c r="AJ16" i="56"/>
  <c r="AJ7" i="59"/>
  <c r="K6" i="56"/>
  <c r="V6" i="59"/>
  <c r="V8" i="59" s="1"/>
  <c r="AJ15" i="57"/>
  <c r="AB6" i="67"/>
  <c r="O7" i="59"/>
  <c r="AC8" i="60"/>
  <c r="AQ17" i="56"/>
  <c r="AJ8" i="57"/>
  <c r="AI6" i="67"/>
  <c r="AQ11" i="67"/>
  <c r="V16" i="56"/>
  <c r="AM6" i="67"/>
  <c r="DU14" i="69"/>
  <c r="K9" i="66"/>
  <c r="AM6" i="56"/>
  <c r="AJ7" i="56"/>
  <c r="AQ8" i="67"/>
  <c r="AQ10" i="67"/>
  <c r="AJ9" i="67"/>
  <c r="Y14" i="62"/>
  <c r="Y16" i="62" s="1"/>
  <c r="Y17" i="62" s="1"/>
  <c r="Y18" i="62" s="1"/>
  <c r="H7" i="56"/>
  <c r="O8" i="56"/>
  <c r="V8" i="60"/>
  <c r="V7" i="66"/>
  <c r="V9" i="66" s="1"/>
  <c r="V7" i="56"/>
  <c r="AJ6" i="56"/>
  <c r="DT6" i="69"/>
  <c r="AC13" i="62"/>
  <c r="R6" i="56"/>
  <c r="AF6" i="67"/>
  <c r="AJ8" i="60"/>
  <c r="AF8" i="59"/>
  <c r="DD12" i="69"/>
  <c r="DD15" i="69" s="1"/>
  <c r="G8" i="59"/>
  <c r="AB6" i="56"/>
  <c r="R8" i="59"/>
  <c r="Y6" i="56"/>
  <c r="Y6" i="67"/>
  <c r="AC6" i="67" s="1"/>
  <c r="AP6" i="67"/>
  <c r="AQ26" i="64"/>
  <c r="V6" i="66"/>
  <c r="U9" i="66"/>
  <c r="N9" i="66"/>
  <c r="E9" i="66"/>
  <c r="L9" i="66"/>
  <c r="G9" i="66"/>
  <c r="T9" i="66"/>
  <c r="H5" i="66"/>
  <c r="H9" i="66" s="1"/>
  <c r="O7" i="66"/>
  <c r="O9" i="66" s="1"/>
  <c r="AC9" i="62"/>
  <c r="AC14" i="62" s="1"/>
  <c r="AC16" i="62" s="1"/>
  <c r="AB14" i="62"/>
  <c r="AB16" i="62" s="1"/>
  <c r="AB17" i="62" s="1"/>
  <c r="AB18" i="62" s="1"/>
  <c r="AC8" i="62"/>
  <c r="O7" i="60"/>
  <c r="O10" i="60" s="1"/>
  <c r="H6" i="59"/>
  <c r="H8" i="59" s="1"/>
  <c r="AC6" i="59"/>
  <c r="AC8" i="59" s="1"/>
  <c r="AB8" i="59"/>
  <c r="N8" i="59"/>
  <c r="AI8" i="59"/>
  <c r="AJ6" i="59"/>
  <c r="K8" i="59"/>
  <c r="O6" i="59"/>
  <c r="V12" i="67"/>
  <c r="H13" i="57"/>
  <c r="O6" i="56"/>
  <c r="AC17" i="56"/>
  <c r="AJ8" i="59" l="1"/>
  <c r="O8" i="59"/>
  <c r="V6" i="56"/>
  <c r="DT12" i="69"/>
  <c r="AQ6" i="67"/>
  <c r="AJ6" i="67"/>
  <c r="AC17" i="62"/>
  <c r="AC18" i="62" s="1"/>
  <c r="AC6" i="56"/>
  <c r="DT15" i="69"/>
  <c r="E5" i="36" l="1"/>
  <c r="D5" i="36"/>
  <c r="C5" i="36"/>
  <c r="B5" i="36"/>
  <c r="AN26" i="64" l="1"/>
  <c r="AO25" i="64"/>
  <c r="AO24" i="64"/>
  <c r="AO23" i="64"/>
  <c r="AO22" i="64"/>
  <c r="AO21" i="64"/>
  <c r="AO20" i="64"/>
  <c r="AO19" i="64"/>
  <c r="AO18" i="64"/>
  <c r="AO17" i="64"/>
  <c r="AO16" i="64"/>
  <c r="AO15" i="64"/>
  <c r="AO14" i="64"/>
  <c r="AO13" i="64"/>
  <c r="AO12" i="64"/>
  <c r="AO11" i="64"/>
  <c r="AO10" i="64"/>
  <c r="AO9" i="64"/>
  <c r="AO8" i="64"/>
  <c r="AO7" i="64"/>
  <c r="AO6" i="64"/>
  <c r="AH21" i="61"/>
  <c r="AO26" i="64" l="1"/>
  <c r="AG21" i="61" l="1"/>
  <c r="AF21" i="61"/>
  <c r="AE21" i="61"/>
  <c r="AA21" i="61"/>
  <c r="Z21" i="61"/>
  <c r="Y21" i="61"/>
  <c r="X21" i="61"/>
  <c r="T21" i="61"/>
  <c r="S21" i="61"/>
  <c r="R21" i="61"/>
  <c r="Q21" i="61"/>
  <c r="AL26" i="64" l="1"/>
  <c r="AM23" i="64" s="1"/>
  <c r="AM9" i="64"/>
  <c r="AM8" i="64"/>
  <c r="AM16" i="64" l="1"/>
  <c r="AM24" i="64"/>
  <c r="AM17" i="64"/>
  <c r="AM25" i="64"/>
  <c r="AM10" i="64"/>
  <c r="AM18" i="64"/>
  <c r="AM12" i="64"/>
  <c r="AM20" i="64"/>
  <c r="AM13" i="64"/>
  <c r="AM21" i="64"/>
  <c r="AM11" i="64"/>
  <c r="AM19" i="64"/>
  <c r="AM6" i="64"/>
  <c r="AM14" i="64"/>
  <c r="AM22" i="64"/>
  <c r="AM7" i="64"/>
  <c r="AM15" i="64"/>
  <c r="AM26" i="64" l="1"/>
  <c r="AJ26" i="64" l="1"/>
  <c r="AK25" i="64" s="1"/>
  <c r="AK10" i="64" l="1"/>
  <c r="AK18" i="64"/>
  <c r="AK11" i="64"/>
  <c r="AK19" i="64"/>
  <c r="AK12" i="64"/>
  <c r="AK20" i="64"/>
  <c r="AK13" i="64"/>
  <c r="AK23" i="64"/>
  <c r="AK21" i="64"/>
  <c r="AK6" i="64"/>
  <c r="AK22" i="64"/>
  <c r="AK7" i="64"/>
  <c r="AK8" i="64"/>
  <c r="AK26" i="64" s="1"/>
  <c r="AK16" i="64"/>
  <c r="AK24" i="64"/>
  <c r="AK14" i="64"/>
  <c r="AK15" i="64"/>
  <c r="AK9" i="64"/>
  <c r="AK17" i="64"/>
  <c r="AH26" i="64" l="1"/>
  <c r="AI18" i="64" s="1"/>
  <c r="AI21" i="64" l="1"/>
  <c r="AI24" i="64"/>
  <c r="AI11" i="64"/>
  <c r="AI19" i="64"/>
  <c r="AI12" i="64"/>
  <c r="AI20" i="64"/>
  <c r="AI13" i="64"/>
  <c r="AI6" i="64"/>
  <c r="AI26" i="64" s="1"/>
  <c r="AI22" i="64"/>
  <c r="AI23" i="64"/>
  <c r="AI9" i="64"/>
  <c r="AI17" i="64"/>
  <c r="AI25" i="64"/>
  <c r="AI14" i="64"/>
  <c r="AI7" i="64"/>
  <c r="AI15" i="64"/>
  <c r="AI8" i="64"/>
  <c r="AI16" i="64"/>
  <c r="AI10" i="64"/>
  <c r="AC12" i="40" l="1"/>
  <c r="AB12" i="40"/>
  <c r="AA12" i="40"/>
  <c r="Z12" i="40"/>
  <c r="AH16" i="61"/>
  <c r="AG16" i="61"/>
  <c r="AF16" i="61"/>
  <c r="AE16" i="61"/>
  <c r="AF26" i="64" l="1"/>
  <c r="AG25" i="64" l="1"/>
  <c r="AG24" i="64"/>
  <c r="AG23" i="64"/>
  <c r="AG22" i="64"/>
  <c r="AG21" i="64"/>
  <c r="AG20" i="64"/>
  <c r="AG19" i="64"/>
  <c r="AG18" i="64"/>
  <c r="AG17" i="64"/>
  <c r="AG16" i="64"/>
  <c r="AG15" i="64"/>
  <c r="AG14" i="64"/>
  <c r="AG13" i="64"/>
  <c r="AG12" i="64"/>
  <c r="AG11" i="64"/>
  <c r="AG10" i="64"/>
  <c r="AG9" i="64"/>
  <c r="AG8" i="64"/>
  <c r="AG7" i="64"/>
  <c r="AG6" i="64"/>
  <c r="AD26" i="64"/>
  <c r="AE18" i="64" s="1"/>
  <c r="AB26" i="64"/>
  <c r="AC24" i="64" s="1"/>
  <c r="AG26" i="64" l="1"/>
  <c r="AE12" i="64"/>
  <c r="AE20" i="64"/>
  <c r="AE19" i="64"/>
  <c r="AE13" i="64"/>
  <c r="AE21" i="64"/>
  <c r="AE11" i="64"/>
  <c r="AE6" i="64"/>
  <c r="AE14" i="64"/>
  <c r="AE22" i="64"/>
  <c r="AE7" i="64"/>
  <c r="AE15" i="64"/>
  <c r="AE23" i="64"/>
  <c r="AE8" i="64"/>
  <c r="AE16" i="64"/>
  <c r="AE24" i="64"/>
  <c r="AE9" i="64"/>
  <c r="AE17" i="64"/>
  <c r="AE25" i="64"/>
  <c r="AE10" i="64"/>
  <c r="AC9" i="64"/>
  <c r="AC17" i="64"/>
  <c r="AC25" i="64"/>
  <c r="AC10" i="64"/>
  <c r="AC18" i="64"/>
  <c r="AC11" i="64"/>
  <c r="AC19" i="64"/>
  <c r="AC12" i="64"/>
  <c r="AC20" i="64"/>
  <c r="AC13" i="64"/>
  <c r="AC21" i="64"/>
  <c r="AC6" i="64"/>
  <c r="AC14" i="64"/>
  <c r="AC22" i="64"/>
  <c r="AC7" i="64"/>
  <c r="AC15" i="64"/>
  <c r="AC23" i="64"/>
  <c r="AC8" i="64"/>
  <c r="AC16" i="64"/>
  <c r="AE26" i="64" l="1"/>
  <c r="V12" i="40"/>
  <c r="AA16" i="61" l="1"/>
  <c r="Z16" i="61"/>
  <c r="Y16" i="61"/>
  <c r="X16" i="61"/>
  <c r="Z26" i="64" l="1"/>
  <c r="Y12" i="40"/>
  <c r="X12" i="40"/>
  <c r="W12" i="40"/>
  <c r="AA18" i="64" l="1"/>
  <c r="AA10" i="64"/>
  <c r="AA25" i="64"/>
  <c r="AA17" i="64"/>
  <c r="AA9" i="64"/>
  <c r="AA24" i="64"/>
  <c r="AA16" i="64"/>
  <c r="AA8" i="64"/>
  <c r="AA23" i="64"/>
  <c r="AA15" i="64"/>
  <c r="AA7" i="64"/>
  <c r="AA22" i="64"/>
  <c r="AA14" i="64"/>
  <c r="AA6" i="64"/>
  <c r="AA21" i="64"/>
  <c r="AA13" i="64"/>
  <c r="AA20" i="64"/>
  <c r="AA12" i="64"/>
  <c r="AA19" i="64"/>
  <c r="AA11" i="64"/>
  <c r="AA26" i="64" l="1"/>
  <c r="X26" i="64" l="1"/>
  <c r="Y25" i="64" s="1"/>
  <c r="Y23" i="64"/>
  <c r="Y20" i="64"/>
  <c r="Y19" i="64"/>
  <c r="Y18" i="64"/>
  <c r="Y15" i="64"/>
  <c r="Y12" i="64"/>
  <c r="Y11" i="64"/>
  <c r="Y10" i="64"/>
  <c r="Y8" i="64"/>
  <c r="Y7" i="64"/>
  <c r="Y6" i="64"/>
  <c r="Y13" i="64" l="1"/>
  <c r="Y21" i="64"/>
  <c r="Y14" i="64"/>
  <c r="Y22" i="64"/>
  <c r="Y16" i="64"/>
  <c r="Y24" i="64"/>
  <c r="Y9" i="64"/>
  <c r="Y26" i="64" s="1"/>
  <c r="Y17" i="64"/>
  <c r="U12" i="40" l="1"/>
  <c r="M24" i="28"/>
  <c r="T16" i="61"/>
  <c r="T12" i="40" l="1"/>
  <c r="L24" i="28"/>
  <c r="S16" i="61"/>
  <c r="V26" i="64" l="1"/>
  <c r="W6" i="64" s="1"/>
  <c r="T26" i="64"/>
  <c r="U22" i="64" s="1"/>
  <c r="R26" i="64"/>
  <c r="S24" i="64" s="1"/>
  <c r="C18" i="61"/>
  <c r="B18" i="61"/>
  <c r="F18" i="61"/>
  <c r="E18" i="61"/>
  <c r="M18" i="61"/>
  <c r="L18" i="61"/>
  <c r="U15" i="64" l="1"/>
  <c r="U19" i="64"/>
  <c r="W14" i="64"/>
  <c r="W9" i="64"/>
  <c r="W10" i="64"/>
  <c r="W23" i="64"/>
  <c r="U16" i="64"/>
  <c r="W20" i="64"/>
  <c r="W11" i="64"/>
  <c r="U8" i="64"/>
  <c r="W19" i="64"/>
  <c r="U17" i="64"/>
  <c r="W25" i="64"/>
  <c r="W24" i="64"/>
  <c r="U24" i="64"/>
  <c r="U6" i="64"/>
  <c r="W12" i="64"/>
  <c r="W13" i="64"/>
  <c r="U10" i="64"/>
  <c r="W15" i="64"/>
  <c r="W7" i="64"/>
  <c r="U20" i="64"/>
  <c r="U12" i="64"/>
  <c r="W22" i="64"/>
  <c r="W16" i="64"/>
  <c r="W17" i="64"/>
  <c r="W21" i="64"/>
  <c r="W18" i="64"/>
  <c r="W8" i="64"/>
  <c r="U14" i="64"/>
  <c r="U23" i="64"/>
  <c r="U25" i="64"/>
  <c r="U13" i="64"/>
  <c r="U21" i="64"/>
  <c r="U11" i="64"/>
  <c r="U18" i="64"/>
  <c r="U9" i="64"/>
  <c r="U7" i="64"/>
  <c r="S16" i="64"/>
  <c r="S10" i="64"/>
  <c r="S6" i="64"/>
  <c r="S11" i="64"/>
  <c r="S8" i="64"/>
  <c r="S14" i="64"/>
  <c r="S9" i="64"/>
  <c r="S20" i="64"/>
  <c r="S12" i="64"/>
  <c r="S15" i="64"/>
  <c r="S21" i="64"/>
  <c r="S7" i="64"/>
  <c r="S17" i="64"/>
  <c r="S19" i="64"/>
  <c r="S23" i="64"/>
  <c r="S25" i="64"/>
  <c r="S13" i="64"/>
  <c r="S18" i="64"/>
  <c r="S22" i="64"/>
  <c r="S12" i="40"/>
  <c r="K24" i="28"/>
  <c r="R16" i="61"/>
  <c r="Q16" i="61"/>
  <c r="W26" i="64" l="1"/>
  <c r="U26" i="64"/>
  <c r="S26" i="64"/>
  <c r="H26" i="64" l="1"/>
  <c r="F26" i="64"/>
  <c r="N26" i="64"/>
  <c r="P26" i="64"/>
  <c r="J26" i="64"/>
  <c r="B26" i="64"/>
  <c r="L26" i="64"/>
  <c r="M24" i="64" s="1"/>
  <c r="D26" i="64"/>
  <c r="I13" i="64" l="1"/>
  <c r="I24" i="64"/>
  <c r="K7" i="64"/>
  <c r="K24" i="64"/>
  <c r="C18" i="64"/>
  <c r="C24" i="64"/>
  <c r="Q9" i="64"/>
  <c r="Q24" i="64"/>
  <c r="O9" i="64"/>
  <c r="O24" i="64"/>
  <c r="E6" i="64"/>
  <c r="E24" i="64"/>
  <c r="G14" i="64"/>
  <c r="G24" i="64"/>
  <c r="G16" i="64"/>
  <c r="G22" i="64"/>
  <c r="G25" i="64"/>
  <c r="G23" i="64"/>
  <c r="G12" i="64"/>
  <c r="G20" i="64"/>
  <c r="G6" i="64"/>
  <c r="G8" i="64"/>
  <c r="G17" i="64"/>
  <c r="K14" i="64"/>
  <c r="K15" i="64"/>
  <c r="I7" i="64"/>
  <c r="O6" i="64"/>
  <c r="I12" i="64"/>
  <c r="K25" i="64"/>
  <c r="I6" i="64"/>
  <c r="I25" i="64"/>
  <c r="K10" i="64"/>
  <c r="I22" i="64"/>
  <c r="K21" i="64"/>
  <c r="I9" i="64"/>
  <c r="K19" i="64"/>
  <c r="K20" i="64"/>
  <c r="I15" i="64"/>
  <c r="K6" i="64"/>
  <c r="K23" i="64"/>
  <c r="I20" i="64"/>
  <c r="K9" i="64"/>
  <c r="K11" i="64"/>
  <c r="I21" i="64"/>
  <c r="I14" i="64"/>
  <c r="K13" i="64"/>
  <c r="I11" i="64"/>
  <c r="G11" i="64"/>
  <c r="G9" i="64"/>
  <c r="G13" i="64"/>
  <c r="G18" i="64"/>
  <c r="I18" i="64"/>
  <c r="K22" i="64"/>
  <c r="I23" i="64"/>
  <c r="I8" i="64"/>
  <c r="K12" i="64"/>
  <c r="I19" i="64"/>
  <c r="G21" i="64"/>
  <c r="K17" i="64"/>
  <c r="I17" i="64"/>
  <c r="G10" i="64"/>
  <c r="G7" i="64"/>
  <c r="I10" i="64"/>
  <c r="I16" i="64"/>
  <c r="Q25" i="64"/>
  <c r="Q6" i="64"/>
  <c r="Q12" i="64"/>
  <c r="Q13" i="64"/>
  <c r="G19" i="64"/>
  <c r="G15" i="64"/>
  <c r="Q7" i="64"/>
  <c r="Q10" i="64"/>
  <c r="Q11" i="64"/>
  <c r="Q14" i="64"/>
  <c r="Q17" i="64"/>
  <c r="Q15" i="64"/>
  <c r="Q18" i="64"/>
  <c r="Q21" i="64"/>
  <c r="Q8" i="64"/>
  <c r="Q19" i="64"/>
  <c r="Q23" i="64"/>
  <c r="Q22" i="64"/>
  <c r="Q16" i="64"/>
  <c r="Q20" i="64"/>
  <c r="O8" i="64"/>
  <c r="O23" i="64"/>
  <c r="O25" i="64"/>
  <c r="O7" i="64"/>
  <c r="O13" i="64"/>
  <c r="O16" i="64"/>
  <c r="O17" i="64"/>
  <c r="O10" i="64"/>
  <c r="O19" i="64"/>
  <c r="O12" i="64"/>
  <c r="O18" i="64"/>
  <c r="O21" i="64"/>
  <c r="O14" i="64"/>
  <c r="K8" i="64"/>
  <c r="K16" i="64"/>
  <c r="O15" i="64"/>
  <c r="O11" i="64"/>
  <c r="E12" i="64"/>
  <c r="O20" i="64"/>
  <c r="O22" i="64"/>
  <c r="K18" i="64"/>
  <c r="E19" i="64"/>
  <c r="E11" i="64"/>
  <c r="E17" i="64"/>
  <c r="E22" i="64"/>
  <c r="E25" i="64"/>
  <c r="C19" i="64"/>
  <c r="C12" i="64"/>
  <c r="C11" i="64"/>
  <c r="C22" i="64"/>
  <c r="E9" i="64"/>
  <c r="E18" i="64"/>
  <c r="E14" i="64"/>
  <c r="E13" i="64"/>
  <c r="M20" i="64"/>
  <c r="M21" i="64"/>
  <c r="M15" i="64"/>
  <c r="M16" i="64"/>
  <c r="M10" i="64"/>
  <c r="M7" i="64"/>
  <c r="C25" i="64"/>
  <c r="C14" i="64"/>
  <c r="C17" i="64"/>
  <c r="C13" i="64"/>
  <c r="C9" i="64"/>
  <c r="M9" i="64"/>
  <c r="M11" i="64"/>
  <c r="M22" i="64"/>
  <c r="M23" i="64"/>
  <c r="M6" i="64"/>
  <c r="M13" i="64"/>
  <c r="M18" i="64"/>
  <c r="M19" i="64"/>
  <c r="M17" i="64"/>
  <c r="C20" i="64"/>
  <c r="M12" i="64"/>
  <c r="C15" i="64"/>
  <c r="E20" i="64"/>
  <c r="E21" i="64"/>
  <c r="E15" i="64"/>
  <c r="E16" i="64"/>
  <c r="E10" i="64"/>
  <c r="E7" i="64"/>
  <c r="C16" i="64"/>
  <c r="M14" i="64"/>
  <c r="C6" i="64"/>
  <c r="C7" i="64"/>
  <c r="M8" i="64"/>
  <c r="M25" i="64"/>
  <c r="C21" i="64"/>
  <c r="C23" i="64"/>
  <c r="E8" i="64"/>
  <c r="E23" i="64"/>
  <c r="C8" i="64"/>
  <c r="C10" i="64"/>
  <c r="J4" i="68"/>
  <c r="M4" i="68"/>
  <c r="B4" i="68" l="1"/>
  <c r="E4" i="68" s="1"/>
  <c r="F4" i="68"/>
  <c r="I4" i="68" s="1"/>
  <c r="G26" i="64"/>
  <c r="I26" i="64"/>
  <c r="Q26" i="64"/>
  <c r="K26" i="64"/>
  <c r="O26" i="64"/>
  <c r="E26" i="64"/>
  <c r="M26" i="64"/>
  <c r="C26" i="64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H18" i="61"/>
  <c r="M19" i="61"/>
  <c r="L19" i="61"/>
  <c r="F19" i="61"/>
  <c r="F17" i="61" s="1"/>
  <c r="E19" i="61"/>
  <c r="E17" i="61" s="1"/>
  <c r="C19" i="61"/>
  <c r="C17" i="61" s="1"/>
  <c r="B19" i="61"/>
  <c r="B17" i="61" s="1"/>
  <c r="G18" i="61"/>
  <c r="D18" i="61"/>
  <c r="G19" i="61"/>
  <c r="D19" i="61"/>
  <c r="M17" i="61" l="1"/>
  <c r="G17" i="61"/>
  <c r="D17" i="61"/>
  <c r="L17" i="61"/>
  <c r="N18" i="61"/>
  <c r="H17" i="61"/>
  <c r="H19" i="61" s="1"/>
  <c r="N19" i="61"/>
  <c r="N17" i="61" l="1"/>
  <c r="G3" i="68" l="1"/>
  <c r="L3" i="68"/>
  <c r="K3" i="68"/>
  <c r="M3" i="68"/>
  <c r="J3" i="68"/>
  <c r="J16" i="68" l="1"/>
  <c r="M16" i="68"/>
  <c r="K16" i="68"/>
  <c r="K9" i="68"/>
  <c r="K7" i="68"/>
  <c r="K15" i="68"/>
  <c r="K8" i="68"/>
  <c r="K11" i="68"/>
  <c r="K13" i="68"/>
  <c r="K12" i="68"/>
  <c r="K14" i="68"/>
  <c r="K17" i="68"/>
  <c r="L16" i="68"/>
  <c r="G17" i="68"/>
  <c r="G16" i="68"/>
  <c r="G15" i="68"/>
  <c r="G14" i="68"/>
  <c r="G13" i="68"/>
  <c r="G12" i="68"/>
  <c r="G11" i="68"/>
  <c r="G9" i="68"/>
  <c r="G8" i="68"/>
  <c r="G7" i="68"/>
  <c r="F3" i="68"/>
  <c r="H3" i="68"/>
  <c r="I3" i="68"/>
  <c r="E3" i="68"/>
  <c r="D3" i="68"/>
  <c r="C3" i="68"/>
  <c r="B3" i="68"/>
  <c r="C16" i="68" l="1"/>
  <c r="C15" i="68"/>
  <c r="C14" i="68"/>
  <c r="C13" i="68"/>
  <c r="C12" i="68"/>
  <c r="C11" i="68"/>
  <c r="C9" i="68"/>
  <c r="C8" i="68"/>
  <c r="C17" i="68"/>
  <c r="C7" i="68"/>
  <c r="D9" i="68"/>
  <c r="D8" i="68"/>
  <c r="D15" i="68"/>
  <c r="D7" i="68"/>
  <c r="D14" i="68"/>
  <c r="D12" i="68"/>
  <c r="D16" i="68"/>
  <c r="D13" i="68"/>
  <c r="D17" i="68"/>
  <c r="D11" i="68"/>
  <c r="E7" i="68"/>
  <c r="E8" i="68"/>
  <c r="E9" i="68"/>
  <c r="E17" i="68"/>
  <c r="E16" i="68"/>
  <c r="E15" i="68"/>
  <c r="E14" i="68"/>
  <c r="E13" i="68"/>
  <c r="E12" i="68"/>
  <c r="E11" i="68"/>
  <c r="I16" i="68"/>
  <c r="I15" i="68"/>
  <c r="I7" i="68"/>
  <c r="F7" i="68"/>
  <c r="F16" i="68"/>
  <c r="F15" i="68"/>
  <c r="F9" i="68"/>
  <c r="B17" i="68"/>
  <c r="B16" i="68"/>
  <c r="B15" i="68"/>
  <c r="B14" i="68"/>
  <c r="B13" i="68"/>
  <c r="B12" i="68"/>
  <c r="B11" i="68"/>
  <c r="B9" i="68"/>
  <c r="B8" i="68"/>
  <c r="B7" i="68"/>
  <c r="H16" i="68"/>
  <c r="H15" i="68"/>
  <c r="H7" i="68"/>
  <c r="G10" i="68"/>
  <c r="G6" i="68"/>
  <c r="K10" i="68"/>
  <c r="K6" i="68"/>
  <c r="B10" i="68" l="1"/>
  <c r="C10" i="68"/>
  <c r="C6" i="68"/>
  <c r="B6" i="68"/>
  <c r="M7" i="49"/>
  <c r="E10" i="68" l="1"/>
  <c r="D10" i="68" l="1"/>
  <c r="E6" i="68" l="1"/>
  <c r="D6" i="68" l="1"/>
  <c r="AC26" i="64" l="1"/>
  <c r="AP14" i="57" l="1"/>
  <c r="AQ14" i="57" s="1"/>
  <c r="AP8" i="57"/>
  <c r="AQ8" i="57" s="1"/>
  <c r="AP6" i="57" l="1"/>
  <c r="AQ6" i="57" s="1"/>
  <c r="DS4" i="69"/>
  <c r="DK6" i="69"/>
  <c r="DS6" i="69" s="1"/>
  <c r="J7" i="68"/>
  <c r="J9" i="68"/>
  <c r="DS5" i="69"/>
  <c r="J15" i="68"/>
  <c r="DS13" i="69"/>
  <c r="AM10" i="62" l="1"/>
  <c r="AM11" i="62"/>
  <c r="AP11" i="62"/>
  <c r="AM9" i="62" l="1"/>
  <c r="AP10" i="62"/>
  <c r="AQ10" i="62" s="1"/>
  <c r="AP9" i="62"/>
  <c r="AQ11" i="62"/>
  <c r="AD18" i="61"/>
  <c r="AF5" i="62"/>
  <c r="AK18" i="61"/>
  <c r="AF11" i="61"/>
  <c r="AG18" i="61"/>
  <c r="AF11" i="62"/>
  <c r="AP8" i="66"/>
  <c r="AE18" i="61"/>
  <c r="AP7" i="61"/>
  <c r="AF7" i="62"/>
  <c r="AN18" i="61"/>
  <c r="AL18" i="61"/>
  <c r="AF9" i="62"/>
  <c r="AM8" i="61"/>
  <c r="AM7" i="62"/>
  <c r="AI6" i="61"/>
  <c r="AI11" i="61"/>
  <c r="AJ11" i="61" s="1"/>
  <c r="AO18" i="61"/>
  <c r="AM9" i="61"/>
  <c r="AH18" i="61"/>
  <c r="AI8" i="61"/>
  <c r="AF8" i="66" l="1"/>
  <c r="AI5" i="66"/>
  <c r="AI7" i="62"/>
  <c r="AJ7" i="62" s="1"/>
  <c r="AI9" i="62"/>
  <c r="AI10" i="62"/>
  <c r="AM10" i="61"/>
  <c r="AQ10" i="61" s="1"/>
  <c r="AP5" i="61"/>
  <c r="AF6" i="61"/>
  <c r="AF18" i="61" s="1"/>
  <c r="AF10" i="61"/>
  <c r="AI5" i="61"/>
  <c r="AQ9" i="62"/>
  <c r="AI9" i="61"/>
  <c r="AI8" i="66"/>
  <c r="AF8" i="61"/>
  <c r="AJ8" i="61"/>
  <c r="AM6" i="61"/>
  <c r="AM18" i="61" s="1"/>
  <c r="AP5" i="66"/>
  <c r="AM11" i="61"/>
  <c r="AM8" i="66"/>
  <c r="AQ8" i="66" s="1"/>
  <c r="AF10" i="62"/>
  <c r="AJ10" i="62" s="1"/>
  <c r="AF9" i="61"/>
  <c r="AQ18" i="61"/>
  <c r="AF5" i="61"/>
  <c r="AJ5" i="61" s="1"/>
  <c r="AI10" i="61"/>
  <c r="AJ10" i="61" s="1"/>
  <c r="AM5" i="66"/>
  <c r="AQ5" i="66" s="1"/>
  <c r="AP9" i="61"/>
  <c r="AQ9" i="61" s="1"/>
  <c r="AM7" i="61"/>
  <c r="AQ7" i="61" s="1"/>
  <c r="AP6" i="61"/>
  <c r="AF11" i="57"/>
  <c r="R10" i="57"/>
  <c r="AM6" i="62"/>
  <c r="AQ6" i="62" s="1"/>
  <c r="X5" i="57"/>
  <c r="T5" i="57"/>
  <c r="AN8" i="62"/>
  <c r="AI11" i="62"/>
  <c r="AJ11" i="62" s="1"/>
  <c r="AP7" i="62"/>
  <c r="AQ7" i="62" s="1"/>
  <c r="U11" i="62"/>
  <c r="AB8" i="61"/>
  <c r="AD8" i="62"/>
  <c r="AF12" i="62"/>
  <c r="Q5" i="57"/>
  <c r="AK8" i="62"/>
  <c r="AP15" i="62"/>
  <c r="AF5" i="66"/>
  <c r="AJ5" i="66" s="1"/>
  <c r="P18" i="61"/>
  <c r="AI7" i="57"/>
  <c r="Y11" i="57"/>
  <c r="AE5" i="57"/>
  <c r="W5" i="57"/>
  <c r="P5" i="57"/>
  <c r="K11" i="57"/>
  <c r="O11" i="57" s="1"/>
  <c r="AP6" i="62"/>
  <c r="AP10" i="61"/>
  <c r="R7" i="62"/>
  <c r="U9" i="62"/>
  <c r="AG8" i="62"/>
  <c r="AI12" i="62"/>
  <c r="AJ12" i="62" s="1"/>
  <c r="AA5" i="57"/>
  <c r="Z5" i="57"/>
  <c r="S18" i="61"/>
  <c r="AI6" i="60"/>
  <c r="J5" i="57"/>
  <c r="K5" i="57" s="1"/>
  <c r="O5" i="57" s="1"/>
  <c r="F13" i="68"/>
  <c r="AP7" i="66"/>
  <c r="AM15" i="62"/>
  <c r="I18" i="61"/>
  <c r="U10" i="62"/>
  <c r="Q18" i="61"/>
  <c r="AB11" i="61"/>
  <c r="AA18" i="61"/>
  <c r="Z18" i="61"/>
  <c r="AI15" i="62"/>
  <c r="AP13" i="62"/>
  <c r="AP8" i="61"/>
  <c r="AQ8" i="61" s="1"/>
  <c r="U5" i="61"/>
  <c r="K11" i="61"/>
  <c r="O11" i="61" s="1"/>
  <c r="W18" i="61"/>
  <c r="S5" i="57"/>
  <c r="AD5" i="57"/>
  <c r="AH5" i="57"/>
  <c r="AL14" i="62"/>
  <c r="AP11" i="61"/>
  <c r="AQ11" i="61" s="1"/>
  <c r="AB7" i="61"/>
  <c r="AD14" i="62"/>
  <c r="AD16" i="62" s="1"/>
  <c r="AD17" i="62" s="1"/>
  <c r="AD18" i="62" s="1"/>
  <c r="AJ18" i="61"/>
  <c r="AJ6" i="61"/>
  <c r="AJ8" i="66"/>
  <c r="AF13" i="62"/>
  <c r="R11" i="61"/>
  <c r="T18" i="61"/>
  <c r="Y6" i="61"/>
  <c r="Y18" i="61" s="1"/>
  <c r="X18" i="61"/>
  <c r="Y8" i="61"/>
  <c r="AF6" i="62"/>
  <c r="K10" i="57"/>
  <c r="O10" i="57" s="1"/>
  <c r="AO5" i="57"/>
  <c r="K8" i="61"/>
  <c r="O8" i="61" s="1"/>
  <c r="R7" i="57"/>
  <c r="F11" i="68"/>
  <c r="AN14" i="62"/>
  <c r="AP5" i="62"/>
  <c r="K7" i="61"/>
  <c r="U11" i="61"/>
  <c r="V11" i="61" s="1"/>
  <c r="I5" i="57"/>
  <c r="AG9" i="57"/>
  <c r="F12" i="68"/>
  <c r="J13" i="68"/>
  <c r="AI5" i="62"/>
  <c r="J18" i="61"/>
  <c r="AI10" i="57"/>
  <c r="J8" i="68"/>
  <c r="J6" i="68" s="1"/>
  <c r="AB12" i="57"/>
  <c r="AI7" i="61"/>
  <c r="AE8" i="62"/>
  <c r="AB9" i="61"/>
  <c r="AB8" i="66"/>
  <c r="J11" i="68"/>
  <c r="J12" i="68"/>
  <c r="AL5" i="57"/>
  <c r="F8" i="68"/>
  <c r="F6" i="68" s="1"/>
  <c r="AO14" i="62"/>
  <c r="AO16" i="62" s="1"/>
  <c r="AF7" i="57"/>
  <c r="AF7" i="61"/>
  <c r="R7" i="61"/>
  <c r="AF10" i="57"/>
  <c r="K12" i="57"/>
  <c r="O12" i="57" s="1"/>
  <c r="AI7" i="66"/>
  <c r="AL8" i="62"/>
  <c r="AM5" i="62"/>
  <c r="AM5" i="61"/>
  <c r="AQ6" i="61"/>
  <c r="AP18" i="61"/>
  <c r="AJ9" i="62"/>
  <c r="AD13" i="61"/>
  <c r="AD19" i="61" s="1"/>
  <c r="AD17" i="61" s="1"/>
  <c r="AG13" i="61"/>
  <c r="AG19" i="61" s="1"/>
  <c r="AG17" i="61" s="1"/>
  <c r="AE14" i="62" l="1"/>
  <c r="AL16" i="62"/>
  <c r="AM13" i="62"/>
  <c r="AQ13" i="62" s="1"/>
  <c r="AK14" i="62"/>
  <c r="U6" i="61"/>
  <c r="AH14" i="62"/>
  <c r="AO9" i="57"/>
  <c r="AO13" i="57" s="1"/>
  <c r="AO16" i="57" s="1"/>
  <c r="AG5" i="57"/>
  <c r="AI5" i="57" s="1"/>
  <c r="U12" i="57"/>
  <c r="AF14" i="62"/>
  <c r="R8" i="61"/>
  <c r="AP12" i="57"/>
  <c r="AQ5" i="61"/>
  <c r="AJ7" i="57"/>
  <c r="R5" i="62"/>
  <c r="V5" i="62" s="1"/>
  <c r="Q9" i="57"/>
  <c r="Q13" i="57" s="1"/>
  <c r="Q16" i="57" s="1"/>
  <c r="K9" i="61"/>
  <c r="O9" i="61" s="1"/>
  <c r="U11" i="57"/>
  <c r="Y9" i="61"/>
  <c r="AP12" i="62"/>
  <c r="Y10" i="57"/>
  <c r="U5" i="62"/>
  <c r="AB9" i="60"/>
  <c r="Y11" i="61"/>
  <c r="J9" i="57"/>
  <c r="AP11" i="57"/>
  <c r="Y12" i="57"/>
  <c r="V18" i="61"/>
  <c r="AB11" i="57"/>
  <c r="R5" i="61"/>
  <c r="V5" i="61" s="1"/>
  <c r="R9" i="61"/>
  <c r="AQ15" i="62"/>
  <c r="R10" i="62"/>
  <c r="AI6" i="62"/>
  <c r="AJ6" i="62" s="1"/>
  <c r="AB10" i="57"/>
  <c r="AJ9" i="61"/>
  <c r="AE16" i="62"/>
  <c r="Y10" i="61"/>
  <c r="Y8" i="66"/>
  <c r="AC8" i="66" s="1"/>
  <c r="R9" i="62"/>
  <c r="AB7" i="57"/>
  <c r="AM12" i="57"/>
  <c r="AL17" i="62"/>
  <c r="AL18" i="62" s="1"/>
  <c r="J13" i="57"/>
  <c r="J16" i="57" s="1"/>
  <c r="P9" i="57"/>
  <c r="P13" i="57" s="1"/>
  <c r="AC18" i="61"/>
  <c r="X9" i="57"/>
  <c r="X13" i="57" s="1"/>
  <c r="X16" i="57" s="1"/>
  <c r="AP6" i="66"/>
  <c r="AB6" i="61"/>
  <c r="AN16" i="62"/>
  <c r="AN17" i="62" s="1"/>
  <c r="AN18" i="62" s="1"/>
  <c r="U10" i="61"/>
  <c r="AB10" i="61"/>
  <c r="Y7" i="57"/>
  <c r="Z9" i="57"/>
  <c r="Z13" i="57" s="1"/>
  <c r="AI6" i="66"/>
  <c r="K7" i="57"/>
  <c r="O7" i="57" s="1"/>
  <c r="DS8" i="69"/>
  <c r="R6" i="61"/>
  <c r="R18" i="61" s="1"/>
  <c r="K6" i="61"/>
  <c r="O6" i="61" s="1"/>
  <c r="AK16" i="62"/>
  <c r="AK17" i="62" s="1"/>
  <c r="AK18" i="62" s="1"/>
  <c r="U10" i="57"/>
  <c r="U7" i="57"/>
  <c r="V7" i="57" s="1"/>
  <c r="AD9" i="57"/>
  <c r="AF9" i="57" s="1"/>
  <c r="AH8" i="62"/>
  <c r="AB5" i="66"/>
  <c r="AO8" i="62"/>
  <c r="S9" i="57"/>
  <c r="AA12" i="67"/>
  <c r="Y9" i="60"/>
  <c r="AM9" i="60"/>
  <c r="AN13" i="61"/>
  <c r="AN19" i="61" s="1"/>
  <c r="AN17" i="61" s="1"/>
  <c r="AM7" i="66"/>
  <c r="AQ7" i="66" s="1"/>
  <c r="U7" i="61"/>
  <c r="AJ13" i="62"/>
  <c r="AJ14" i="62" s="1"/>
  <c r="R11" i="57"/>
  <c r="V11" i="57" s="1"/>
  <c r="AE9" i="57"/>
  <c r="AE13" i="57" s="1"/>
  <c r="AE16" i="57" s="1"/>
  <c r="AI13" i="62"/>
  <c r="S8" i="62"/>
  <c r="L14" i="62"/>
  <c r="L16" i="62" s="1"/>
  <c r="L17" i="62" s="1"/>
  <c r="L18" i="62" s="1"/>
  <c r="AF7" i="66"/>
  <c r="AJ7" i="66" s="1"/>
  <c r="AB6" i="60"/>
  <c r="AM8" i="62"/>
  <c r="V10" i="62"/>
  <c r="O18" i="61"/>
  <c r="F10" i="68"/>
  <c r="U9" i="61"/>
  <c r="R11" i="62"/>
  <c r="V11" i="62" s="1"/>
  <c r="I5" i="56"/>
  <c r="R9" i="60"/>
  <c r="S7" i="60"/>
  <c r="DG12" i="69"/>
  <c r="F14" i="68" s="1"/>
  <c r="AL5" i="56"/>
  <c r="AF15" i="62"/>
  <c r="AJ15" i="62" s="1"/>
  <c r="T14" i="62"/>
  <c r="T16" i="62" s="1"/>
  <c r="AF6" i="60"/>
  <c r="AJ6" i="60" s="1"/>
  <c r="DO12" i="69"/>
  <c r="DO15" i="69" s="1"/>
  <c r="AK13" i="61"/>
  <c r="AK19" i="61" s="1"/>
  <c r="AK17" i="61" s="1"/>
  <c r="AO5" i="56"/>
  <c r="DS10" i="69"/>
  <c r="AE17" i="62"/>
  <c r="AE18" i="62" s="1"/>
  <c r="U12" i="62"/>
  <c r="X12" i="67"/>
  <c r="AH12" i="67"/>
  <c r="K13" i="56"/>
  <c r="O13" i="56" s="1"/>
  <c r="DC12" i="69"/>
  <c r="DQ8" i="69"/>
  <c r="AM11" i="57"/>
  <c r="AQ11" i="57" s="1"/>
  <c r="AM12" i="62"/>
  <c r="AQ12" i="62" s="1"/>
  <c r="Y7" i="61"/>
  <c r="AH9" i="57"/>
  <c r="AH13" i="57" s="1"/>
  <c r="AH16" i="57" s="1"/>
  <c r="AG14" i="62"/>
  <c r="AG16" i="62" s="1"/>
  <c r="AG17" i="62" s="1"/>
  <c r="AG18" i="62" s="1"/>
  <c r="T8" i="62"/>
  <c r="AE12" i="67"/>
  <c r="Y6" i="60"/>
  <c r="AC6" i="60" s="1"/>
  <c r="Q5" i="56"/>
  <c r="AP6" i="60"/>
  <c r="DM8" i="69"/>
  <c r="L8" i="68" s="1"/>
  <c r="AL13" i="61"/>
  <c r="AL19" i="61" s="1"/>
  <c r="AL17" i="61" s="1"/>
  <c r="AP9" i="56"/>
  <c r="AA5" i="56"/>
  <c r="AH16" i="62"/>
  <c r="AH17" i="62" s="1"/>
  <c r="AH18" i="62" s="1"/>
  <c r="AJ10" i="57"/>
  <c r="AF12" i="57"/>
  <c r="AC11" i="57"/>
  <c r="U7" i="62"/>
  <c r="V7" i="62" s="1"/>
  <c r="R10" i="61"/>
  <c r="V10" i="61" s="1"/>
  <c r="K10" i="61"/>
  <c r="O10" i="61" s="1"/>
  <c r="U8" i="61"/>
  <c r="V8" i="61" s="1"/>
  <c r="U15" i="62"/>
  <c r="P14" i="62"/>
  <c r="AF9" i="60"/>
  <c r="DK12" i="69"/>
  <c r="J14" i="68" s="1"/>
  <c r="J5" i="56"/>
  <c r="AI14" i="62"/>
  <c r="AI16" i="62" s="1"/>
  <c r="P8" i="62"/>
  <c r="T5" i="56"/>
  <c r="AH5" i="56"/>
  <c r="AM6" i="60"/>
  <c r="AM9" i="56"/>
  <c r="AI11" i="57"/>
  <c r="AJ11" i="57" s="1"/>
  <c r="AC8" i="61"/>
  <c r="AH7" i="60"/>
  <c r="AQ12" i="57"/>
  <c r="Z7" i="60"/>
  <c r="Z10" i="60" s="1"/>
  <c r="AB13" i="56"/>
  <c r="Y5" i="66"/>
  <c r="AC5" i="66" s="1"/>
  <c r="R12" i="57"/>
  <c r="V12" i="57" s="1"/>
  <c r="AF12" i="61"/>
  <c r="AF13" i="61" s="1"/>
  <c r="AF19" i="61" s="1"/>
  <c r="AF17" i="61" s="1"/>
  <c r="AK7" i="60"/>
  <c r="J10" i="68"/>
  <c r="AC6" i="61"/>
  <c r="AP7" i="57"/>
  <c r="AN5" i="57"/>
  <c r="V10" i="57"/>
  <c r="DS11" i="69"/>
  <c r="R13" i="62"/>
  <c r="W7" i="60"/>
  <c r="W10" i="60" s="1"/>
  <c r="AM6" i="66"/>
  <c r="AQ6" i="66" s="1"/>
  <c r="AK9" i="57"/>
  <c r="AM10" i="57"/>
  <c r="AP14" i="62"/>
  <c r="AP16" i="62" s="1"/>
  <c r="AA9" i="57"/>
  <c r="AA13" i="57" s="1"/>
  <c r="AA16" i="57" s="1"/>
  <c r="AC11" i="61"/>
  <c r="AJ5" i="62"/>
  <c r="AI8" i="62"/>
  <c r="AI12" i="57"/>
  <c r="R5" i="57"/>
  <c r="AB5" i="61"/>
  <c r="V6" i="61"/>
  <c r="U9" i="60"/>
  <c r="V9" i="60" s="1"/>
  <c r="AP12" i="61"/>
  <c r="AO13" i="61"/>
  <c r="AO19" i="61" s="1"/>
  <c r="AO17" i="61" s="1"/>
  <c r="P5" i="56"/>
  <c r="DS9" i="69"/>
  <c r="AD13" i="57"/>
  <c r="AF5" i="57"/>
  <c r="AF8" i="62"/>
  <c r="AB5" i="57"/>
  <c r="V9" i="62"/>
  <c r="AL9" i="57"/>
  <c r="AL13" i="57" s="1"/>
  <c r="AL16" i="57" s="1"/>
  <c r="AC10" i="61"/>
  <c r="S5" i="56"/>
  <c r="R6" i="60"/>
  <c r="W5" i="56"/>
  <c r="AM7" i="57"/>
  <c r="AK5" i="57"/>
  <c r="K5" i="61"/>
  <c r="O7" i="61"/>
  <c r="K18" i="61"/>
  <c r="AC10" i="57"/>
  <c r="P7" i="60"/>
  <c r="P10" i="60" s="1"/>
  <c r="DE8" i="69"/>
  <c r="AE5" i="56"/>
  <c r="U5" i="57"/>
  <c r="S13" i="57"/>
  <c r="AJ7" i="61"/>
  <c r="AI18" i="61"/>
  <c r="AC7" i="57"/>
  <c r="AG13" i="57"/>
  <c r="W9" i="57"/>
  <c r="M14" i="62"/>
  <c r="M16" i="62" s="1"/>
  <c r="M17" i="62" s="1"/>
  <c r="M18" i="62" s="1"/>
  <c r="N13" i="62"/>
  <c r="AD5" i="56"/>
  <c r="Q8" i="62"/>
  <c r="AC12" i="57"/>
  <c r="T9" i="57"/>
  <c r="T13" i="57" s="1"/>
  <c r="T16" i="57" s="1"/>
  <c r="AO17" i="62"/>
  <c r="AO18" i="62" s="1"/>
  <c r="Y5" i="57"/>
  <c r="Q14" i="62"/>
  <c r="AI12" i="61"/>
  <c r="AH13" i="61"/>
  <c r="AH19" i="61" s="1"/>
  <c r="AH17" i="61" s="1"/>
  <c r="AE13" i="61"/>
  <c r="AE19" i="61" s="1"/>
  <c r="AE17" i="61" s="1"/>
  <c r="AC9" i="61"/>
  <c r="V7" i="61"/>
  <c r="U18" i="61"/>
  <c r="AB18" i="61"/>
  <c r="AC7" i="61"/>
  <c r="AP8" i="62"/>
  <c r="AQ5" i="62"/>
  <c r="AQ8" i="62" s="1"/>
  <c r="Y5" i="61"/>
  <c r="I9" i="57"/>
  <c r="K9" i="57" s="1"/>
  <c r="O9" i="57" s="1"/>
  <c r="AG5" i="56"/>
  <c r="AI9" i="56"/>
  <c r="AI5" i="56" s="1"/>
  <c r="Y12" i="56"/>
  <c r="AB9" i="56"/>
  <c r="AB5" i="56" s="1"/>
  <c r="Z5" i="56"/>
  <c r="X5" i="56"/>
  <c r="AN9" i="57"/>
  <c r="AP9" i="57" s="1"/>
  <c r="AP10" i="57"/>
  <c r="Z13" i="61"/>
  <c r="Z19" i="61" s="1"/>
  <c r="Z17" i="61" s="1"/>
  <c r="W13" i="61"/>
  <c r="W19" i="61" s="1"/>
  <c r="W17" i="61" s="1"/>
  <c r="S13" i="61"/>
  <c r="S19" i="61" s="1"/>
  <c r="S17" i="61" s="1"/>
  <c r="I13" i="61"/>
  <c r="I19" i="61" s="1"/>
  <c r="I17" i="61" s="1"/>
  <c r="P13" i="61"/>
  <c r="P19" i="61" s="1"/>
  <c r="P17" i="61" s="1"/>
  <c r="P16" i="62" l="1"/>
  <c r="AN7" i="60"/>
  <c r="AN10" i="60" s="1"/>
  <c r="DS7" i="69"/>
  <c r="R12" i="62"/>
  <c r="AQ14" i="62"/>
  <c r="AQ16" i="62" s="1"/>
  <c r="V9" i="61"/>
  <c r="DG15" i="69"/>
  <c r="F17" i="68" s="1"/>
  <c r="AF6" i="66"/>
  <c r="AJ6" i="66" s="1"/>
  <c r="Y9" i="57"/>
  <c r="AC9" i="60"/>
  <c r="AF16" i="62"/>
  <c r="AB12" i="56"/>
  <c r="AJ8" i="62"/>
  <c r="DV8" i="69"/>
  <c r="AM14" i="62"/>
  <c r="AM16" i="62" s="1"/>
  <c r="AM17" i="62" s="1"/>
  <c r="AM18" i="62" s="1"/>
  <c r="R15" i="62"/>
  <c r="V15" i="62" s="1"/>
  <c r="AI9" i="60"/>
  <c r="AJ9" i="60" s="1"/>
  <c r="AK10" i="60"/>
  <c r="U13" i="62"/>
  <c r="U6" i="62"/>
  <c r="I8" i="68"/>
  <c r="I6" i="68" s="1"/>
  <c r="S10" i="60"/>
  <c r="R9" i="57"/>
  <c r="M8" i="68"/>
  <c r="DI8" i="69"/>
  <c r="H8" i="68" s="1"/>
  <c r="H6" i="68" s="1"/>
  <c r="R6" i="62"/>
  <c r="R8" i="62" s="1"/>
  <c r="AI9" i="57"/>
  <c r="AJ9" i="57" s="1"/>
  <c r="U9" i="56"/>
  <c r="U5" i="56" s="1"/>
  <c r="R9" i="56"/>
  <c r="Q16" i="62"/>
  <c r="U13" i="56"/>
  <c r="U14" i="62"/>
  <c r="U16" i="62" s="1"/>
  <c r="Z12" i="67"/>
  <c r="AB12" i="67" s="1"/>
  <c r="AB7" i="66"/>
  <c r="Y6" i="66"/>
  <c r="W12" i="67"/>
  <c r="Y12" i="67" s="1"/>
  <c r="J11" i="56"/>
  <c r="AB9" i="57"/>
  <c r="AI17" i="62"/>
  <c r="AI18" i="62" s="1"/>
  <c r="V13" i="62"/>
  <c r="AM12" i="61"/>
  <c r="AM13" i="61" s="1"/>
  <c r="AM19" i="61" s="1"/>
  <c r="AM17" i="61" s="1"/>
  <c r="S14" i="62"/>
  <c r="S16" i="62" s="1"/>
  <c r="S17" i="62" s="1"/>
  <c r="S18" i="62" s="1"/>
  <c r="R13" i="56"/>
  <c r="I11" i="56"/>
  <c r="K11" i="56" s="1"/>
  <c r="O11" i="56" s="1"/>
  <c r="S5" i="36"/>
  <c r="U5" i="36"/>
  <c r="Y5" i="36"/>
  <c r="AJ16" i="62"/>
  <c r="AJ17" i="62" s="1"/>
  <c r="AJ18" i="62" s="1"/>
  <c r="R5" i="36"/>
  <c r="R14" i="62"/>
  <c r="DK15" i="69"/>
  <c r="J17" i="68" s="1"/>
  <c r="AQ6" i="60"/>
  <c r="AF17" i="62"/>
  <c r="AF18" i="62" s="1"/>
  <c r="AK5" i="56"/>
  <c r="T5" i="36"/>
  <c r="U12" i="61"/>
  <c r="U13" i="61" s="1"/>
  <c r="U19" i="61" s="1"/>
  <c r="U17" i="61" s="1"/>
  <c r="K12" i="61"/>
  <c r="O12" i="61" s="1"/>
  <c r="S11" i="56"/>
  <c r="W5" i="36"/>
  <c r="AD12" i="67"/>
  <c r="AF12" i="67" s="1"/>
  <c r="X9" i="66"/>
  <c r="AP9" i="60"/>
  <c r="AQ9" i="60" s="1"/>
  <c r="V5" i="36"/>
  <c r="AI12" i="56"/>
  <c r="T17" i="62"/>
  <c r="T18" i="62" s="1"/>
  <c r="K9" i="56"/>
  <c r="O9" i="56" s="1"/>
  <c r="O5" i="56" s="1"/>
  <c r="R12" i="56"/>
  <c r="V12" i="56" s="1"/>
  <c r="AL12" i="67"/>
  <c r="AJ12" i="57"/>
  <c r="X7" i="60"/>
  <c r="Y7" i="60" s="1"/>
  <c r="U6" i="60"/>
  <c r="V6" i="60" s="1"/>
  <c r="AQ10" i="57"/>
  <c r="W13" i="57"/>
  <c r="Y13" i="57" s="1"/>
  <c r="P17" i="62"/>
  <c r="P18" i="62" s="1"/>
  <c r="I13" i="57"/>
  <c r="I16" i="57" s="1"/>
  <c r="K16" i="57" s="1"/>
  <c r="O16" i="57" s="1"/>
  <c r="U12" i="56"/>
  <c r="AB5" i="67"/>
  <c r="N14" i="62"/>
  <c r="N16" i="62" s="1"/>
  <c r="N17" i="62" s="1"/>
  <c r="N18" i="62" s="1"/>
  <c r="O13" i="62"/>
  <c r="O14" i="62" s="1"/>
  <c r="O16" i="62" s="1"/>
  <c r="O17" i="62" s="1"/>
  <c r="O18" i="62" s="1"/>
  <c r="AM5" i="57"/>
  <c r="AK13" i="57"/>
  <c r="Q7" i="60"/>
  <c r="R5" i="60"/>
  <c r="V5" i="57"/>
  <c r="K5" i="56"/>
  <c r="Q13" i="61"/>
  <c r="Q19" i="61" s="1"/>
  <c r="Q17" i="61" s="1"/>
  <c r="R12" i="61"/>
  <c r="R13" i="61" s="1"/>
  <c r="R19" i="61" s="1"/>
  <c r="R17" i="61" s="1"/>
  <c r="AC5" i="57"/>
  <c r="U13" i="57"/>
  <c r="S16" i="57"/>
  <c r="U16" i="57" s="1"/>
  <c r="AQ7" i="57"/>
  <c r="AJ5" i="57"/>
  <c r="R13" i="57"/>
  <c r="P16" i="57"/>
  <c r="R16" i="57" s="1"/>
  <c r="AP17" i="62"/>
  <c r="AP18" i="62" s="1"/>
  <c r="AB12" i="61"/>
  <c r="Y12" i="61"/>
  <c r="Y13" i="61" s="1"/>
  <c r="Y19" i="61" s="1"/>
  <c r="Y17" i="61" s="1"/>
  <c r="AC9" i="57"/>
  <c r="DU8" i="69"/>
  <c r="AD16" i="57"/>
  <c r="AF16" i="57" s="1"/>
  <c r="AF13" i="57"/>
  <c r="AQ12" i="61"/>
  <c r="AQ13" i="61" s="1"/>
  <c r="AP13" i="61"/>
  <c r="AP19" i="61" s="1"/>
  <c r="AP17" i="61" s="1"/>
  <c r="AQ17" i="62"/>
  <c r="AQ18" i="62" s="1"/>
  <c r="T13" i="61"/>
  <c r="T19" i="61" s="1"/>
  <c r="T17" i="61" s="1"/>
  <c r="Y5" i="60"/>
  <c r="AF12" i="56"/>
  <c r="AJ12" i="56" s="1"/>
  <c r="AB10" i="56"/>
  <c r="DQ9" i="69"/>
  <c r="X13" i="61"/>
  <c r="X19" i="61" s="1"/>
  <c r="X17" i="61" s="1"/>
  <c r="AG16" i="57"/>
  <c r="AI16" i="57" s="1"/>
  <c r="AI13" i="57"/>
  <c r="AL7" i="60"/>
  <c r="AM5" i="60"/>
  <c r="Y9" i="56"/>
  <c r="Z16" i="57"/>
  <c r="AB16" i="57" s="1"/>
  <c r="AB13" i="57"/>
  <c r="AJ17" i="61"/>
  <c r="AJ19" i="61" s="1"/>
  <c r="AH10" i="60"/>
  <c r="X11" i="56"/>
  <c r="X15" i="56" s="1"/>
  <c r="X18" i="56" s="1"/>
  <c r="AA13" i="61"/>
  <c r="AA19" i="61" s="1"/>
  <c r="AA17" i="61" s="1"/>
  <c r="AQ9" i="56"/>
  <c r="AM5" i="56"/>
  <c r="AO12" i="67"/>
  <c r="AJ12" i="61"/>
  <c r="AJ13" i="61" s="1"/>
  <c r="AI13" i="61"/>
  <c r="AI19" i="61" s="1"/>
  <c r="AI17" i="61" s="1"/>
  <c r="Q17" i="62"/>
  <c r="Q18" i="62" s="1"/>
  <c r="AC12" i="56"/>
  <c r="J13" i="61"/>
  <c r="J19" i="61" s="1"/>
  <c r="J17" i="61" s="1"/>
  <c r="O17" i="61" s="1"/>
  <c r="O19" i="61" s="1"/>
  <c r="AQ17" i="61"/>
  <c r="AQ19" i="61" s="1"/>
  <c r="U5" i="60"/>
  <c r="T7" i="60"/>
  <c r="AC5" i="61"/>
  <c r="AM9" i="57"/>
  <c r="AQ9" i="57" s="1"/>
  <c r="V12" i="62"/>
  <c r="K12" i="56"/>
  <c r="O12" i="56" s="1"/>
  <c r="AF9" i="56"/>
  <c r="O5" i="61"/>
  <c r="DC15" i="69"/>
  <c r="DS12" i="69"/>
  <c r="U9" i="57"/>
  <c r="V9" i="57" s="1"/>
  <c r="AB5" i="60"/>
  <c r="AA7" i="60"/>
  <c r="AP5" i="57"/>
  <c r="AN13" i="57"/>
  <c r="AO7" i="60"/>
  <c r="AP5" i="60"/>
  <c r="V9" i="56"/>
  <c r="V5" i="56" s="1"/>
  <c r="R5" i="56"/>
  <c r="R16" i="62" l="1"/>
  <c r="R17" i="62" s="1"/>
  <c r="R18" i="62" s="1"/>
  <c r="V17" i="61"/>
  <c r="V19" i="61" s="1"/>
  <c r="Y5" i="67"/>
  <c r="X10" i="60"/>
  <c r="AF5" i="67"/>
  <c r="W16" i="57"/>
  <c r="Y16" i="57" s="1"/>
  <c r="AC12" i="61"/>
  <c r="AC13" i="61" s="1"/>
  <c r="K13" i="61"/>
  <c r="K19" i="61" s="1"/>
  <c r="K17" i="61" s="1"/>
  <c r="P11" i="56"/>
  <c r="O13" i="61"/>
  <c r="K13" i="57"/>
  <c r="O13" i="57" s="1"/>
  <c r="J15" i="56"/>
  <c r="J18" i="56" s="1"/>
  <c r="AB6" i="66"/>
  <c r="Y7" i="66"/>
  <c r="AC7" i="66" s="1"/>
  <c r="DS15" i="69"/>
  <c r="V14" i="62"/>
  <c r="V16" i="62" s="1"/>
  <c r="V17" i="62" s="1"/>
  <c r="V18" i="62" s="1"/>
  <c r="AC13" i="57"/>
  <c r="V13" i="56"/>
  <c r="V6" i="62"/>
  <c r="V8" i="62" s="1"/>
  <c r="U8" i="62"/>
  <c r="U17" i="62" s="1"/>
  <c r="U18" i="62" s="1"/>
  <c r="I5" i="36"/>
  <c r="M5" i="36"/>
  <c r="P5" i="36"/>
  <c r="G5" i="36"/>
  <c r="AG12" i="67"/>
  <c r="AI12" i="67" s="1"/>
  <c r="AJ12" i="67" s="1"/>
  <c r="K14" i="56"/>
  <c r="O14" i="56" s="1"/>
  <c r="J5" i="36"/>
  <c r="F5" i="36"/>
  <c r="Q5" i="36"/>
  <c r="Q11" i="56"/>
  <c r="R11" i="56" s="1"/>
  <c r="AN12" i="67"/>
  <c r="K10" i="56"/>
  <c r="O10" i="56" s="1"/>
  <c r="N5" i="36"/>
  <c r="H5" i="36"/>
  <c r="L5" i="36"/>
  <c r="O5" i="36"/>
  <c r="AC17" i="61"/>
  <c r="AC19" i="61" s="1"/>
  <c r="K5" i="36"/>
  <c r="AM5" i="67"/>
  <c r="AJ13" i="57"/>
  <c r="AJ16" i="57"/>
  <c r="AQ5" i="57"/>
  <c r="I15" i="56"/>
  <c r="AN16" i="57"/>
  <c r="AP16" i="57" s="1"/>
  <c r="AP13" i="57"/>
  <c r="DI9" i="69"/>
  <c r="H11" i="68" s="1"/>
  <c r="I11" i="68"/>
  <c r="Y10" i="60"/>
  <c r="V16" i="57"/>
  <c r="AC12" i="67"/>
  <c r="AC5" i="67"/>
  <c r="AC6" i="66"/>
  <c r="AJ9" i="56"/>
  <c r="AJ5" i="56" s="1"/>
  <c r="AF5" i="56"/>
  <c r="AB13" i="61"/>
  <c r="AB19" i="61" s="1"/>
  <c r="AB17" i="61" s="1"/>
  <c r="AC5" i="60"/>
  <c r="V13" i="57"/>
  <c r="AP12" i="56"/>
  <c r="AA10" i="60"/>
  <c r="AB7" i="60"/>
  <c r="AB10" i="60" s="1"/>
  <c r="V12" i="61"/>
  <c r="V13" i="61" s="1"/>
  <c r="AK16" i="57"/>
  <c r="AM16" i="57" s="1"/>
  <c r="AM13" i="57"/>
  <c r="DM9" i="69"/>
  <c r="L11" i="68" s="1"/>
  <c r="M11" i="68"/>
  <c r="T10" i="60"/>
  <c r="U7" i="60"/>
  <c r="U10" i="60" s="1"/>
  <c r="AP5" i="67"/>
  <c r="Y5" i="56"/>
  <c r="AC9" i="56"/>
  <c r="AC5" i="56" s="1"/>
  <c r="AP12" i="67"/>
  <c r="AQ5" i="60"/>
  <c r="AM7" i="60"/>
  <c r="AL10" i="60"/>
  <c r="V5" i="60"/>
  <c r="AK12" i="67"/>
  <c r="AM12" i="67" s="1"/>
  <c r="AO10" i="60"/>
  <c r="AP7" i="60"/>
  <c r="AP10" i="60" s="1"/>
  <c r="Q10" i="60"/>
  <c r="R7" i="60"/>
  <c r="AC16" i="57"/>
  <c r="R14" i="56" l="1"/>
  <c r="AI5" i="67"/>
  <c r="AJ5" i="67" s="1"/>
  <c r="AQ5" i="67"/>
  <c r="AQ16" i="57"/>
  <c r="AC7" i="60"/>
  <c r="AC10" i="60" s="1"/>
  <c r="AM12" i="56"/>
  <c r="AQ12" i="56" s="1"/>
  <c r="DE9" i="69"/>
  <c r="DU9" i="69" s="1"/>
  <c r="DV9" i="69"/>
  <c r="AQ12" i="67"/>
  <c r="R10" i="60"/>
  <c r="V7" i="60"/>
  <c r="V10" i="60" s="1"/>
  <c r="AQ13" i="57"/>
  <c r="I18" i="56"/>
  <c r="K18" i="56" s="1"/>
  <c r="O18" i="56" s="1"/>
  <c r="K15" i="56"/>
  <c r="O15" i="56" s="1"/>
  <c r="AQ7" i="60"/>
  <c r="AQ10" i="60" s="1"/>
  <c r="AM10" i="60"/>
  <c r="Q15" i="56" l="1"/>
  <c r="Q18" i="56" s="1"/>
  <c r="R10" i="56"/>
  <c r="P15" i="56"/>
  <c r="P18" i="56" l="1"/>
  <c r="R18" i="56" s="1"/>
  <c r="R15" i="56"/>
  <c r="S15" i="56" l="1"/>
  <c r="S18" i="56" l="1"/>
  <c r="U10" i="56" l="1"/>
  <c r="V10" i="56" s="1"/>
  <c r="Y10" i="56" l="1"/>
  <c r="AC10" i="56" s="1"/>
  <c r="Y14" i="56" l="1"/>
  <c r="W9" i="66"/>
  <c r="Y10" i="66"/>
  <c r="Y9" i="66" s="1"/>
  <c r="T11" i="56" l="1"/>
  <c r="U14" i="56"/>
  <c r="V14" i="56" s="1"/>
  <c r="U11" i="56" l="1"/>
  <c r="V11" i="56" s="1"/>
  <c r="T15" i="56"/>
  <c r="T18" i="56" l="1"/>
  <c r="U18" i="56" s="1"/>
  <c r="V18" i="56" s="1"/>
  <c r="U15" i="56"/>
  <c r="V15" i="56" s="1"/>
  <c r="Y13" i="56" l="1"/>
  <c r="AC13" i="56" s="1"/>
  <c r="W11" i="56"/>
  <c r="Y11" i="56" l="1"/>
  <c r="W15" i="56"/>
  <c r="W18" i="56" l="1"/>
  <c r="Y18" i="56" s="1"/>
  <c r="Y15" i="56"/>
  <c r="Z11" i="56" l="1"/>
  <c r="Z9" i="66"/>
  <c r="Z15" i="56" l="1"/>
  <c r="Z18" i="56" l="1"/>
  <c r="AB14" i="56" l="1"/>
  <c r="AC14" i="56" s="1"/>
  <c r="AA9" i="66"/>
  <c r="AB10" i="66"/>
  <c r="AA11" i="56" l="1"/>
  <c r="AB9" i="66"/>
  <c r="AC10" i="66"/>
  <c r="AC9" i="66" s="1"/>
  <c r="AA15" i="56"/>
  <c r="AB11" i="56"/>
  <c r="AC11" i="56" s="1"/>
  <c r="AA18" i="56" l="1"/>
  <c r="AB18" i="56" s="1"/>
  <c r="AC18" i="56" s="1"/>
  <c r="AB15" i="56"/>
  <c r="AC15" i="56" s="1"/>
  <c r="AD7" i="60" l="1"/>
  <c r="AD10" i="60" s="1"/>
  <c r="AG7" i="60" l="1"/>
  <c r="AI5" i="60" l="1"/>
  <c r="AI10" i="56"/>
  <c r="AG10" i="60"/>
  <c r="AI7" i="60"/>
  <c r="AI10" i="60" s="1"/>
  <c r="AF13" i="56" l="1"/>
  <c r="AI13" i="56" l="1"/>
  <c r="AJ13" i="56" s="1"/>
  <c r="AH9" i="66" l="1"/>
  <c r="AH11" i="56"/>
  <c r="AH15" i="56" s="1"/>
  <c r="AH18" i="56" s="1"/>
  <c r="AI14" i="56" l="1"/>
  <c r="AI10" i="66"/>
  <c r="AG9" i="66"/>
  <c r="AG11" i="56" l="1"/>
  <c r="AI11" i="56" s="1"/>
  <c r="AI9" i="66"/>
  <c r="AG15" i="56"/>
  <c r="AI15" i="56" l="1"/>
  <c r="AG18" i="56"/>
  <c r="AI18" i="56" s="1"/>
  <c r="AE9" i="66" l="1"/>
  <c r="AE11" i="56" l="1"/>
  <c r="AD9" i="66" l="1"/>
  <c r="AF10" i="66"/>
  <c r="AF14" i="56"/>
  <c r="AJ14" i="56" s="1"/>
  <c r="AD11" i="56"/>
  <c r="AF11" i="56" l="1"/>
  <c r="AJ11" i="56" s="1"/>
  <c r="AD15" i="56"/>
  <c r="AF9" i="66"/>
  <c r="AJ10" i="66"/>
  <c r="AJ9" i="66" s="1"/>
  <c r="AD18" i="56" l="1"/>
  <c r="AE7" i="60" l="1"/>
  <c r="AF5" i="60"/>
  <c r="AJ5" i="60" s="1"/>
  <c r="AF10" i="56" l="1"/>
  <c r="AJ10" i="56" s="1"/>
  <c r="AE15" i="56"/>
  <c r="AE10" i="60"/>
  <c r="AF7" i="60"/>
  <c r="AF10" i="60" l="1"/>
  <c r="AJ7" i="60"/>
  <c r="AJ10" i="60" s="1"/>
  <c r="AE18" i="56"/>
  <c r="AF18" i="56" s="1"/>
  <c r="AJ18" i="56" s="1"/>
  <c r="AF15" i="56"/>
  <c r="AJ15" i="56" s="1"/>
  <c r="DF6" i="69" l="1"/>
  <c r="DE5" i="69"/>
  <c r="DE6" i="69" l="1"/>
  <c r="AM10" i="56" l="1"/>
  <c r="DJ6" i="69"/>
  <c r="DI5" i="69"/>
  <c r="H9" i="68" s="1"/>
  <c r="I9" i="68"/>
  <c r="DI6" i="69" l="1"/>
  <c r="DM5" i="69" l="1"/>
  <c r="L9" i="68" s="1"/>
  <c r="M9" i="68"/>
  <c r="AP10" i="56" l="1"/>
  <c r="AQ10" i="56" s="1"/>
  <c r="DR6" i="69" l="1"/>
  <c r="DV5" i="69"/>
  <c r="DQ5" i="69" l="1"/>
  <c r="DU5" i="69" s="1"/>
  <c r="DQ6" i="69"/>
  <c r="AK9" i="66" l="1"/>
  <c r="DE11" i="69" l="1"/>
  <c r="DQ10" i="69" l="1"/>
  <c r="DE7" i="69" l="1"/>
  <c r="DI10" i="69"/>
  <c r="H12" i="68" s="1"/>
  <c r="I12" i="68"/>
  <c r="DE10" i="69"/>
  <c r="AM13" i="56"/>
  <c r="AK11" i="56"/>
  <c r="DF12" i="69" l="1"/>
  <c r="DE12" i="69" s="1"/>
  <c r="AK15" i="56"/>
  <c r="DF15" i="69" l="1"/>
  <c r="DE15" i="69"/>
  <c r="AK18" i="56"/>
  <c r="DM10" i="69" l="1"/>
  <c r="M12" i="68"/>
  <c r="DV10" i="69"/>
  <c r="AP13" i="56"/>
  <c r="AQ13" i="56" s="1"/>
  <c r="DN6" i="69" l="1"/>
  <c r="M7" i="68"/>
  <c r="M6" i="68" s="1"/>
  <c r="DV4" i="69"/>
  <c r="DM4" i="69"/>
  <c r="L12" i="68"/>
  <c r="DU10" i="69"/>
  <c r="X5" i="36" l="1"/>
  <c r="DU4" i="69"/>
  <c r="L7" i="68"/>
  <c r="L6" i="68" s="1"/>
  <c r="DM6" i="69"/>
  <c r="DU6" i="69" s="1"/>
  <c r="DV6" i="69"/>
  <c r="AP7" i="56" l="1"/>
  <c r="AQ7" i="56" s="1"/>
  <c r="AN6" i="56"/>
  <c r="AN8" i="59"/>
  <c r="AP6" i="59"/>
  <c r="AP8" i="59" l="1"/>
  <c r="AQ6" i="59"/>
  <c r="AQ8" i="59" s="1"/>
  <c r="AP6" i="56"/>
  <c r="AN5" i="56"/>
  <c r="AQ6" i="56" l="1"/>
  <c r="AQ5" i="56" s="1"/>
  <c r="AP5" i="56"/>
  <c r="AN11" i="56" l="1"/>
  <c r="AN9" i="66"/>
  <c r="AP16" i="56"/>
  <c r="AQ16" i="56" s="1"/>
  <c r="AO11" i="56" l="1"/>
  <c r="AO15" i="56" s="1"/>
  <c r="AO18" i="56" s="1"/>
  <c r="DM7" i="69"/>
  <c r="AM14" i="56"/>
  <c r="DM13" i="69"/>
  <c r="M15" i="68"/>
  <c r="DV13" i="69"/>
  <c r="DM11" i="69"/>
  <c r="L13" i="68" s="1"/>
  <c r="L10" i="68" s="1"/>
  <c r="M13" i="68"/>
  <c r="M10" i="68" s="1"/>
  <c r="DQ11" i="69"/>
  <c r="AN15" i="56"/>
  <c r="AP11" i="56" l="1"/>
  <c r="DN12" i="69"/>
  <c r="M14" i="68" s="1"/>
  <c r="AL11" i="56"/>
  <c r="AP14" i="56"/>
  <c r="DI7" i="69"/>
  <c r="DJ12" i="69"/>
  <c r="AM10" i="66"/>
  <c r="AM9" i="66" s="1"/>
  <c r="AL9" i="66"/>
  <c r="AN18" i="56"/>
  <c r="AP18" i="56" s="1"/>
  <c r="AP15" i="56"/>
  <c r="DU13" i="69"/>
  <c r="L15" i="68"/>
  <c r="DI11" i="69"/>
  <c r="I13" i="68"/>
  <c r="I10" i="68" s="1"/>
  <c r="DV11" i="69"/>
  <c r="AO9" i="66"/>
  <c r="AP10" i="66"/>
  <c r="DM12" i="69"/>
  <c r="L14" i="68" s="1"/>
  <c r="DN15" i="69"/>
  <c r="AQ14" i="56"/>
  <c r="AL15" i="56"/>
  <c r="AM11" i="56"/>
  <c r="AQ11" i="56" l="1"/>
  <c r="AQ10" i="66"/>
  <c r="AP9" i="66"/>
  <c r="AQ9" i="66" s="1"/>
  <c r="AL18" i="56"/>
  <c r="AM18" i="56" s="1"/>
  <c r="AQ18" i="56" s="1"/>
  <c r="AM15" i="56"/>
  <c r="AQ15" i="56" s="1"/>
  <c r="DQ7" i="69"/>
  <c r="DU7" i="69" s="1"/>
  <c r="DR12" i="69"/>
  <c r="DV7" i="69"/>
  <c r="DM15" i="69"/>
  <c r="L17" i="68" s="1"/>
  <c r="M17" i="68"/>
  <c r="H13" i="68"/>
  <c r="H10" i="68" s="1"/>
  <c r="DU11" i="69"/>
  <c r="DJ15" i="69"/>
  <c r="I14" i="68"/>
  <c r="DI12" i="69"/>
  <c r="H14" i="68" s="1"/>
  <c r="DQ12" i="69" l="1"/>
  <c r="DU12" i="69" s="1"/>
  <c r="DR15" i="69"/>
  <c r="DQ15" i="69" s="1"/>
  <c r="DI15" i="69"/>
  <c r="H17" i="68" s="1"/>
  <c r="I17" i="68"/>
  <c r="DV12" i="69"/>
  <c r="DV15" i="69" l="1"/>
  <c r="DU15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FC9E7D9B-D238-4343-A715-E3BC37E2186E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3188A26-12AE-4686-991D-6CC0131E817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F5587A2A-A349-42FA-92CA-AD0F364951F9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29AB2944-8312-4852-A91A-D7A930A3A188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0DAC898C-1C7E-4B2F-B075-8D9C3B3685B7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9B3EFAF1-02E4-4699-884E-D4320F26ED6F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<sst xmlns="http://schemas.openxmlformats.org/spreadsheetml/2006/main" count="4167" uniqueCount="706">
  <si>
    <t>Mar.11</t>
  </si>
  <si>
    <t>Mar.12</t>
  </si>
  <si>
    <t>Jun.11</t>
  </si>
  <si>
    <t>Set.11</t>
  </si>
  <si>
    <t>Jun.12</t>
  </si>
  <si>
    <t>Dez.11¹</t>
  </si>
  <si>
    <t>Jun.12²</t>
  </si>
  <si>
    <t>Set.12</t>
  </si>
  <si>
    <t>Dez.12</t>
  </si>
  <si>
    <t>Mar.13</t>
  </si>
  <si>
    <t>Jun.13</t>
  </si>
  <si>
    <t>Set.13</t>
  </si>
  <si>
    <t>New NPL</t>
  </si>
  <si>
    <t>-</t>
  </si>
  <si>
    <t>Mar.14</t>
  </si>
  <si>
    <t>Rating¹</t>
  </si>
  <si>
    <t>Fitch Ratings</t>
  </si>
  <si>
    <t>Moody´s</t>
  </si>
  <si>
    <t>Standard and Poor´s</t>
  </si>
  <si>
    <t>AA+(bra)</t>
  </si>
  <si>
    <t>F1+(bra)</t>
  </si>
  <si>
    <t>BBB-</t>
  </si>
  <si>
    <t>F3</t>
  </si>
  <si>
    <t>Baa2</t>
  </si>
  <si>
    <t>P-2</t>
  </si>
  <si>
    <t>Aaa.br</t>
  </si>
  <si>
    <t>BR-1</t>
  </si>
  <si>
    <t>brAAA</t>
  </si>
  <si>
    <t>brA-1</t>
  </si>
  <si>
    <t>A-3</t>
  </si>
  <si>
    <t>Baa1</t>
  </si>
  <si>
    <t>brAA+</t>
  </si>
  <si>
    <t>BB+</t>
  </si>
  <si>
    <t>B</t>
  </si>
  <si>
    <t>Jun.14</t>
  </si>
  <si>
    <t>A3</t>
  </si>
  <si>
    <t>Dez.13³</t>
  </si>
  <si>
    <t>Set.14</t>
  </si>
  <si>
    <t>Dez.14</t>
  </si>
  <si>
    <t>Mar.15</t>
  </si>
  <si>
    <t>Baa3</t>
  </si>
  <si>
    <t>P-3</t>
  </si>
  <si>
    <t>Aa1.br</t>
  </si>
  <si>
    <t>Jun.15</t>
  </si>
  <si>
    <t>Subtotal</t>
  </si>
  <si>
    <t>Set.15</t>
  </si>
  <si>
    <t xml:space="preserve">B </t>
  </si>
  <si>
    <t>Ba1</t>
  </si>
  <si>
    <t>NP</t>
  </si>
  <si>
    <t>Aa2.br</t>
  </si>
  <si>
    <t>brAA</t>
  </si>
  <si>
    <t>Dez.15</t>
  </si>
  <si>
    <t>BB</t>
  </si>
  <si>
    <t>brAA-</t>
  </si>
  <si>
    <t>Mar.16</t>
  </si>
  <si>
    <t>Ba2</t>
  </si>
  <si>
    <t>Ba3</t>
  </si>
  <si>
    <t>Aa3.br</t>
  </si>
  <si>
    <t>brA+</t>
  </si>
  <si>
    <t>BB-</t>
  </si>
  <si>
    <t>Jun.16</t>
  </si>
  <si>
    <t>Set.16</t>
  </si>
  <si>
    <t>Dez.16</t>
  </si>
  <si>
    <t>Mar.17</t>
  </si>
  <si>
    <t>Jun.17</t>
  </si>
  <si>
    <t>Set.17</t>
  </si>
  <si>
    <t>brA-1+</t>
  </si>
  <si>
    <t>Dez.17</t>
  </si>
  <si>
    <t>Mar.18</t>
  </si>
  <si>
    <t>Jun.18</t>
  </si>
  <si>
    <t>Mar.19</t>
  </si>
  <si>
    <t>Jun.19</t>
  </si>
  <si>
    <t>Obs.:</t>
  </si>
  <si>
    <t>Project Finance</t>
  </si>
  <si>
    <t>Total¹</t>
  </si>
  <si>
    <t>R$M</t>
  </si>
  <si>
    <t>Part.(%)</t>
  </si>
  <si>
    <t>Marketing</t>
  </si>
  <si>
    <t>Total</t>
  </si>
  <si>
    <t>2019</t>
  </si>
  <si>
    <t>Mar.20</t>
  </si>
  <si>
    <t>MANAGERIAL INDICATORS (%)</t>
  </si>
  <si>
    <t>OTHER INFORMATION</t>
  </si>
  <si>
    <t>Net Interest Income</t>
  </si>
  <si>
    <t>Net Income</t>
  </si>
  <si>
    <t>Total Assets</t>
  </si>
  <si>
    <t>Expanded loan portfolio</t>
  </si>
  <si>
    <t xml:space="preserve">     Wholesale Segment</t>
  </si>
  <si>
    <t xml:space="preserve">     Consumer Finance Segment</t>
  </si>
  <si>
    <t>Funding Sources</t>
  </si>
  <si>
    <t>Basel ratio (%)</t>
  </si>
  <si>
    <t>Tier I Capital Ratio (%)</t>
  </si>
  <si>
    <t>Common Equity Tier I (%)</t>
  </si>
  <si>
    <t>Return on Average Equity¹ (ROAE) - exponential</t>
  </si>
  <si>
    <t>Return on Average Assets² (ROAA)</t>
  </si>
  <si>
    <t>Net Interest Margin³ (NIM) - Clients</t>
  </si>
  <si>
    <t>90-day NPL</t>
  </si>
  <si>
    <t>Coverage Ratio (90-day NPL)</t>
  </si>
  <si>
    <t>1Q19</t>
  </si>
  <si>
    <t>2Q19</t>
  </si>
  <si>
    <t>3Q19</t>
  </si>
  <si>
    <t>4Q19</t>
  </si>
  <si>
    <t>1Q20</t>
  </si>
  <si>
    <t>Clients</t>
  </si>
  <si>
    <t>Market</t>
  </si>
  <si>
    <t>1Q17</t>
  </si>
  <si>
    <t>2Q17</t>
  </si>
  <si>
    <t>3Q17</t>
  </si>
  <si>
    <t>4Q17</t>
  </si>
  <si>
    <t>1Q18</t>
  </si>
  <si>
    <t>2Q18</t>
  </si>
  <si>
    <t>3Q18</t>
  </si>
  <si>
    <t>4Q18</t>
  </si>
  <si>
    <t>Cost of Credit</t>
  </si>
  <si>
    <t xml:space="preserve">Net financial margin </t>
  </si>
  <si>
    <t>Other income/expenses</t>
  </si>
  <si>
    <t>Personnel and administrative expenses</t>
  </si>
  <si>
    <t>Tax expenses</t>
  </si>
  <si>
    <t>Income before taxes and contributions</t>
  </si>
  <si>
    <t>Provision for income tax and social contribution</t>
  </si>
  <si>
    <t>Managerial Adjustments</t>
  </si>
  <si>
    <t>NET INTEREST INCOME - NII</t>
  </si>
  <si>
    <t>Discounts Grated</t>
  </si>
  <si>
    <t>Reversal (provision) for guarantees provided</t>
  </si>
  <si>
    <t>Income from guarantees provided</t>
  </si>
  <si>
    <t>Management of investment funds</t>
  </si>
  <si>
    <t>Banking correspondent (Promotiva)</t>
  </si>
  <si>
    <t>Other²</t>
  </si>
  <si>
    <t>Total Income From Services and Insurance</t>
  </si>
  <si>
    <t>Service and Fees</t>
  </si>
  <si>
    <t>Insurance brokerage</t>
  </si>
  <si>
    <t>Other</t>
  </si>
  <si>
    <t>Personnel Expenses</t>
  </si>
  <si>
    <t>Training</t>
  </si>
  <si>
    <t>Administrative Expenses</t>
  </si>
  <si>
    <t>Specialized technical services</t>
  </si>
  <si>
    <t>Data processing</t>
  </si>
  <si>
    <t>Judicial and Notary public fees</t>
  </si>
  <si>
    <t>Depreciation and Amortization</t>
  </si>
  <si>
    <t>ASSETS</t>
  </si>
  <si>
    <t>Cash and cash equivalents</t>
  </si>
  <si>
    <t>Financial assets</t>
  </si>
  <si>
    <t>Interbank funds applied</t>
  </si>
  <si>
    <t>Securities and derivative financial instruments</t>
  </si>
  <si>
    <t>Derivative financial instruments</t>
  </si>
  <si>
    <t>Interbank accounts or relations</t>
  </si>
  <si>
    <t>Loan Portfolio</t>
  </si>
  <si>
    <t>Allowance for loan losses</t>
  </si>
  <si>
    <t>Other financial assets</t>
  </si>
  <si>
    <t>Tax assets</t>
  </si>
  <si>
    <t>Investments in subsidiaries, associates and joint ventures</t>
  </si>
  <si>
    <t>Property for use</t>
  </si>
  <si>
    <t>Intangible assets</t>
  </si>
  <si>
    <t>Other assets</t>
  </si>
  <si>
    <t>TOTAL ASSETS</t>
  </si>
  <si>
    <t>Sep.19</t>
  </si>
  <si>
    <t>Dec.19</t>
  </si>
  <si>
    <t>LIABILITIES</t>
  </si>
  <si>
    <t>Financial liabilities</t>
  </si>
  <si>
    <t>Deposits</t>
  </si>
  <si>
    <t>Money market repurchase commitments</t>
  </si>
  <si>
    <t>Securities issued</t>
  </si>
  <si>
    <t>Interbank accounts</t>
  </si>
  <si>
    <t>Borrowings and domestic onlendings</t>
  </si>
  <si>
    <t>Subordinated debts and debt instruments eligible as capital</t>
  </si>
  <si>
    <t>Other financial liabilities</t>
  </si>
  <si>
    <t>Provisions for contingencies</t>
  </si>
  <si>
    <t>Other liabilities</t>
  </si>
  <si>
    <t>SHAREHOLDER'S EQUITY</t>
  </si>
  <si>
    <t>TOTAL LIABILITIES</t>
  </si>
  <si>
    <t>Tax liabilities</t>
  </si>
  <si>
    <t>Wholesale segment (a)</t>
  </si>
  <si>
    <t>Consumer Finance segment  (b)</t>
  </si>
  <si>
    <t>Sep.18</t>
  </si>
  <si>
    <t>Dec.18</t>
  </si>
  <si>
    <t>Credit Card</t>
  </si>
  <si>
    <t>Wholesale (a+c+d)</t>
  </si>
  <si>
    <t>Consumer Finance (b)</t>
  </si>
  <si>
    <t>Auto financing¹</t>
  </si>
  <si>
    <t>On-balance loan portfolio (a+b)</t>
  </si>
  <si>
    <t>Private securities  (d)</t>
  </si>
  <si>
    <t>90-Day NPL balance</t>
  </si>
  <si>
    <t>90-Day NPL ratio</t>
  </si>
  <si>
    <t>90-Day NPL ratio Consumer Finance</t>
  </si>
  <si>
    <t>90-Day NPL ratio Auto Finance</t>
  </si>
  <si>
    <t>90-Day NPL ratio Wholesale</t>
  </si>
  <si>
    <t>Write-off (a)</t>
  </si>
  <si>
    <t>Credit recovery (b)</t>
  </si>
  <si>
    <t>Net Loss (a+b)</t>
  </si>
  <si>
    <t>Net Loss / Loan portfolio - annualized</t>
  </si>
  <si>
    <t>New NPL / Loan portfolio¹ - quarter</t>
  </si>
  <si>
    <t>ALL balance²</t>
  </si>
  <si>
    <t>ALL balance / Loan portfolio</t>
  </si>
  <si>
    <t>ALL balance / 90-day NPL</t>
  </si>
  <si>
    <t>AA-C balance</t>
  </si>
  <si>
    <t>AA-C balance / Loan portfolio</t>
  </si>
  <si>
    <t>Debentures</t>
  </si>
  <si>
    <t>Deposits on demand and interbank</t>
  </si>
  <si>
    <t>Bills</t>
  </si>
  <si>
    <t>Financing bills¹</t>
  </si>
  <si>
    <t>Agribusiness credit bills ("LCA") and real estate credit bills ("LCI")</t>
  </si>
  <si>
    <t>Financial lease bills ("LAM")</t>
  </si>
  <si>
    <t>Time Deposits</t>
  </si>
  <si>
    <t>Subordinated debt</t>
  </si>
  <si>
    <t>Loans and loan intermediate</t>
  </si>
  <si>
    <t>LCA, LCI and LAM</t>
  </si>
  <si>
    <t>Securities issued abroad</t>
  </si>
  <si>
    <t>Total funding</t>
  </si>
  <si>
    <t>Total Capital</t>
  </si>
  <si>
    <t>Tier I Capital</t>
  </si>
  <si>
    <t>Common Equity Tier I</t>
  </si>
  <si>
    <t>Additional Tier I</t>
  </si>
  <si>
    <t>Tier II Capital</t>
  </si>
  <si>
    <t>Risk Weighted Assets (RWA)</t>
  </si>
  <si>
    <t>Credit risk</t>
  </si>
  <si>
    <t>Market risk</t>
  </si>
  <si>
    <t>Operational risk</t>
  </si>
  <si>
    <t>Minimum Capital Requirement</t>
  </si>
  <si>
    <t>Tier I Capital Ratio</t>
  </si>
  <si>
    <t>Common Equity Tier I Ratio</t>
  </si>
  <si>
    <t>Additional Tier I Ratio</t>
  </si>
  <si>
    <t>Tier II Capital Ratio</t>
  </si>
  <si>
    <t>Basel Ratio (Capital/RWA)</t>
  </si>
  <si>
    <t>Auto Financing - Origination</t>
  </si>
  <si>
    <t>Auto Financing - Porfolio</t>
  </si>
  <si>
    <t>Average rate (% p.a.)</t>
  </si>
  <si>
    <t>Average term (months)</t>
  </si>
  <si>
    <t>Down payment (%)</t>
  </si>
  <si>
    <t>Used cars / Auto financing origination (%)</t>
  </si>
  <si>
    <t>Total auto financing origination (R$ billion)</t>
  </si>
  <si>
    <t>Maturity (months)</t>
  </si>
  <si>
    <t>Used cars / Auto financing portfolio (%)</t>
  </si>
  <si>
    <t>Average vehicle age (years)</t>
  </si>
  <si>
    <t>Auto financing portfolio (R$ billion)</t>
  </si>
  <si>
    <t>Financial Institution</t>
  </si>
  <si>
    <t>Sugar and Ethanol</t>
  </si>
  <si>
    <t>Civil Construction</t>
  </si>
  <si>
    <t>Retail</t>
  </si>
  <si>
    <t>Industry</t>
  </si>
  <si>
    <t>Telecom</t>
  </si>
  <si>
    <t>Oil &amp; Gas</t>
  </si>
  <si>
    <t>Cooperatives</t>
  </si>
  <si>
    <t>Services</t>
  </si>
  <si>
    <t>Automotive/Auto parts/Car dealers</t>
  </si>
  <si>
    <t>Mining</t>
  </si>
  <si>
    <t>Car Rental</t>
  </si>
  <si>
    <t>Eletricity Generation</t>
  </si>
  <si>
    <t>Foreign Currency IDR  - Long Term</t>
  </si>
  <si>
    <t>Foreign Currency IDR  - Short Term</t>
  </si>
  <si>
    <t>Local Currency IDR - Long Term</t>
  </si>
  <si>
    <t>Local Currency IDR - Short Term</t>
  </si>
  <si>
    <t>National Scale - Long Term</t>
  </si>
  <si>
    <t>National Scale - Short Term</t>
  </si>
  <si>
    <t>Foreign Currency Senior Unsecured - Long Term</t>
  </si>
  <si>
    <t>Foreign Currency Senior Unsecured - Short Term</t>
  </si>
  <si>
    <t>Foreign Currency Deposits - Long Term</t>
  </si>
  <si>
    <t>Foreign Currency Deposits - Short Term</t>
  </si>
  <si>
    <t>Local Currency Deposits - Long Term</t>
  </si>
  <si>
    <t>Local Currency Deposits - Short Term</t>
  </si>
  <si>
    <t>Foreign Currency - Long Term</t>
  </si>
  <si>
    <t>Foreign Currency - Short Term</t>
  </si>
  <si>
    <t>Local Currency - Long Term</t>
  </si>
  <si>
    <t>Local Currency - Short Term</t>
  </si>
  <si>
    <t>1. Rating at end of each period.</t>
  </si>
  <si>
    <t>Legend:</t>
  </si>
  <si>
    <t>Variation in rating compared to the preceding quarter</t>
  </si>
  <si>
    <t>Sep.11</t>
  </si>
  <si>
    <t>Sep.12</t>
  </si>
  <si>
    <t>Sep.13</t>
  </si>
  <si>
    <t>Sep.14</t>
  </si>
  <si>
    <t>Sep.15</t>
  </si>
  <si>
    <t>Sep.16</t>
  </si>
  <si>
    <t>Sep.17</t>
  </si>
  <si>
    <t>Dec.11</t>
  </si>
  <si>
    <t>Dec.12</t>
  </si>
  <si>
    <t>Dec.13</t>
  </si>
  <si>
    <t>Dec.14</t>
  </si>
  <si>
    <t>Dec.15</t>
  </si>
  <si>
    <t>Dec.16</t>
  </si>
  <si>
    <t>Dec.17</t>
  </si>
  <si>
    <t>International</t>
  </si>
  <si>
    <t>Local</t>
  </si>
  <si>
    <t>Income from Financial Intermediation</t>
  </si>
  <si>
    <t>Loans¹</t>
  </si>
  <si>
    <t>Leases</t>
  </si>
  <si>
    <t>Securities</t>
  </si>
  <si>
    <t>Derivative Financial Instruments</t>
  </si>
  <si>
    <t>Foreign Exchange Operations</t>
  </si>
  <si>
    <t>Compulsory Deposits</t>
  </si>
  <si>
    <t>Expenses from Financial Intermediation</t>
  </si>
  <si>
    <t>Money Market Borrowings</t>
  </si>
  <si>
    <t>Borrowings and Onlendings</t>
  </si>
  <si>
    <t>Sale or Transfer of Financial Assets</t>
  </si>
  <si>
    <t>Allowance for Loan Losses</t>
  </si>
  <si>
    <t>Net Financial Margin</t>
  </si>
  <si>
    <t>Other Operating Income / Expenses</t>
  </si>
  <si>
    <t>Fee Income/ Banking Fees Income</t>
  </si>
  <si>
    <t>Other Administrative Expenses</t>
  </si>
  <si>
    <t>Tax Expenses</t>
  </si>
  <si>
    <t>Equity in Income of Associated Companies and Subsidiaries</t>
  </si>
  <si>
    <t>Other Operating Income/Expenses</t>
  </si>
  <si>
    <t>Operating Income (Loss)</t>
  </si>
  <si>
    <t>Non-Operating Income (Loss)</t>
  </si>
  <si>
    <t>Income (Loss) before Taxation and Profit Sharing</t>
  </si>
  <si>
    <t>Provision for Income Tax and Social Contribution</t>
  </si>
  <si>
    <t>Profit Sharing</t>
  </si>
  <si>
    <t>Net Income (Loss)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</si>
  <si>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</si>
  <si>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</si>
  <si>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</si>
  <si>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</si>
  <si>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</si>
  <si>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</si>
  <si>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</si>
  <si>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</si>
  <si>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</si>
  <si>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</si>
  <si>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</si>
  <si>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</si>
  <si>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</si>
  <si>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</si>
  <si>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</si>
  <si>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</si>
  <si>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</si>
  <si>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</si>
  <si>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</si>
  <si>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</si>
  <si>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</si>
  <si>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</si>
  <si>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</si>
  <si>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</si>
  <si>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1. Includes Operations of Sale or Transfer of Financial Assets</t>
  </si>
  <si>
    <t>Loans</t>
  </si>
  <si>
    <t>1. Includes Tax Income</t>
  </si>
  <si>
    <t>Master File Registration</t>
  </si>
  <si>
    <t>Appraisal of Assets</t>
  </si>
  <si>
    <t>Credit Cards</t>
  </si>
  <si>
    <t>Income from Guarantees Granted</t>
  </si>
  <si>
    <t>Management of Investment Funds</t>
  </si>
  <si>
    <t>Commissions on Securities Placement</t>
  </si>
  <si>
    <t>Total Fee Income</t>
  </si>
  <si>
    <t xml:space="preserve">1. Includes Banking Fees Income; </t>
  </si>
  <si>
    <t>2. Includes brokerage fees from Stock Exchange operations, commissions from insurance brokerage, and income from credit cards annuities.</t>
  </si>
  <si>
    <t>Rentals</t>
  </si>
  <si>
    <t>Communications</t>
  </si>
  <si>
    <t>Data Processing</t>
  </si>
  <si>
    <t>Services of the Financial System</t>
  </si>
  <si>
    <t>Specialized Technical Services</t>
  </si>
  <si>
    <t>Judicial and Notary Public Fees</t>
  </si>
  <si>
    <t>Total Administrative Expenses</t>
  </si>
  <si>
    <t xml:space="preserve">              (Contents)</t>
  </si>
  <si>
    <t>Fees</t>
  </si>
  <si>
    <t>Benefits</t>
  </si>
  <si>
    <t>Social Charges</t>
  </si>
  <si>
    <t>Dividends</t>
  </si>
  <si>
    <t>Labor Lawsuits¹</t>
  </si>
  <si>
    <t>Total Personnel Expenses</t>
  </si>
  <si>
    <t>Current</t>
  </si>
  <si>
    <t>Interbank Funds Applied</t>
  </si>
  <si>
    <t>Securities and Derivative Financial Instruments</t>
  </si>
  <si>
    <t>Interbank Accounts/Relations</t>
  </si>
  <si>
    <t>Other Receivables</t>
  </si>
  <si>
    <t>Other Assets</t>
  </si>
  <si>
    <t>Long-Term</t>
  </si>
  <si>
    <t>Fixed</t>
  </si>
  <si>
    <t>Investments</t>
  </si>
  <si>
    <t>Fixed Assets for Use</t>
  </si>
  <si>
    <t>Intangible</t>
  </si>
  <si>
    <t>Deferred Charges</t>
  </si>
  <si>
    <t>Demand Deposits</t>
  </si>
  <si>
    <t>Interbank Deposits</t>
  </si>
  <si>
    <t>Acceptances and Endorsements</t>
  </si>
  <si>
    <t>Interbank Accounts / Relations</t>
  </si>
  <si>
    <t>Interbranch Accounts</t>
  </si>
  <si>
    <t>Other Liabilities</t>
  </si>
  <si>
    <t>Deferred Income</t>
  </si>
  <si>
    <t>Shareholders' Equity</t>
  </si>
  <si>
    <t>2. Includes Statutory Profit Sharing</t>
  </si>
  <si>
    <t>Discontinued Historical Series*</t>
  </si>
  <si>
    <t>1. Includes Auto Finance and Leasing</t>
  </si>
  <si>
    <t>1. (Quaterly NPL variation + writte-off to loss) / Loan portfolio by the end of the immediately preceding quarter</t>
  </si>
  <si>
    <t>2. Considering, as of Mar.19, provision for financial guarantees provided. History has been adjusted. Includes balance of general credit provision recorded in liabilities in line “Other”.</t>
  </si>
  <si>
    <t>1. Credits assigned with recourse after Res. 3,533 came into force;</t>
  </si>
  <si>
    <t>2. Includes Box of options and other issuances</t>
  </si>
  <si>
    <t>3. Mainly federal government bonds and bank reserves.</t>
  </si>
  <si>
    <t>Short Term Liquidity Indicator (LCR)</t>
  </si>
  <si>
    <t>Total high liquidity assets³</t>
  </si>
  <si>
    <t>Total net cash outflows</t>
  </si>
  <si>
    <t>1. Bacen's Circ. 3,563, published on Nov/11 and that revoked Bacen's Circ. 3,515, positively impacted BV's index;</t>
  </si>
  <si>
    <t>2. Banco Votorantim's capital increase by the amount of R$ 2.0 billion, executed by the shareholders in June/12, contributed for the 250 bps increase vs. Mar/12.</t>
  </si>
  <si>
    <t>3. As from December 2013, information contained herein refers to Basel III criteria.</t>
  </si>
  <si>
    <t>1. Balance does not include Private Securities and is net of credit provisions</t>
  </si>
  <si>
    <t xml:space="preserve"> 1. Includes expenses and provisions for labor claims.</t>
  </si>
  <si>
    <t>Note: Balance Sheet for Jun.13 restated in accordance with Explanatory Note # 3 to the Consolidated Financial Statements of June 30, 2014</t>
  </si>
  <si>
    <t>(2) Quotient between net income and average total assets for the period. Exponentially annualized;</t>
  </si>
  <si>
    <t xml:space="preserve">
(3) Ratio between gross financial margin with Customers and average assets sensitive to spreads in the period. Annualized;</t>
  </si>
  <si>
    <t>(4) Quotient between gross financial margin and average profitable assets for the period. Annualized;</t>
  </si>
  <si>
    <t>(5) IE = personnel and administrative expenses / (gross financial margin + revenue from services and fees + other operating income + other operating expenses);</t>
  </si>
  <si>
    <t>(6) Includes onshore funds (ANBIMA criteria) and private client funds (fixed income, variable income and offshore funds)</t>
  </si>
  <si>
    <t>Note: In line with the best market practices and in synergy with shareholders, as of 2Q19 we will disclose the ROE calculated using the exponential and linear methodology.cc</t>
  </si>
  <si>
    <t>2 .Includes Statutory Profit Sharing</t>
  </si>
  <si>
    <t>Benefits and Social Charges</t>
  </si>
  <si>
    <t>Salaries and Profit Sharing</t>
  </si>
  <si>
    <t>Civel and Fiscal lawsuits</t>
  </si>
  <si>
    <t>Labor lawsuits</t>
  </si>
  <si>
    <t>Other Revenue / Expenses</t>
  </si>
  <si>
    <t>2Q20</t>
  </si>
  <si>
    <t>1H19</t>
  </si>
  <si>
    <t>2H19</t>
  </si>
  <si>
    <t>1H20</t>
  </si>
  <si>
    <t>Jun.20</t>
  </si>
  <si>
    <t>Sanitation</t>
  </si>
  <si>
    <t>Costs associated with production</t>
  </si>
  <si>
    <t>3Q20</t>
  </si>
  <si>
    <t>Sep.20</t>
  </si>
  <si>
    <t>ñ recorr</t>
  </si>
  <si>
    <t>gerencial</t>
  </si>
  <si>
    <t>Lista</t>
  </si>
  <si>
    <t>2019 C</t>
  </si>
  <si>
    <t>2019 Ñ</t>
  </si>
  <si>
    <t>2019 RG</t>
  </si>
  <si>
    <t>2019 G</t>
  </si>
  <si>
    <t>2020 C</t>
  </si>
  <si>
    <t>2020 Ñ</t>
  </si>
  <si>
    <t>2020 RG</t>
  </si>
  <si>
    <t>2020 G</t>
  </si>
  <si>
    <t>4Q20</t>
  </si>
  <si>
    <t>1Q19 C</t>
  </si>
  <si>
    <t>1Q19 Ñ</t>
  </si>
  <si>
    <t>1Q19 RG</t>
  </si>
  <si>
    <t>1Q19 G</t>
  </si>
  <si>
    <t>2Q19 C</t>
  </si>
  <si>
    <t>2Q19 Ñ</t>
  </si>
  <si>
    <t>2Q19 RG</t>
  </si>
  <si>
    <t>2Q19 G</t>
  </si>
  <si>
    <t>3Q19 C</t>
  </si>
  <si>
    <t>3Q19 Ñ</t>
  </si>
  <si>
    <t>3Q19 RG</t>
  </si>
  <si>
    <t>3Q19 G</t>
  </si>
  <si>
    <t>4Q19 C</t>
  </si>
  <si>
    <t>4Q19 Ñ</t>
  </si>
  <si>
    <t>4Q19 RG</t>
  </si>
  <si>
    <t>4Q19 G</t>
  </si>
  <si>
    <t>1Q20 C</t>
  </si>
  <si>
    <t>1Q20 Ñ</t>
  </si>
  <si>
    <t>1Q20 RG</t>
  </si>
  <si>
    <t>1Q20 G</t>
  </si>
  <si>
    <t>2Q20 C</t>
  </si>
  <si>
    <t>2Q20 Ñ</t>
  </si>
  <si>
    <t>2Q20 RG</t>
  </si>
  <si>
    <t>2Q20 G</t>
  </si>
  <si>
    <t>3Q20 C</t>
  </si>
  <si>
    <t>3Q20 Ñ</t>
  </si>
  <si>
    <t>3Q20 RG</t>
  </si>
  <si>
    <t>3Q20 G</t>
  </si>
  <si>
    <t>4Q20 C</t>
  </si>
  <si>
    <t>4Q20 Ñ</t>
  </si>
  <si>
    <t>4Q20 RG</t>
  </si>
  <si>
    <t>4Q20 G</t>
  </si>
  <si>
    <t xml:space="preserve"> Audited</t>
  </si>
  <si>
    <t>Managerial</t>
  </si>
  <si>
    <t>(-) Non-Recurring Events</t>
  </si>
  <si>
    <t xml:space="preserve">   Others</t>
  </si>
  <si>
    <t>Recurring Net Income</t>
  </si>
  <si>
    <t>Select the period</t>
  </si>
  <si>
    <t>2020</t>
  </si>
  <si>
    <t>2H20</t>
  </si>
  <si>
    <t>Non-Recurring Effects</t>
  </si>
  <si>
    <t>Results from Real estate subsidiaries</t>
  </si>
  <si>
    <t>Dec.20</t>
  </si>
  <si>
    <t>Employees (quantity)</t>
  </si>
  <si>
    <r>
      <t>Net Interest Margin</t>
    </r>
    <r>
      <rPr>
        <vertAlign val="superscript"/>
        <sz val="8.5"/>
        <color rgb="FF737373"/>
        <rFont val="Roboto"/>
      </rPr>
      <t>4</t>
    </r>
    <r>
      <rPr>
        <sz val="10"/>
        <color rgb="FF737373"/>
        <rFont val="Roboto"/>
      </rPr>
      <t xml:space="preserve"> (NIM) - Clients + Market</t>
    </r>
  </si>
  <si>
    <r>
      <t>Efficiency Ratio (ER) – accumulated of 12 months</t>
    </r>
    <r>
      <rPr>
        <vertAlign val="superscript"/>
        <sz val="10"/>
        <color rgb="FF737373"/>
        <rFont val="Roboto"/>
      </rPr>
      <t>5</t>
    </r>
  </si>
  <si>
    <t>Shareholders equity</t>
  </si>
  <si>
    <t>Personnel and administrative expenses²</t>
  </si>
  <si>
    <t>RECURRING NET INCOME (R$ Millions)</t>
  </si>
  <si>
    <t>(R$ Millions)</t>
  </si>
  <si>
    <t>ADMNISTRATIVE AND PERSONNEL EXPENSES
 (R$ Millions)</t>
  </si>
  <si>
    <t xml:space="preserve">   Donations to combat COVID-19</t>
  </si>
  <si>
    <t xml:space="preserve">   Constitution of provision</t>
  </si>
  <si>
    <t>Balance Sheet | Assets (R$ Millions)</t>
  </si>
  <si>
    <t>Balance Sheet | Liabilities (R$ Millions)</t>
  </si>
  <si>
    <t>CREDIT PORTFOLIO (R$ Millions)</t>
  </si>
  <si>
    <t>FUNDING SOURCES (R$ Millions)</t>
  </si>
  <si>
    <t>BASEL RATIO (R$ Millions)</t>
  </si>
  <si>
    <t>Guarantees provided³ (c)</t>
  </si>
  <si>
    <t>Health</t>
  </si>
  <si>
    <t>RESULTS (R$ Millions)</t>
  </si>
  <si>
    <t>BALANCE SHEET (R$ Millions)</t>
  </si>
  <si>
    <t>MANAGEMENT INCOME STATEMENT (R$ Millions)</t>
  </si>
  <si>
    <t>ACCOUNTING INCOME STATEMENT (R$ Millions)</t>
  </si>
  <si>
    <t>OTHER REVENUE / EXPENSES (R$ Millions)</t>
  </si>
  <si>
    <t>MANAGERIAL INCOME STATEMENT (R$ Millions)</t>
  </si>
  <si>
    <t>INCOME FROM SERVICES AND BANKING FEES¹ (R$ Millions)</t>
  </si>
  <si>
    <t>ADMINISTRATIVE EXPENSES (R$ Millions)</t>
  </si>
  <si>
    <t>PERSONNEL EXPENSES (R$ Millions)</t>
  </si>
  <si>
    <r>
      <t>Assets under Management</t>
    </r>
    <r>
      <rPr>
        <vertAlign val="superscript"/>
        <sz val="10"/>
        <color rgb="FF737373"/>
        <rFont val="Roboto"/>
      </rPr>
      <t>6</t>
    </r>
    <r>
      <rPr>
        <vertAlign val="superscript"/>
        <sz val="8"/>
        <color rgb="FF737373"/>
        <rFont val="Roboto"/>
      </rPr>
      <t xml:space="preserve">  </t>
    </r>
    <r>
      <rPr>
        <sz val="10"/>
        <color rgb="FF737373"/>
        <rFont val="Roboto"/>
      </rPr>
      <t xml:space="preserve"> (R$ Millions)</t>
    </r>
  </si>
  <si>
    <t>NON-CONTROLLING INTEREST</t>
  </si>
  <si>
    <t xml:space="preserve">LOAN PORTFOLIO QUALITY INDICATORS (R$ Millions, except where indicated)       </t>
  </si>
  <si>
    <t>WHOLESALE SECTORIAL CONCENTRATION</t>
  </si>
  <si>
    <t>Spread (% a.a.)</t>
  </si>
  <si>
    <r>
      <t>Spread</t>
    </r>
    <r>
      <rPr>
        <i/>
        <sz val="10"/>
        <color rgb="FF737373"/>
        <rFont val="Roboto"/>
      </rPr>
      <t xml:space="preserve"> </t>
    </r>
    <r>
      <rPr>
        <sz val="10"/>
        <color rgb="FF737373"/>
        <rFont val="Roboto"/>
      </rPr>
      <t>(% a.a.)</t>
    </r>
  </si>
  <si>
    <t>1Q21</t>
  </si>
  <si>
    <t>Mar.21</t>
  </si>
  <si>
    <t xml:space="preserve"> Local </t>
  </si>
  <si>
    <t xml:space="preserve">International </t>
  </si>
  <si>
    <t>1Q21 C</t>
  </si>
  <si>
    <t>1Q21 Ñ</t>
  </si>
  <si>
    <t>1Q21 RG</t>
  </si>
  <si>
    <t>1Q21 G</t>
  </si>
  <si>
    <t>Agribusiness / Agrochemistry</t>
  </si>
  <si>
    <t>SMEs</t>
  </si>
  <si>
    <t>Income from services and brokerage fees (ii)</t>
  </si>
  <si>
    <t>Gross financial margin (i)</t>
  </si>
  <si>
    <t>Revenues – Total (i + ii)</t>
  </si>
  <si>
    <t>Provision expenses (managerial)</t>
  </si>
  <si>
    <t>Recovery of credit written-off</t>
  </si>
  <si>
    <t>Net Provision expenses</t>
  </si>
  <si>
    <t>Cost of risk</t>
  </si>
  <si>
    <t>Cost of risk / credit portfolio¹</t>
  </si>
  <si>
    <t>¹ - expanded portfolio</t>
  </si>
  <si>
    <t>Total excluding depreciation and amortization</t>
  </si>
  <si>
    <t>Master file registration and appraisal of assets</t>
  </si>
  <si>
    <t>Insurance brokerage fees</t>
  </si>
  <si>
    <t>Commissions on securities placement</t>
  </si>
  <si>
    <t>RECURRING INCOME STATEMENT (R$ Millions)</t>
  </si>
  <si>
    <t>Income from services and brokerage fees¹ (ii)</t>
  </si>
  <si>
    <t>Credit card</t>
  </si>
  <si>
    <t>INCOME FROM SERVICES AND INSURANCE FEES</t>
  </si>
  <si>
    <t>1. Includes custody services, stock exchange brokerage, financial advisory, among others</t>
  </si>
  <si>
    <t>Other¹</t>
  </si>
  <si>
    <t>Operating Expenses</t>
  </si>
  <si>
    <t>Other expenses (income)</t>
  </si>
  <si>
    <t>Income tax and social contribution</t>
  </si>
  <si>
    <t xml:space="preserve">  Gross financial margin (i)</t>
  </si>
  <si>
    <t xml:space="preserve">  Financial margin with clients</t>
  </si>
  <si>
    <t xml:space="preserve">  Financial margin with the market</t>
  </si>
  <si>
    <t xml:space="preserve">  Income from services and brokerage fees (ii)</t>
  </si>
  <si>
    <t xml:space="preserve">  Personnel and administrative expenses²</t>
  </si>
  <si>
    <t xml:space="preserve">  Tax expenses</t>
  </si>
  <si>
    <t xml:space="preserve">  Other expenses (income)</t>
  </si>
  <si>
    <t>2Q21</t>
  </si>
  <si>
    <t>1H21</t>
  </si>
  <si>
    <t>2Q21 C</t>
  </si>
  <si>
    <t>2Q21 Ñ</t>
  </si>
  <si>
    <t>2Q21 RG</t>
  </si>
  <si>
    <t>2Q21 G</t>
  </si>
  <si>
    <t>Jun.21</t>
  </si>
  <si>
    <t>Pharmaceutical</t>
  </si>
  <si>
    <t xml:space="preserve">   Expenses related to the BV’ IPO process</t>
  </si>
  <si>
    <t xml:space="preserve">   Effect of rate increase on tax credit</t>
  </si>
  <si>
    <t>(1) Ratio between net income and average shareholders' equity for the period;
 Does not consider other comprehensive income recorded in equity</t>
  </si>
  <si>
    <t>3Q21</t>
  </si>
  <si>
    <t>Sep.21</t>
  </si>
  <si>
    <t>3Q21 C</t>
  </si>
  <si>
    <t>3Q21 Ñ</t>
  </si>
  <si>
    <t>3Q21 RG</t>
  </si>
  <si>
    <t>3Q21 G</t>
  </si>
  <si>
    <t>4Q21</t>
  </si>
  <si>
    <t>2H21</t>
  </si>
  <si>
    <t>2021</t>
  </si>
  <si>
    <t>Dec.21</t>
  </si>
  <si>
    <t>2021 C</t>
  </si>
  <si>
    <t>2021 Ñ</t>
  </si>
  <si>
    <t>2021 RG</t>
  </si>
  <si>
    <t>2021 G</t>
  </si>
  <si>
    <t>4Q21 C</t>
  </si>
  <si>
    <t>4Q21 Ñ</t>
  </si>
  <si>
    <t>4Q21 RG</t>
  </si>
  <si>
    <t>4Q21 G</t>
  </si>
  <si>
    <t>1Q22</t>
  </si>
  <si>
    <t>2Q22</t>
  </si>
  <si>
    <t>1H22</t>
  </si>
  <si>
    <t>3Q22</t>
  </si>
  <si>
    <t>4Q22</t>
  </si>
  <si>
    <t>2H22</t>
  </si>
  <si>
    <t>2022</t>
  </si>
  <si>
    <t>2022 C</t>
  </si>
  <si>
    <t>2022 Ñ</t>
  </si>
  <si>
    <t>2022 RG</t>
  </si>
  <si>
    <t>2022 G</t>
  </si>
  <si>
    <t>1Q22 C</t>
  </si>
  <si>
    <t>1Q22 Ñ</t>
  </si>
  <si>
    <t>1Q22 RG</t>
  </si>
  <si>
    <t>1Q22 G</t>
  </si>
  <si>
    <t>2Q22 C</t>
  </si>
  <si>
    <t>2Q22 Ñ</t>
  </si>
  <si>
    <t>2Q22 RG</t>
  </si>
  <si>
    <t>2Q22 G</t>
  </si>
  <si>
    <t>3Q22 C</t>
  </si>
  <si>
    <t>3Q22 Ñ</t>
  </si>
  <si>
    <t>3Q22 RG</t>
  </si>
  <si>
    <t>3Q22 G</t>
  </si>
  <si>
    <t>4Q22 C</t>
  </si>
  <si>
    <t>4Q22 Ñ</t>
  </si>
  <si>
    <t>4Q22 RG</t>
  </si>
  <si>
    <t>4Q22 G</t>
  </si>
  <si>
    <t>Mar.22</t>
  </si>
  <si>
    <t>Total of Other income/expenses</t>
  </si>
  <si>
    <t>Non-Controlling Interest</t>
  </si>
  <si>
    <t>2T22</t>
  </si>
  <si>
    <t>3T22</t>
  </si>
  <si>
    <t>4T22</t>
  </si>
  <si>
    <t>AA.br</t>
  </si>
  <si>
    <t>A-1.br</t>
  </si>
  <si>
    <t>Jun.22</t>
  </si>
  <si>
    <t>2. Includes guarantees provided and private securities</t>
  </si>
  <si>
    <t>Expanded credit portfolio² (a+b+c+d)</t>
  </si>
  <si>
    <t>COST OF RISK (R$ Millions)</t>
  </si>
  <si>
    <t>Historical Series - 2023</t>
  </si>
  <si>
    <t>2T23</t>
  </si>
  <si>
    <t>3T23</t>
  </si>
  <si>
    <t>4T23</t>
  </si>
  <si>
    <t>2023</t>
  </si>
  <si>
    <t>1Q23</t>
  </si>
  <si>
    <t>2Q23</t>
  </si>
  <si>
    <t>1H23</t>
  </si>
  <si>
    <t>3Q23</t>
  </si>
  <si>
    <t>4Q23</t>
  </si>
  <si>
    <t>2H23</t>
  </si>
  <si>
    <t>Mar.23</t>
  </si>
  <si>
    <t>Jun.23</t>
  </si>
  <si>
    <t>Sep.22</t>
  </si>
  <si>
    <t>Dec.22</t>
  </si>
  <si>
    <t>Sep.23</t>
  </si>
  <si>
    <t>Dec.23</t>
  </si>
  <si>
    <t>Credit Receivables Investment Funds (FIDC)</t>
  </si>
  <si>
    <t>Cession of credits</t>
  </si>
  <si>
    <r>
      <t xml:space="preserve">Assignment Of Credits </t>
    </r>
    <r>
      <rPr>
        <b/>
        <i/>
        <sz val="10"/>
        <color rgb="FF737373"/>
        <rFont val="Tahoma"/>
        <family val="2"/>
      </rPr>
      <t>on balance¹</t>
    </r>
  </si>
  <si>
    <t>2023 C</t>
  </si>
  <si>
    <t>2023 Ñ</t>
  </si>
  <si>
    <t>2023 RG</t>
  </si>
  <si>
    <t>2023 G</t>
  </si>
  <si>
    <t>1Q23 C</t>
  </si>
  <si>
    <t>1Q23 Ñ</t>
  </si>
  <si>
    <t>1Q23 RG</t>
  </si>
  <si>
    <t>1Q23 G</t>
  </si>
  <si>
    <t>2Q23 C</t>
  </si>
  <si>
    <t>2Q23 Ñ</t>
  </si>
  <si>
    <t>2Q23 RG</t>
  </si>
  <si>
    <t>2Q23 G</t>
  </si>
  <si>
    <t>3Q23 C</t>
  </si>
  <si>
    <t>3Q23 Ñ</t>
  </si>
  <si>
    <t>3Q23 RG</t>
  </si>
  <si>
    <t>3Q23 G</t>
  </si>
  <si>
    <t>4Q23 C</t>
  </si>
  <si>
    <t>4Q23 Ñ</t>
  </si>
  <si>
    <t>4Q23 RG</t>
  </si>
  <si>
    <t>4Q23 G</t>
  </si>
  <si>
    <t>CONTROLLING INTEREST</t>
  </si>
  <si>
    <t>Check</t>
  </si>
  <si>
    <t>Main Management Information</t>
  </si>
  <si>
    <t>Managerial Income Statement</t>
  </si>
  <si>
    <t>Accounting Income Statement</t>
  </si>
  <si>
    <t>Reconciliation between Accounting and Managerial Results</t>
  </si>
  <si>
    <t>Recurring profit</t>
  </si>
  <si>
    <t>Revenue from Services, Fees and Insurance</t>
  </si>
  <si>
    <t>Personnel and Administrative Expenses</t>
  </si>
  <si>
    <t xml:space="preserve">Other Revenue/Expenses </t>
  </si>
  <si>
    <t>Balance Sheet</t>
  </si>
  <si>
    <t>Credit Portfolio</t>
  </si>
  <si>
    <t>Portfolio Quality</t>
  </si>
  <si>
    <t>Auto Financing</t>
  </si>
  <si>
    <t>Porfolio Quality - Wholesale Sectorial</t>
  </si>
  <si>
    <t>Basel Ratio</t>
  </si>
  <si>
    <t>Ratings</t>
  </si>
  <si>
    <t>Fee Income</t>
  </si>
  <si>
    <r>
      <t xml:space="preserve">* </t>
    </r>
    <r>
      <rPr>
        <b/>
        <sz val="10"/>
        <rFont val="BV Leve Textos"/>
      </rPr>
      <t xml:space="preserve">The historical series below have been discontinued by:
</t>
    </r>
    <r>
      <rPr>
        <sz val="10"/>
        <rFont val="BV Leve Textos"/>
      </rPr>
      <t>- In Dec / 19, the consolidation of the results of the controlled companies started to consider non-financial companies, which were previously recognized using the equity method.</t>
    </r>
  </si>
  <si>
    <t>Cost of Risk</t>
  </si>
  <si>
    <t>INSURANCE PREMIUM (R$Million)</t>
  </si>
  <si>
    <t>REVENUE FROM SERVICES AND INSURANCE (R$Million)</t>
  </si>
  <si>
    <t>Mar.24</t>
  </si>
  <si>
    <t>Jun.24</t>
  </si>
  <si>
    <t>Payment services risk</t>
  </si>
  <si>
    <t>3Q24</t>
  </si>
  <si>
    <t>4Q24</t>
  </si>
  <si>
    <t>1Q24</t>
  </si>
  <si>
    <t>2Q24</t>
  </si>
  <si>
    <t>1H24</t>
  </si>
  <si>
    <t>2H24</t>
  </si>
  <si>
    <t>2024</t>
  </si>
  <si>
    <t>Sep.24</t>
  </si>
  <si>
    <t>Dec.24</t>
  </si>
  <si>
    <t>2T24</t>
  </si>
  <si>
    <t>3T24</t>
  </si>
  <si>
    <t>4T24</t>
  </si>
  <si>
    <t>1Q24 C</t>
  </si>
  <si>
    <t>1Q24 Ñ</t>
  </si>
  <si>
    <t>1Q24 RG</t>
  </si>
  <si>
    <t>1Q24 G</t>
  </si>
  <si>
    <t>2Q24 C</t>
  </si>
  <si>
    <t>2Q24 Ñ</t>
  </si>
  <si>
    <t>2Q24 RG</t>
  </si>
  <si>
    <t>2Q24 G</t>
  </si>
  <si>
    <t>3Q24 C</t>
  </si>
  <si>
    <t>3Q24 Ñ</t>
  </si>
  <si>
    <t>3Q24 RG</t>
  </si>
  <si>
    <t>3Q24 G</t>
  </si>
  <si>
    <t>4Q24 C</t>
  </si>
  <si>
    <t>4Q24 Ñ</t>
  </si>
  <si>
    <t>4Q24 RG</t>
  </si>
  <si>
    <t>4Q24 G</t>
  </si>
  <si>
    <t>2024 C</t>
  </si>
  <si>
    <t>2024 Ñ</t>
  </si>
  <si>
    <t>2024 RG</t>
  </si>
  <si>
    <t>2024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</si>
</sst>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  <numFmt numFmtId="227" formatCode="@*.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737373"/>
      <name val="Roboto"/>
    </font>
    <font>
      <sz val="10"/>
      <color rgb="FF4D4D4D"/>
      <name val="Roboto"/>
    </font>
    <font>
      <sz val="10"/>
      <color rgb="FF3D6E81"/>
      <name val="Roboto"/>
    </font>
    <font>
      <sz val="10"/>
      <color theme="0"/>
      <name val="Roboto"/>
    </font>
    <font>
      <sz val="10"/>
      <color rgb="FF737373"/>
      <name val="Roboto"/>
    </font>
    <font>
      <sz val="10"/>
      <color theme="1"/>
      <name val="Roboto"/>
    </font>
    <font>
      <b/>
      <sz val="10"/>
      <color theme="0"/>
      <name val="Roboto"/>
    </font>
    <font>
      <sz val="10"/>
      <color rgb="FFFF0000"/>
      <name val="Roboto"/>
    </font>
    <font>
      <i/>
      <sz val="8"/>
      <color theme="4"/>
      <name val="Roboto"/>
    </font>
    <font>
      <sz val="8"/>
      <color rgb="FF737373"/>
      <name val="Roboto"/>
    </font>
    <font>
      <sz val="10"/>
      <color rgb="FF4D4D4D"/>
      <name val="RoBOT"/>
    </font>
    <font>
      <sz val="10"/>
      <color rgb="FF3D6E81"/>
      <name val="RoBOT"/>
    </font>
    <font>
      <sz val="10"/>
      <color theme="1"/>
      <name val="RoBOT"/>
    </font>
    <font>
      <sz val="8"/>
      <color rgb="FF3D6E81"/>
      <name val="Roboto"/>
    </font>
    <font>
      <sz val="7.5"/>
      <color rgb="FF000000"/>
      <name val="Roboto"/>
    </font>
    <font>
      <sz val="8"/>
      <color theme="0" tint="-0.499984740745262"/>
      <name val="Roboto"/>
    </font>
    <font>
      <sz val="8"/>
      <color theme="0"/>
      <name val="Roboto"/>
    </font>
    <font>
      <b/>
      <sz val="8"/>
      <color rgb="FF737373"/>
      <name val="Roboto"/>
    </font>
    <font>
      <b/>
      <sz val="8"/>
      <color theme="0" tint="-0.499984740745262"/>
      <name val="Roboto"/>
    </font>
    <font>
      <b/>
      <sz val="8"/>
      <color theme="0"/>
      <name val="Roboto"/>
    </font>
    <font>
      <sz val="8"/>
      <color rgb="FFFF0000"/>
      <name val="Roboto"/>
    </font>
    <font>
      <b/>
      <sz val="10"/>
      <color rgb="FF3D6E81"/>
      <name val="Roboto"/>
    </font>
    <font>
      <sz val="11"/>
      <color theme="1"/>
      <name val="Roboto"/>
    </font>
    <font>
      <b/>
      <sz val="10"/>
      <color rgb="FF5775CF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37373"/>
      <name val="Roboto"/>
    </font>
    <font>
      <b/>
      <sz val="11"/>
      <color rgb="FF737373"/>
      <name val="Roboto"/>
    </font>
    <font>
      <sz val="11"/>
      <color theme="0" tint="-0.499984740745262"/>
      <name val="Calibri"/>
      <family val="2"/>
      <scheme val="minor"/>
    </font>
    <font>
      <sz val="10"/>
      <color rgb="FF3D6E81"/>
      <name val="Tahoma"/>
      <family val="2"/>
    </font>
    <font>
      <sz val="8"/>
      <color rgb="FF4D4D4D"/>
      <name val="Roboto"/>
    </font>
    <font>
      <vertAlign val="superscript"/>
      <sz val="10"/>
      <color rgb="FF737373"/>
      <name val="Roboto"/>
    </font>
    <font>
      <vertAlign val="superscript"/>
      <sz val="8.5"/>
      <color rgb="FF737373"/>
      <name val="Roboto"/>
    </font>
    <font>
      <i/>
      <sz val="10"/>
      <color rgb="FF737373"/>
      <name val="Roboto"/>
    </font>
    <font>
      <vertAlign val="superscript"/>
      <sz val="8"/>
      <color rgb="FF737373"/>
      <name val="Roboto"/>
    </font>
    <font>
      <sz val="10"/>
      <color theme="1"/>
      <name val="Bradesco Sans"/>
      <family val="2"/>
    </font>
    <font>
      <b/>
      <sz val="9"/>
      <name val="Arial"/>
      <family val="2"/>
    </font>
    <font>
      <u/>
      <sz val="10"/>
      <color indexed="12"/>
      <name val="Courier"/>
      <family val="3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D6E81"/>
      <name val="Tahoma"/>
      <family val="2"/>
    </font>
    <font>
      <b/>
      <i/>
      <sz val="10"/>
      <color rgb="FF737373"/>
      <name val="Tahoma"/>
      <family val="2"/>
    </font>
    <font>
      <b/>
      <sz val="11"/>
      <color rgb="FF161616"/>
      <name val="BV Leve Textos"/>
    </font>
    <font>
      <b/>
      <sz val="13"/>
      <color theme="0"/>
      <name val="BV Leve Textos"/>
    </font>
    <font>
      <sz val="11"/>
      <color rgb="FF161616"/>
      <name val="BV Leve Textos"/>
    </font>
    <font>
      <sz val="11"/>
      <name val="BV Leve Textos"/>
    </font>
    <font>
      <b/>
      <sz val="10"/>
      <name val="BV Leve Textos"/>
    </font>
    <font>
      <sz val="10"/>
      <name val="BV Leve Textos"/>
    </font>
    <font>
      <b/>
      <sz val="10"/>
      <color theme="0"/>
      <name val="BV Leve Textos"/>
    </font>
    <font>
      <sz val="10"/>
      <color rgb="FF3D6E81"/>
      <name val="BV Leve Textos"/>
    </font>
    <font>
      <b/>
      <sz val="10"/>
      <color rgb="FF161616"/>
      <name val="BV Leve Textos"/>
    </font>
    <font>
      <b/>
      <sz val="10"/>
      <color rgb="FF3D6E81"/>
      <name val="BV Leve Textos"/>
    </font>
    <font>
      <sz val="10"/>
      <color rgb="FF161616"/>
      <name val="BV Leve Textos"/>
    </font>
    <font>
      <sz val="10"/>
      <color rgb="FF4D4D4D"/>
      <name val="BV Leve Textos"/>
    </font>
    <font>
      <sz val="10"/>
      <color rgb="FF161616"/>
      <name val="BV Leve Textos Light"/>
    </font>
    <font>
      <sz val="10"/>
      <color rgb="FF737373"/>
      <name val="BV Leve Textos"/>
    </font>
    <font>
      <sz val="11"/>
      <color theme="1"/>
      <name val="BV Leve Textos"/>
    </font>
    <font>
      <sz val="11"/>
      <color rgb="FF161616"/>
      <name val="BV Leve Textos Light"/>
    </font>
    <font>
      <b/>
      <sz val="10"/>
      <color rgb="FF31C7ED"/>
      <name val="BV Leve Textos"/>
    </font>
    <font>
      <sz val="10"/>
      <color theme="1"/>
      <name val="BV Leve Textos"/>
    </font>
    <font>
      <b/>
      <sz val="16"/>
      <color theme="0"/>
      <name val="BV Leve Textos"/>
    </font>
    <font>
      <b/>
      <sz val="11"/>
      <color rgb="FF223AD2"/>
      <name val="BV Leve Textos"/>
    </font>
    <font>
      <b/>
      <sz val="11"/>
      <color rgb="FF31C7ED"/>
      <name val="BV Leve Textos"/>
    </font>
    <font>
      <b/>
      <sz val="10"/>
      <color rgb="FFFFFFFF"/>
      <name val="BV Leve Textos"/>
    </font>
    <font>
      <b/>
      <sz val="10"/>
      <color rgb="FF737373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sz val="8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sz val="8"/>
      <color rgb="FF737373"/>
      <name val="BV Leve Textos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rgb="FF7C92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53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0" fillId="0" borderId="0">
      <alignment vertical="top"/>
    </xf>
    <xf numFmtId="0" fontId="101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8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48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4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60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47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61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92" fillId="2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63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92" fillId="27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92" fillId="31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92" fillId="35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92" fillId="43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48" borderId="0" applyNumberFormat="0" applyBorder="0" applyAlignment="0" applyProtection="0"/>
    <xf numFmtId="0" fontId="102" fillId="62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4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67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56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0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8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59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94" fillId="7" borderId="0" applyNumberFormat="0" applyFont="0" applyAlignment="0" applyProtection="0"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47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0" fontId="103" fillId="51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104" fillId="0" borderId="28">
      <alignment wrapText="1"/>
      <protection locked="0"/>
    </xf>
    <xf numFmtId="0" fontId="25" fillId="7" borderId="7" applyNumberFormat="0">
      <alignment vertical="center"/>
    </xf>
    <xf numFmtId="0" fontId="104" fillId="69" borderId="7" applyNumberFormat="0">
      <alignment vertical="center"/>
    </xf>
    <xf numFmtId="210" fontId="25" fillId="0" borderId="30"/>
    <xf numFmtId="210" fontId="104" fillId="0" borderId="30"/>
    <xf numFmtId="210" fontId="104" fillId="0" borderId="28" applyFill="0">
      <protection locked="0"/>
    </xf>
    <xf numFmtId="210" fontId="104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105" fillId="0" borderId="0">
      <alignment vertical="top"/>
    </xf>
    <xf numFmtId="186" fontId="106" fillId="0" borderId="0">
      <alignment horizontal="right"/>
    </xf>
    <xf numFmtId="0" fontId="106" fillId="0" borderId="0" applyFill="0" applyBorder="0" applyProtection="0"/>
    <xf numFmtId="0" fontId="106" fillId="0" borderId="0">
      <alignment horizontal="left"/>
    </xf>
    <xf numFmtId="0" fontId="106" fillId="0" borderId="0">
      <alignment horizontal="left"/>
    </xf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82" fillId="14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2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86" fillId="18" borderId="21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3" fillId="70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88" fillId="19" borderId="2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2" borderId="36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87" fillId="0" borderId="23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5" fillId="0" borderId="37" applyNumberFormat="0" applyFill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25" fillId="0" borderId="39" applyNumberFormat="0">
      <alignment horizontal="center" vertical="center"/>
    </xf>
    <xf numFmtId="0" fontId="104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7" fillId="49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0" fontId="18" fillId="70" borderId="26" applyNumberFormat="0" applyFont="0" applyBorder="0" applyAlignment="0" applyProtection="0"/>
    <xf numFmtId="15" fontId="51" fillId="6" borderId="0">
      <alignment horizontal="right"/>
    </xf>
    <xf numFmtId="0" fontId="9" fillId="73" borderId="0" applyNumberFormat="0" applyBorder="0" applyAlignment="0">
      <alignment horizontal="center"/>
    </xf>
    <xf numFmtId="0" fontId="119" fillId="74" borderId="0">
      <alignment horizontal="centerContinuous"/>
    </xf>
    <xf numFmtId="0" fontId="120" fillId="75" borderId="40">
      <alignment horizontal="center"/>
      <protection locked="0"/>
    </xf>
    <xf numFmtId="0" fontId="120" fillId="75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104" fillId="0" borderId="7" applyNumberFormat="0" applyFont="0" applyAlignment="0">
      <alignment vertical="center"/>
    </xf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92" fillId="2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92" fillId="2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92" fillId="28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5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92" fillId="32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92" fillId="36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3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92" fillId="40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62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84" fillId="17" borderId="21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2" fillId="55" borderId="34" applyNumberFormat="0" applyAlignment="0" applyProtection="0"/>
    <xf numFmtId="0" fontId="121" fillId="52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16" fontId="28" fillId="0" borderId="0"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08" fillId="0" borderId="3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25" fillId="0" borderId="41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09" fillId="0" borderId="3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26" fillId="0" borderId="42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10" fillId="0" borderId="3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28" fillId="0" borderId="5" applyBorder="0"/>
    <xf numFmtId="207" fontId="129" fillId="0" borderId="0" applyNumberFormat="0" applyFill="0" applyBorder="0" applyAlignment="0" applyProtection="0">
      <alignment vertical="top"/>
      <protection locked="0"/>
    </xf>
    <xf numFmtId="207" fontId="130" fillId="0" borderId="0" applyNumberFormat="0" applyFill="0" applyBorder="0" applyAlignment="0" applyProtection="0">
      <alignment vertical="top"/>
      <protection locked="0"/>
    </xf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83" fillId="15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121" fillId="55" borderId="34" applyNumberFormat="0" applyAlignment="0" applyProtection="0"/>
    <xf numFmtId="0" fontId="4" fillId="44" borderId="0" applyNumberFormat="0" applyFont="0" applyFill="0" applyBorder="0" applyAlignment="0"/>
    <xf numFmtId="217" fontId="25" fillId="11" borderId="7">
      <alignment horizontal="center"/>
    </xf>
    <xf numFmtId="217" fontId="104" fillId="76" borderId="7">
      <alignment horizontal="center"/>
    </xf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15" fillId="0" borderId="37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0" fontId="131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32" fillId="0" borderId="3" applyBorder="0"/>
    <xf numFmtId="41" fontId="132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32" fillId="44" borderId="0" applyFill="0"/>
    <xf numFmtId="194" fontId="4" fillId="44" borderId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99" fillId="16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4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36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118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101" fillId="0" borderId="0"/>
    <xf numFmtId="0" fontId="10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37" fillId="0" borderId="0">
      <alignment vertical="top"/>
    </xf>
    <xf numFmtId="207" fontId="137" fillId="0" borderId="0">
      <alignment vertical="top"/>
    </xf>
    <xf numFmtId="207" fontId="137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38" fillId="0" borderId="0"/>
    <xf numFmtId="207" fontId="139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96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96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42" fillId="0" borderId="0"/>
    <xf numFmtId="0" fontId="143" fillId="0" borderId="0"/>
    <xf numFmtId="0" fontId="3" fillId="0" borderId="0">
      <alignment vertical="top"/>
    </xf>
    <xf numFmtId="0" fontId="142" fillId="0" borderId="0"/>
    <xf numFmtId="0" fontId="17" fillId="0" borderId="0"/>
    <xf numFmtId="0" fontId="1" fillId="0" borderId="0"/>
    <xf numFmtId="0" fontId="142" fillId="0" borderId="0"/>
    <xf numFmtId="0" fontId="14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7" fontId="3" fillId="0" borderId="0">
      <alignment vertical="top"/>
    </xf>
    <xf numFmtId="207" fontId="3" fillId="0" borderId="0">
      <alignment vertical="top"/>
    </xf>
    <xf numFmtId="0" fontId="142" fillId="0" borderId="0"/>
    <xf numFmtId="0" fontId="143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04" fillId="0" borderId="0"/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14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4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6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01" fillId="0" borderId="0">
      <alignment vertical="top"/>
    </xf>
    <xf numFmtId="0" fontId="10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1" fillId="0" borderId="0">
      <alignment vertical="top"/>
    </xf>
    <xf numFmtId="0" fontId="101" fillId="0" borderId="0">
      <alignment vertical="top"/>
    </xf>
    <xf numFmtId="0" fontId="146" fillId="0" borderId="0">
      <alignment vertical="top"/>
    </xf>
    <xf numFmtId="0" fontId="101" fillId="0" borderId="0">
      <alignment vertical="top"/>
    </xf>
    <xf numFmtId="0" fontId="3" fillId="0" borderId="0"/>
    <xf numFmtId="0" fontId="3" fillId="0" borderId="0"/>
    <xf numFmtId="0" fontId="10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4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41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47" fillId="0" borderId="0"/>
    <xf numFmtId="0" fontId="1" fillId="0" borderId="0"/>
    <xf numFmtId="0" fontId="1" fillId="0" borderId="0"/>
    <xf numFmtId="0" fontId="1" fillId="0" borderId="0"/>
    <xf numFmtId="186" fontId="147" fillId="0" borderId="0"/>
    <xf numFmtId="0" fontId="1" fillId="0" borderId="0"/>
    <xf numFmtId="186" fontId="147" fillId="0" borderId="0"/>
    <xf numFmtId="0" fontId="1" fillId="0" borderId="0"/>
    <xf numFmtId="0" fontId="1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186" fontId="147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41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1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8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1" fillId="2" borderId="1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50" borderId="45" applyNumberFormat="0" applyFont="0" applyAlignment="0" applyProtection="0"/>
    <xf numFmtId="0" fontId="25" fillId="50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0" fontId="148" fillId="70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7" borderId="0" applyNumberFormat="0" applyFont="0" applyBorder="0" applyAlignment="0" applyProtection="0"/>
    <xf numFmtId="207" fontId="18" fillId="77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106" fillId="0" borderId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9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22" applyNumberFormat="0" applyAlignment="0" applyProtection="0"/>
    <xf numFmtId="0" fontId="85" fillId="18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85" fillId="18" borderId="22" applyNumberFormat="0" applyAlignment="0" applyProtection="0"/>
    <xf numFmtId="0" fontId="149" fillId="0" borderId="22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0" fontId="1" fillId="0" borderId="0" applyNumberFormat="0" applyFont="0" applyFill="0" applyBorder="0" applyAlignment="0" applyProtection="0"/>
    <xf numFmtId="0" fontId="127" fillId="70" borderId="47" applyNumberFormat="0" applyAlignment="0" applyProtection="0"/>
    <xf numFmtId="0" fontId="1" fillId="0" borderId="0" applyNumberFormat="0" applyFont="0" applyFill="0" applyBorder="0" applyAlignment="0" applyProtection="0"/>
    <xf numFmtId="0" fontId="148" fillId="57" borderId="46" applyNumberFormat="0" applyAlignment="0" applyProtection="0"/>
    <xf numFmtId="4" fontId="150" fillId="78" borderId="48" applyNumberFormat="0" applyProtection="0">
      <alignment horizontal="right" vertical="center"/>
    </xf>
    <xf numFmtId="4" fontId="151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13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4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96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54" fillId="79" borderId="0" applyNumberFormat="0" applyBorder="0" applyAlignment="0" applyProtection="0"/>
    <xf numFmtId="207" fontId="155" fillId="0" borderId="0" applyNumberFormat="0" applyFill="0" applyBorder="0" applyAlignment="0" applyProtection="0"/>
    <xf numFmtId="207" fontId="156" fillId="79" borderId="0" applyNumberFormat="0" applyBorder="0" applyAlignment="0" applyProtection="0"/>
    <xf numFmtId="207" fontId="35" fillId="0" borderId="0" applyNumberFormat="0" applyFill="0" applyBorder="0" applyAlignment="0" applyProtection="0"/>
    <xf numFmtId="207" fontId="94" fillId="0" borderId="0" applyNumberFormat="0" applyFill="0" applyBorder="0" applyAlignment="0" applyProtection="0"/>
    <xf numFmtId="207" fontId="157" fillId="10" borderId="0" applyNumberFormat="0" applyBorder="0" applyAlignment="0" applyProtection="0"/>
    <xf numFmtId="207" fontId="157" fillId="10" borderId="0" applyNumberFormat="0" applyBorder="0" applyProtection="0">
      <alignment horizontal="center"/>
    </xf>
    <xf numFmtId="207" fontId="158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7" fontId="3" fillId="80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59" fillId="0" borderId="0" applyNumberFormat="0" applyFill="0" applyBorder="0" applyAlignment="0" applyProtection="0"/>
    <xf numFmtId="207" fontId="160" fillId="0" borderId="0" applyNumberFormat="0" applyFill="0" applyBorder="0" applyProtection="0">
      <alignment horizontal="right"/>
    </xf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07" fontId="93" fillId="0" borderId="0" applyNumberFormat="0" applyFill="0" applyBorder="0" applyAlignment="0" applyProtection="0"/>
    <xf numFmtId="222" fontId="159" fillId="0" borderId="49" applyFill="0" applyAlignment="0" applyProtection="0"/>
    <xf numFmtId="0" fontId="161" fillId="0" borderId="0" applyNumberFormat="0" applyFont="0" applyBorder="0" applyAlignment="0"/>
    <xf numFmtId="0" fontId="161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63" fillId="0" borderId="0" applyFill="0" applyBorder="0">
      <alignment horizontal="left"/>
    </xf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86" fontId="166" fillId="0" borderId="26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67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79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79" fillId="0" borderId="18" applyNumberFormat="0" applyFill="0" applyAlignment="0" applyProtection="0"/>
    <xf numFmtId="0" fontId="167" fillId="0" borderId="18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8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67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0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80" fillId="0" borderId="19" applyNumberFormat="0" applyFill="0" applyAlignment="0" applyProtection="0"/>
    <xf numFmtId="0" fontId="167" fillId="0" borderId="19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67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1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81" fillId="0" borderId="20" applyNumberFormat="0" applyFill="0" applyAlignment="0" applyProtection="0"/>
    <xf numFmtId="0" fontId="167" fillId="0" borderId="20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/>
    <xf numFmtId="0" fontId="9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61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9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2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73" fillId="0" borderId="53" applyNumberFormat="0" applyFill="0" applyAlignment="0" applyProtection="0"/>
    <xf numFmtId="0" fontId="1" fillId="0" borderId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73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3" fillId="0" borderId="54" applyNumberFormat="0" applyFill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0" fillId="44" borderId="13">
      <alignment horizontal="center" vertical="center"/>
    </xf>
    <xf numFmtId="0" fontId="176" fillId="4" borderId="13">
      <alignment horizontal="center" vertical="center"/>
    </xf>
    <xf numFmtId="0" fontId="114" fillId="71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7" fillId="81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0" fontId="148" fillId="57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173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56" borderId="0" applyNumberFormat="0" applyBorder="0" applyAlignment="0" applyProtection="0"/>
    <xf numFmtId="0" fontId="102" fillId="58" borderId="0" applyNumberFormat="0" applyBorder="0" applyAlignment="0" applyProtection="0"/>
    <xf numFmtId="0" fontId="102" fillId="48" borderId="0" applyNumberFormat="0" applyBorder="0" applyAlignment="0" applyProtection="0"/>
    <xf numFmtId="0" fontId="102" fillId="54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7" fillId="49" borderId="0" applyNumberFormat="0" applyBorder="0" applyAlignment="0" applyProtection="0"/>
    <xf numFmtId="0" fontId="111" fillId="57" borderId="34" applyNumberFormat="0" applyAlignment="0" applyProtection="0"/>
    <xf numFmtId="0" fontId="114" fillId="71" borderId="35" applyNumberFormat="0" applyAlignment="0" applyProtection="0"/>
    <xf numFmtId="0" fontId="115" fillId="0" borderId="37" applyNumberFormat="0" applyFill="0" applyAlignment="0" applyProtection="0"/>
    <xf numFmtId="0" fontId="102" fillId="64" borderId="0" applyNumberFormat="0" applyBorder="0" applyAlignment="0" applyProtection="0"/>
    <xf numFmtId="0" fontId="102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0" borderId="0" applyNumberFormat="0" applyBorder="0" applyAlignment="0" applyProtection="0"/>
    <xf numFmtId="0" fontId="102" fillId="61" borderId="0" applyNumberFormat="0" applyBorder="0" applyAlignment="0" applyProtection="0"/>
    <xf numFmtId="0" fontId="102" fillId="59" borderId="0" applyNumberFormat="0" applyBorder="0" applyAlignment="0" applyProtection="0"/>
    <xf numFmtId="0" fontId="121" fillId="52" borderId="34" applyNumberFormat="0" applyAlignment="0" applyProtection="0"/>
    <xf numFmtId="0" fontId="103" fillId="47" borderId="0" applyNumberFormat="0" applyBorder="0" applyAlignment="0" applyProtection="0"/>
    <xf numFmtId="0" fontId="133" fillId="55" borderId="0" applyNumberFormat="0" applyBorder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8" fillId="57" borderId="46" applyNumberFormat="0" applyAlignment="0" applyProtection="0"/>
    <xf numFmtId="0" fontId="1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9" fillId="0" borderId="32" applyNumberFormat="0" applyFill="0" applyAlignment="0" applyProtection="0"/>
    <xf numFmtId="0" fontId="110" fillId="0" borderId="33" applyNumberFormat="0" applyFill="0" applyAlignment="0" applyProtection="0"/>
    <xf numFmtId="0" fontId="110" fillId="0" borderId="0" applyNumberFormat="0" applyFill="0" applyBorder="0" applyAlignment="0" applyProtection="0"/>
    <xf numFmtId="0" fontId="173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0" fontId="3" fillId="50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5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40" fillId="50" borderId="45" applyNumberFormat="0" applyFont="0" applyAlignment="0" applyProtection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14" fontId="140" fillId="0" borderId="0"/>
    <xf numFmtId="0" fontId="3" fillId="0" borderId="0">
      <alignment vertical="top"/>
    </xf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40" fillId="50" borderId="45" applyNumberFormat="0" applyFont="0" applyAlignment="0" applyProtection="0"/>
    <xf numFmtId="14" fontId="140" fillId="0" borderId="0"/>
    <xf numFmtId="14" fontId="14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0" fillId="0" borderId="0">
      <alignment vertical="top"/>
    </xf>
    <xf numFmtId="0" fontId="100" fillId="0" borderId="0">
      <alignment vertical="top"/>
    </xf>
    <xf numFmtId="0" fontId="100" fillId="0" borderId="0">
      <alignment vertical="top"/>
    </xf>
    <xf numFmtId="0" fontId="3" fillId="0" borderId="0"/>
    <xf numFmtId="0" fontId="100" fillId="0" borderId="0">
      <alignment vertical="top"/>
    </xf>
    <xf numFmtId="0" fontId="100" fillId="0" borderId="0">
      <alignment vertical="top"/>
    </xf>
    <xf numFmtId="191" fontId="3" fillId="0" borderId="0" applyFont="0" applyFill="0" applyBorder="0" applyAlignment="0" applyProtection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40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01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101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101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>
      <alignment vertical="top"/>
    </xf>
    <xf numFmtId="0" fontId="1" fillId="0" borderId="0"/>
    <xf numFmtId="0" fontId="25" fillId="0" borderId="0"/>
    <xf numFmtId="0" fontId="101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01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0" fontId="188" fillId="0" borderId="0"/>
    <xf numFmtId="43" fontId="1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88" fillId="0" borderId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55" fillId="3" borderId="0" xfId="3" applyFont="1" applyFill="1" applyBorder="1" applyProtection="1"/>
    <xf numFmtId="203" fontId="56" fillId="0" borderId="0" xfId="3" applyNumberFormat="1" applyFont="1" applyFill="1" applyBorder="1" applyProtection="1"/>
    <xf numFmtId="0" fontId="57" fillId="0" borderId="0" xfId="3" applyFont="1" applyFill="1" applyBorder="1" applyProtection="1"/>
    <xf numFmtId="0" fontId="58" fillId="0" borderId="0" xfId="3" applyFont="1" applyFill="1" applyBorder="1" applyProtection="1"/>
    <xf numFmtId="0" fontId="57" fillId="0" borderId="0" xfId="3" applyFont="1" applyFill="1" applyBorder="1"/>
    <xf numFmtId="0" fontId="60" fillId="3" borderId="0" xfId="0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7" fillId="3" borderId="0" xfId="0" applyFont="1" applyFill="1"/>
    <xf numFmtId="0" fontId="63" fillId="0" borderId="0" xfId="3" applyFont="1" applyFill="1" applyBorder="1"/>
    <xf numFmtId="0" fontId="57" fillId="0" borderId="0" xfId="3" applyFont="1" applyFill="1" applyBorder="1" applyAlignment="1">
      <alignment horizontal="center"/>
    </xf>
    <xf numFmtId="168" fontId="57" fillId="0" borderId="0" xfId="3" applyNumberFormat="1" applyFont="1" applyFill="1" applyBorder="1"/>
    <xf numFmtId="0" fontId="56" fillId="0" borderId="0" xfId="3" applyFont="1" applyFill="1" applyBorder="1" applyProtection="1"/>
    <xf numFmtId="0" fontId="56" fillId="3" borderId="0" xfId="3" applyFont="1" applyFill="1" applyBorder="1" applyProtection="1"/>
    <xf numFmtId="0" fontId="65" fillId="3" borderId="0" xfId="3" applyFont="1" applyFill="1" applyBorder="1" applyProtection="1"/>
    <xf numFmtId="0" fontId="67" fillId="3" borderId="0" xfId="0" applyFont="1" applyFill="1" applyAlignment="1">
      <alignment horizontal="center" vertical="center"/>
    </xf>
    <xf numFmtId="3" fontId="69" fillId="0" borderId="0" xfId="0" applyNumberFormat="1" applyFont="1" applyAlignment="1">
      <alignment horizontal="right" vertical="center"/>
    </xf>
    <xf numFmtId="0" fontId="58" fillId="3" borderId="0" xfId="3" applyFont="1" applyFill="1" applyBorder="1" applyProtection="1"/>
    <xf numFmtId="0" fontId="62" fillId="3" borderId="0" xfId="0" applyFont="1" applyFill="1" applyAlignment="1">
      <alignment horizontal="center" vertical="center"/>
    </xf>
    <xf numFmtId="0" fontId="57" fillId="3" borderId="0" xfId="3" applyFont="1" applyFill="1" applyBorder="1"/>
    <xf numFmtId="0" fontId="76" fillId="0" borderId="0" xfId="3" applyFont="1" applyFill="1" applyBorder="1"/>
    <xf numFmtId="0" fontId="76" fillId="3" borderId="0" xfId="0" applyFont="1" applyFill="1"/>
    <xf numFmtId="203" fontId="56" fillId="3" borderId="0" xfId="3" applyNumberFormat="1" applyFont="1" applyFill="1" applyBorder="1" applyAlignment="1" applyProtection="1"/>
    <xf numFmtId="0" fontId="57" fillId="3" borderId="0" xfId="3" applyFont="1" applyFill="1" applyBorder="1" applyAlignment="1" applyProtection="1"/>
    <xf numFmtId="0" fontId="58" fillId="3" borderId="0" xfId="3" applyFont="1" applyFill="1" applyBorder="1" applyAlignment="1" applyProtection="1"/>
    <xf numFmtId="0" fontId="56" fillId="3" borderId="0" xfId="3" applyFont="1" applyFill="1" applyBorder="1" applyAlignment="1" applyProtection="1"/>
    <xf numFmtId="0" fontId="57" fillId="3" borderId="0" xfId="3" applyFont="1" applyFill="1" applyBorder="1" applyAlignment="1"/>
    <xf numFmtId="0" fontId="77" fillId="3" borderId="0" xfId="0" applyFont="1" applyFill="1"/>
    <xf numFmtId="0" fontId="57" fillId="3" borderId="0" xfId="3" applyFont="1" applyFill="1" applyBorder="1" applyProtection="1"/>
    <xf numFmtId="168" fontId="59" fillId="3" borderId="0" xfId="1" applyNumberFormat="1" applyFont="1" applyFill="1" applyBorder="1" applyAlignment="1" applyProtection="1">
      <alignment horizontal="center" vertical="center"/>
    </xf>
    <xf numFmtId="49" fontId="179" fillId="0" borderId="0" xfId="3" applyNumberFormat="1" applyFont="1" applyFill="1" applyBorder="1" applyProtection="1"/>
    <xf numFmtId="49" fontId="179" fillId="0" borderId="0" xfId="232" applyNumberFormat="1" applyFont="1" applyFill="1" applyBorder="1" applyAlignment="1" applyProtection="1"/>
    <xf numFmtId="0" fontId="59" fillId="4" borderId="56" xfId="4" applyFont="1" applyFill="1" applyBorder="1" applyAlignment="1" applyProtection="1">
      <alignment horizontal="left" vertical="center" indent="2"/>
    </xf>
    <xf numFmtId="49" fontId="180" fillId="0" borderId="0" xfId="232" applyNumberFormat="1" applyFont="1" applyFill="1" applyBorder="1" applyAlignment="1" applyProtection="1"/>
    <xf numFmtId="0" fontId="78" fillId="3" borderId="0" xfId="3" applyFont="1" applyFill="1" applyBorder="1" applyProtection="1"/>
    <xf numFmtId="0" fontId="77" fillId="0" borderId="0" xfId="0" applyFont="1"/>
    <xf numFmtId="0" fontId="3" fillId="0" borderId="0" xfId="145"/>
    <xf numFmtId="0" fontId="181" fillId="0" borderId="0" xfId="0" applyFont="1" applyAlignment="1">
      <alignment horizontal="left" vertical="top"/>
    </xf>
    <xf numFmtId="0" fontId="182" fillId="0" borderId="0" xfId="3" applyFont="1"/>
    <xf numFmtId="0" fontId="57" fillId="0" borderId="0" xfId="3" applyFont="1"/>
    <xf numFmtId="0" fontId="56" fillId="3" borderId="0" xfId="3" applyFont="1" applyFill="1"/>
    <xf numFmtId="0" fontId="62" fillId="0" borderId="0" xfId="3" applyFont="1"/>
    <xf numFmtId="0" fontId="58" fillId="0" borderId="0" xfId="3" applyFont="1"/>
    <xf numFmtId="0" fontId="64" fillId="0" borderId="0" xfId="4" applyFont="1" applyAlignment="1">
      <alignment horizontal="left"/>
    </xf>
    <xf numFmtId="0" fontId="64" fillId="3" borderId="0" xfId="4" applyFont="1" applyFill="1" applyAlignment="1">
      <alignment horizontal="left"/>
    </xf>
    <xf numFmtId="168" fontId="57" fillId="0" borderId="0" xfId="3" applyNumberFormat="1" applyFont="1"/>
    <xf numFmtId="0" fontId="183" fillId="3" borderId="0" xfId="3" applyFont="1" applyFill="1"/>
    <xf numFmtId="0" fontId="64" fillId="0" borderId="0" xfId="4" applyFont="1" applyAlignment="1">
      <alignment horizontal="left" vertical="justify"/>
    </xf>
    <xf numFmtId="0" fontId="55" fillId="3" borderId="0" xfId="4" applyFont="1" applyFill="1" applyAlignment="1">
      <alignment horizontal="left" vertical="center"/>
    </xf>
    <xf numFmtId="168" fontId="55" fillId="3" borderId="0" xfId="1" applyNumberFormat="1" applyFont="1" applyFill="1" applyAlignment="1">
      <alignment horizontal="center" vertical="center"/>
    </xf>
    <xf numFmtId="168" fontId="64" fillId="0" borderId="0" xfId="4" applyNumberFormat="1" applyFont="1" applyAlignment="1">
      <alignment vertical="justify"/>
    </xf>
    <xf numFmtId="0" fontId="68" fillId="0" borderId="0" xfId="3" applyFont="1"/>
    <xf numFmtId="168" fontId="56" fillId="0" borderId="0" xfId="3" applyNumberFormat="1" applyFont="1"/>
    <xf numFmtId="0" fontId="56" fillId="0" borderId="0" xfId="3" applyFont="1"/>
    <xf numFmtId="0" fontId="62" fillId="3" borderId="0" xfId="3" applyFont="1" applyFill="1"/>
    <xf numFmtId="0" fontId="58" fillId="3" borderId="0" xfId="3" applyFont="1" applyFill="1"/>
    <xf numFmtId="168" fontId="64" fillId="3" borderId="0" xfId="4" applyNumberFormat="1" applyFont="1" applyFill="1" applyAlignment="1">
      <alignment vertical="justify"/>
    </xf>
    <xf numFmtId="168" fontId="70" fillId="3" borderId="0" xfId="237" applyNumberFormat="1" applyFont="1" applyFill="1" applyAlignment="1">
      <alignment horizontal="right" vertical="center"/>
    </xf>
    <xf numFmtId="168" fontId="70" fillId="3" borderId="0" xfId="1" applyNumberFormat="1" applyFont="1" applyFill="1" applyAlignment="1">
      <alignment vertical="center"/>
    </xf>
    <xf numFmtId="168" fontId="71" fillId="3" borderId="0" xfId="1" applyNumberFormat="1" applyFont="1" applyFill="1" applyAlignment="1">
      <alignment vertical="center"/>
    </xf>
    <xf numFmtId="168" fontId="70" fillId="3" borderId="0" xfId="237" applyNumberFormat="1" applyFont="1" applyFill="1" applyAlignment="1">
      <alignment vertical="center"/>
    </xf>
    <xf numFmtId="168" fontId="71" fillId="3" borderId="0" xfId="237" applyNumberFormat="1" applyFont="1" applyFill="1" applyAlignment="1">
      <alignment vertical="center"/>
    </xf>
    <xf numFmtId="168" fontId="72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horizontal="right" vertical="center"/>
    </xf>
    <xf numFmtId="168" fontId="74" fillId="3" borderId="0" xfId="237" applyNumberFormat="1" applyFont="1" applyFill="1" applyAlignment="1">
      <alignment horizontal="right" vertical="center"/>
    </xf>
    <xf numFmtId="168" fontId="73" fillId="3" borderId="0" xfId="237" applyNumberFormat="1" applyFont="1" applyFill="1" applyAlignment="1">
      <alignment vertical="center"/>
    </xf>
    <xf numFmtId="168" fontId="74" fillId="3" borderId="0" xfId="237" applyNumberFormat="1" applyFont="1" applyFill="1" applyAlignment="1">
      <alignment vertical="center"/>
    </xf>
    <xf numFmtId="178" fontId="57" fillId="0" borderId="0" xfId="3" applyNumberFormat="1" applyFont="1"/>
    <xf numFmtId="205" fontId="57" fillId="0" borderId="0" xfId="3" applyNumberFormat="1" applyFont="1"/>
    <xf numFmtId="168" fontId="62" fillId="0" borderId="0" xfId="3" applyNumberFormat="1" applyFont="1"/>
    <xf numFmtId="168" fontId="62" fillId="3" borderId="0" xfId="3" applyNumberFormat="1" applyFont="1" applyFill="1"/>
    <xf numFmtId="168" fontId="64" fillId="3" borderId="0" xfId="237" applyNumberFormat="1" applyFont="1" applyFill="1" applyAlignment="1">
      <alignment horizontal="right" vertical="center"/>
    </xf>
    <xf numFmtId="168" fontId="75" fillId="3" borderId="0" xfId="237" applyNumberFormat="1" applyFont="1" applyFill="1" applyAlignment="1">
      <alignment vertical="center"/>
    </xf>
    <xf numFmtId="0" fontId="57" fillId="82" borderId="0" xfId="3" applyFont="1" applyFill="1"/>
    <xf numFmtId="0" fontId="63" fillId="0" borderId="0" xfId="3" applyFont="1"/>
    <xf numFmtId="0" fontId="57" fillId="0" borderId="0" xfId="3" applyFont="1" applyAlignment="1">
      <alignment horizontal="center"/>
    </xf>
    <xf numFmtId="168" fontId="57" fillId="3" borderId="0" xfId="0" applyNumberFormat="1" applyFont="1" applyFill="1"/>
    <xf numFmtId="0" fontId="55" fillId="3" borderId="0" xfId="3" applyFont="1" applyFill="1"/>
    <xf numFmtId="0" fontId="66" fillId="0" borderId="0" xfId="3" applyFont="1"/>
    <xf numFmtId="0" fontId="66" fillId="3" borderId="0" xfId="0" applyFont="1" applyFill="1"/>
    <xf numFmtId="0" fontId="65" fillId="3" borderId="0" xfId="3" applyFont="1" applyFill="1"/>
    <xf numFmtId="168" fontId="66" fillId="0" borderId="0" xfId="3" applyNumberFormat="1" applyFont="1"/>
    <xf numFmtId="194" fontId="57" fillId="0" borderId="0" xfId="2" applyNumberFormat="1" applyFont="1" applyAlignment="1">
      <alignment horizontal="center"/>
    </xf>
    <xf numFmtId="194" fontId="57" fillId="0" borderId="0" xfId="2" applyNumberFormat="1" applyFont="1" applyAlignment="1">
      <alignment horizontal="center" vertical="center"/>
    </xf>
    <xf numFmtId="0" fontId="59" fillId="3" borderId="0" xfId="3" applyFont="1" applyFill="1"/>
    <xf numFmtId="194" fontId="56" fillId="0" borderId="0" xfId="2" applyNumberFormat="1" applyFont="1" applyAlignment="1">
      <alignment horizontal="center"/>
    </xf>
    <xf numFmtId="194" fontId="56" fillId="0" borderId="0" xfId="2" applyNumberFormat="1" applyFont="1" applyAlignment="1">
      <alignment horizontal="center" vertical="center"/>
    </xf>
    <xf numFmtId="0" fontId="61" fillId="3" borderId="0" xfId="3" applyFont="1" applyFill="1" applyBorder="1" applyProtection="1"/>
    <xf numFmtId="0" fontId="92" fillId="0" borderId="0" xfId="0" applyFont="1"/>
    <xf numFmtId="227" fontId="189" fillId="0" borderId="0" xfId="145" quotePrefix="1" applyNumberFormat="1" applyFont="1" applyAlignment="1">
      <alignment horizontal="left"/>
    </xf>
    <xf numFmtId="0" fontId="66" fillId="0" borderId="0" xfId="3" applyFont="1" applyFill="1" applyBorder="1"/>
    <xf numFmtId="168" fontId="66" fillId="0" borderId="0" xfId="3" applyNumberFormat="1" applyFont="1" applyFill="1" applyBorder="1" applyProtection="1"/>
    <xf numFmtId="0" fontId="0" fillId="83" borderId="17" xfId="0" applyFill="1" applyBorder="1"/>
    <xf numFmtId="0" fontId="0" fillId="83" borderId="0" xfId="0" applyFill="1"/>
    <xf numFmtId="0" fontId="0" fillId="83" borderId="68" xfId="0" applyFill="1" applyBorder="1"/>
    <xf numFmtId="0" fontId="0" fillId="83" borderId="0" xfId="0" applyFill="1" applyAlignment="1">
      <alignment horizontal="center" vertical="center"/>
    </xf>
    <xf numFmtId="225" fontId="193" fillId="0" borderId="0" xfId="0" applyNumberFormat="1" applyFont="1"/>
    <xf numFmtId="0" fontId="57" fillId="0" borderId="0" xfId="3" applyFont="1" applyFill="1"/>
    <xf numFmtId="0" fontId="195" fillId="0" borderId="0" xfId="3" applyFont="1"/>
    <xf numFmtId="0" fontId="0" fillId="84" borderId="0" xfId="0" applyFill="1" applyAlignment="1">
      <alignment horizontal="center" vertical="center"/>
    </xf>
    <xf numFmtId="165" fontId="0" fillId="83" borderId="17" xfId="1" applyFont="1" applyFill="1" applyBorder="1"/>
    <xf numFmtId="165" fontId="0" fillId="83" borderId="0" xfId="1" applyFont="1" applyFill="1"/>
    <xf numFmtId="165" fontId="0" fillId="83" borderId="68" xfId="1" applyFont="1" applyFill="1" applyBorder="1"/>
    <xf numFmtId="165" fontId="0" fillId="83" borderId="69" xfId="1" applyFont="1" applyFill="1" applyBorder="1"/>
    <xf numFmtId="165" fontId="0" fillId="83" borderId="3" xfId="1" applyFont="1" applyFill="1" applyBorder="1"/>
    <xf numFmtId="165" fontId="0" fillId="83" borderId="70" xfId="1" applyFont="1" applyFill="1" applyBorder="1"/>
    <xf numFmtId="41" fontId="57" fillId="0" borderId="0" xfId="3" applyNumberFormat="1" applyFont="1" applyFill="1" applyBorder="1"/>
    <xf numFmtId="49" fontId="197" fillId="0" borderId="0" xfId="3" applyNumberFormat="1" applyFont="1" applyFill="1" applyBorder="1" applyProtection="1"/>
    <xf numFmtId="0" fontId="199" fillId="0" borderId="0" xfId="0" applyFont="1" applyAlignment="1">
      <alignment wrapText="1"/>
    </xf>
    <xf numFmtId="49" fontId="197" fillId="0" borderId="0" xfId="232" quotePrefix="1" applyNumberFormat="1" applyFont="1" applyFill="1" applyBorder="1" applyAlignment="1" applyProtection="1"/>
    <xf numFmtId="0" fontId="199" fillId="0" borderId="0" xfId="0" applyFont="1"/>
    <xf numFmtId="49" fontId="197" fillId="0" borderId="0" xfId="232" applyNumberFormat="1" applyFont="1" applyFill="1" applyBorder="1" applyAlignment="1" applyProtection="1"/>
    <xf numFmtId="0" fontId="199" fillId="0" borderId="0" xfId="0" applyFont="1" applyAlignment="1">
      <alignment horizontal="left" vertical="top"/>
    </xf>
    <xf numFmtId="49" fontId="197" fillId="0" borderId="0" xfId="232" applyNumberFormat="1" applyFont="1" applyAlignment="1" applyProtection="1"/>
    <xf numFmtId="0" fontId="203" fillId="85" borderId="56" xfId="0" applyFont="1" applyFill="1" applyBorder="1" applyAlignment="1">
      <alignment vertical="center" wrapText="1"/>
    </xf>
    <xf numFmtId="15" fontId="203" fillId="85" borderId="56" xfId="0" applyNumberFormat="1" applyFont="1" applyFill="1" applyBorder="1" applyAlignment="1">
      <alignment horizontal="center" vertical="center"/>
    </xf>
    <xf numFmtId="15" fontId="203" fillId="85" borderId="56" xfId="0" quotePrefix="1" applyNumberFormat="1" applyFont="1" applyFill="1" applyBorder="1" applyAlignment="1">
      <alignment horizontal="center" vertical="center"/>
    </xf>
    <xf numFmtId="0" fontId="204" fillId="0" borderId="0" xfId="3" applyFont="1" applyFill="1" applyBorder="1"/>
    <xf numFmtId="0" fontId="205" fillId="0" borderId="0" xfId="237" applyFont="1" applyFill="1" applyAlignment="1">
      <alignment horizontal="left" vertical="center"/>
    </xf>
    <xf numFmtId="168" fontId="205" fillId="0" borderId="56" xfId="1" applyNumberFormat="1" applyFont="1" applyFill="1" applyBorder="1" applyAlignment="1" applyProtection="1">
      <alignment horizontal="left" vertical="center"/>
    </xf>
    <xf numFmtId="168" fontId="205" fillId="86" borderId="56" xfId="1" applyNumberFormat="1" applyFont="1" applyFill="1" applyBorder="1" applyAlignment="1" applyProtection="1">
      <alignment horizontal="left" vertical="center"/>
    </xf>
    <xf numFmtId="0" fontId="205" fillId="0" borderId="0" xfId="237" applyFont="1" applyFill="1" applyAlignment="1">
      <alignment horizontal="left" vertical="center" indent="1"/>
    </xf>
    <xf numFmtId="0" fontId="206" fillId="0" borderId="0" xfId="3" applyFont="1" applyFill="1" applyBorder="1"/>
    <xf numFmtId="0" fontId="207" fillId="0" borderId="0" xfId="237" applyFont="1" applyFill="1" applyAlignment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left" vertical="center"/>
    </xf>
    <xf numFmtId="168" fontId="207" fillId="86" borderId="56" xfId="1" applyNumberFormat="1" applyFont="1" applyFill="1" applyBorder="1" applyAlignment="1" applyProtection="1">
      <alignment horizontal="left" vertical="center"/>
    </xf>
    <xf numFmtId="0" fontId="207" fillId="0" borderId="0" xfId="237" applyFont="1" applyFill="1" applyAlignment="1">
      <alignment horizontal="left" vertical="center" indent="1"/>
    </xf>
    <xf numFmtId="0" fontId="208" fillId="3" borderId="0" xfId="3" applyFont="1" applyFill="1" applyBorder="1" applyProtection="1"/>
    <xf numFmtId="0" fontId="204" fillId="0" borderId="0" xfId="3" applyFont="1" applyFill="1" applyBorder="1" applyProtection="1"/>
    <xf numFmtId="0" fontId="209" fillId="0" borderId="0" xfId="4" applyFont="1" applyFill="1" applyBorder="1" applyAlignment="1" applyProtection="1">
      <alignment horizontal="left"/>
    </xf>
    <xf numFmtId="168" fontId="210" fillId="0" borderId="0" xfId="1" applyNumberFormat="1" applyFont="1" applyFill="1" applyBorder="1" applyAlignment="1" applyProtection="1">
      <alignment horizontal="left" vertical="center"/>
    </xf>
    <xf numFmtId="0" fontId="203" fillId="85" borderId="57" xfId="0" applyFont="1" applyFill="1" applyBorder="1" applyAlignment="1">
      <alignment vertical="center" wrapText="1"/>
    </xf>
    <xf numFmtId="0" fontId="211" fillId="0" borderId="0" xfId="0" applyFont="1"/>
    <xf numFmtId="0" fontId="209" fillId="0" borderId="56" xfId="4" applyFont="1" applyFill="1" applyBorder="1" applyAlignment="1" applyProtection="1">
      <alignment horizontal="left" vertical="center" indent="2"/>
    </xf>
    <xf numFmtId="168" fontId="209" fillId="0" borderId="56" xfId="1" applyNumberFormat="1" applyFont="1" applyFill="1" applyBorder="1" applyAlignment="1" applyProtection="1">
      <alignment horizontal="left" vertical="center"/>
    </xf>
    <xf numFmtId="0" fontId="212" fillId="0" borderId="0" xfId="0" applyFont="1"/>
    <xf numFmtId="0" fontId="209" fillId="0" borderId="56" xfId="4" applyFont="1" applyFill="1" applyBorder="1" applyAlignment="1" applyProtection="1">
      <alignment horizontal="left" vertical="center" indent="3"/>
    </xf>
    <xf numFmtId="0" fontId="209" fillId="0" borderId="57" xfId="4" applyFont="1" applyFill="1" applyBorder="1" applyAlignment="1" applyProtection="1">
      <alignment horizontal="left" vertical="center" indent="2"/>
    </xf>
    <xf numFmtId="41" fontId="209" fillId="0" borderId="56" xfId="1" applyNumberFormat="1" applyFont="1" applyFill="1" applyBorder="1" applyAlignment="1" applyProtection="1">
      <alignment horizontal="left" vertical="center"/>
    </xf>
    <xf numFmtId="194" fontId="209" fillId="0" borderId="56" xfId="2" applyNumberFormat="1" applyFont="1" applyFill="1" applyBorder="1" applyAlignment="1" applyProtection="1">
      <alignment vertical="center"/>
    </xf>
    <xf numFmtId="169" fontId="209" fillId="0" borderId="56" xfId="1" applyNumberFormat="1" applyFont="1" applyFill="1" applyBorder="1" applyAlignment="1" applyProtection="1">
      <alignment horizontal="left" vertical="center"/>
    </xf>
    <xf numFmtId="0" fontId="209" fillId="3" borderId="0" xfId="3" applyFont="1" applyFill="1" applyBorder="1" applyProtection="1"/>
    <xf numFmtId="0" fontId="209" fillId="0" borderId="0" xfId="0" applyFont="1"/>
    <xf numFmtId="0" fontId="213" fillId="3" borderId="0" xfId="3" applyFont="1" applyFill="1" applyBorder="1" applyProtection="1"/>
    <xf numFmtId="0" fontId="210" fillId="3" borderId="0" xfId="4" applyFont="1" applyFill="1" applyBorder="1" applyAlignment="1" applyProtection="1">
      <alignment horizontal="left" vertical="center"/>
    </xf>
    <xf numFmtId="168" fontId="204" fillId="0" borderId="0" xfId="3" applyNumberFormat="1" applyFont="1" applyFill="1" applyBorder="1"/>
    <xf numFmtId="0" fontId="203" fillId="85" borderId="0" xfId="0" applyFont="1" applyFill="1" applyAlignment="1">
      <alignment horizontal="center" vertical="center" wrapText="1"/>
    </xf>
    <xf numFmtId="0" fontId="214" fillId="0" borderId="0" xfId="0" applyFont="1"/>
    <xf numFmtId="0" fontId="203" fillId="0" borderId="0" xfId="0" applyFont="1" applyAlignment="1">
      <alignment horizontal="center" vertical="center" wrapText="1"/>
    </xf>
    <xf numFmtId="0" fontId="203" fillId="0" borderId="0" xfId="0" applyFont="1" applyAlignment="1">
      <alignment vertical="center" wrapText="1"/>
    </xf>
    <xf numFmtId="168" fontId="205" fillId="0" borderId="59" xfId="35489" applyNumberFormat="1" applyFont="1" applyFill="1" applyBorder="1" applyAlignment="1" applyProtection="1">
      <alignment vertical="center"/>
    </xf>
    <xf numFmtId="168" fontId="199" fillId="0" borderId="0" xfId="0" applyNumberFormat="1" applyFont="1"/>
    <xf numFmtId="0" fontId="207" fillId="0" borderId="0" xfId="237" applyFont="1" applyFill="1" applyAlignment="1">
      <alignment horizontal="left" vertical="center"/>
    </xf>
    <xf numFmtId="168" fontId="207" fillId="0" borderId="59" xfId="35489" applyNumberFormat="1" applyFont="1" applyFill="1" applyBorder="1" applyAlignment="1" applyProtection="1">
      <alignment vertical="center"/>
    </xf>
    <xf numFmtId="168" fontId="205" fillId="0" borderId="56" xfId="35489" applyNumberFormat="1" applyFont="1" applyFill="1" applyBorder="1" applyAlignment="1" applyProtection="1">
      <alignment vertical="center"/>
    </xf>
    <xf numFmtId="168" fontId="207" fillId="0" borderId="56" xfId="35489" applyNumberFormat="1" applyFont="1" applyFill="1" applyBorder="1" applyAlignment="1" applyProtection="1">
      <alignment vertical="center"/>
    </xf>
    <xf numFmtId="165" fontId="205" fillId="0" borderId="56" xfId="35489" applyNumberFormat="1" applyFont="1" applyFill="1" applyBorder="1" applyAlignment="1" applyProtection="1">
      <alignment vertical="center"/>
    </xf>
    <xf numFmtId="0" fontId="215" fillId="85" borderId="0" xfId="0" applyFont="1" applyFill="1" applyAlignment="1">
      <alignment horizontal="center" vertical="center" wrapText="1"/>
    </xf>
    <xf numFmtId="0" fontId="216" fillId="3" borderId="0" xfId="0" applyFont="1" applyFill="1" applyAlignment="1">
      <alignment vertical="center"/>
    </xf>
    <xf numFmtId="0" fontId="217" fillId="3" borderId="0" xfId="0" applyFont="1" applyFill="1" applyAlignment="1">
      <alignment vertical="center"/>
    </xf>
    <xf numFmtId="0" fontId="205" fillId="0" borderId="0" xfId="4" applyFont="1" applyFill="1" applyBorder="1" applyAlignment="1" applyProtection="1">
      <alignment horizontal="left" vertical="center"/>
    </xf>
    <xf numFmtId="0" fontId="205" fillId="0" borderId="0" xfId="4" applyFont="1" applyFill="1" applyBorder="1" applyAlignment="1" applyProtection="1">
      <alignment horizontal="left" vertical="center" indent="1"/>
    </xf>
    <xf numFmtId="0" fontId="207" fillId="0" borderId="0" xfId="4" applyFont="1" applyFill="1" applyBorder="1" applyAlignment="1" applyProtection="1">
      <alignment horizontal="left" vertical="center" indent="1"/>
    </xf>
    <xf numFmtId="0" fontId="218" fillId="85" borderId="60" xfId="0" applyFont="1" applyFill="1" applyBorder="1" applyAlignment="1">
      <alignment horizontal="center" vertical="center" wrapText="1" readingOrder="1"/>
    </xf>
    <xf numFmtId="0" fontId="202" fillId="0" borderId="0" xfId="145" applyFont="1"/>
    <xf numFmtId="0" fontId="218" fillId="85" borderId="63" xfId="0" applyFont="1" applyFill="1" applyBorder="1" applyAlignment="1">
      <alignment horizontal="center" vertical="center" wrapText="1" readingOrder="1"/>
    </xf>
    <xf numFmtId="0" fontId="207" fillId="0" borderId="0" xfId="145" applyFont="1"/>
    <xf numFmtId="0" fontId="203" fillId="85" borderId="56" xfId="0" applyFont="1" applyFill="1" applyBorder="1" applyAlignment="1">
      <alignment horizontal="center" vertical="center" wrapText="1"/>
    </xf>
    <xf numFmtId="0" fontId="207" fillId="0" borderId="56" xfId="4" applyFont="1" applyFill="1" applyBorder="1" applyAlignment="1">
      <alignment horizontal="left" vertical="center" wrapText="1" indent="1"/>
    </xf>
    <xf numFmtId="168" fontId="207" fillId="0" borderId="56" xfId="1" applyNumberFormat="1" applyFont="1" applyFill="1" applyBorder="1" applyAlignment="1">
      <alignment vertical="center"/>
    </xf>
    <xf numFmtId="0" fontId="207" fillId="0" borderId="56" xfId="4" applyFont="1" applyFill="1" applyBorder="1" applyAlignment="1">
      <alignment horizontal="left" vertical="center" indent="1"/>
    </xf>
    <xf numFmtId="0" fontId="205" fillId="0" borderId="56" xfId="4" applyFont="1" applyFill="1" applyBorder="1" applyAlignment="1">
      <alignment horizontal="left" vertical="center" indent="1"/>
    </xf>
    <xf numFmtId="168" fontId="205" fillId="0" borderId="56" xfId="1" applyNumberFormat="1" applyFont="1" applyFill="1" applyBorder="1" applyAlignment="1">
      <alignment vertical="center"/>
    </xf>
    <xf numFmtId="0" fontId="220" fillId="0" borderId="0" xfId="0" applyFont="1"/>
    <xf numFmtId="194" fontId="205" fillId="0" borderId="56" xfId="2" applyNumberFormat="1" applyFont="1" applyFill="1" applyBorder="1" applyAlignment="1">
      <alignment vertical="center"/>
    </xf>
    <xf numFmtId="194" fontId="205" fillId="86" borderId="56" xfId="2" applyNumberFormat="1" applyFont="1" applyFill="1" applyBorder="1" applyAlignment="1" applyProtection="1">
      <alignment horizontal="right" vertical="center"/>
    </xf>
    <xf numFmtId="0" fontId="207" fillId="0" borderId="56" xfId="4" applyFont="1" applyFill="1" applyBorder="1" applyAlignment="1" applyProtection="1">
      <alignment horizontal="left" vertical="center" indent="1"/>
    </xf>
    <xf numFmtId="168" fontId="207" fillId="0" borderId="56" xfId="1" applyNumberFormat="1" applyFont="1" applyFill="1" applyBorder="1" applyAlignment="1" applyProtection="1">
      <alignment vertical="center"/>
    </xf>
    <xf numFmtId="0" fontId="207" fillId="0" borderId="0" xfId="3" applyFont="1" applyFill="1" applyBorder="1"/>
    <xf numFmtId="0" fontId="205" fillId="0" borderId="56" xfId="4" applyFont="1" applyFill="1" applyBorder="1" applyAlignment="1" applyProtection="1">
      <alignment horizontal="left" vertical="center"/>
    </xf>
    <xf numFmtId="168" fontId="205" fillId="0" borderId="56" xfId="1" applyNumberFormat="1" applyFont="1" applyFill="1" applyBorder="1" applyAlignment="1" applyProtection="1">
      <alignment vertical="center"/>
    </xf>
    <xf numFmtId="0" fontId="207" fillId="0" borderId="0" xfId="0" applyFont="1"/>
    <xf numFmtId="0" fontId="221" fillId="0" borderId="0" xfId="3" applyFont="1" applyFill="1" applyBorder="1"/>
    <xf numFmtId="0" fontId="205" fillId="0" borderId="0" xfId="3" applyFont="1" applyFill="1" applyBorder="1"/>
    <xf numFmtId="168" fontId="205" fillId="0" borderId="0" xfId="1" applyNumberFormat="1" applyFont="1" applyFill="1" applyBorder="1" applyAlignment="1" applyProtection="1">
      <alignment vertical="center"/>
    </xf>
    <xf numFmtId="168" fontId="207" fillId="0" borderId="0" xfId="3" applyNumberFormat="1" applyFont="1" applyFill="1" applyBorder="1"/>
    <xf numFmtId="168" fontId="205" fillId="0" borderId="0" xfId="1" applyNumberFormat="1" applyFont="1" applyFill="1" applyBorder="1" applyAlignment="1" applyProtection="1">
      <alignment horizontal="left" vertical="center"/>
    </xf>
    <xf numFmtId="224" fontId="207" fillId="0" borderId="56" xfId="1" applyNumberFormat="1" applyFont="1" applyFill="1" applyBorder="1" applyAlignment="1" applyProtection="1">
      <alignment vertical="center"/>
    </xf>
    <xf numFmtId="224" fontId="205" fillId="0" borderId="56" xfId="1" applyNumberFormat="1" applyFont="1" applyFill="1" applyBorder="1" applyAlignment="1" applyProtection="1">
      <alignment vertical="center"/>
    </xf>
    <xf numFmtId="168" fontId="205" fillId="86" borderId="56" xfId="1" applyNumberFormat="1" applyFont="1" applyFill="1" applyBorder="1" applyAlignment="1">
      <alignment horizontal="left" vertical="center"/>
    </xf>
    <xf numFmtId="0" fontId="205" fillId="0" borderId="56" xfId="4" applyFont="1" applyFill="1" applyBorder="1" applyAlignment="1">
      <alignment horizontal="left" vertical="center"/>
    </xf>
    <xf numFmtId="0" fontId="207" fillId="0" borderId="56" xfId="4" applyFont="1" applyFill="1" applyBorder="1" applyAlignment="1" applyProtection="1">
      <alignment horizontal="center" vertical="center"/>
    </xf>
    <xf numFmtId="0" fontId="207" fillId="0" borderId="56" xfId="3" applyFont="1" applyFill="1" applyBorder="1" applyAlignment="1">
      <alignment horizontal="center"/>
    </xf>
    <xf numFmtId="0" fontId="207" fillId="0" borderId="0" xfId="3" applyFont="1" applyFill="1" applyBorder="1" applyAlignment="1">
      <alignment horizontal="center"/>
    </xf>
    <xf numFmtId="41" fontId="205" fillId="0" borderId="56" xfId="1" applyNumberFormat="1" applyFont="1" applyFill="1" applyBorder="1" applyAlignment="1" applyProtection="1">
      <alignment horizontal="left" vertical="center"/>
    </xf>
    <xf numFmtId="41" fontId="207" fillId="0" borderId="56" xfId="1" applyNumberFormat="1" applyFont="1" applyFill="1" applyBorder="1" applyAlignment="1" applyProtection="1">
      <alignment horizontal="left" vertical="center"/>
    </xf>
    <xf numFmtId="0" fontId="222" fillId="0" borderId="56" xfId="4" applyFont="1" applyFill="1" applyBorder="1" applyAlignment="1" applyProtection="1">
      <alignment horizontal="left" vertical="center"/>
    </xf>
    <xf numFmtId="168" fontId="222" fillId="0" borderId="56" xfId="4" applyNumberFormat="1" applyFont="1" applyFill="1" applyBorder="1" applyAlignment="1" applyProtection="1">
      <alignment horizontal="left" vertical="center"/>
    </xf>
    <xf numFmtId="41" fontId="205" fillId="0" borderId="56" xfId="4" applyNumberFormat="1" applyFont="1" applyFill="1" applyBorder="1" applyAlignment="1" applyProtection="1">
      <alignment horizontal="left" vertical="center"/>
    </xf>
    <xf numFmtId="0" fontId="207" fillId="0" borderId="56" xfId="4" applyFont="1" applyFill="1" applyBorder="1" applyAlignment="1" applyProtection="1">
      <alignment horizontal="left" vertical="center"/>
    </xf>
    <xf numFmtId="41" fontId="207" fillId="0" borderId="56" xfId="4" applyNumberFormat="1" applyFont="1" applyFill="1" applyBorder="1" applyAlignment="1" applyProtection="1">
      <alignment horizontal="left" vertical="center"/>
    </xf>
    <xf numFmtId="0" fontId="205" fillId="0" borderId="56" xfId="4" applyFont="1" applyFill="1" applyBorder="1" applyAlignment="1" applyProtection="1">
      <alignment horizontal="left" vertical="center" indent="1"/>
    </xf>
    <xf numFmtId="0" fontId="222" fillId="3" borderId="0" xfId="3" applyFont="1" applyFill="1" applyBorder="1" applyProtection="1"/>
    <xf numFmtId="169" fontId="222" fillId="0" borderId="0" xfId="1" applyNumberFormat="1" applyFont="1" applyFill="1" applyBorder="1"/>
    <xf numFmtId="0" fontId="207" fillId="0" borderId="56" xfId="4" applyFont="1" applyFill="1" applyBorder="1" applyAlignment="1" applyProtection="1">
      <alignment horizontal="left" vertical="center" indent="2"/>
    </xf>
    <xf numFmtId="226" fontId="207" fillId="0" borderId="56" xfId="1" applyNumberFormat="1" applyFont="1" applyFill="1" applyBorder="1" applyAlignment="1" applyProtection="1">
      <alignment horizontal="left" vertical="center"/>
    </xf>
    <xf numFmtId="0" fontId="207" fillId="0" borderId="0" xfId="4" applyFont="1" applyFill="1" applyBorder="1" applyAlignment="1" applyProtection="1">
      <alignment horizontal="left" vertical="center" indent="2"/>
    </xf>
    <xf numFmtId="168" fontId="207" fillId="0" borderId="56" xfId="1" applyNumberFormat="1" applyFont="1" applyFill="1" applyBorder="1" applyAlignment="1" applyProtection="1">
      <alignment horizontal="center" vertical="center"/>
    </xf>
    <xf numFmtId="224" fontId="207" fillId="0" borderId="56" xfId="1" applyNumberFormat="1" applyFont="1" applyFill="1" applyBorder="1" applyAlignment="1" applyProtection="1">
      <alignment horizontal="center" vertical="center"/>
    </xf>
    <xf numFmtId="194" fontId="207" fillId="0" borderId="56" xfId="2" applyNumberFormat="1" applyFont="1" applyFill="1" applyBorder="1" applyAlignment="1" applyProtection="1">
      <alignment horizontal="center" vertical="center"/>
    </xf>
    <xf numFmtId="194" fontId="223" fillId="0" borderId="56" xfId="2" applyNumberFormat="1" applyFont="1" applyFill="1" applyBorder="1" applyAlignment="1">
      <alignment horizontal="center" vertical="center"/>
    </xf>
    <xf numFmtId="0" fontId="223" fillId="0" borderId="56" xfId="2" applyNumberFormat="1" applyFont="1" applyFill="1" applyBorder="1" applyAlignment="1">
      <alignment horizontal="center" vertical="center"/>
    </xf>
    <xf numFmtId="224" fontId="207" fillId="0" borderId="56" xfId="2" applyNumberFormat="1" applyFont="1" applyFill="1" applyBorder="1" applyAlignment="1" applyProtection="1">
      <alignment horizontal="center" vertical="center"/>
    </xf>
    <xf numFmtId="194" fontId="207" fillId="0" borderId="0" xfId="2" applyNumberFormat="1" applyFont="1" applyFill="1" applyBorder="1" applyAlignment="1" applyProtection="1">
      <alignment horizontal="center" vertical="center"/>
    </xf>
    <xf numFmtId="10" fontId="207" fillId="0" borderId="0" xfId="2" applyNumberFormat="1" applyFont="1" applyFill="1" applyBorder="1" applyAlignment="1" applyProtection="1">
      <alignment horizontal="center" vertical="center"/>
    </xf>
    <xf numFmtId="9" fontId="207" fillId="0" borderId="56" xfId="4" applyNumberFormat="1" applyFont="1" applyFill="1" applyBorder="1" applyAlignment="1" applyProtection="1">
      <alignment horizontal="center" vertical="center"/>
    </xf>
    <xf numFmtId="0" fontId="205" fillId="0" borderId="0" xfId="0" applyFont="1" applyAlignment="1">
      <alignment horizontal="center" vertical="center"/>
    </xf>
    <xf numFmtId="0" fontId="207" fillId="0" borderId="0" xfId="4" applyFont="1" applyFill="1" applyBorder="1" applyAlignment="1" applyProtection="1">
      <alignment horizontal="left"/>
    </xf>
    <xf numFmtId="0" fontId="207" fillId="0" borderId="0" xfId="3" applyFont="1" applyFill="1" applyBorder="1" applyProtection="1"/>
    <xf numFmtId="0" fontId="205" fillId="0" borderId="0" xfId="4" applyFont="1" applyFill="1" applyAlignment="1">
      <alignment horizontal="left" vertical="center" indent="1"/>
    </xf>
    <xf numFmtId="168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2"/>
    </xf>
    <xf numFmtId="168" fontId="207" fillId="0" borderId="0" xfId="1" applyNumberFormat="1" applyFont="1" applyFill="1" applyAlignment="1">
      <alignment horizontal="left" vertical="center"/>
    </xf>
    <xf numFmtId="226" fontId="207" fillId="0" borderId="0" xfId="1" applyNumberFormat="1" applyFont="1" applyFill="1" applyAlignment="1">
      <alignment horizontal="left" vertical="center"/>
    </xf>
    <xf numFmtId="226" fontId="205" fillId="0" borderId="0" xfId="1" applyNumberFormat="1" applyFont="1" applyFill="1" applyAlignment="1">
      <alignment horizontal="left" vertical="center"/>
    </xf>
    <xf numFmtId="0" fontId="207" fillId="0" borderId="0" xfId="4" applyFont="1" applyFill="1" applyAlignment="1">
      <alignment horizontal="left" vertical="center" indent="1"/>
    </xf>
    <xf numFmtId="169" fontId="224" fillId="0" borderId="0" xfId="1" applyNumberFormat="1" applyFont="1" applyFill="1" applyAlignment="1">
      <alignment horizontal="center" vertical="center"/>
    </xf>
    <xf numFmtId="0" fontId="205" fillId="0" borderId="0" xfId="4" applyFont="1" applyFill="1" applyAlignment="1">
      <alignment horizontal="left" vertical="center"/>
    </xf>
    <xf numFmtId="0" fontId="207" fillId="0" borderId="0" xfId="4" applyFont="1" applyFill="1" applyBorder="1" applyAlignment="1" applyProtection="1">
      <alignment horizontal="left" vertical="center"/>
    </xf>
    <xf numFmtId="9" fontId="205" fillId="0" borderId="56" xfId="2" applyFont="1" applyFill="1" applyBorder="1" applyAlignment="1" applyProtection="1">
      <alignment horizontal="right" vertical="center"/>
    </xf>
    <xf numFmtId="168" fontId="205" fillId="0" borderId="56" xfId="1" applyNumberFormat="1" applyFont="1" applyFill="1" applyBorder="1" applyAlignment="1" applyProtection="1">
      <alignment horizontal="right" vertical="center"/>
    </xf>
    <xf numFmtId="0" fontId="223" fillId="0" borderId="0" xfId="3" applyFont="1" applyFill="1" applyBorder="1" applyAlignment="1" applyProtection="1">
      <alignment horizontal="left"/>
    </xf>
    <xf numFmtId="0" fontId="207" fillId="0" borderId="56" xfId="4" applyFont="1" applyFill="1" applyBorder="1" applyAlignment="1" applyProtection="1">
      <alignment horizontal="left" vertical="center" indent="3"/>
    </xf>
    <xf numFmtId="168" fontId="205" fillId="0" borderId="0" xfId="1" applyNumberFormat="1" applyFont="1" applyFill="1" applyBorder="1" applyAlignment="1">
      <alignment horizontal="center" vertical="center"/>
    </xf>
    <xf numFmtId="0" fontId="205" fillId="0" borderId="0" xfId="0" applyFont="1"/>
    <xf numFmtId="0" fontId="209" fillId="0" borderId="0" xfId="3" applyFont="1" applyFill="1" applyBorder="1" applyProtection="1"/>
    <xf numFmtId="0" fontId="210" fillId="4" borderId="56" xfId="4" applyFont="1" applyFill="1" applyBorder="1" applyAlignment="1">
      <alignment horizontal="left" vertical="center" indent="1"/>
    </xf>
    <xf numFmtId="225" fontId="210" fillId="4" borderId="56" xfId="1" applyNumberFormat="1" applyFont="1" applyFill="1" applyBorder="1" applyAlignment="1">
      <alignment horizontal="center" vertical="center"/>
    </xf>
    <xf numFmtId="225" fontId="210" fillId="4" borderId="0" xfId="1" applyNumberFormat="1" applyFont="1" applyFill="1" applyBorder="1" applyAlignment="1">
      <alignment horizontal="center" vertical="center"/>
    </xf>
    <xf numFmtId="225" fontId="207" fillId="0" borderId="56" xfId="1" applyNumberFormat="1" applyFont="1" applyFill="1" applyBorder="1" applyAlignment="1">
      <alignment horizontal="center" vertical="center"/>
    </xf>
    <xf numFmtId="0" fontId="211" fillId="0" borderId="56" xfId="0" applyFont="1" applyBorder="1"/>
    <xf numFmtId="194" fontId="203" fillId="85" borderId="56" xfId="2" applyNumberFormat="1" applyFont="1" applyFill="1" applyBorder="1" applyAlignment="1">
      <alignment horizontal="center" vertical="center"/>
    </xf>
    <xf numFmtId="194" fontId="205" fillId="0" borderId="56" xfId="2" applyNumberFormat="1" applyFont="1" applyFill="1" applyBorder="1" applyAlignment="1" applyProtection="1">
      <alignment horizontal="center" vertical="center"/>
    </xf>
    <xf numFmtId="0" fontId="209" fillId="0" borderId="56" xfId="4" applyFont="1" applyFill="1" applyBorder="1" applyAlignment="1" applyProtection="1">
      <alignment horizontal="left"/>
    </xf>
    <xf numFmtId="0" fontId="207" fillId="0" borderId="56" xfId="3" applyFont="1" applyFill="1" applyBorder="1" applyProtection="1"/>
    <xf numFmtId="194" fontId="207" fillId="0" borderId="56" xfId="2" applyNumberFormat="1" applyFont="1" applyFill="1" applyBorder="1" applyAlignment="1" applyProtection="1">
      <alignment horizontal="center"/>
    </xf>
    <xf numFmtId="168" fontId="207" fillId="0" borderId="56" xfId="3" applyNumberFormat="1" applyFont="1" applyFill="1" applyBorder="1" applyProtection="1"/>
    <xf numFmtId="3" fontId="207" fillId="0" borderId="56" xfId="3" applyNumberFormat="1" applyFont="1" applyFill="1" applyBorder="1" applyProtection="1"/>
    <xf numFmtId="168" fontId="205" fillId="0" borderId="56" xfId="1" applyNumberFormat="1" applyFont="1" applyFill="1" applyBorder="1" applyAlignment="1" applyProtection="1">
      <alignment horizontal="center" vertical="center"/>
    </xf>
    <xf numFmtId="0" fontId="205" fillId="0" borderId="56" xfId="3" applyFont="1" applyFill="1" applyBorder="1" applyAlignment="1" applyProtection="1">
      <alignment horizontal="left"/>
    </xf>
    <xf numFmtId="0" fontId="207" fillId="0" borderId="56" xfId="3" applyFont="1" applyFill="1" applyBorder="1" applyAlignment="1" applyProtection="1">
      <alignment horizontal="left" indent="1"/>
    </xf>
    <xf numFmtId="0" fontId="204" fillId="3" borderId="0" xfId="3" applyFont="1" applyFill="1" applyBorder="1" applyProtection="1"/>
    <xf numFmtId="0" fontId="225" fillId="3" borderId="0" xfId="3" applyFont="1" applyFill="1" applyBorder="1" applyProtection="1"/>
    <xf numFmtId="0" fontId="211" fillId="3" borderId="0" xfId="0" applyFont="1" applyFill="1"/>
    <xf numFmtId="168" fontId="210" fillId="3" borderId="0" xfId="1" applyNumberFormat="1" applyFont="1" applyFill="1" applyBorder="1" applyAlignment="1" applyProtection="1">
      <alignment horizontal="center" vertical="center"/>
    </xf>
    <xf numFmtId="0" fontId="209" fillId="3" borderId="0" xfId="0" applyFont="1" applyFill="1"/>
    <xf numFmtId="0" fontId="209" fillId="13" borderId="0" xfId="4" applyFont="1" applyFill="1" applyBorder="1" applyAlignment="1" applyProtection="1">
      <alignment horizontal="left" vertical="center" indent="1"/>
    </xf>
    <xf numFmtId="0" fontId="208" fillId="3" borderId="0" xfId="3" applyFont="1" applyFill="1"/>
    <xf numFmtId="0" fontId="204" fillId="0" borderId="0" xfId="3" applyFont="1"/>
    <xf numFmtId="0" fontId="222" fillId="0" borderId="0" xfId="3" applyFont="1"/>
    <xf numFmtId="0" fontId="225" fillId="0" borderId="0" xfId="3" applyFont="1"/>
    <xf numFmtId="168" fontId="225" fillId="0" borderId="0" xfId="3" applyNumberFormat="1" applyFont="1"/>
    <xf numFmtId="0" fontId="209" fillId="0" borderId="0" xfId="4" applyFont="1" applyAlignment="1">
      <alignment horizontal="left"/>
    </xf>
    <xf numFmtId="168" fontId="207" fillId="0" borderId="0" xfId="1" applyNumberFormat="1" applyFont="1" applyFill="1" applyAlignment="1">
      <alignment horizontal="right" vertical="center"/>
    </xf>
    <xf numFmtId="0" fontId="207" fillId="0" borderId="0" xfId="4" applyFont="1" applyFill="1" applyAlignment="1">
      <alignment horizontal="left" vertical="center"/>
    </xf>
    <xf numFmtId="0" fontId="207" fillId="0" borderId="0" xfId="3" applyFont="1" applyFill="1"/>
    <xf numFmtId="0" fontId="209" fillId="0" borderId="0" xfId="3" applyFont="1" applyFill="1"/>
    <xf numFmtId="168" fontId="207" fillId="0" borderId="0" xfId="1" applyNumberFormat="1" applyFont="1" applyFill="1" applyAlignment="1">
      <alignment vertical="center"/>
    </xf>
    <xf numFmtId="168" fontId="205" fillId="0" borderId="0" xfId="1" applyNumberFormat="1" applyFont="1" applyFill="1" applyAlignment="1">
      <alignment vertical="center"/>
    </xf>
    <xf numFmtId="0" fontId="219" fillId="3" borderId="0" xfId="4" applyFont="1" applyFill="1" applyAlignment="1">
      <alignment horizontal="left" vertical="center"/>
    </xf>
    <xf numFmtId="168" fontId="219" fillId="3" borderId="0" xfId="1" applyNumberFormat="1" applyFont="1" applyFill="1" applyAlignment="1">
      <alignment horizontal="center" vertical="center"/>
    </xf>
    <xf numFmtId="0" fontId="204" fillId="3" borderId="0" xfId="0" applyFont="1" applyFill="1"/>
    <xf numFmtId="0" fontId="226" fillId="0" borderId="0" xfId="4" applyFont="1" applyAlignment="1">
      <alignment vertical="justify"/>
    </xf>
    <xf numFmtId="168" fontId="226" fillId="0" borderId="0" xfId="4" applyNumberFormat="1" applyFont="1" applyAlignment="1">
      <alignment vertical="justify"/>
    </xf>
    <xf numFmtId="169" fontId="226" fillId="0" borderId="0" xfId="4" applyNumberFormat="1" applyFont="1" applyAlignment="1">
      <alignment vertical="justify"/>
    </xf>
    <xf numFmtId="0" fontId="221" fillId="0" borderId="0" xfId="3" applyFont="1"/>
    <xf numFmtId="168" fontId="208" fillId="0" borderId="0" xfId="3" applyNumberFormat="1" applyFont="1"/>
    <xf numFmtId="168" fontId="204" fillId="0" borderId="0" xfId="3" applyNumberFormat="1" applyFont="1"/>
    <xf numFmtId="0" fontId="203" fillId="85" borderId="0" xfId="0" applyFont="1" applyFill="1" applyAlignment="1">
      <alignment vertical="center" wrapText="1"/>
    </xf>
    <xf numFmtId="15" fontId="203" fillId="85" borderId="0" xfId="0" applyNumberFormat="1" applyFont="1" applyFill="1" applyAlignment="1">
      <alignment horizontal="center" vertical="center"/>
    </xf>
    <xf numFmtId="0" fontId="207" fillId="0" borderId="0" xfId="4" applyFont="1" applyFill="1" applyAlignment="1">
      <alignment horizontal="center" vertical="center"/>
    </xf>
    <xf numFmtId="168" fontId="207" fillId="0" borderId="0" xfId="4" applyNumberFormat="1" applyFont="1" applyFill="1" applyAlignment="1">
      <alignment horizontal="left" vertical="center"/>
    </xf>
    <xf numFmtId="0" fontId="223" fillId="0" borderId="0" xfId="4" applyFont="1" applyFill="1" applyAlignment="1">
      <alignment horizontal="left" vertical="justify"/>
    </xf>
    <xf numFmtId="168" fontId="207" fillId="0" borderId="0" xfId="3" applyNumberFormat="1" applyFont="1" applyFill="1"/>
    <xf numFmtId="0" fontId="203" fillId="0" borderId="57" xfId="0" applyFont="1" applyBorder="1" applyAlignment="1">
      <alignment vertical="center" wrapText="1"/>
    </xf>
    <xf numFmtId="15" fontId="203" fillId="0" borderId="56" xfId="0" applyNumberFormat="1" applyFont="1" applyBorder="1" applyAlignment="1">
      <alignment horizontal="center" vertical="center"/>
    </xf>
    <xf numFmtId="169" fontId="209" fillId="0" borderId="0" xfId="1" applyNumberFormat="1" applyFont="1" applyFill="1" applyBorder="1" applyAlignment="1" applyProtection="1">
      <alignment horizontal="left" vertical="center"/>
    </xf>
    <xf numFmtId="10" fontId="207" fillId="0" borderId="56" xfId="1" applyNumberFormat="1" applyFont="1" applyFill="1" applyBorder="1" applyAlignment="1" applyProtection="1">
      <alignment vertical="center"/>
    </xf>
    <xf numFmtId="10" fontId="205" fillId="0" borderId="56" xfId="2" applyNumberFormat="1" applyFont="1" applyFill="1" applyBorder="1" applyAlignment="1" applyProtection="1">
      <alignment vertical="center"/>
    </xf>
    <xf numFmtId="10" fontId="207" fillId="0" borderId="56" xfId="2" applyNumberFormat="1" applyFont="1" applyFill="1" applyBorder="1" applyAlignment="1" applyProtection="1">
      <alignment vertical="center"/>
    </xf>
    <xf numFmtId="0" fontId="209" fillId="0" borderId="56" xfId="4" applyFont="1" applyFill="1" applyBorder="1" applyAlignment="1" applyProtection="1">
      <alignment vertical="center"/>
    </xf>
    <xf numFmtId="15" fontId="203" fillId="85" borderId="58" xfId="0" quotePrefix="1" applyNumberFormat="1" applyFont="1" applyFill="1" applyBorder="1" applyAlignment="1">
      <alignment horizontal="center" vertical="center"/>
    </xf>
    <xf numFmtId="15" fontId="203" fillId="85" borderId="58" xfId="0" applyNumberFormat="1" applyFont="1" applyFill="1" applyBorder="1" applyAlignment="1">
      <alignment horizontal="center" vertical="center"/>
    </xf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0" fontId="0" fillId="0" borderId="17" xfId="0" applyBorder="1"/>
    <xf numFmtId="0" fontId="0" fillId="0" borderId="68" xfId="0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83" borderId="69" xfId="0" applyFill="1" applyBorder="1"/>
    <xf numFmtId="0" fontId="0" fillId="83" borderId="3" xfId="0" applyFill="1" applyBorder="1"/>
    <xf numFmtId="0" fontId="0" fillId="83" borderId="70" xfId="0" applyFill="1" applyBorder="1"/>
    <xf numFmtId="0" fontId="0" fillId="0" borderId="5" xfId="0" applyBorder="1"/>
    <xf numFmtId="0" fontId="0" fillId="0" borderId="67" xfId="0" applyBorder="1"/>
    <xf numFmtId="0" fontId="0" fillId="0" borderId="26" xfId="0" applyBorder="1"/>
    <xf numFmtId="225" fontId="0" fillId="0" borderId="17" xfId="0" applyNumberFormat="1" applyBorder="1"/>
    <xf numFmtId="225" fontId="0" fillId="0" borderId="0" xfId="0" applyNumberFormat="1"/>
    <xf numFmtId="225" fontId="0" fillId="0" borderId="68" xfId="0" applyNumberFormat="1" applyBorder="1"/>
    <xf numFmtId="225" fontId="0" fillId="0" borderId="69" xfId="0" applyNumberFormat="1" applyBorder="1"/>
    <xf numFmtId="225" fontId="0" fillId="0" borderId="3" xfId="0" applyNumberFormat="1" applyBorder="1"/>
    <xf numFmtId="225" fontId="0" fillId="0" borderId="70" xfId="0" applyNumberFormat="1" applyBorder="1"/>
    <xf numFmtId="168" fontId="0" fillId="83" borderId="17" xfId="1" applyNumberFormat="1" applyFont="1" applyFill="1" applyBorder="1"/>
    <xf numFmtId="168" fontId="0" fillId="83" borderId="0" xfId="1" applyNumberFormat="1" applyFont="1" applyFill="1"/>
    <xf numFmtId="168" fontId="0" fillId="83" borderId="17" xfId="0" applyNumberFormat="1" applyFill="1" applyBorder="1"/>
    <xf numFmtId="168" fontId="0" fillId="83" borderId="0" xfId="0" applyNumberFormat="1" applyFill="1"/>
    <xf numFmtId="168" fontId="0" fillId="83" borderId="68" xfId="0" applyNumberFormat="1" applyFill="1" applyBorder="1"/>
    <xf numFmtId="168" fontId="0" fillId="83" borderId="69" xfId="1" applyNumberFormat="1" applyFont="1" applyFill="1" applyBorder="1"/>
    <xf numFmtId="168" fontId="0" fillId="83" borderId="3" xfId="1" applyNumberFormat="1" applyFont="1" applyFill="1" applyBorder="1"/>
    <xf numFmtId="168" fontId="0" fillId="83" borderId="69" xfId="0" applyNumberFormat="1" applyFill="1" applyBorder="1"/>
    <xf numFmtId="168" fontId="0" fillId="83" borderId="3" xfId="0" applyNumberFormat="1" applyFill="1" applyBorder="1"/>
    <xf numFmtId="168" fontId="0" fillId="83" borderId="70" xfId="0" applyNumberFormat="1" applyFill="1" applyBorder="1"/>
    <xf numFmtId="225" fontId="77" fillId="0" borderId="0" xfId="0" applyNumberFormat="1" applyFont="1"/>
    <xf numFmtId="165" fontId="207" fillId="0" borderId="56" xfId="1" applyFont="1" applyFill="1" applyBorder="1" applyAlignment="1" applyProtection="1">
      <alignment horizontal="left" vertical="center"/>
    </xf>
    <xf numFmtId="0" fontId="200" fillId="0" borderId="0" xfId="0" applyFont="1" applyAlignment="1">
      <alignment wrapText="1"/>
    </xf>
    <xf numFmtId="0" fontId="78" fillId="0" borderId="0" xfId="3" applyFont="1" applyFill="1" applyBorder="1" applyAlignment="1" applyProtection="1">
      <alignment horizontal="center"/>
    </xf>
    <xf numFmtId="0" fontId="198" fillId="85" borderId="0" xfId="3" applyFont="1" applyFill="1" applyBorder="1" applyAlignment="1" applyProtection="1">
      <alignment horizontal="center" vertical="center"/>
    </xf>
    <xf numFmtId="0" fontId="203" fillId="8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5" fontId="203" fillId="85" borderId="58" xfId="0" applyNumberFormat="1" applyFont="1" applyFill="1" applyBorder="1" applyAlignment="1">
      <alignment horizontal="center" vertical="center"/>
    </xf>
    <xf numFmtId="15" fontId="203" fillId="85" borderId="59" xfId="0" applyNumberFormat="1" applyFont="1" applyFill="1" applyBorder="1" applyAlignment="1">
      <alignment horizontal="center" vertical="center"/>
    </xf>
    <xf numFmtId="15" fontId="203" fillId="85" borderId="58" xfId="0" quotePrefix="1" applyNumberFormat="1" applyFont="1" applyFill="1" applyBorder="1" applyAlignment="1">
      <alignment horizontal="center" vertical="center"/>
    </xf>
    <xf numFmtId="15" fontId="203" fillId="85" borderId="59" xfId="0" quotePrefix="1" applyNumberFormat="1" applyFont="1" applyFill="1" applyBorder="1" applyAlignment="1">
      <alignment horizontal="center" vertical="center"/>
    </xf>
    <xf numFmtId="0" fontId="218" fillId="85" borderId="62" xfId="0" quotePrefix="1" applyFont="1" applyFill="1" applyBorder="1" applyAlignment="1">
      <alignment horizontal="center" vertical="center" wrapText="1" readingOrder="1"/>
    </xf>
    <xf numFmtId="0" fontId="214" fillId="85" borderId="65" xfId="0" applyFont="1" applyFill="1" applyBorder="1" applyAlignment="1">
      <alignment horizontal="center" vertical="center" wrapText="1" readingOrder="1"/>
    </xf>
    <xf numFmtId="0" fontId="218" fillId="85" borderId="62" xfId="0" applyFont="1" applyFill="1" applyBorder="1" applyAlignment="1">
      <alignment horizontal="center" vertical="center" wrapText="1" readingOrder="1"/>
    </xf>
    <xf numFmtId="0" fontId="218" fillId="85" borderId="61" xfId="0" applyFont="1" applyFill="1" applyBorder="1" applyAlignment="1">
      <alignment horizontal="center" vertical="center" wrapText="1" readingOrder="1"/>
    </xf>
    <xf numFmtId="0" fontId="214" fillId="85" borderId="64" xfId="0" applyFont="1" applyFill="1" applyBorder="1" applyAlignment="1">
      <alignment horizontal="center" vertical="center" wrapText="1" readingOrder="1"/>
    </xf>
    <xf numFmtId="0" fontId="218" fillId="85" borderId="66" xfId="0" applyFont="1" applyFill="1" applyBorder="1" applyAlignment="1">
      <alignment horizontal="center" vertical="center" wrapText="1" readingOrder="1"/>
    </xf>
    <xf numFmtId="15" fontId="203" fillId="85" borderId="56" xfId="0" applyNumberFormat="1" applyFont="1" applyFill="1" applyBorder="1" applyAlignment="1">
      <alignment horizontal="center" vertical="center"/>
    </xf>
    <xf numFmtId="0" fontId="203" fillId="85" borderId="58" xfId="0" applyFont="1" applyFill="1" applyBorder="1" applyAlignment="1">
      <alignment horizontal="center" vertical="center" wrapText="1"/>
    </xf>
    <xf numFmtId="0" fontId="203" fillId="85" borderId="59" xfId="0" applyFont="1" applyFill="1" applyBorder="1" applyAlignment="1">
      <alignment horizontal="center" vertical="center" wrapText="1"/>
    </xf>
    <xf numFmtId="15" fontId="203" fillId="85" borderId="56" xfId="0" quotePrefix="1" applyNumberFormat="1" applyFont="1" applyFill="1" applyBorder="1" applyAlignment="1">
      <alignment horizontal="center" vertical="center"/>
    </xf>
    <xf numFmtId="168" fontId="64" fillId="0" borderId="0" xfId="4" applyNumberFormat="1" applyFont="1" applyAlignment="1">
      <alignment horizontal="left" vertical="justify"/>
    </xf>
    <xf numFmtId="0" fontId="64" fillId="0" borderId="0" xfId="4" applyFont="1" applyAlignment="1">
      <alignment horizontal="left" vertical="justify"/>
    </xf>
    <xf numFmtId="0" fontId="223" fillId="0" borderId="0" xfId="4" applyFont="1" applyFill="1" applyAlignment="1">
      <alignment horizontal="left" vertical="justify"/>
    </xf>
  </cellXfs>
  <cellStyles count="44539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Hyperlink_Séries Históricas - Patrimonial Transferência" xfId="44536" xr:uid="{DE0A95B7-BB82-44A9-AE92-2E6142C1A31A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05" xfId="44531" xr:uid="{603EEE71-371B-4E16-BC36-A555B986D082}"/>
    <cellStyle name="Normal 106" xfId="44537" xr:uid="{A9989081-A417-4292-B117-A26A1D4DAA19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10" xfId="44532" xr:uid="{9120D245-689C-4724-8AB4-AF3B30D3F483}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8" xr:uid="{0A1750F2-2375-4BCA-8773-667F1BCC2BC9}"/>
    <cellStyle name="Vírgula 2 3" xfId="35483" xr:uid="{00000000-0005-0000-0000-0000CFAD0000}"/>
    <cellStyle name="Vírgula 2 3 2" xfId="44535" xr:uid="{5CA5B77E-FCA1-48CC-B0B7-FD010E756E60}"/>
    <cellStyle name="Vírgula 2 3 3" xfId="44533" xr:uid="{FB2C1985-1FFA-4D11-80A6-B9593D38B721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2 7" xfId="44534" xr:uid="{CC8CE09F-164D-4591-8FDB-797693A936B9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5775CF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168523</xdr:colOff>
      <xdr:row>11</xdr:row>
      <xdr:rowOff>80592</xdr:rowOff>
    </xdr:from>
    <xdr:to>
      <xdr:col>2</xdr:col>
      <xdr:colOff>9320</xdr:colOff>
      <xdr:row>11</xdr:row>
      <xdr:rowOff>204417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1AFFC1E7-ADCF-4D0B-89FB-B95B8F84989D}"/>
            </a:ext>
          </a:extLst>
        </xdr:cNvPr>
        <xdr:cNvSpPr/>
      </xdr:nvSpPr>
      <xdr:spPr>
        <a:xfrm>
          <a:off x="776658" y="214678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12</xdr:row>
      <xdr:rowOff>91521</xdr:rowOff>
    </xdr:from>
    <xdr:to>
      <xdr:col>2</xdr:col>
      <xdr:colOff>9320</xdr:colOff>
      <xdr:row>12</xdr:row>
      <xdr:rowOff>215346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CF1B17D-6D06-4BB7-A9E1-E0FC65A14FF8}"/>
            </a:ext>
          </a:extLst>
        </xdr:cNvPr>
        <xdr:cNvSpPr/>
      </xdr:nvSpPr>
      <xdr:spPr>
        <a:xfrm>
          <a:off x="776658" y="239950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13</xdr:row>
      <xdr:rowOff>78035</xdr:rowOff>
    </xdr:from>
    <xdr:to>
      <xdr:col>2</xdr:col>
      <xdr:colOff>9320</xdr:colOff>
      <xdr:row>13</xdr:row>
      <xdr:rowOff>201860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89C25F47-C3DF-4A9B-BF3B-FFF147755348}"/>
            </a:ext>
          </a:extLst>
        </xdr:cNvPr>
        <xdr:cNvSpPr/>
      </xdr:nvSpPr>
      <xdr:spPr>
        <a:xfrm>
          <a:off x="776658" y="2627804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15</xdr:row>
      <xdr:rowOff>89383</xdr:rowOff>
    </xdr:from>
    <xdr:to>
      <xdr:col>2</xdr:col>
      <xdr:colOff>9320</xdr:colOff>
      <xdr:row>15</xdr:row>
      <xdr:rowOff>213208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3E961071-40CC-49B5-8A39-38A7AF64A074}"/>
            </a:ext>
          </a:extLst>
        </xdr:cNvPr>
        <xdr:cNvSpPr/>
      </xdr:nvSpPr>
      <xdr:spPr>
        <a:xfrm>
          <a:off x="776658" y="312272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19</xdr:row>
      <xdr:rowOff>73356</xdr:rowOff>
    </xdr:from>
    <xdr:to>
      <xdr:col>2</xdr:col>
      <xdr:colOff>9320</xdr:colOff>
      <xdr:row>19</xdr:row>
      <xdr:rowOff>201510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FB264CC9-F94E-4B44-8800-3E234750832E}"/>
            </a:ext>
          </a:extLst>
        </xdr:cNvPr>
        <xdr:cNvSpPr/>
      </xdr:nvSpPr>
      <xdr:spPr>
        <a:xfrm>
          <a:off x="776658" y="4073856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17</xdr:row>
      <xdr:rowOff>77870</xdr:rowOff>
    </xdr:from>
    <xdr:to>
      <xdr:col>2</xdr:col>
      <xdr:colOff>9320</xdr:colOff>
      <xdr:row>17</xdr:row>
      <xdr:rowOff>201695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B611B80D-358C-4A14-84F2-2012329776A4}"/>
            </a:ext>
          </a:extLst>
        </xdr:cNvPr>
        <xdr:cNvSpPr/>
      </xdr:nvSpPr>
      <xdr:spPr>
        <a:xfrm>
          <a:off x="776658" y="359479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18</xdr:row>
      <xdr:rowOff>77430</xdr:rowOff>
    </xdr:from>
    <xdr:to>
      <xdr:col>2</xdr:col>
      <xdr:colOff>9320</xdr:colOff>
      <xdr:row>18</xdr:row>
      <xdr:rowOff>201255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C422CE80-2600-4908-98C0-DFD4464B85DB}"/>
            </a:ext>
          </a:extLst>
        </xdr:cNvPr>
        <xdr:cNvSpPr/>
      </xdr:nvSpPr>
      <xdr:spPr>
        <a:xfrm>
          <a:off x="776658" y="38361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168523</xdr:colOff>
      <xdr:row>16</xdr:row>
      <xdr:rowOff>79752</xdr:rowOff>
    </xdr:from>
    <xdr:to>
      <xdr:col>2</xdr:col>
      <xdr:colOff>9320</xdr:colOff>
      <xdr:row>16</xdr:row>
      <xdr:rowOff>203577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B72B7F17-405F-4438-A2E9-AB766CE02539}"/>
            </a:ext>
          </a:extLst>
        </xdr:cNvPr>
        <xdr:cNvSpPr/>
      </xdr:nvSpPr>
      <xdr:spPr>
        <a:xfrm>
          <a:off x="776658" y="3354887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168523</xdr:colOff>
      <xdr:row>14</xdr:row>
      <xdr:rowOff>73270</xdr:rowOff>
    </xdr:from>
    <xdr:to>
      <xdr:col>2</xdr:col>
      <xdr:colOff>9320</xdr:colOff>
      <xdr:row>14</xdr:row>
      <xdr:rowOff>197095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95AF8C4D-DD8F-467E-B3A3-4BBB3BB5DBBB}"/>
            </a:ext>
          </a:extLst>
        </xdr:cNvPr>
        <xdr:cNvSpPr/>
      </xdr:nvSpPr>
      <xdr:spPr>
        <a:xfrm>
          <a:off x="776658" y="286482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11</xdr:row>
      <xdr:rowOff>73265</xdr:rowOff>
    </xdr:from>
    <xdr:to>
      <xdr:col>5</xdr:col>
      <xdr:colOff>4006</xdr:colOff>
      <xdr:row>11</xdr:row>
      <xdr:rowOff>197090</xdr:rowOff>
    </xdr:to>
    <xdr:sp macro="" textlink="">
      <xdr:nvSpPr>
        <xdr:cNvPr id="33" name="Fluxograma: Conector 32">
          <a:extLst>
            <a:ext uri="{FF2B5EF4-FFF2-40B4-BE49-F238E27FC236}">
              <a16:creationId xmlns:a16="http://schemas.microsoft.com/office/drawing/2014/main" id="{D31A0C48-8F4F-4570-8A97-7DC0814214D2}"/>
            </a:ext>
          </a:extLst>
        </xdr:cNvPr>
        <xdr:cNvSpPr/>
      </xdr:nvSpPr>
      <xdr:spPr>
        <a:xfrm>
          <a:off x="5553045" y="2142489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12</xdr:row>
      <xdr:rowOff>84194</xdr:rowOff>
    </xdr:from>
    <xdr:to>
      <xdr:col>5</xdr:col>
      <xdr:colOff>4006</xdr:colOff>
      <xdr:row>12</xdr:row>
      <xdr:rowOff>208019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AAF011FF-4425-4B2B-9EAD-14AADC8958E8}"/>
            </a:ext>
          </a:extLst>
        </xdr:cNvPr>
        <xdr:cNvSpPr/>
      </xdr:nvSpPr>
      <xdr:spPr>
        <a:xfrm>
          <a:off x="5553045" y="238990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13</xdr:row>
      <xdr:rowOff>78035</xdr:rowOff>
    </xdr:from>
    <xdr:to>
      <xdr:col>5</xdr:col>
      <xdr:colOff>4006</xdr:colOff>
      <xdr:row>13</xdr:row>
      <xdr:rowOff>201860</xdr:rowOff>
    </xdr:to>
    <xdr:sp macro="" textlink="">
      <xdr:nvSpPr>
        <xdr:cNvPr id="35" name="Fluxograma: Conector 34">
          <a:extLst>
            <a:ext uri="{FF2B5EF4-FFF2-40B4-BE49-F238E27FC236}">
              <a16:creationId xmlns:a16="http://schemas.microsoft.com/office/drawing/2014/main" id="{B07DCF15-55C7-4C75-83A6-0891AF90A481}"/>
            </a:ext>
          </a:extLst>
        </xdr:cNvPr>
        <xdr:cNvSpPr/>
      </xdr:nvSpPr>
      <xdr:spPr>
        <a:xfrm>
          <a:off x="5553045" y="2620225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15</xdr:row>
      <xdr:rowOff>89383</xdr:rowOff>
    </xdr:from>
    <xdr:to>
      <xdr:col>5</xdr:col>
      <xdr:colOff>4006</xdr:colOff>
      <xdr:row>15</xdr:row>
      <xdr:rowOff>213208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9013C105-4E05-4DA5-90F9-D5223C44B7BF}"/>
            </a:ext>
          </a:extLst>
        </xdr:cNvPr>
        <xdr:cNvSpPr/>
      </xdr:nvSpPr>
      <xdr:spPr>
        <a:xfrm>
          <a:off x="5553045" y="3104538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19</xdr:row>
      <xdr:rowOff>73356</xdr:rowOff>
    </xdr:from>
    <xdr:to>
      <xdr:col>5</xdr:col>
      <xdr:colOff>4006</xdr:colOff>
      <xdr:row>19</xdr:row>
      <xdr:rowOff>201510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EBFFFF31-3ACF-4934-8A80-D35799A1C1D6}"/>
            </a:ext>
          </a:extLst>
        </xdr:cNvPr>
        <xdr:cNvSpPr/>
      </xdr:nvSpPr>
      <xdr:spPr>
        <a:xfrm>
          <a:off x="5553045" y="4034442"/>
          <a:ext cx="126547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17</xdr:row>
      <xdr:rowOff>77870</xdr:rowOff>
    </xdr:from>
    <xdr:to>
      <xdr:col>5</xdr:col>
      <xdr:colOff>4006</xdr:colOff>
      <xdr:row>17</xdr:row>
      <xdr:rowOff>201695</xdr:rowOff>
    </xdr:to>
    <xdr:sp macro="" textlink="">
      <xdr:nvSpPr>
        <xdr:cNvPr id="40" name="Fluxograma: Conector 39">
          <a:extLst>
            <a:ext uri="{FF2B5EF4-FFF2-40B4-BE49-F238E27FC236}">
              <a16:creationId xmlns:a16="http://schemas.microsoft.com/office/drawing/2014/main" id="{DB9F7306-D771-4714-BEC5-9F548CF2CDF2}"/>
            </a:ext>
          </a:extLst>
        </xdr:cNvPr>
        <xdr:cNvSpPr/>
      </xdr:nvSpPr>
      <xdr:spPr>
        <a:xfrm>
          <a:off x="5553045" y="3565991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18</xdr:row>
      <xdr:rowOff>77430</xdr:rowOff>
    </xdr:from>
    <xdr:to>
      <xdr:col>5</xdr:col>
      <xdr:colOff>4006</xdr:colOff>
      <xdr:row>18</xdr:row>
      <xdr:rowOff>201255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8AC74E79-14BE-416F-AE20-4DCBA928EAE5}"/>
            </a:ext>
          </a:extLst>
        </xdr:cNvPr>
        <xdr:cNvSpPr/>
      </xdr:nvSpPr>
      <xdr:spPr>
        <a:xfrm>
          <a:off x="5553045" y="3802033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337286</xdr:colOff>
      <xdr:row>16</xdr:row>
      <xdr:rowOff>79752</xdr:rowOff>
    </xdr:from>
    <xdr:to>
      <xdr:col>5</xdr:col>
      <xdr:colOff>4006</xdr:colOff>
      <xdr:row>16</xdr:row>
      <xdr:rowOff>203577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A2090CD9-3181-4939-AA77-AB518A009201}"/>
            </a:ext>
          </a:extLst>
        </xdr:cNvPr>
        <xdr:cNvSpPr/>
      </xdr:nvSpPr>
      <xdr:spPr>
        <a:xfrm>
          <a:off x="5553045" y="3331390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337286</xdr:colOff>
      <xdr:row>14</xdr:row>
      <xdr:rowOff>73270</xdr:rowOff>
    </xdr:from>
    <xdr:to>
      <xdr:col>5</xdr:col>
      <xdr:colOff>4006</xdr:colOff>
      <xdr:row>14</xdr:row>
      <xdr:rowOff>197095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FF3613B0-31D3-49BA-B4D9-9F4729789219}"/>
            </a:ext>
          </a:extLst>
        </xdr:cNvPr>
        <xdr:cNvSpPr/>
      </xdr:nvSpPr>
      <xdr:spPr>
        <a:xfrm>
          <a:off x="5553045" y="2851942"/>
          <a:ext cx="126547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3705225</xdr:colOff>
      <xdr:row>1</xdr:row>
      <xdr:rowOff>76200</xdr:rowOff>
    </xdr:from>
    <xdr:to>
      <xdr:col>5</xdr:col>
      <xdr:colOff>461961</xdr:colOff>
      <xdr:row>9</xdr:row>
      <xdr:rowOff>38229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812A56B4-9DC2-4A7D-9174-5015ED49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66700"/>
          <a:ext cx="1528761" cy="1390779"/>
        </a:xfrm>
        <a:prstGeom prst="rect">
          <a:avLst/>
        </a:prstGeom>
      </xdr:spPr>
    </xdr:pic>
    <xdr:clientData/>
  </xdr:twoCellAnchor>
  <xdr:twoCellAnchor>
    <xdr:from>
      <xdr:col>1</xdr:col>
      <xdr:colOff>157656</xdr:colOff>
      <xdr:row>30</xdr:row>
      <xdr:rowOff>74314</xdr:rowOff>
    </xdr:from>
    <xdr:to>
      <xdr:col>1</xdr:col>
      <xdr:colOff>287487</xdr:colOff>
      <xdr:row>30</xdr:row>
      <xdr:rowOff>202468</xdr:rowOff>
    </xdr:to>
    <xdr:sp macro="" textlink="">
      <xdr:nvSpPr>
        <xdr:cNvPr id="51" name="Fluxograma: Conector 50">
          <a:extLst>
            <a:ext uri="{FF2B5EF4-FFF2-40B4-BE49-F238E27FC236}">
              <a16:creationId xmlns:a16="http://schemas.microsoft.com/office/drawing/2014/main" id="{FD8D9514-7682-40F6-8E58-CC798A54BE6E}"/>
            </a:ext>
          </a:extLst>
        </xdr:cNvPr>
        <xdr:cNvSpPr/>
      </xdr:nvSpPr>
      <xdr:spPr>
        <a:xfrm>
          <a:off x="768570" y="6492193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28</xdr:row>
      <xdr:rowOff>78828</xdr:rowOff>
    </xdr:from>
    <xdr:to>
      <xdr:col>1</xdr:col>
      <xdr:colOff>287487</xdr:colOff>
      <xdr:row>28</xdr:row>
      <xdr:rowOff>202653</xdr:rowOff>
    </xdr:to>
    <xdr:sp macro="" textlink="">
      <xdr:nvSpPr>
        <xdr:cNvPr id="52" name="Fluxograma: Conector 51">
          <a:extLst>
            <a:ext uri="{FF2B5EF4-FFF2-40B4-BE49-F238E27FC236}">
              <a16:creationId xmlns:a16="http://schemas.microsoft.com/office/drawing/2014/main" id="{70F0482F-F850-44CE-A3D0-5E27AF849F7D}"/>
            </a:ext>
          </a:extLst>
        </xdr:cNvPr>
        <xdr:cNvSpPr/>
      </xdr:nvSpPr>
      <xdr:spPr>
        <a:xfrm>
          <a:off x="768570" y="602374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157656</xdr:colOff>
      <xdr:row>29</xdr:row>
      <xdr:rowOff>78387</xdr:rowOff>
    </xdr:from>
    <xdr:to>
      <xdr:col>1</xdr:col>
      <xdr:colOff>287487</xdr:colOff>
      <xdr:row>29</xdr:row>
      <xdr:rowOff>202212</xdr:rowOff>
    </xdr:to>
    <xdr:sp macro="" textlink="">
      <xdr:nvSpPr>
        <xdr:cNvPr id="53" name="Fluxograma: Conector 52">
          <a:extLst>
            <a:ext uri="{FF2B5EF4-FFF2-40B4-BE49-F238E27FC236}">
              <a16:creationId xmlns:a16="http://schemas.microsoft.com/office/drawing/2014/main" id="{0DC1F224-CDC4-41FE-9EB6-46C73F6FC1D3}"/>
            </a:ext>
          </a:extLst>
        </xdr:cNvPr>
        <xdr:cNvSpPr/>
      </xdr:nvSpPr>
      <xdr:spPr>
        <a:xfrm>
          <a:off x="768570" y="6259784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30</xdr:row>
      <xdr:rowOff>87452</xdr:rowOff>
    </xdr:from>
    <xdr:to>
      <xdr:col>5</xdr:col>
      <xdr:colOff>5021</xdr:colOff>
      <xdr:row>30</xdr:row>
      <xdr:rowOff>215606</xdr:rowOff>
    </xdr:to>
    <xdr:sp macro="" textlink="">
      <xdr:nvSpPr>
        <xdr:cNvPr id="54" name="Fluxograma: Conector 53">
          <a:extLst>
            <a:ext uri="{FF2B5EF4-FFF2-40B4-BE49-F238E27FC236}">
              <a16:creationId xmlns:a16="http://schemas.microsoft.com/office/drawing/2014/main" id="{B90AFE08-5EF2-4C0C-B223-7644F02628B2}"/>
            </a:ext>
          </a:extLst>
        </xdr:cNvPr>
        <xdr:cNvSpPr/>
      </xdr:nvSpPr>
      <xdr:spPr>
        <a:xfrm>
          <a:off x="5550776" y="6505331"/>
          <a:ext cx="129831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28</xdr:row>
      <xdr:rowOff>91966</xdr:rowOff>
    </xdr:from>
    <xdr:to>
      <xdr:col>5</xdr:col>
      <xdr:colOff>5021</xdr:colOff>
      <xdr:row>28</xdr:row>
      <xdr:rowOff>215791</xdr:rowOff>
    </xdr:to>
    <xdr:sp macro="" textlink="">
      <xdr:nvSpPr>
        <xdr:cNvPr id="55" name="Fluxograma: Conector 54">
          <a:extLst>
            <a:ext uri="{FF2B5EF4-FFF2-40B4-BE49-F238E27FC236}">
              <a16:creationId xmlns:a16="http://schemas.microsoft.com/office/drawing/2014/main" id="{3DAB7F50-7E93-400B-B9E1-81C197609960}"/>
            </a:ext>
          </a:extLst>
        </xdr:cNvPr>
        <xdr:cNvSpPr/>
      </xdr:nvSpPr>
      <xdr:spPr>
        <a:xfrm>
          <a:off x="5550776" y="6036880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335017</xdr:colOff>
      <xdr:row>29</xdr:row>
      <xdr:rowOff>91525</xdr:rowOff>
    </xdr:from>
    <xdr:to>
      <xdr:col>5</xdr:col>
      <xdr:colOff>5021</xdr:colOff>
      <xdr:row>29</xdr:row>
      <xdr:rowOff>215350</xdr:rowOff>
    </xdr:to>
    <xdr:sp macro="" textlink="">
      <xdr:nvSpPr>
        <xdr:cNvPr id="56" name="Fluxograma: Conector 55">
          <a:extLst>
            <a:ext uri="{FF2B5EF4-FFF2-40B4-BE49-F238E27FC236}">
              <a16:creationId xmlns:a16="http://schemas.microsoft.com/office/drawing/2014/main" id="{AD7DB365-B4A5-47A1-A31D-05858B72406C}"/>
            </a:ext>
          </a:extLst>
        </xdr:cNvPr>
        <xdr:cNvSpPr/>
      </xdr:nvSpPr>
      <xdr:spPr>
        <a:xfrm>
          <a:off x="5550776" y="6272922"/>
          <a:ext cx="129831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180134</xdr:colOff>
      <xdr:row>1</xdr:row>
      <xdr:rowOff>24789</xdr:rowOff>
    </xdr:from>
    <xdr:to>
      <xdr:col>0</xdr:col>
      <xdr:colOff>442071</xdr:colOff>
      <xdr:row>1</xdr:row>
      <xdr:rowOff>182372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E28651-BFD7-495E-ACD6-330D29C6A922}"/>
            </a:ext>
          </a:extLst>
        </xdr:cNvPr>
        <xdr:cNvSpPr/>
      </xdr:nvSpPr>
      <xdr:spPr>
        <a:xfrm>
          <a:off x="180134" y="748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5F8C35-7449-4555-9E2F-0B9997BBB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1</xdr:row>
      <xdr:rowOff>26754</xdr:rowOff>
    </xdr:from>
    <xdr:to>
      <xdr:col>0</xdr:col>
      <xdr:colOff>392906</xdr:colOff>
      <xdr:row>1</xdr:row>
      <xdr:rowOff>184337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D5603-6F80-4083-BBC4-770867765D1C}"/>
            </a:ext>
          </a:extLst>
        </xdr:cNvPr>
        <xdr:cNvSpPr/>
      </xdr:nvSpPr>
      <xdr:spPr>
        <a:xfrm>
          <a:off x="130969" y="75065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314480A-100B-4A6A-8F4C-570B0D25D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183887</xdr:colOff>
      <xdr:row>1</xdr:row>
      <xdr:rowOff>35718</xdr:rowOff>
    </xdr:from>
    <xdr:to>
      <xdr:col>0</xdr:col>
      <xdr:colOff>445824</xdr:colOff>
      <xdr:row>2</xdr:row>
      <xdr:rowOff>2801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D1678-2E70-4841-925A-D8686C50EF65}"/>
            </a:ext>
          </a:extLst>
        </xdr:cNvPr>
        <xdr:cNvSpPr/>
      </xdr:nvSpPr>
      <xdr:spPr>
        <a:xfrm>
          <a:off x="183887" y="77655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FA3687-599E-4755-9E61-3FA769ECD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1</xdr:row>
      <xdr:rowOff>95250</xdr:rowOff>
    </xdr:from>
    <xdr:to>
      <xdr:col>0</xdr:col>
      <xdr:colOff>447675</xdr:colOff>
      <xdr:row>1</xdr:row>
      <xdr:rowOff>252833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CD0C3-26DD-49B8-B0AA-18224FF401C0}"/>
            </a:ext>
          </a:extLst>
        </xdr:cNvPr>
        <xdr:cNvSpPr/>
      </xdr:nvSpPr>
      <xdr:spPr>
        <a:xfrm>
          <a:off x="185738" y="81915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26194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9471EF0-9CA9-4979-9B7C-F23942B9C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204506</xdr:colOff>
      <xdr:row>1</xdr:row>
      <xdr:rowOff>13307</xdr:rowOff>
    </xdr:from>
    <xdr:to>
      <xdr:col>0</xdr:col>
      <xdr:colOff>466443</xdr:colOff>
      <xdr:row>1</xdr:row>
      <xdr:rowOff>170890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75AD1-9708-44F4-9B46-A28E290AE6DF}"/>
            </a:ext>
          </a:extLst>
        </xdr:cNvPr>
        <xdr:cNvSpPr/>
      </xdr:nvSpPr>
      <xdr:spPr>
        <a:xfrm>
          <a:off x="204506" y="741689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53C1DE-A8D4-468A-A7C8-86CD65E05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19050</xdr:rowOff>
    </xdr:from>
    <xdr:to>
      <xdr:col>0</xdr:col>
      <xdr:colOff>519112</xdr:colOff>
      <xdr:row>2</xdr:row>
      <xdr:rowOff>14708</xdr:rowOff>
    </xdr:to>
    <xdr:sp macro="" textlink="">
      <xdr:nvSpPr>
        <xdr:cNvPr id="5" name="Seta: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B3EA11-1047-4235-B991-DE3905E077C8}"/>
            </a:ext>
          </a:extLst>
        </xdr:cNvPr>
        <xdr:cNvSpPr/>
      </xdr:nvSpPr>
      <xdr:spPr>
        <a:xfrm>
          <a:off x="25717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10506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871FBD-90A7-4E10-8919-82D46D6C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2</xdr:row>
      <xdr:rowOff>2803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ABF36-0D43-4380-B341-4CF4B82619F3}"/>
            </a:ext>
          </a:extLst>
        </xdr:cNvPr>
        <xdr:cNvSpPr/>
      </xdr:nvSpPr>
      <xdr:spPr>
        <a:xfrm>
          <a:off x="238125" y="762001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8B7212-1AC3-412C-8B62-AB7B1431F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1</xdr:row>
      <xdr:rowOff>11205</xdr:rowOff>
    </xdr:from>
    <xdr:to>
      <xdr:col>0</xdr:col>
      <xdr:colOff>463643</xdr:colOff>
      <xdr:row>1</xdr:row>
      <xdr:rowOff>168788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3C0E6C-86F6-4846-93B1-53F11CACA299}"/>
            </a:ext>
          </a:extLst>
        </xdr:cNvPr>
        <xdr:cNvSpPr/>
      </xdr:nvSpPr>
      <xdr:spPr>
        <a:xfrm>
          <a:off x="201706" y="73958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21712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2C5722-DC63-482A-974D-F6AEE9C0A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23813</xdr:rowOff>
    </xdr:from>
    <xdr:to>
      <xdr:col>0</xdr:col>
      <xdr:colOff>500062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B0B60-4652-482E-8F40-41839DB41D1A}"/>
            </a:ext>
          </a:extLst>
        </xdr:cNvPr>
        <xdr:cNvSpPr/>
      </xdr:nvSpPr>
      <xdr:spPr>
        <a:xfrm>
          <a:off x="238125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FB7639-3DB1-4A9C-9E95-A9B343956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23813</xdr:rowOff>
    </xdr:from>
    <xdr:to>
      <xdr:col>0</xdr:col>
      <xdr:colOff>488155</xdr:colOff>
      <xdr:row>1</xdr:row>
      <xdr:rowOff>181396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62BC-5567-45B7-A46C-7EB8EE195A8B}"/>
            </a:ext>
          </a:extLst>
        </xdr:cNvPr>
        <xdr:cNvSpPr/>
      </xdr:nvSpPr>
      <xdr:spPr>
        <a:xfrm>
          <a:off x="226218" y="773907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D93B7B-03AA-462F-A38D-AD89842C0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11907</xdr:rowOff>
    </xdr:from>
    <xdr:to>
      <xdr:col>0</xdr:col>
      <xdr:colOff>476249</xdr:colOff>
      <xdr:row>1</xdr:row>
      <xdr:rowOff>169490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68731B-76DF-4547-83A2-DC7E7CB262C3}"/>
            </a:ext>
          </a:extLst>
        </xdr:cNvPr>
        <xdr:cNvSpPr/>
      </xdr:nvSpPr>
      <xdr:spPr>
        <a:xfrm>
          <a:off x="214312" y="750095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44615F-2070-457A-8D07-B2A81ACAF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35719</xdr:rowOff>
    </xdr:from>
    <xdr:to>
      <xdr:col>0</xdr:col>
      <xdr:colOff>476250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2EC3E-9D25-46AA-92C9-AA8D6AA6B364}"/>
            </a:ext>
          </a:extLst>
        </xdr:cNvPr>
        <xdr:cNvSpPr/>
      </xdr:nvSpPr>
      <xdr:spPr>
        <a:xfrm>
          <a:off x="214313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BCE74A-2DDF-48A0-AE62-959F06567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21012</xdr:rowOff>
    </xdr:from>
    <xdr:to>
      <xdr:col>0</xdr:col>
      <xdr:colOff>452437</xdr:colOff>
      <xdr:row>1</xdr:row>
      <xdr:rowOff>178595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1BC60-CCAD-4494-AE0C-6498E6E2B2EE}"/>
            </a:ext>
          </a:extLst>
        </xdr:cNvPr>
        <xdr:cNvSpPr/>
      </xdr:nvSpPr>
      <xdr:spPr>
        <a:xfrm>
          <a:off x="190500" y="747293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B6C911-F8E8-4700-B3F6-33EDD14FE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47625</xdr:rowOff>
    </xdr:from>
    <xdr:to>
      <xdr:col>0</xdr:col>
      <xdr:colOff>488156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66DFE-D1DF-412C-A00C-8FEFED63D7A3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D6BE26-BA28-4605-B6E1-912CCD53B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35719</xdr:rowOff>
    </xdr:from>
    <xdr:to>
      <xdr:col>0</xdr:col>
      <xdr:colOff>488156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0999B-9046-465F-8EF3-FEB8030DB542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01BD5E-F72B-440E-A9DC-446175B32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11906</xdr:rowOff>
    </xdr:from>
    <xdr:to>
      <xdr:col>0</xdr:col>
      <xdr:colOff>488156</xdr:colOff>
      <xdr:row>1</xdr:row>
      <xdr:rowOff>169489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BC317-B708-4258-B9FD-3DCB2547E626}"/>
            </a:ext>
          </a:extLst>
        </xdr:cNvPr>
        <xdr:cNvSpPr/>
      </xdr:nvSpPr>
      <xdr:spPr>
        <a:xfrm>
          <a:off x="226219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B46EB-FF0A-4F49-84D2-D686D60DD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1</xdr:row>
      <xdr:rowOff>47625</xdr:rowOff>
    </xdr:from>
    <xdr:to>
      <xdr:col>0</xdr:col>
      <xdr:colOff>476250</xdr:colOff>
      <xdr:row>2</xdr:row>
      <xdr:rowOff>14708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117D-0DBF-4583-B943-1C069C748869}"/>
            </a:ext>
          </a:extLst>
        </xdr:cNvPr>
        <xdr:cNvSpPr/>
      </xdr:nvSpPr>
      <xdr:spPr>
        <a:xfrm>
          <a:off x="214313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35719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08A14C-7B37-4A89-940D-B36EF44B6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1</xdr:row>
      <xdr:rowOff>59531</xdr:rowOff>
    </xdr:from>
    <xdr:to>
      <xdr:col>0</xdr:col>
      <xdr:colOff>488156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8FC29-7B8F-49A2-BC61-BAD0ACA86741}"/>
            </a:ext>
          </a:extLst>
        </xdr:cNvPr>
        <xdr:cNvSpPr/>
      </xdr:nvSpPr>
      <xdr:spPr>
        <a:xfrm>
          <a:off x="226219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A5F1B-B2FC-4F10-8E1B-75A6D941B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59531</xdr:rowOff>
    </xdr:from>
    <xdr:to>
      <xdr:col>0</xdr:col>
      <xdr:colOff>500062</xdr:colOff>
      <xdr:row>2</xdr:row>
      <xdr:rowOff>26614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1B051-FBE8-473C-A40F-F63B0A539095}"/>
            </a:ext>
          </a:extLst>
        </xdr:cNvPr>
        <xdr:cNvSpPr/>
      </xdr:nvSpPr>
      <xdr:spPr>
        <a:xfrm>
          <a:off x="238125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241A31-CFC2-41C0-B3A4-317A3BD7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47625</xdr:rowOff>
    </xdr:from>
    <xdr:to>
      <xdr:col>0</xdr:col>
      <xdr:colOff>488155</xdr:colOff>
      <xdr:row>2</xdr:row>
      <xdr:rowOff>14708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2291A-E937-47C8-B204-C0D74EF97ABE}"/>
            </a:ext>
          </a:extLst>
        </xdr:cNvPr>
        <xdr:cNvSpPr/>
      </xdr:nvSpPr>
      <xdr:spPr>
        <a:xfrm>
          <a:off x="226218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D49A1B-5E6A-4DB7-A03B-016A77804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59531</xdr:rowOff>
    </xdr:from>
    <xdr:to>
      <xdr:col>0</xdr:col>
      <xdr:colOff>488155</xdr:colOff>
      <xdr:row>2</xdr:row>
      <xdr:rowOff>26614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50A3CA-C3D7-4AC0-8D50-1C47C7169B1E}"/>
            </a:ext>
          </a:extLst>
        </xdr:cNvPr>
        <xdr:cNvSpPr/>
      </xdr:nvSpPr>
      <xdr:spPr>
        <a:xfrm>
          <a:off x="226218" y="762000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000CE9-C9E7-495A-A3B0-7F773B4014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47625</xdr:rowOff>
    </xdr:from>
    <xdr:to>
      <xdr:col>0</xdr:col>
      <xdr:colOff>476249</xdr:colOff>
      <xdr:row>2</xdr:row>
      <xdr:rowOff>14708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21EEB-9280-487F-A0E1-9C69FFFAEA77}"/>
            </a:ext>
          </a:extLst>
        </xdr:cNvPr>
        <xdr:cNvSpPr/>
      </xdr:nvSpPr>
      <xdr:spPr>
        <a:xfrm>
          <a:off x="214312" y="750094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FBDF73-D8F9-4914-B91E-882DCD76B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35719</xdr:rowOff>
    </xdr:from>
    <xdr:to>
      <xdr:col>0</xdr:col>
      <xdr:colOff>500062</xdr:colOff>
      <xdr:row>2</xdr:row>
      <xdr:rowOff>2802</xdr:rowOff>
    </xdr:to>
    <xdr:sp macro="" textlink="">
      <xdr:nvSpPr>
        <xdr:cNvPr id="7" name="Seta: para a Esqu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DAFE7-3D5D-4598-B81C-A0CC44650E97}"/>
            </a:ext>
          </a:extLst>
        </xdr:cNvPr>
        <xdr:cNvSpPr/>
      </xdr:nvSpPr>
      <xdr:spPr>
        <a:xfrm>
          <a:off x="238125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1A5DFA-8A06-4918-8558-32A50BC87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</xdr:row>
      <xdr:rowOff>35719</xdr:rowOff>
    </xdr:from>
    <xdr:to>
      <xdr:col>0</xdr:col>
      <xdr:colOff>476249</xdr:colOff>
      <xdr:row>2</xdr:row>
      <xdr:rowOff>2802</xdr:rowOff>
    </xdr:to>
    <xdr:sp macro="" textlink="">
      <xdr:nvSpPr>
        <xdr:cNvPr id="8" name="Seta: para a Esquerd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99F75-C134-4FC3-8EB6-07FC3057596E}"/>
            </a:ext>
          </a:extLst>
        </xdr:cNvPr>
        <xdr:cNvSpPr/>
      </xdr:nvSpPr>
      <xdr:spPr>
        <a:xfrm>
          <a:off x="214312" y="738188"/>
          <a:ext cx="261937" cy="157583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1014557</xdr:colOff>
      <xdr:row>1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E54448-A250-4B5A-B4A0-ADC3C246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8200"/>
        <a:stretch/>
      </xdr:blipFill>
      <xdr:spPr>
        <a:xfrm>
          <a:off x="0" y="0"/>
          <a:ext cx="1014557" cy="7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2"/>
  <sheetViews>
    <sheetView showGridLines="0" zoomScaleNormal="100" workbookViewId="0">
      <selection activeCell="C14" sqref="C14"/>
    </sheetView>
  </sheetViews>
  <sheetFormatPr defaultColWidth="9.140625" defaultRowHeight="15"/>
  <cols>
    <col min="2" max="2" width="4.28515625" customWidth="1"/>
    <col min="3" max="3" width="63.140625" customWidth="1"/>
    <col min="4" max="4" width="1.5703125" customWidth="1"/>
    <col min="5" max="5" width="6.85546875" customWidth="1"/>
    <col min="6" max="6" width="61.140625" customWidth="1"/>
  </cols>
  <sheetData>
    <row r="9" spans="2:6" ht="7.5" customHeight="1">
      <c r="C9" s="334"/>
      <c r="D9" s="334"/>
      <c r="E9" s="334"/>
      <c r="F9" s="334"/>
    </row>
    <row r="10" spans="2:6" ht="20.25" customHeight="1">
      <c r="B10" s="335" t="s">
        <v>609</v>
      </c>
      <c r="C10" s="335"/>
      <c r="D10" s="335"/>
      <c r="E10" s="335"/>
      <c r="F10" s="335"/>
    </row>
    <row r="12" spans="2:6" ht="18.75" customHeight="1">
      <c r="C12" s="108" t="s">
        <v>651</v>
      </c>
      <c r="D12" s="31"/>
      <c r="F12" s="108" t="s">
        <v>658</v>
      </c>
    </row>
    <row r="13" spans="2:6" ht="18.75" customHeight="1">
      <c r="C13" s="108" t="s">
        <v>652</v>
      </c>
      <c r="D13" s="31"/>
      <c r="F13" s="108" t="s">
        <v>659</v>
      </c>
    </row>
    <row r="14" spans="2:6" ht="18.75" customHeight="1">
      <c r="C14" s="108" t="s">
        <v>653</v>
      </c>
      <c r="D14" s="31"/>
      <c r="F14" s="108" t="s">
        <v>660</v>
      </c>
    </row>
    <row r="15" spans="2:6" ht="18.75" customHeight="1">
      <c r="C15" s="108" t="s">
        <v>654</v>
      </c>
      <c r="D15" s="31"/>
      <c r="F15" s="108" t="s">
        <v>661</v>
      </c>
    </row>
    <row r="16" spans="2:6" ht="18.75" customHeight="1">
      <c r="C16" s="108" t="s">
        <v>655</v>
      </c>
      <c r="D16" s="31"/>
      <c r="F16" s="108" t="s">
        <v>662</v>
      </c>
    </row>
    <row r="17" spans="2:7" ht="18.75" customHeight="1">
      <c r="C17" s="108" t="s">
        <v>83</v>
      </c>
      <c r="D17" s="31"/>
      <c r="F17" s="108" t="s">
        <v>663</v>
      </c>
    </row>
    <row r="18" spans="2:7" ht="18.75" customHeight="1">
      <c r="C18" s="108" t="s">
        <v>656</v>
      </c>
      <c r="D18" s="31"/>
      <c r="F18" s="108" t="s">
        <v>89</v>
      </c>
    </row>
    <row r="19" spans="2:7" ht="18.75" customHeight="1">
      <c r="C19" s="108" t="s">
        <v>113</v>
      </c>
      <c r="D19" s="31"/>
      <c r="F19" s="108" t="s">
        <v>664</v>
      </c>
    </row>
    <row r="20" spans="2:7" ht="18.75" customHeight="1">
      <c r="C20" s="108" t="s">
        <v>657</v>
      </c>
      <c r="D20" s="32"/>
      <c r="F20" s="108" t="s">
        <v>665</v>
      </c>
    </row>
    <row r="21" spans="2:7" ht="18.75" customHeight="1">
      <c r="D21" s="32"/>
    </row>
    <row r="22" spans="2:7" ht="18.75" customHeight="1">
      <c r="D22" s="32"/>
      <c r="E22" s="32"/>
    </row>
    <row r="23" spans="2:7" ht="18.75" customHeight="1">
      <c r="D23" s="32"/>
      <c r="E23" s="32"/>
      <c r="F23" s="32"/>
    </row>
    <row r="24" spans="2:7" ht="18.75" customHeight="1">
      <c r="B24" s="335" t="s">
        <v>378</v>
      </c>
      <c r="C24" s="335"/>
      <c r="D24" s="335"/>
      <c r="E24" s="335"/>
      <c r="F24" s="335"/>
    </row>
    <row r="25" spans="2:7" ht="6.75" customHeight="1">
      <c r="D25" s="32"/>
      <c r="E25" s="32"/>
      <c r="F25" s="32"/>
    </row>
    <row r="26" spans="2:7" ht="18.75" customHeight="1">
      <c r="B26" s="333" t="s">
        <v>667</v>
      </c>
      <c r="C26" s="333"/>
      <c r="D26" s="333"/>
      <c r="E26" s="333"/>
      <c r="F26" s="333"/>
      <c r="G26" s="38"/>
    </row>
    <row r="27" spans="2:7" ht="26.25" customHeight="1">
      <c r="B27" s="333"/>
      <c r="C27" s="333"/>
      <c r="D27" s="333"/>
      <c r="E27" s="333"/>
      <c r="F27" s="333"/>
      <c r="G27" s="38"/>
    </row>
    <row r="28" spans="2:7" ht="11.25" customHeight="1">
      <c r="B28" s="109"/>
      <c r="C28" s="109"/>
      <c r="D28" s="109"/>
      <c r="E28" s="109"/>
      <c r="F28" s="110"/>
      <c r="G28" s="38"/>
    </row>
    <row r="29" spans="2:7" ht="18.75" customHeight="1">
      <c r="B29" s="111"/>
      <c r="C29" s="112" t="s">
        <v>652</v>
      </c>
      <c r="D29" s="113"/>
      <c r="E29" s="111"/>
      <c r="F29" s="112" t="s">
        <v>134</v>
      </c>
      <c r="G29" s="38"/>
    </row>
    <row r="30" spans="2:7" ht="18.75" customHeight="1">
      <c r="B30" s="111"/>
      <c r="C30" s="112" t="s">
        <v>653</v>
      </c>
      <c r="D30" s="113"/>
      <c r="E30" s="111"/>
      <c r="F30" s="112" t="s">
        <v>132</v>
      </c>
      <c r="G30" s="38"/>
    </row>
    <row r="31" spans="2:7" ht="18.75" customHeight="1">
      <c r="B31" s="111"/>
      <c r="C31" s="112" t="s">
        <v>666</v>
      </c>
      <c r="D31" s="113"/>
      <c r="E31" s="111"/>
      <c r="F31" s="114" t="s">
        <v>659</v>
      </c>
      <c r="G31" s="38"/>
    </row>
    <row r="32" spans="2:7" ht="18.75" customHeight="1">
      <c r="C32" s="34"/>
      <c r="D32" s="38"/>
      <c r="G32" s="38"/>
    </row>
  </sheetData>
  <mergeCells count="4">
    <mergeCell ref="B26:F27"/>
    <mergeCell ref="C9:F9"/>
    <mergeCell ref="B10:F10"/>
    <mergeCell ref="B24:F24"/>
  </mergeCells>
  <hyperlinks>
    <hyperlink ref="F14" location="'Credit Portfolio'!A1" display="- Credit Portfolio" xr:uid="{00000000-0004-0000-0000-000000000000}"/>
    <hyperlink ref="F18" location="'Funding Sources'!A1" display="- Funding Sources" xr:uid="{00000000-0004-0000-0000-000001000000}"/>
    <hyperlink ref="F19" location="'Basel Ratio'!A1" display="- Basel Ratio" xr:uid="{00000000-0004-0000-0000-000002000000}"/>
    <hyperlink ref="F15" location="'Portfolio Quality'!A1" display="- Portfolio Quality" xr:uid="{00000000-0004-0000-0000-000003000000}"/>
    <hyperlink ref="C20" location="'Adm. and Personnel Expenses'!A1" display="- Personnel and Administrative Expenses" xr:uid="{00000000-0004-0000-0000-000004000000}"/>
    <hyperlink ref="F20" location="Ratings!A1" display="- Ratings" xr:uid="{00000000-0004-0000-0000-000005000000}"/>
    <hyperlink ref="F13" location="'Balance Sheet (N)'!A1" display="- Balance Sheet" xr:uid="{00000000-0004-0000-0000-000006000000}"/>
    <hyperlink ref="C14" location="'Accounting Result'!A1" display="- Accounting Income Statement" xr:uid="{00000000-0004-0000-0000-000007000000}"/>
    <hyperlink ref="C15" location="'Recurring Reconciliation'!A1" display="- Reconciliation between Accounting and Managerial Results" xr:uid="{00000000-0004-0000-0000-000008000000}"/>
    <hyperlink ref="F17" location="'Sector diversification portf'!A1" display="- Porfolio Quality - Wholesale Segment" xr:uid="{00000000-0004-0000-0000-000009000000}"/>
    <hyperlink ref="C19" location="'Cost of Credit'!A1" display="- Cost of Credit" xr:uid="{00000000-0004-0000-0000-00000A000000}"/>
    <hyperlink ref="F16" location="'Auto Financing'!A1" display="- Auto Financing" xr:uid="{00000000-0004-0000-0000-00000B000000}"/>
    <hyperlink ref="F12" location="'Other Revenue and Expense'!A16" display="- Other Revenue/Expenses " xr:uid="{00000000-0004-0000-0000-00000C000000}"/>
    <hyperlink ref="C12" location="'Main information'!A1" display="- Main Management Information" xr:uid="{00000000-0004-0000-0000-00000D000000}"/>
    <hyperlink ref="C13" location="'Managerial Result'!A1" display="- Managerial Income Statement" xr:uid="{00000000-0004-0000-0000-00000E000000}"/>
    <hyperlink ref="C18" location="'Rev. from Serv, Fees and Ins.'!A1" display="- Receitas de Prestação de Serviços" xr:uid="{00000000-0004-0000-0000-00000F000000}"/>
    <hyperlink ref="C30" location="'Accounting Inc. - Descontinued'!A1" display="- Accounting Income Statement" xr:uid="{08BB821D-C0B3-46D9-9FD5-ED420CE0AC59}"/>
    <hyperlink ref="C29" location="'Managerial Inc. - Descontinued'!A1" display="- Managerial Income Statement" xr:uid="{0E2F4745-FA32-4F5E-9C99-D37807A6F1C9}"/>
    <hyperlink ref="C31" location="'Fee Income - Descontinued'!Area_de_impressao" display="- Fee Income" xr:uid="{A76AFAA9-8597-423F-A825-41E47137BE2F}"/>
    <hyperlink ref="F31" location="'Balance Sheet - Descotinued'!A1" display="- Balance Sheet" xr:uid="{D08819AA-7556-46C9-B3DE-6F80D53D2502}"/>
    <hyperlink ref="F30" location="'Personnel Exp - Descontinued'!A1" display="- Personnel Expenses" xr:uid="{F87D85B7-1EFA-4ACF-9F90-CE09EF36EEEA}"/>
    <hyperlink ref="F29" location="'Adm. Exp. - Descontinued'!A1" display="- Administrative Expenses" xr:uid="{FE3D8F4C-5FAB-42D9-A417-FF6168DC0E1F}"/>
    <hyperlink ref="C17" location="'Net Interest Income (NII)'!A1" display="- Net Interest Income" xr:uid="{B8F2B57E-934C-4161-8E1B-D0A659F7A211}"/>
    <hyperlink ref="C16" location="'Recurring Profit'!A1" display="- Recurring profit" xr:uid="{67597C28-EA2B-4A72-A0A6-36198AC7A56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Z43"/>
  <sheetViews>
    <sheetView showGridLines="0" zoomScale="85" zoomScaleNormal="85" workbookViewId="0">
      <pane xSplit="1" ySplit="4" topLeftCell="M5" activePane="bottomRight" state="frozen"/>
      <selection activeCell="R17" sqref="R17"/>
      <selection pane="topRight" activeCell="R17" sqref="R17"/>
      <selection pane="bottomLeft" activeCell="R17" sqref="R17"/>
      <selection pane="bottomRight" activeCell="AA1" sqref="AA1"/>
    </sheetView>
  </sheetViews>
  <sheetFormatPr defaultRowHeight="15" outlineLevelCol="1"/>
  <cols>
    <col min="1" max="1" width="61.140625" customWidth="1"/>
    <col min="2" max="2" width="12.85546875" bestFit="1" customWidth="1"/>
    <col min="3" max="14" width="13.7109375" customWidth="1"/>
    <col min="15" max="17" width="13.140625" customWidth="1"/>
    <col min="18" max="18" width="12.28515625" customWidth="1"/>
    <col min="19" max="19" width="10.7109375" bestFit="1" customWidth="1"/>
    <col min="20" max="20" width="11" bestFit="1" customWidth="1"/>
    <col min="21" max="21" width="10.28515625" bestFit="1" customWidth="1"/>
    <col min="22" max="24" width="10.42578125" bestFit="1" customWidth="1"/>
    <col min="25" max="25" width="9.140625" hidden="1" customWidth="1" outlineLevel="1"/>
    <col min="26" max="26" width="9.140625" collapsed="1"/>
  </cols>
  <sheetData>
    <row r="1" spans="1:25" ht="57" customHeight="1">
      <c r="A1" s="1"/>
    </row>
    <row r="2" spans="1:25">
      <c r="A2" s="144" t="s">
        <v>350</v>
      </c>
    </row>
    <row r="4" spans="1:25" s="133" customFormat="1" ht="21" customHeight="1">
      <c r="A4" s="132" t="s">
        <v>487</v>
      </c>
      <c r="B4" s="116" t="s">
        <v>98</v>
      </c>
      <c r="C4" s="116" t="s">
        <v>99</v>
      </c>
      <c r="D4" s="116" t="s">
        <v>100</v>
      </c>
      <c r="E4" s="116" t="s">
        <v>101</v>
      </c>
      <c r="F4" s="116" t="s">
        <v>102</v>
      </c>
      <c r="G4" s="116" t="s">
        <v>406</v>
      </c>
      <c r="H4" s="116" t="s">
        <v>413</v>
      </c>
      <c r="I4" s="116" t="s">
        <v>426</v>
      </c>
      <c r="J4" s="116" t="s">
        <v>502</v>
      </c>
      <c r="K4" s="116" t="s">
        <v>541</v>
      </c>
      <c r="L4" s="116" t="s">
        <v>552</v>
      </c>
      <c r="M4" s="116" t="s">
        <v>558</v>
      </c>
      <c r="N4" s="116" t="s">
        <v>570</v>
      </c>
      <c r="O4" s="116" t="s">
        <v>571</v>
      </c>
      <c r="P4" s="116" t="s">
        <v>573</v>
      </c>
      <c r="Q4" s="116" t="s">
        <v>574</v>
      </c>
      <c r="R4" s="116" t="s">
        <v>614</v>
      </c>
      <c r="S4" s="116" t="s">
        <v>615</v>
      </c>
      <c r="T4" s="116" t="s">
        <v>617</v>
      </c>
      <c r="U4" s="116" t="s">
        <v>618</v>
      </c>
      <c r="V4" s="116" t="s">
        <v>676</v>
      </c>
      <c r="W4" s="116" t="s">
        <v>677</v>
      </c>
      <c r="X4" s="116" t="s">
        <v>674</v>
      </c>
      <c r="Y4" s="116" t="s">
        <v>675</v>
      </c>
    </row>
    <row r="5" spans="1:25" s="136" customFormat="1" ht="21" customHeight="1">
      <c r="A5" s="134" t="s">
        <v>514</v>
      </c>
      <c r="B5" s="135">
        <f t="shared" ref="B5:Y5" si="0">+B6+B7</f>
        <v>2054.2259922171452</v>
      </c>
      <c r="C5" s="135">
        <f t="shared" si="0"/>
        <v>2134.2222916119604</v>
      </c>
      <c r="D5" s="135">
        <f t="shared" si="0"/>
        <v>2092.7610080498839</v>
      </c>
      <c r="E5" s="135">
        <f t="shared" si="0"/>
        <v>2165.3401607542355</v>
      </c>
      <c r="F5" s="135">
        <f t="shared" si="0"/>
        <v>2186.9827325133019</v>
      </c>
      <c r="G5" s="135">
        <f t="shared" si="0"/>
        <v>2002.1595253338628</v>
      </c>
      <c r="H5" s="135">
        <f t="shared" si="0"/>
        <v>2097.46781632889</v>
      </c>
      <c r="I5" s="135">
        <f t="shared" si="0"/>
        <v>2218.9505908626807</v>
      </c>
      <c r="J5" s="135">
        <f t="shared" si="0"/>
        <v>2286.9706995358542</v>
      </c>
      <c r="K5" s="135">
        <f t="shared" si="0"/>
        <v>2419.1246699647891</v>
      </c>
      <c r="L5" s="135">
        <f t="shared" si="0"/>
        <v>2413.2356347348191</v>
      </c>
      <c r="M5" s="135">
        <f t="shared" si="0"/>
        <v>2387.9014815643704</v>
      </c>
      <c r="N5" s="135">
        <f t="shared" si="0"/>
        <v>2456.0062347298117</v>
      </c>
      <c r="O5" s="135">
        <f t="shared" si="0"/>
        <v>2442.1506869229893</v>
      </c>
      <c r="P5" s="135">
        <f t="shared" si="0"/>
        <v>2467.5323412500074</v>
      </c>
      <c r="Q5" s="135">
        <f t="shared" si="0"/>
        <v>2551.7694132264601</v>
      </c>
      <c r="R5" s="135">
        <f t="shared" si="0"/>
        <v>2484.4257082100116</v>
      </c>
      <c r="S5" s="135">
        <f t="shared" si="0"/>
        <v>2619.4377849499911</v>
      </c>
      <c r="T5" s="135">
        <f t="shared" si="0"/>
        <v>2751.9618412099962</v>
      </c>
      <c r="U5" s="135">
        <f t="shared" si="0"/>
        <v>2763.2388019899954</v>
      </c>
      <c r="V5" s="135">
        <f t="shared" si="0"/>
        <v>2800.1288994815186</v>
      </c>
      <c r="W5" s="135">
        <f t="shared" si="0"/>
        <v>2908.8507728465056</v>
      </c>
      <c r="X5" s="135">
        <f t="shared" si="0"/>
        <v>3056.9515930809221</v>
      </c>
      <c r="Y5" s="135">
        <f t="shared" si="0"/>
        <v>-2891.9568359700042</v>
      </c>
    </row>
    <row r="6" spans="1:25" s="136" customFormat="1" ht="21" customHeight="1">
      <c r="A6" s="137" t="s">
        <v>513</v>
      </c>
      <c r="B6" s="135">
        <v>1558.8275215971453</v>
      </c>
      <c r="C6" s="135">
        <v>1631.1677461919603</v>
      </c>
      <c r="D6" s="135">
        <v>1595.9548829998839</v>
      </c>
      <c r="E6" s="135">
        <v>1625.7796362142358</v>
      </c>
      <c r="F6" s="135">
        <v>1663.1625724233022</v>
      </c>
      <c r="G6" s="135">
        <v>1628.6770608238628</v>
      </c>
      <c r="H6" s="135">
        <v>1572.9212045688898</v>
      </c>
      <c r="I6" s="135">
        <v>1653.0165776826807</v>
      </c>
      <c r="J6" s="135">
        <v>1782.5386011858541</v>
      </c>
      <c r="K6" s="135">
        <v>1854.7599230647891</v>
      </c>
      <c r="L6" s="135">
        <v>1849.3601209248191</v>
      </c>
      <c r="M6" s="135">
        <v>1925.3843527343706</v>
      </c>
      <c r="N6" s="135">
        <v>2011.3800916998116</v>
      </c>
      <c r="O6" s="135">
        <v>2006.0937752229893</v>
      </c>
      <c r="P6" s="135">
        <v>1936.6096781200074</v>
      </c>
      <c r="Q6" s="135">
        <v>2013.4642934864601</v>
      </c>
      <c r="R6" s="135">
        <v>1999.0403549200116</v>
      </c>
      <c r="S6" s="135">
        <v>2125.5561414999911</v>
      </c>
      <c r="T6" s="135">
        <v>2176.9377964199962</v>
      </c>
      <c r="U6" s="135">
        <v>2113.6392816099951</v>
      </c>
      <c r="V6" s="135">
        <v>2147.9720870215183</v>
      </c>
      <c r="W6" s="135">
        <v>2262.0836299665057</v>
      </c>
      <c r="X6" s="135">
        <v>2371.9724250509221</v>
      </c>
      <c r="Y6" s="135">
        <v>-2206.9776679400043</v>
      </c>
    </row>
    <row r="7" spans="1:25" s="136" customFormat="1" ht="21" customHeight="1">
      <c r="A7" s="137" t="s">
        <v>512</v>
      </c>
      <c r="B7" s="135">
        <v>495.39847062000007</v>
      </c>
      <c r="C7" s="135">
        <v>503.05454541999995</v>
      </c>
      <c r="D7" s="135">
        <v>496.80612505000011</v>
      </c>
      <c r="E7" s="135">
        <v>539.56052453999996</v>
      </c>
      <c r="F7" s="135">
        <v>523.82016008999994</v>
      </c>
      <c r="G7" s="135">
        <v>373.48246451</v>
      </c>
      <c r="H7" s="135">
        <v>524.54661176000013</v>
      </c>
      <c r="I7" s="135">
        <v>565.93401317999997</v>
      </c>
      <c r="J7" s="135">
        <v>504.43209835000005</v>
      </c>
      <c r="K7" s="135">
        <v>564.3647469</v>
      </c>
      <c r="L7" s="135">
        <v>563.87551380999992</v>
      </c>
      <c r="M7" s="135">
        <v>462.51712882999999</v>
      </c>
      <c r="N7" s="135">
        <v>444.62614302999998</v>
      </c>
      <c r="O7" s="135">
        <v>436.0569117</v>
      </c>
      <c r="P7" s="135">
        <v>530.92266313000005</v>
      </c>
      <c r="Q7" s="135">
        <v>538.3051197399999</v>
      </c>
      <c r="R7" s="135">
        <v>485.3853532899999</v>
      </c>
      <c r="S7" s="135">
        <v>493.88164345000001</v>
      </c>
      <c r="T7" s="135">
        <v>575.02404479000006</v>
      </c>
      <c r="U7" s="135">
        <v>649.59952038000006</v>
      </c>
      <c r="V7" s="135">
        <v>652.15681246000008</v>
      </c>
      <c r="W7" s="135">
        <v>646.76714288000005</v>
      </c>
      <c r="X7" s="135">
        <v>684.97916802999998</v>
      </c>
      <c r="Y7" s="135">
        <v>-684.97916802999998</v>
      </c>
    </row>
    <row r="8" spans="1:25" s="136" customFormat="1" ht="21" customHeight="1">
      <c r="A8" s="134" t="s">
        <v>668</v>
      </c>
      <c r="B8" s="135">
        <v>-540.84342308999976</v>
      </c>
      <c r="C8" s="135">
        <v>-541.31060439000021</v>
      </c>
      <c r="D8" s="135">
        <v>-499.8111132600003</v>
      </c>
      <c r="E8" s="135">
        <v>-590.90815165999959</v>
      </c>
      <c r="F8" s="135">
        <v>-915.53284724000025</v>
      </c>
      <c r="G8" s="135">
        <v>-870.84152094000069</v>
      </c>
      <c r="H8" s="135">
        <v>-555.5636082799997</v>
      </c>
      <c r="I8" s="135">
        <v>-465.25128074000025</v>
      </c>
      <c r="J8" s="135">
        <v>-576.85090844999979</v>
      </c>
      <c r="K8" s="135">
        <v>-537.98517427999991</v>
      </c>
      <c r="L8" s="135">
        <v>-567.37480373000085</v>
      </c>
      <c r="M8" s="135">
        <v>-842.58124801999986</v>
      </c>
      <c r="N8" s="135">
        <v>-691.65119385999992</v>
      </c>
      <c r="O8" s="135">
        <v>-600.91301741000018</v>
      </c>
      <c r="P8" s="135">
        <v>-781.15875809999852</v>
      </c>
      <c r="Q8" s="135">
        <v>-951.82250853646633</v>
      </c>
      <c r="R8" s="135">
        <v>-1183.7963179400203</v>
      </c>
      <c r="S8" s="135">
        <v>-1034.173413609986</v>
      </c>
      <c r="T8" s="135">
        <v>-1148.7991776600038</v>
      </c>
      <c r="U8" s="135">
        <v>-978.1206597599994</v>
      </c>
      <c r="V8" s="135">
        <v>-943.45775064150985</v>
      </c>
      <c r="W8" s="135">
        <v>-870.2860595464947</v>
      </c>
      <c r="X8" s="135">
        <v>-1003.4666744209173</v>
      </c>
      <c r="Y8" s="135">
        <v>830.46807584999965</v>
      </c>
    </row>
    <row r="9" spans="1:25" s="136" customFormat="1" ht="21" customHeight="1">
      <c r="A9" s="134" t="s">
        <v>116</v>
      </c>
      <c r="B9" s="135">
        <v>-507.33749604000002</v>
      </c>
      <c r="C9" s="135">
        <v>-504.60112838999999</v>
      </c>
      <c r="D9" s="135">
        <v>-552.96864881999988</v>
      </c>
      <c r="E9" s="135">
        <v>-575.08907705000036</v>
      </c>
      <c r="F9" s="135">
        <v>-516.37426952999999</v>
      </c>
      <c r="G9" s="135">
        <v>-486.14418649999988</v>
      </c>
      <c r="H9" s="135">
        <v>-608.83648608999988</v>
      </c>
      <c r="I9" s="135">
        <v>-577.63113583999984</v>
      </c>
      <c r="J9" s="135">
        <v>-540.05028230000005</v>
      </c>
      <c r="K9" s="135">
        <v>-565.11637004469992</v>
      </c>
      <c r="L9" s="135">
        <v>-647.2000284006001</v>
      </c>
      <c r="M9" s="135">
        <v>-810.16096269139996</v>
      </c>
      <c r="N9" s="135">
        <v>-732.5696825376998</v>
      </c>
      <c r="O9" s="135">
        <v>-800.14173088169991</v>
      </c>
      <c r="P9" s="135">
        <v>-804.26389980509987</v>
      </c>
      <c r="Q9" s="135">
        <v>-816.13610360059999</v>
      </c>
      <c r="R9" s="135">
        <v>-748.936707748</v>
      </c>
      <c r="S9" s="135">
        <v>-760.42187548390007</v>
      </c>
      <c r="T9" s="135">
        <v>-818.03149122069999</v>
      </c>
      <c r="U9" s="135">
        <v>-862.07869552760008</v>
      </c>
      <c r="V9" s="135">
        <v>-833.85764842200012</v>
      </c>
      <c r="W9" s="135">
        <v>-850.37086925369999</v>
      </c>
      <c r="X9" s="135">
        <v>-923.39760321581673</v>
      </c>
      <c r="Y9" s="135">
        <v>1059.3432081800001</v>
      </c>
    </row>
    <row r="10" spans="1:25" s="136" customFormat="1" ht="21" customHeight="1">
      <c r="A10" s="134" t="s">
        <v>84</v>
      </c>
      <c r="B10" s="135">
        <v>336.01916102999644</v>
      </c>
      <c r="C10" s="135">
        <v>351.98694092999762</v>
      </c>
      <c r="D10" s="135">
        <v>355.14253975999958</v>
      </c>
      <c r="E10" s="135">
        <v>327.26530437199682</v>
      </c>
      <c r="F10" s="135">
        <v>221.16484388999936</v>
      </c>
      <c r="G10" s="135">
        <v>220.16317674198024</v>
      </c>
      <c r="H10" s="135">
        <v>274.64272330957169</v>
      </c>
      <c r="I10" s="135">
        <v>346.92502191999961</v>
      </c>
      <c r="J10" s="135">
        <v>356.98305903999375</v>
      </c>
      <c r="K10" s="135">
        <v>388.27837780000186</v>
      </c>
      <c r="L10" s="135">
        <v>402.978217860006</v>
      </c>
      <c r="M10" s="135">
        <v>420.88178673000363</v>
      </c>
      <c r="N10" s="135">
        <v>387.79617028001155</v>
      </c>
      <c r="O10" s="135">
        <v>411.71608245998902</v>
      </c>
      <c r="P10" s="135">
        <v>386.9945449700063</v>
      </c>
      <c r="Q10" s="135">
        <v>278.59090360002108</v>
      </c>
      <c r="R10" s="135">
        <v>281.61111928999117</v>
      </c>
      <c r="S10" s="135">
        <v>284.43738066000481</v>
      </c>
      <c r="T10" s="135">
        <v>285.46155088999245</v>
      </c>
      <c r="U10" s="135">
        <v>302.33936627449589</v>
      </c>
      <c r="V10" s="135">
        <v>320.95334819600828</v>
      </c>
      <c r="W10" s="135">
        <v>363.0965760630109</v>
      </c>
      <c r="X10" s="135">
        <v>496.07290381949815</v>
      </c>
      <c r="Y10" s="135">
        <v>-492.43605450999792</v>
      </c>
    </row>
    <row r="11" spans="1:25" s="136" customFormat="1" ht="21" customHeight="1">
      <c r="A11" s="132" t="s">
        <v>488</v>
      </c>
      <c r="B11" s="116" t="s">
        <v>98</v>
      </c>
      <c r="C11" s="116" t="s">
        <v>99</v>
      </c>
      <c r="D11" s="116" t="s">
        <v>100</v>
      </c>
      <c r="E11" s="116" t="s">
        <v>101</v>
      </c>
      <c r="F11" s="116" t="s">
        <v>102</v>
      </c>
      <c r="G11" s="116" t="s">
        <v>406</v>
      </c>
      <c r="H11" s="116" t="s">
        <v>413</v>
      </c>
      <c r="I11" s="116" t="s">
        <v>426</v>
      </c>
      <c r="J11" s="116" t="s">
        <v>502</v>
      </c>
      <c r="K11" s="116" t="s">
        <v>541</v>
      </c>
      <c r="L11" s="116" t="s">
        <v>552</v>
      </c>
      <c r="M11" s="116" t="s">
        <v>558</v>
      </c>
      <c r="N11" s="116" t="s">
        <v>570</v>
      </c>
      <c r="O11" s="116" t="s">
        <v>571</v>
      </c>
      <c r="P11" s="116" t="s">
        <v>573</v>
      </c>
      <c r="Q11" s="116" t="s">
        <v>574</v>
      </c>
      <c r="R11" s="116" t="s">
        <v>614</v>
      </c>
      <c r="S11" s="116" t="s">
        <v>615</v>
      </c>
      <c r="T11" s="116" t="s">
        <v>617</v>
      </c>
      <c r="U11" s="116" t="s">
        <v>618</v>
      </c>
      <c r="V11" s="116" t="s">
        <v>676</v>
      </c>
      <c r="W11" s="116" t="s">
        <v>677</v>
      </c>
      <c r="X11" s="116" t="s">
        <v>674</v>
      </c>
      <c r="Y11" s="116" t="s">
        <v>675</v>
      </c>
    </row>
    <row r="12" spans="1:25" s="133" customFormat="1" ht="21" customHeight="1">
      <c r="A12" s="138" t="s">
        <v>85</v>
      </c>
      <c r="B12" s="139">
        <v>93992.948094989988</v>
      </c>
      <c r="C12" s="139">
        <v>94179.288037049977</v>
      </c>
      <c r="D12" s="139">
        <v>101406.92522890001</v>
      </c>
      <c r="E12" s="139">
        <v>96861.978168199988</v>
      </c>
      <c r="F12" s="139">
        <v>107400.30674436</v>
      </c>
      <c r="G12" s="139">
        <v>121582.37133539494</v>
      </c>
      <c r="H12" s="139">
        <v>120033.32995736002</v>
      </c>
      <c r="I12" s="139">
        <v>116277.13873259003</v>
      </c>
      <c r="J12" s="139">
        <v>120959.72389890996</v>
      </c>
      <c r="K12" s="139">
        <v>118615.34986084996</v>
      </c>
      <c r="L12" s="139">
        <v>119966.84194987999</v>
      </c>
      <c r="M12" s="139">
        <v>120165.50378909997</v>
      </c>
      <c r="N12" s="139">
        <v>122638.09078088999</v>
      </c>
      <c r="O12" s="139">
        <v>121936.04962692999</v>
      </c>
      <c r="P12" s="139">
        <v>128170.22958552999</v>
      </c>
      <c r="Q12" s="139">
        <v>123819.63561098998</v>
      </c>
      <c r="R12" s="139">
        <v>132961.27457635006</v>
      </c>
      <c r="S12" s="139">
        <v>138418.34181708997</v>
      </c>
      <c r="T12" s="139">
        <v>135009.58281187</v>
      </c>
      <c r="U12" s="139">
        <v>142657.07928652002</v>
      </c>
      <c r="V12" s="139">
        <v>136238.35834032</v>
      </c>
      <c r="W12" s="139">
        <v>134315.87616077004</v>
      </c>
      <c r="X12" s="139">
        <v>143662.47216007995</v>
      </c>
      <c r="Y12" s="139">
        <v>0</v>
      </c>
    </row>
    <row r="13" spans="1:25" s="133" customFormat="1" ht="21" customHeight="1">
      <c r="A13" s="138" t="s">
        <v>86</v>
      </c>
      <c r="B13" s="135">
        <v>60115.536574994803</v>
      </c>
      <c r="C13" s="135">
        <v>61738.093679276892</v>
      </c>
      <c r="D13" s="135">
        <v>63977.644389999994</v>
      </c>
      <c r="E13" s="135">
        <v>66311.751400621666</v>
      </c>
      <c r="F13" s="135">
        <v>67976.379989153429</v>
      </c>
      <c r="G13" s="135">
        <v>68773.303685171471</v>
      </c>
      <c r="H13" s="135">
        <v>67368.284851016739</v>
      </c>
      <c r="I13" s="135">
        <v>70279.677624091608</v>
      </c>
      <c r="J13" s="135">
        <v>72175.229031310795</v>
      </c>
      <c r="K13" s="135">
        <v>73164.330684875968</v>
      </c>
      <c r="L13" s="135">
        <v>75285.669917850493</v>
      </c>
      <c r="M13" s="135">
        <v>76304.268163530476</v>
      </c>
      <c r="N13" s="135">
        <v>76230.878319012845</v>
      </c>
      <c r="O13" s="135">
        <v>76591.583167025674</v>
      </c>
      <c r="P13" s="135">
        <v>78290.279796873234</v>
      </c>
      <c r="Q13" s="135">
        <v>82874.484111641723</v>
      </c>
      <c r="R13" s="135">
        <v>84539.480096123225</v>
      </c>
      <c r="S13" s="135">
        <v>84924.438590371472</v>
      </c>
      <c r="T13" s="135">
        <v>85297.030016081218</v>
      </c>
      <c r="U13" s="135">
        <v>87874.978716036348</v>
      </c>
      <c r="V13" s="135">
        <v>88511.287097477747</v>
      </c>
      <c r="W13" s="135">
        <v>88113.223078684532</v>
      </c>
      <c r="X13" s="135">
        <v>90393.456746077121</v>
      </c>
      <c r="Y13" s="135">
        <v>70916.919615110004</v>
      </c>
    </row>
    <row r="14" spans="1:25" s="133" customFormat="1" ht="21" customHeight="1">
      <c r="A14" s="138" t="s">
        <v>87</v>
      </c>
      <c r="B14" s="135">
        <v>20445.911243326998</v>
      </c>
      <c r="C14" s="135">
        <v>20730.427608934271</v>
      </c>
      <c r="D14" s="135">
        <v>21265.381999999998</v>
      </c>
      <c r="E14" s="135">
        <v>22146.697508314799</v>
      </c>
      <c r="F14" s="135">
        <v>23185.651857625773</v>
      </c>
      <c r="G14" s="135">
        <v>23947.071810071488</v>
      </c>
      <c r="H14" s="135">
        <v>21953.583526167502</v>
      </c>
      <c r="I14" s="135">
        <v>23264.436517373251</v>
      </c>
      <c r="J14" s="135">
        <v>24628.439423289554</v>
      </c>
      <c r="K14" s="135">
        <v>24462.313494218546</v>
      </c>
      <c r="L14" s="135">
        <v>24710.597911181751</v>
      </c>
      <c r="M14" s="135">
        <v>24984.087926181557</v>
      </c>
      <c r="N14" s="135">
        <v>24208.570069092861</v>
      </c>
      <c r="O14" s="135">
        <v>24720.916435304644</v>
      </c>
      <c r="P14" s="135">
        <v>24560.953990879992</v>
      </c>
      <c r="Q14" s="135">
        <v>27601.670955794631</v>
      </c>
      <c r="R14" s="135">
        <v>27857.820404963186</v>
      </c>
      <c r="S14" s="135">
        <v>27369.045679151463</v>
      </c>
      <c r="T14" s="135">
        <v>26632.818200731203</v>
      </c>
      <c r="U14" s="135">
        <v>26880.777624436359</v>
      </c>
      <c r="V14" s="135">
        <v>26576.160174487755</v>
      </c>
      <c r="W14" s="135">
        <v>25647.435689594524</v>
      </c>
      <c r="X14" s="135">
        <v>25937.026489047126</v>
      </c>
      <c r="Y14" s="135">
        <v>11611.120079939999</v>
      </c>
    </row>
    <row r="15" spans="1:25" s="133" customFormat="1" ht="21" customHeight="1">
      <c r="A15" s="138" t="s">
        <v>88</v>
      </c>
      <c r="B15" s="135">
        <v>39669.625331667805</v>
      </c>
      <c r="C15" s="135">
        <v>41007.666070342617</v>
      </c>
      <c r="D15" s="135">
        <v>42712.262389999996</v>
      </c>
      <c r="E15" s="135">
        <v>44165.053892306874</v>
      </c>
      <c r="F15" s="135">
        <v>44790.728131527656</v>
      </c>
      <c r="G15" s="135">
        <v>44826.231875099991</v>
      </c>
      <c r="H15" s="135">
        <v>45414.701324849244</v>
      </c>
      <c r="I15" s="135">
        <v>47015.241106718342</v>
      </c>
      <c r="J15" s="135">
        <v>47546.789608021238</v>
      </c>
      <c r="K15" s="135">
        <v>48702.017190657418</v>
      </c>
      <c r="L15" s="135">
        <v>50575.072006668735</v>
      </c>
      <c r="M15" s="135">
        <v>51320.180237348919</v>
      </c>
      <c r="N15" s="135">
        <v>52022.308249919988</v>
      </c>
      <c r="O15" s="135">
        <v>51870.666731721038</v>
      </c>
      <c r="P15" s="135">
        <v>53729.325805993241</v>
      </c>
      <c r="Q15" s="135">
        <v>55272.813155847092</v>
      </c>
      <c r="R15" s="135">
        <v>56681.659691160035</v>
      </c>
      <c r="S15" s="135">
        <v>57555.392911220013</v>
      </c>
      <c r="T15" s="135">
        <v>58664.211815350012</v>
      </c>
      <c r="U15" s="135">
        <v>60994.201091599985</v>
      </c>
      <c r="V15" s="135">
        <v>61935.126922989992</v>
      </c>
      <c r="W15" s="135">
        <v>62465.787389090001</v>
      </c>
      <c r="X15" s="135">
        <v>64456.430257029991</v>
      </c>
      <c r="Y15" s="135">
        <v>59305.799535170008</v>
      </c>
    </row>
    <row r="16" spans="1:25" s="133" customFormat="1" ht="21" customHeight="1">
      <c r="A16" s="138" t="s">
        <v>89</v>
      </c>
      <c r="B16" s="135">
        <v>60799.050896199995</v>
      </c>
      <c r="C16" s="135">
        <v>60985.548596960005</v>
      </c>
      <c r="D16" s="135">
        <v>67570.407880429993</v>
      </c>
      <c r="E16" s="135">
        <v>65857.72322094001</v>
      </c>
      <c r="F16" s="135">
        <v>69360.441454069995</v>
      </c>
      <c r="G16" s="135">
        <v>76036.540125720014</v>
      </c>
      <c r="H16" s="135">
        <v>77959.822704559992</v>
      </c>
      <c r="I16" s="135">
        <v>80576.154032320002</v>
      </c>
      <c r="J16" s="135">
        <v>78854.522192450007</v>
      </c>
      <c r="K16" s="135">
        <v>75848.245556590002</v>
      </c>
      <c r="L16" s="135">
        <v>79306.772795809986</v>
      </c>
      <c r="M16" s="135">
        <v>80589.537166919996</v>
      </c>
      <c r="N16" s="135">
        <v>78637.509984000004</v>
      </c>
      <c r="O16" s="135">
        <v>82852.241928700008</v>
      </c>
      <c r="P16" s="135">
        <v>82811.841199609989</v>
      </c>
      <c r="Q16" s="135">
        <v>84955.959627839999</v>
      </c>
      <c r="R16" s="135">
        <v>89705.787304199999</v>
      </c>
      <c r="S16" s="135">
        <v>87873.267970510002</v>
      </c>
      <c r="T16" s="135">
        <v>92009.696641169998</v>
      </c>
      <c r="U16" s="135">
        <v>92714.200286620005</v>
      </c>
      <c r="V16" s="135">
        <v>96531.933994449995</v>
      </c>
      <c r="W16" s="135">
        <v>96276.690402640001</v>
      </c>
      <c r="X16" s="135">
        <v>102514.53685199001</v>
      </c>
      <c r="Y16" s="135">
        <v>0</v>
      </c>
    </row>
    <row r="17" spans="1:25" s="133" customFormat="1" ht="21" customHeight="1">
      <c r="A17" s="138" t="s">
        <v>473</v>
      </c>
      <c r="B17" s="139">
        <v>9787.3086417699578</v>
      </c>
      <c r="C17" s="139">
        <v>9745.611727249996</v>
      </c>
      <c r="D17" s="139">
        <v>10146.658335459999</v>
      </c>
      <c r="E17" s="139">
        <v>9885.8800512999987</v>
      </c>
      <c r="F17" s="139">
        <v>10013.56701898</v>
      </c>
      <c r="G17" s="139">
        <v>10151.227208879955</v>
      </c>
      <c r="H17" s="139">
        <v>10652.10062522</v>
      </c>
      <c r="I17" s="139">
        <v>10753.716517809997</v>
      </c>
      <c r="J17" s="139">
        <v>11200.748102910009</v>
      </c>
      <c r="K17" s="139">
        <v>11671.151377020007</v>
      </c>
      <c r="L17" s="139">
        <v>12229.31594608</v>
      </c>
      <c r="M17" s="139">
        <v>11928.551096930008</v>
      </c>
      <c r="N17" s="139">
        <v>14435.981413910004</v>
      </c>
      <c r="O17" s="139">
        <v>14774.256773780004</v>
      </c>
      <c r="P17" s="139">
        <v>14693.251916350009</v>
      </c>
      <c r="Q17" s="139">
        <v>14789.745643299997</v>
      </c>
      <c r="R17" s="139">
        <v>14150.525002620005</v>
      </c>
      <c r="S17" s="139">
        <v>13773.01370162001</v>
      </c>
      <c r="T17" s="139">
        <v>13558.123158239996</v>
      </c>
      <c r="U17" s="139">
        <v>13979.749577779998</v>
      </c>
      <c r="V17" s="139">
        <v>14025.783007719998</v>
      </c>
      <c r="W17" s="139">
        <v>14193.808834400013</v>
      </c>
      <c r="X17" s="139">
        <v>14542.077927820001</v>
      </c>
      <c r="Y17" s="139">
        <v>0</v>
      </c>
    </row>
    <row r="18" spans="1:25" s="133" customFormat="1" ht="21" customHeight="1">
      <c r="A18" s="138" t="s">
        <v>90</v>
      </c>
      <c r="B18" s="140">
        <v>0.16033871411686609</v>
      </c>
      <c r="C18" s="140">
        <v>0.1584245874855113</v>
      </c>
      <c r="D18" s="140">
        <v>0.15656638346738355</v>
      </c>
      <c r="E18" s="140">
        <v>0.15098128730691782</v>
      </c>
      <c r="F18" s="140">
        <v>0.14292223161847026</v>
      </c>
      <c r="G18" s="140">
        <v>0.14427887846776341</v>
      </c>
      <c r="H18" s="140">
        <v>0.15181368271763937</v>
      </c>
      <c r="I18" s="140">
        <v>0.14641861769830439</v>
      </c>
      <c r="J18" s="140">
        <v>0.14650891605413832</v>
      </c>
      <c r="K18" s="140">
        <v>0.15245150054485099</v>
      </c>
      <c r="L18" s="140">
        <v>0.15659999999999999</v>
      </c>
      <c r="M18" s="140">
        <v>0.15820000000000001</v>
      </c>
      <c r="N18" s="140">
        <v>0.15997709354874853</v>
      </c>
      <c r="O18" s="140">
        <v>0.17122516153272591</v>
      </c>
      <c r="P18" s="140">
        <v>0.1704937543801926</v>
      </c>
      <c r="Q18" s="140">
        <v>0.14282426622650657</v>
      </c>
      <c r="R18" s="140">
        <v>0.14183136985113459</v>
      </c>
      <c r="S18" s="140">
        <v>0.14652191007062434</v>
      </c>
      <c r="T18" s="140">
        <v>0.15386094538390921</v>
      </c>
      <c r="U18" s="140">
        <v>0.15646756867200484</v>
      </c>
      <c r="V18" s="140">
        <v>0.15504008908827127</v>
      </c>
      <c r="W18" s="140">
        <v>0.15639682366397487</v>
      </c>
      <c r="X18" s="140">
        <v>0.1623099329633379</v>
      </c>
      <c r="Y18" s="140">
        <v>0</v>
      </c>
    </row>
    <row r="19" spans="1:25" s="133" customFormat="1" ht="24" customHeight="1">
      <c r="A19" s="134" t="s">
        <v>91</v>
      </c>
      <c r="B19" s="140">
        <v>0.14018101452325826</v>
      </c>
      <c r="C19" s="140">
        <v>0.14044532579737598</v>
      </c>
      <c r="D19" s="140">
        <v>0.14055790692538181</v>
      </c>
      <c r="E19" s="140">
        <v>0.13634215879979564</v>
      </c>
      <c r="F19" s="140">
        <v>0.13017256582260386</v>
      </c>
      <c r="G19" s="140">
        <v>0.13343600797254707</v>
      </c>
      <c r="H19" s="140">
        <v>0.14229041041082183</v>
      </c>
      <c r="I19" s="140">
        <v>0.13907349031227126</v>
      </c>
      <c r="J19" s="140">
        <v>0.14016744624818206</v>
      </c>
      <c r="K19" s="140">
        <v>0.14691098418893425</v>
      </c>
      <c r="L19" s="140">
        <v>0.15060000000000001</v>
      </c>
      <c r="M19" s="140">
        <v>0.14804570149838323</v>
      </c>
      <c r="N19" s="140">
        <v>0.14977001428661366</v>
      </c>
      <c r="O19" s="140">
        <v>0.15826950243808102</v>
      </c>
      <c r="P19" s="140">
        <v>0.15844821358465247</v>
      </c>
      <c r="Q19" s="140">
        <v>0.13130978831492673</v>
      </c>
      <c r="R19" s="140">
        <v>0.13057720995379266</v>
      </c>
      <c r="S19" s="140">
        <v>0.13505489909859889</v>
      </c>
      <c r="T19" s="140">
        <v>0.14319339299973499</v>
      </c>
      <c r="U19" s="140">
        <v>0.14409822039123024</v>
      </c>
      <c r="V19" s="140">
        <v>0.14273794137479023</v>
      </c>
      <c r="W19" s="140">
        <v>0.14385334962037602</v>
      </c>
      <c r="X19" s="140">
        <v>0.14710382150325302</v>
      </c>
      <c r="Y19" s="140">
        <v>0</v>
      </c>
    </row>
    <row r="20" spans="1:25" s="133" customFormat="1" ht="22.7" customHeight="1">
      <c r="A20" s="134" t="s">
        <v>92</v>
      </c>
      <c r="B20" s="140">
        <v>0.12078428832796334</v>
      </c>
      <c r="C20" s="140">
        <v>0.12185177172603012</v>
      </c>
      <c r="D20" s="140">
        <v>0.12123800409215804</v>
      </c>
      <c r="E20" s="140">
        <v>0.11799985897331211</v>
      </c>
      <c r="F20" s="140">
        <v>0.10711462222396334</v>
      </c>
      <c r="G20" s="140">
        <v>0.10959360213480424</v>
      </c>
      <c r="H20" s="140">
        <v>0.11730074165816898</v>
      </c>
      <c r="I20" s="140">
        <v>0.11746880021632991</v>
      </c>
      <c r="J20" s="140">
        <v>0.11712065825504762</v>
      </c>
      <c r="K20" s="140">
        <v>0.12718641005594838</v>
      </c>
      <c r="L20" s="140">
        <v>0.1293</v>
      </c>
      <c r="M20" s="140">
        <v>0.12621985199615426</v>
      </c>
      <c r="N20" s="140">
        <v>0.13038954903689717</v>
      </c>
      <c r="O20" s="140">
        <v>0.13688608935509652</v>
      </c>
      <c r="P20" s="140">
        <v>0.12995322949850743</v>
      </c>
      <c r="Q20" s="140">
        <v>0.12455444009395694</v>
      </c>
      <c r="R20" s="140">
        <v>0.12350523576942402</v>
      </c>
      <c r="S20" s="140">
        <v>0.12587661019101901</v>
      </c>
      <c r="T20" s="140">
        <v>0.13000383579159638</v>
      </c>
      <c r="U20" s="140">
        <v>0.13030849765289929</v>
      </c>
      <c r="V20" s="140">
        <v>0.12876212985363356</v>
      </c>
      <c r="W20" s="140">
        <v>0.12992877110555218</v>
      </c>
      <c r="X20" s="140">
        <v>0.12964306149162882</v>
      </c>
      <c r="Y20" s="140">
        <v>0</v>
      </c>
    </row>
    <row r="21" spans="1:25" s="133" customFormat="1" ht="21" customHeight="1">
      <c r="A21" s="132" t="s">
        <v>81</v>
      </c>
      <c r="B21" s="116" t="s">
        <v>98</v>
      </c>
      <c r="C21" s="116" t="s">
        <v>99</v>
      </c>
      <c r="D21" s="116" t="s">
        <v>100</v>
      </c>
      <c r="E21" s="116" t="s">
        <v>101</v>
      </c>
      <c r="F21" s="116" t="s">
        <v>102</v>
      </c>
      <c r="G21" s="116" t="s">
        <v>406</v>
      </c>
      <c r="H21" s="116" t="s">
        <v>413</v>
      </c>
      <c r="I21" s="116" t="s">
        <v>426</v>
      </c>
      <c r="J21" s="116" t="s">
        <v>502</v>
      </c>
      <c r="K21" s="116" t="s">
        <v>541</v>
      </c>
      <c r="L21" s="116" t="s">
        <v>552</v>
      </c>
      <c r="M21" s="116" t="s">
        <v>558</v>
      </c>
      <c r="N21" s="116" t="s">
        <v>570</v>
      </c>
      <c r="O21" s="116" t="s">
        <v>571</v>
      </c>
      <c r="P21" s="116" t="s">
        <v>573</v>
      </c>
      <c r="Q21" s="116" t="s">
        <v>574</v>
      </c>
      <c r="R21" s="116" t="s">
        <v>614</v>
      </c>
      <c r="S21" s="116" t="s">
        <v>615</v>
      </c>
      <c r="T21" s="116" t="s">
        <v>617</v>
      </c>
      <c r="U21" s="116" t="s">
        <v>618</v>
      </c>
      <c r="V21" s="116" t="s">
        <v>676</v>
      </c>
      <c r="W21" s="116" t="s">
        <v>677</v>
      </c>
      <c r="X21" s="116" t="s">
        <v>674</v>
      </c>
      <c r="Y21" s="116" t="s">
        <v>675</v>
      </c>
    </row>
    <row r="22" spans="1:25" s="133" customFormat="1" ht="21" customHeight="1">
      <c r="A22" s="138" t="s">
        <v>93</v>
      </c>
      <c r="B22" s="140">
        <v>0.138273534244651</v>
      </c>
      <c r="C22" s="140">
        <v>0.14272863272355224</v>
      </c>
      <c r="D22" s="140">
        <v>0.14179531393097561</v>
      </c>
      <c r="E22" s="140">
        <v>0.13069504923807415</v>
      </c>
      <c r="F22" s="140">
        <v>8.8936024059997565E-2</v>
      </c>
      <c r="G22" s="140">
        <v>8.6921199676760888E-2</v>
      </c>
      <c r="H22" s="140">
        <v>0.10621535901882122</v>
      </c>
      <c r="I22" s="140">
        <v>0.13174971375385619</v>
      </c>
      <c r="J22" s="140">
        <v>0.13266970131051073</v>
      </c>
      <c r="K22" s="140">
        <v>0.13903106904450765</v>
      </c>
      <c r="L22" s="140">
        <v>0.13912110957900281</v>
      </c>
      <c r="M22" s="140">
        <v>0.14500163975650796</v>
      </c>
      <c r="N22" s="140">
        <v>0.13447788628497215</v>
      </c>
      <c r="O22" s="140">
        <v>0.1385377124462473</v>
      </c>
      <c r="P22" s="140">
        <v>0.12621179894064688</v>
      </c>
      <c r="Q22" s="140">
        <v>8.9649264963627837E-2</v>
      </c>
      <c r="R22" s="140">
        <v>8.9707174074237769E-2</v>
      </c>
      <c r="S22" s="140">
        <v>8.9924602193899972E-2</v>
      </c>
      <c r="T22" s="140">
        <v>8.9573812391232938E-2</v>
      </c>
      <c r="U22" s="140">
        <v>9.4429985217838269E-2</v>
      </c>
      <c r="V22" s="140">
        <v>9.9858968274112878E-2</v>
      </c>
      <c r="W22" s="140">
        <v>0.11142229872788027</v>
      </c>
      <c r="X22" s="140">
        <v>0.14979092244553699</v>
      </c>
      <c r="Y22" s="140">
        <v>-0.29715223562045817</v>
      </c>
    </row>
    <row r="23" spans="1:25" s="133" customFormat="1" ht="21" customHeight="1">
      <c r="A23" s="138" t="s">
        <v>94</v>
      </c>
      <c r="B23" s="140">
        <v>1.3787420903620839E-2</v>
      </c>
      <c r="C23" s="140">
        <v>1.5048643280251683E-2</v>
      </c>
      <c r="D23" s="140">
        <v>1.4605602692193909E-2</v>
      </c>
      <c r="E23" s="140">
        <v>1.3270439639029741E-2</v>
      </c>
      <c r="F23" s="140">
        <v>8.6901712631368699E-3</v>
      </c>
      <c r="G23" s="140">
        <v>7.7140871338605699E-3</v>
      </c>
      <c r="H23" s="140">
        <v>9.1245956263008576E-3</v>
      </c>
      <c r="I23" s="140">
        <v>1.1796547765150267E-2</v>
      </c>
      <c r="J23" s="140">
        <v>1.2092481936602395E-2</v>
      </c>
      <c r="K23" s="140">
        <v>1.3028744541304427E-2</v>
      </c>
      <c r="L23" s="140">
        <v>1.3581056432660388E-2</v>
      </c>
      <c r="M23" s="140">
        <v>1.4095560840638122E-2</v>
      </c>
      <c r="N23" s="140">
        <v>1.2838631934804834E-2</v>
      </c>
      <c r="O23" s="140">
        <v>1.3535363994610972E-2</v>
      </c>
      <c r="P23" s="140">
        <v>1.243614255123382E-2</v>
      </c>
      <c r="Q23" s="140">
        <v>8.8738891572723855E-3</v>
      </c>
      <c r="R23" s="140">
        <v>8.8024924200604815E-3</v>
      </c>
      <c r="S23" s="140">
        <v>8.4113318541767512E-3</v>
      </c>
      <c r="T23" s="140">
        <v>8.3782772613707479E-3</v>
      </c>
      <c r="U23" s="140">
        <v>8.7393542126743551E-3</v>
      </c>
      <c r="V23" s="140">
        <v>9.2382467957929926E-3</v>
      </c>
      <c r="W23" s="140">
        <v>1.0779681868768431E-2</v>
      </c>
      <c r="X23" s="140">
        <v>1.4353206085724324E-2</v>
      </c>
      <c r="Y23" s="140">
        <v>-2.714113648857841E-2</v>
      </c>
    </row>
    <row r="24" spans="1:25" s="133" customFormat="1" ht="21" customHeight="1">
      <c r="A24" s="134" t="s">
        <v>95</v>
      </c>
      <c r="B24" s="140">
        <v>9.4655016919938398E-2</v>
      </c>
      <c r="C24" s="140">
        <v>9.8244424860593899E-2</v>
      </c>
      <c r="D24" s="140">
        <v>9.9525414703663634E-2</v>
      </c>
      <c r="E24" s="140">
        <v>0.10313902206840929</v>
      </c>
      <c r="F24" s="140">
        <v>0.10259824613177673</v>
      </c>
      <c r="G24" s="140">
        <v>9.2236334428145009E-2</v>
      </c>
      <c r="H24" s="140">
        <v>9.3946180509561897E-2</v>
      </c>
      <c r="I24" s="140">
        <v>9.8663375198074707E-2</v>
      </c>
      <c r="J24" s="140">
        <v>9.9643625545534367E-2</v>
      </c>
      <c r="K24" s="140">
        <v>9.8683222386881084E-2</v>
      </c>
      <c r="L24" s="140">
        <v>0.10124736498786145</v>
      </c>
      <c r="M24" s="140">
        <v>0.1031271986951946</v>
      </c>
      <c r="N24" s="140">
        <v>0.10330694461209165</v>
      </c>
      <c r="O24" s="140">
        <v>0.10269660889068367</v>
      </c>
      <c r="P24" s="140">
        <v>0.10028400027399573</v>
      </c>
      <c r="Q24" s="140">
        <v>0.1029288199558988</v>
      </c>
      <c r="R24" s="140">
        <v>9.7430581054379573E-2</v>
      </c>
      <c r="S24" s="140">
        <v>9.6898565436952203E-2</v>
      </c>
      <c r="T24" s="140">
        <v>9.892001540939277E-2</v>
      </c>
      <c r="U24" s="140">
        <v>9.7624530359728748E-2</v>
      </c>
      <c r="V24" s="140">
        <v>9.3050017517346054E-2</v>
      </c>
      <c r="W24" s="140">
        <v>9.6456376978676719E-2</v>
      </c>
      <c r="X24" s="140">
        <v>9.9312445299126056E-2</v>
      </c>
      <c r="Y24" s="140">
        <v>-0.11279624757793401</v>
      </c>
    </row>
    <row r="25" spans="1:25" s="133" customFormat="1" ht="24" customHeight="1">
      <c r="A25" s="134" t="s">
        <v>471</v>
      </c>
      <c r="B25" s="140">
        <v>7.1906702027771649E-2</v>
      </c>
      <c r="C25" s="140">
        <v>7.8462840231647596E-2</v>
      </c>
      <c r="D25" s="140">
        <v>7.4669104205533243E-2</v>
      </c>
      <c r="E25" s="140">
        <v>7.4376296410688977E-2</v>
      </c>
      <c r="F25" s="140">
        <v>7.4472317306763638E-2</v>
      </c>
      <c r="G25" s="140">
        <v>6.702422524485431E-2</v>
      </c>
      <c r="H25" s="140">
        <v>6.2538297085849542E-2</v>
      </c>
      <c r="I25" s="140">
        <v>6.6994949015045033E-2</v>
      </c>
      <c r="J25" s="140">
        <v>7.0626523694832091E-2</v>
      </c>
      <c r="K25" s="140">
        <v>7.2428989473234964E-2</v>
      </c>
      <c r="L25" s="140">
        <v>7.1819694768739659E-2</v>
      </c>
      <c r="M25" s="140">
        <v>7.332075202053534E-2</v>
      </c>
      <c r="N25" s="140">
        <v>7.5628998253370786E-2</v>
      </c>
      <c r="O25" s="140">
        <v>7.554364658193867E-2</v>
      </c>
      <c r="P25" s="140">
        <v>7.0306648227503377E-2</v>
      </c>
      <c r="Q25" s="140">
        <v>7.0585317474847614E-2</v>
      </c>
      <c r="R25" s="140">
        <v>6.8358088504899314E-2</v>
      </c>
      <c r="S25" s="140">
        <v>7.0474302300903902E-2</v>
      </c>
      <c r="T25" s="140">
        <v>7.2857366219608324E-2</v>
      </c>
      <c r="U25" s="140">
        <v>6.7705076260645619E-2</v>
      </c>
      <c r="V25" s="140">
        <v>6.7281853775821104E-2</v>
      </c>
      <c r="W25" s="140">
        <v>7.397585298632034E-2</v>
      </c>
      <c r="X25" s="140">
        <v>7.6579308908489074E-2</v>
      </c>
      <c r="Y25" s="140">
        <v>-8.9503606918489118E-2</v>
      </c>
    </row>
    <row r="26" spans="1:25" s="133" customFormat="1" ht="24" customHeight="1">
      <c r="A26" s="134" t="s">
        <v>472</v>
      </c>
      <c r="B26" s="140">
        <v>0.32854997074757297</v>
      </c>
      <c r="C26" s="140">
        <v>0.32343926870788819</v>
      </c>
      <c r="D26" s="140">
        <v>0.32468156007082383</v>
      </c>
      <c r="E26" s="140">
        <v>0.32291500605726076</v>
      </c>
      <c r="F26" s="140">
        <v>0.31714529095229355</v>
      </c>
      <c r="G26" s="140">
        <v>0.3122890519304542</v>
      </c>
      <c r="H26" s="140">
        <v>0.32184487199535344</v>
      </c>
      <c r="I26" s="140">
        <v>0.32273391266083279</v>
      </c>
      <c r="J26" s="140">
        <v>0.32433051714392991</v>
      </c>
      <c r="K26" s="140">
        <v>0.32572200477313074</v>
      </c>
      <c r="L26" s="140">
        <v>0.31929641176425944</v>
      </c>
      <c r="M26" s="140">
        <v>0.34049201085279812</v>
      </c>
      <c r="N26" s="140">
        <v>0.35641830211746628</v>
      </c>
      <c r="O26" s="140">
        <v>0.38020170904361766</v>
      </c>
      <c r="P26" s="140">
        <v>0.3939888851161939</v>
      </c>
      <c r="Q26" s="140">
        <v>0.38546115623958493</v>
      </c>
      <c r="R26" s="140">
        <v>0.38605694322011141</v>
      </c>
      <c r="S26" s="140">
        <v>0.37463494682007259</v>
      </c>
      <c r="T26" s="140">
        <v>0.36754924420234908</v>
      </c>
      <c r="U26" s="140">
        <v>0.36764827371294967</v>
      </c>
      <c r="V26" s="140">
        <v>0.37065533571069653</v>
      </c>
      <c r="W26" s="140">
        <v>0.37479024309355841</v>
      </c>
      <c r="X26" s="140">
        <v>0.37956246604809774</v>
      </c>
      <c r="Y26" s="140">
        <v>0.33853049506268884</v>
      </c>
    </row>
    <row r="27" spans="1:25" s="133" customFormat="1" ht="24" customHeight="1">
      <c r="A27" s="134" t="s">
        <v>96</v>
      </c>
      <c r="B27" s="140">
        <v>4.511113289460187E-2</v>
      </c>
      <c r="C27" s="140">
        <v>4.421527384282703E-2</v>
      </c>
      <c r="D27" s="140">
        <v>4.6386708227669333E-2</v>
      </c>
      <c r="E27" s="140">
        <v>4.4838373318039082E-2</v>
      </c>
      <c r="F27" s="140">
        <v>4.4682264684849128E-2</v>
      </c>
      <c r="G27" s="140">
        <v>5.1712685974432411E-2</v>
      </c>
      <c r="H27" s="140">
        <v>4.1688134629325364E-2</v>
      </c>
      <c r="I27" s="140">
        <v>3.5013902937346124E-2</v>
      </c>
      <c r="J27" s="140">
        <v>3.2533110177788829E-2</v>
      </c>
      <c r="K27" s="140">
        <v>3.4681391881870006E-2</v>
      </c>
      <c r="L27" s="140">
        <v>3.6676659698348921E-2</v>
      </c>
      <c r="M27" s="140">
        <v>3.650156217405115E-2</v>
      </c>
      <c r="N27" s="140">
        <v>4.0829512871959961E-2</v>
      </c>
      <c r="O27" s="140">
        <v>4.2706252648772883E-2</v>
      </c>
      <c r="P27" s="140">
        <v>4.7506712616581556E-2</v>
      </c>
      <c r="Q27" s="140">
        <v>4.9265438098400088E-2</v>
      </c>
      <c r="R27" s="140">
        <v>5.1970703707555903E-2</v>
      </c>
      <c r="S27" s="140">
        <v>5.3639238804396944E-2</v>
      </c>
      <c r="T27" s="140">
        <v>5.5198629030513882E-2</v>
      </c>
      <c r="U27" s="140">
        <v>5.299551142717799E-2</v>
      </c>
      <c r="V27" s="140">
        <v>4.8899762622368018E-2</v>
      </c>
      <c r="W27" s="140">
        <v>4.5468943157749138E-2</v>
      </c>
      <c r="X27" s="140">
        <v>4.4363956958192133E-2</v>
      </c>
      <c r="Y27" s="140">
        <v>0</v>
      </c>
    </row>
    <row r="28" spans="1:25" s="133" customFormat="1" ht="24" customHeight="1">
      <c r="A28" s="134" t="s">
        <v>97</v>
      </c>
      <c r="B28" s="140">
        <v>1.745460397554776</v>
      </c>
      <c r="C28" s="140">
        <v>1.7819951367786893</v>
      </c>
      <c r="D28" s="140">
        <v>1.712396334516755</v>
      </c>
      <c r="E28" s="140">
        <v>1.9631381177628533</v>
      </c>
      <c r="F28" s="140">
        <v>2.0628021715186082</v>
      </c>
      <c r="G28" s="140">
        <v>1.8270471575333203</v>
      </c>
      <c r="H28" s="140">
        <v>2.3409529573978838</v>
      </c>
      <c r="I28" s="140">
        <v>2.5223932236439226</v>
      </c>
      <c r="J28" s="140">
        <v>2.6259848898327762</v>
      </c>
      <c r="K28" s="140">
        <v>2.4163591946121494</v>
      </c>
      <c r="L28" s="140">
        <v>2.3106816219815456</v>
      </c>
      <c r="M28" s="140">
        <v>2.3949635124830291</v>
      </c>
      <c r="N28" s="140">
        <v>2.2101410927491312</v>
      </c>
      <c r="O28" s="140">
        <v>2.0299315162845808</v>
      </c>
      <c r="P28" s="140">
        <v>1.7875552729095756</v>
      </c>
      <c r="Q28" s="140">
        <v>1.6567912601524402</v>
      </c>
      <c r="R28" s="140">
        <v>1.6238101671531273</v>
      </c>
      <c r="S28" s="140">
        <v>1.5405904452952091</v>
      </c>
      <c r="T28" s="140">
        <v>1.5456665171238209</v>
      </c>
      <c r="U28" s="140">
        <v>1.5746528065857013</v>
      </c>
      <c r="V28" s="140">
        <v>1.6145943295818497</v>
      </c>
      <c r="W28" s="140">
        <v>1.6720159421142031</v>
      </c>
      <c r="X28" s="140">
        <v>1.7156678180684948</v>
      </c>
      <c r="Y28" s="140" t="s">
        <v>13</v>
      </c>
    </row>
    <row r="29" spans="1:25" s="133" customFormat="1" ht="24" customHeight="1">
      <c r="A29" s="132" t="s">
        <v>82</v>
      </c>
      <c r="B29" s="116" t="s">
        <v>98</v>
      </c>
      <c r="C29" s="116" t="s">
        <v>99</v>
      </c>
      <c r="D29" s="116" t="s">
        <v>100</v>
      </c>
      <c r="E29" s="116" t="s">
        <v>101</v>
      </c>
      <c r="F29" s="116" t="s">
        <v>102</v>
      </c>
      <c r="G29" s="116" t="s">
        <v>406</v>
      </c>
      <c r="H29" s="116" t="s">
        <v>413</v>
      </c>
      <c r="I29" s="116" t="s">
        <v>426</v>
      </c>
      <c r="J29" s="116" t="s">
        <v>502</v>
      </c>
      <c r="K29" s="116" t="s">
        <v>541</v>
      </c>
      <c r="L29" s="116" t="s">
        <v>552</v>
      </c>
      <c r="M29" s="116" t="s">
        <v>558</v>
      </c>
      <c r="N29" s="116" t="s">
        <v>570</v>
      </c>
      <c r="O29" s="116" t="s">
        <v>571</v>
      </c>
      <c r="P29" s="116" t="s">
        <v>573</v>
      </c>
      <c r="Q29" s="116" t="s">
        <v>574</v>
      </c>
      <c r="R29" s="116" t="s">
        <v>614</v>
      </c>
      <c r="S29" s="116" t="s">
        <v>615</v>
      </c>
      <c r="T29" s="116" t="s">
        <v>617</v>
      </c>
      <c r="U29" s="116" t="s">
        <v>618</v>
      </c>
      <c r="V29" s="116" t="s">
        <v>676</v>
      </c>
      <c r="W29" s="116" t="s">
        <v>677</v>
      </c>
      <c r="X29" s="116" t="s">
        <v>674</v>
      </c>
      <c r="Y29" s="116" t="s">
        <v>675</v>
      </c>
    </row>
    <row r="30" spans="1:25" s="133" customFormat="1" ht="24" customHeight="1">
      <c r="A30" s="134" t="s">
        <v>470</v>
      </c>
      <c r="B30" s="141">
        <v>3769</v>
      </c>
      <c r="C30" s="141">
        <v>3776</v>
      </c>
      <c r="D30" s="141">
        <v>3830</v>
      </c>
      <c r="E30" s="141">
        <v>3885</v>
      </c>
      <c r="F30" s="141">
        <v>3959</v>
      </c>
      <c r="G30" s="141">
        <v>3979</v>
      </c>
      <c r="H30" s="141">
        <v>3968</v>
      </c>
      <c r="I30" s="141">
        <v>3914</v>
      </c>
      <c r="J30" s="141">
        <v>3969</v>
      </c>
      <c r="K30" s="141">
        <v>4137</v>
      </c>
      <c r="L30" s="141">
        <v>4240</v>
      </c>
      <c r="M30" s="141">
        <v>4376</v>
      </c>
      <c r="N30" s="141">
        <v>4491</v>
      </c>
      <c r="O30" s="141">
        <v>4571</v>
      </c>
      <c r="P30" s="141">
        <v>4620</v>
      </c>
      <c r="Q30" s="141">
        <v>4463</v>
      </c>
      <c r="R30" s="141">
        <v>4207</v>
      </c>
      <c r="S30" s="141">
        <v>4255</v>
      </c>
      <c r="T30" s="141">
        <v>4294.9831999999869</v>
      </c>
      <c r="U30" s="141">
        <v>4280</v>
      </c>
      <c r="V30" s="141">
        <v>4166</v>
      </c>
      <c r="W30" s="141">
        <v>4400.9911000000748</v>
      </c>
      <c r="X30" s="141">
        <v>4455.0000000000036</v>
      </c>
      <c r="Y30" s="141">
        <v>0</v>
      </c>
    </row>
    <row r="31" spans="1:25" s="133" customFormat="1" ht="24" customHeight="1">
      <c r="A31" s="138" t="s">
        <v>496</v>
      </c>
      <c r="B31" s="287">
        <v>48538</v>
      </c>
      <c r="C31" s="287">
        <v>50980</v>
      </c>
      <c r="D31" s="287">
        <v>51258</v>
      </c>
      <c r="E31" s="287">
        <v>51472</v>
      </c>
      <c r="F31" s="287">
        <v>51011</v>
      </c>
      <c r="G31" s="287">
        <v>50732.146630858122</v>
      </c>
      <c r="H31" s="287">
        <v>48209.434399999998</v>
      </c>
      <c r="I31" s="287">
        <v>49493.720999999998</v>
      </c>
      <c r="J31" s="287">
        <v>49931.779244720004</v>
      </c>
      <c r="K31" s="287">
        <v>48075.649555952958</v>
      </c>
      <c r="L31" s="287">
        <v>52828</v>
      </c>
      <c r="M31" s="287">
        <v>52341</v>
      </c>
      <c r="N31" s="287">
        <v>49067.983593999998</v>
      </c>
      <c r="O31" s="287">
        <v>47381.549116775597</v>
      </c>
      <c r="P31" s="287">
        <v>48964.464734101406</v>
      </c>
      <c r="Q31" s="287">
        <v>47822</v>
      </c>
      <c r="R31" s="287">
        <v>0</v>
      </c>
      <c r="S31" s="287">
        <v>0</v>
      </c>
      <c r="T31" s="287">
        <v>0</v>
      </c>
      <c r="U31" s="287">
        <v>0</v>
      </c>
      <c r="V31" s="287">
        <v>0</v>
      </c>
      <c r="W31" s="287">
        <v>0</v>
      </c>
      <c r="X31" s="287">
        <v>0</v>
      </c>
      <c r="Y31" s="287">
        <v>0</v>
      </c>
    </row>
    <row r="32" spans="1:25" s="133" customFormat="1" ht="10.5" customHeight="1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</row>
    <row r="33" spans="1:21" s="136" customFormat="1" ht="16.5" customHeight="1">
      <c r="A33" s="134" t="s">
        <v>72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 s="136" customFormat="1" ht="16.5" customHeight="1">
      <c r="A34" s="291" t="s">
        <v>551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</row>
    <row r="35" spans="1:21" s="133" customFormat="1">
      <c r="A35" s="291" t="s">
        <v>394</v>
      </c>
    </row>
    <row r="36" spans="1:21" s="143" customFormat="1" ht="12.75">
      <c r="A36" s="291" t="s">
        <v>395</v>
      </c>
    </row>
    <row r="37" spans="1:21" s="143" customFormat="1" ht="12.75">
      <c r="A37" s="291" t="s">
        <v>396</v>
      </c>
    </row>
    <row r="38" spans="1:21" s="143" customFormat="1" ht="12.75">
      <c r="A38" s="291" t="s">
        <v>397</v>
      </c>
    </row>
    <row r="39" spans="1:21" s="143" customFormat="1" ht="12.75">
      <c r="A39" s="291" t="s">
        <v>398</v>
      </c>
    </row>
    <row r="40" spans="1:21" s="143" customFormat="1" ht="12.75">
      <c r="A40" s="291" t="s">
        <v>399</v>
      </c>
    </row>
    <row r="43" spans="1:21">
      <c r="A43" s="33"/>
    </row>
  </sheetData>
  <phoneticPr fontId="194" type="noConversion"/>
  <hyperlinks>
    <hyperlink ref="A2" location="Contents!A1" display="              (Contents)" xr:uid="{1500577C-8642-4293-BE1D-1A62BDBCCE12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23FE-F298-47C8-A7B1-74CFF88EE670}">
  <sheetPr>
    <tabColor rgb="FF5775CF"/>
    <pageSetUpPr autoPageBreaks="0" fitToPage="1"/>
  </sheetPr>
  <dimension ref="A1:AR23"/>
  <sheetViews>
    <sheetView showGridLines="0" zoomScale="85" zoomScaleNormal="85" workbookViewId="0">
      <pane xSplit="1" ySplit="4" topLeftCell="AA11" activePane="bottomRight" state="frozen"/>
      <selection activeCell="R17" sqref="R17"/>
      <selection pane="topRight" activeCell="R17" sqref="R17"/>
      <selection pane="bottomLeft" activeCell="R17" sqref="R17"/>
      <selection pane="bottomRight" activeCell="AS9" sqref="AS9"/>
    </sheetView>
  </sheetViews>
  <sheetFormatPr defaultColWidth="9.140625" defaultRowHeight="15" customHeight="1" outlineLevelCol="1"/>
  <cols>
    <col min="1" max="1" width="52" style="41" customWidth="1"/>
    <col min="2" max="5" width="9.140625" style="40"/>
    <col min="6" max="7" width="8.5703125" style="40" customWidth="1"/>
    <col min="8" max="8" width="9.140625" style="40"/>
    <col min="9" max="10" width="8.5703125" style="40" customWidth="1"/>
    <col min="11" max="11" width="9.140625" style="40"/>
    <col min="12" max="14" width="8.5703125" style="40" customWidth="1"/>
    <col min="15" max="18" width="9.140625" style="40"/>
    <col min="19" max="20" width="8.5703125" style="5" customWidth="1"/>
    <col min="21" max="21" width="8.5703125" style="40" customWidth="1"/>
    <col min="22" max="24" width="9.140625" style="40"/>
    <col min="25" max="25" width="10" style="40" customWidth="1"/>
    <col min="26" max="29" width="9.140625" style="40" customWidth="1"/>
    <col min="30" max="30" width="9.140625" style="40"/>
    <col min="31" max="36" width="9.140625" style="40" customWidth="1"/>
    <col min="37" max="37" width="9.140625" style="40"/>
    <col min="38" max="40" width="9.140625" style="40" customWidth="1"/>
    <col min="41" max="43" width="9.140625" style="40" hidden="1" customWidth="1" outlineLevel="1"/>
    <col min="44" max="44" width="9.140625" style="40" collapsed="1"/>
    <col min="45" max="16384" width="9.140625" style="40"/>
  </cols>
  <sheetData>
    <row r="1" spans="1:43" ht="57" customHeight="1">
      <c r="A1" s="78"/>
    </row>
    <row r="2" spans="1:43" ht="15" customHeight="1">
      <c r="A2" s="144" t="s">
        <v>350</v>
      </c>
    </row>
    <row r="3" spans="1:43" s="9" customFormat="1" ht="15" customHeight="1">
      <c r="A3" s="6"/>
    </row>
    <row r="4" spans="1:43" s="118" customFormat="1" ht="15" customHeight="1">
      <c r="A4" s="115" t="s">
        <v>489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7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7" t="s">
        <v>465</v>
      </c>
      <c r="P4" s="116" t="s">
        <v>502</v>
      </c>
      <c r="Q4" s="116" t="s">
        <v>541</v>
      </c>
      <c r="R4" s="116" t="s">
        <v>542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572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616</v>
      </c>
      <c r="AG4" s="116" t="s">
        <v>617</v>
      </c>
      <c r="AH4" s="116" t="s">
        <v>618</v>
      </c>
      <c r="AI4" s="116" t="s">
        <v>619</v>
      </c>
      <c r="AJ4" s="117" t="s">
        <v>613</v>
      </c>
      <c r="AK4" s="116" t="s">
        <v>676</v>
      </c>
      <c r="AL4" s="116" t="s">
        <v>677</v>
      </c>
      <c r="AM4" s="116" t="s">
        <v>678</v>
      </c>
      <c r="AN4" s="116" t="s">
        <v>674</v>
      </c>
      <c r="AO4" s="116" t="s">
        <v>675</v>
      </c>
      <c r="AP4" s="116" t="s">
        <v>679</v>
      </c>
      <c r="AQ4" s="117" t="s">
        <v>680</v>
      </c>
    </row>
    <row r="5" spans="1:43" s="118" customFormat="1" ht="15" customHeight="1">
      <c r="A5" s="119" t="s">
        <v>514</v>
      </c>
      <c r="B5" s="120">
        <f>+B6+B9</f>
        <v>2054.2259922171452</v>
      </c>
      <c r="C5" s="120">
        <f t="shared" ref="C5:O5" si="0">+C6+C9</f>
        <v>2134.2222916119604</v>
      </c>
      <c r="D5" s="121">
        <f t="shared" si="0"/>
        <v>4188.448283829106</v>
      </c>
      <c r="E5" s="120">
        <f t="shared" si="0"/>
        <v>2092.7610080498839</v>
      </c>
      <c r="F5" s="120">
        <f t="shared" si="0"/>
        <v>2165.3401607542355</v>
      </c>
      <c r="G5" s="121">
        <f t="shared" si="0"/>
        <v>4258.1011688041199</v>
      </c>
      <c r="H5" s="121">
        <f t="shared" si="0"/>
        <v>8446.5494526332259</v>
      </c>
      <c r="I5" s="120">
        <f>+I6+I9</f>
        <v>2187.0118158333089</v>
      </c>
      <c r="J5" s="120">
        <f>+J6+J9</f>
        <v>2002.2252968566443</v>
      </c>
      <c r="K5" s="121">
        <f t="shared" si="0"/>
        <v>4189.2371126899525</v>
      </c>
      <c r="L5" s="120">
        <f t="shared" si="0"/>
        <v>2085.8151145588986</v>
      </c>
      <c r="M5" s="120">
        <f t="shared" si="0"/>
        <v>2230.6033861426995</v>
      </c>
      <c r="N5" s="121">
        <f t="shared" si="0"/>
        <v>4316.4185007015976</v>
      </c>
      <c r="O5" s="121">
        <f t="shared" si="0"/>
        <v>8505.655613391551</v>
      </c>
      <c r="P5" s="120">
        <f>+P6+P9</f>
        <v>2286.9706995358542</v>
      </c>
      <c r="Q5" s="120">
        <f>+Q6+Q9</f>
        <v>2419.1246699647891</v>
      </c>
      <c r="R5" s="121">
        <f t="shared" ref="R5" si="1">+R6+R9</f>
        <v>4706.0953695006428</v>
      </c>
      <c r="S5" s="120">
        <f>+S6+S9</f>
        <v>2413.2356347348191</v>
      </c>
      <c r="T5" s="120">
        <f>+T6+T9</f>
        <v>2387.9014815643704</v>
      </c>
      <c r="U5" s="121">
        <f t="shared" ref="U5:V5" si="2">+U6+U9</f>
        <v>4801.13711629919</v>
      </c>
      <c r="V5" s="121">
        <f t="shared" si="2"/>
        <v>9507.2324857998319</v>
      </c>
      <c r="W5" s="120">
        <f>+W6+W9</f>
        <v>2456.0062347298117</v>
      </c>
      <c r="X5" s="120">
        <f>+X6+X9</f>
        <v>2442.1506869229893</v>
      </c>
      <c r="Y5" s="121">
        <f t="shared" ref="Y5" si="3">+Y6+Y9</f>
        <v>4898.1569216528005</v>
      </c>
      <c r="Z5" s="120">
        <f>+Z6+Z9</f>
        <v>2467.5323412500074</v>
      </c>
      <c r="AA5" s="120">
        <f>+AA6+AA9</f>
        <v>2551.7694132264601</v>
      </c>
      <c r="AB5" s="121">
        <f t="shared" ref="AB5:AC5" si="4">+AB6+AB9</f>
        <v>5019.3017544764671</v>
      </c>
      <c r="AC5" s="121">
        <f t="shared" si="4"/>
        <v>9917.4586761292685</v>
      </c>
      <c r="AD5" s="120">
        <f>+AD6+AD9</f>
        <v>2484.4257082100116</v>
      </c>
      <c r="AE5" s="120">
        <f>+AE6+AE9</f>
        <v>2619.4377849499911</v>
      </c>
      <c r="AF5" s="121">
        <f t="shared" ref="AF5" si="5">+AF6+AF9</f>
        <v>5103.8634931600027</v>
      </c>
      <c r="AG5" s="120">
        <f>+AG6+AG9</f>
        <v>2751.9618412099962</v>
      </c>
      <c r="AH5" s="120">
        <f>+AH6+AH9</f>
        <v>2763.2388019899954</v>
      </c>
      <c r="AI5" s="121">
        <f t="shared" ref="AI5:AJ5" si="6">+AI6+AI9</f>
        <v>5515.2006431999916</v>
      </c>
      <c r="AJ5" s="121">
        <f t="shared" si="6"/>
        <v>10619.064136359995</v>
      </c>
      <c r="AK5" s="120">
        <f>+AK6+AK9</f>
        <v>2800.1288994815181</v>
      </c>
      <c r="AL5" s="120">
        <f>+AL6+AL9</f>
        <v>2908.8507728465056</v>
      </c>
      <c r="AM5" s="121">
        <f t="shared" ref="AM5" si="7">+AM6+AM9</f>
        <v>5708.9796723280242</v>
      </c>
      <c r="AN5" s="120">
        <f>+AN6+AN9</f>
        <v>3056.9515930809221</v>
      </c>
      <c r="AO5" s="120">
        <f>+AO6+AO9</f>
        <v>-2891.9568359700042</v>
      </c>
      <c r="AP5" s="121">
        <f t="shared" ref="AP5:AQ5" si="8">+AP6+AP9</f>
        <v>164.99475711091782</v>
      </c>
      <c r="AQ5" s="121">
        <f t="shared" si="8"/>
        <v>5873.974429438942</v>
      </c>
    </row>
    <row r="6" spans="1:43" s="123" customFormat="1" ht="15" customHeight="1">
      <c r="A6" s="122" t="s">
        <v>534</v>
      </c>
      <c r="B6" s="120">
        <v>1558.8275215971453</v>
      </c>
      <c r="C6" s="120">
        <v>1631.1677461919603</v>
      </c>
      <c r="D6" s="121">
        <f>SUM(B6:C6)</f>
        <v>3189.9952677891056</v>
      </c>
      <c r="E6" s="120">
        <v>1595.9548829998839</v>
      </c>
      <c r="F6" s="120">
        <v>1625.7796362142358</v>
      </c>
      <c r="G6" s="121">
        <f>E6+F6</f>
        <v>3221.7345192141197</v>
      </c>
      <c r="H6" s="121">
        <f>+D6+G6</f>
        <v>6411.7297870032253</v>
      </c>
      <c r="I6" s="120">
        <f>SUM(I7:I8)</f>
        <v>1663.1916557433087</v>
      </c>
      <c r="J6" s="120">
        <f>SUM(J7:J8)</f>
        <v>1628.7428323466443</v>
      </c>
      <c r="K6" s="121">
        <f>I6+J6</f>
        <v>3291.934488089953</v>
      </c>
      <c r="L6" s="120">
        <v>1572.9212041688984</v>
      </c>
      <c r="M6" s="120">
        <v>1653.0166715926994</v>
      </c>
      <c r="N6" s="121">
        <f>L6+M6</f>
        <v>3225.9378757615978</v>
      </c>
      <c r="O6" s="121">
        <f>+K6+N6</f>
        <v>6517.8723638515512</v>
      </c>
      <c r="P6" s="120">
        <f>SUM(P7:P8)</f>
        <v>1782.5386011858541</v>
      </c>
      <c r="Q6" s="120">
        <f>SUM(Q7:Q8)</f>
        <v>1854.7599230647891</v>
      </c>
      <c r="R6" s="121">
        <f>P6+Q6</f>
        <v>3637.2985242506429</v>
      </c>
      <c r="S6" s="120">
        <f>SUM(S7:S8)</f>
        <v>1849.3601209248191</v>
      </c>
      <c r="T6" s="120">
        <f>SUM(T7:T8)</f>
        <v>1925.3843527343706</v>
      </c>
      <c r="U6" s="121">
        <f>S6+T6</f>
        <v>3774.7444736591897</v>
      </c>
      <c r="V6" s="121">
        <f>+R6+U6</f>
        <v>7412.0429979098326</v>
      </c>
      <c r="W6" s="120">
        <f>SUM(W7:W8)</f>
        <v>2011.3800916998116</v>
      </c>
      <c r="X6" s="120">
        <f>SUM(X7:X8)</f>
        <v>2006.0937752229893</v>
      </c>
      <c r="Y6" s="121">
        <f>W6+X6</f>
        <v>4017.4738669228009</v>
      </c>
      <c r="Z6" s="120">
        <f>SUM(Z7:Z8)</f>
        <v>1936.6096781200074</v>
      </c>
      <c r="AA6" s="120">
        <f>SUM(AA7:AA8)</f>
        <v>2013.4642934864601</v>
      </c>
      <c r="AB6" s="121">
        <f>Z6+AA6</f>
        <v>3950.0739716064672</v>
      </c>
      <c r="AC6" s="121">
        <f>+Y6+AB6</f>
        <v>7967.5478385292681</v>
      </c>
      <c r="AD6" s="120">
        <f>SUM(AD7:AD8)</f>
        <v>1999.0403549200116</v>
      </c>
      <c r="AE6" s="120">
        <f>SUM(AE7:AE8)</f>
        <v>2125.5561414999911</v>
      </c>
      <c r="AF6" s="121">
        <f>AD6+AE6</f>
        <v>4124.5964964200029</v>
      </c>
      <c r="AG6" s="120">
        <f>SUM(AG7:AG8)</f>
        <v>2176.9377964199962</v>
      </c>
      <c r="AH6" s="120">
        <f>SUM(AH7:AH8)</f>
        <v>2113.6392816099951</v>
      </c>
      <c r="AI6" s="121">
        <f>AG6+AH6</f>
        <v>4290.5770780299918</v>
      </c>
      <c r="AJ6" s="121">
        <f>+AF6+AI6</f>
        <v>8415.1735744499947</v>
      </c>
      <c r="AK6" s="120">
        <f>SUM(AK7:AK8)</f>
        <v>2147.9720870215183</v>
      </c>
      <c r="AL6" s="120">
        <f>SUM(AL7:AL8)</f>
        <v>2262.0836299665057</v>
      </c>
      <c r="AM6" s="121">
        <f>AK6+AL6</f>
        <v>4410.055716988024</v>
      </c>
      <c r="AN6" s="120">
        <f>SUM(AN7:AN8)</f>
        <v>2371.9724250509221</v>
      </c>
      <c r="AO6" s="120">
        <f>SUM(AO7:AO8)</f>
        <v>-2206.9776679400043</v>
      </c>
      <c r="AP6" s="121">
        <f>AN6+AO6</f>
        <v>164.99475711091782</v>
      </c>
      <c r="AQ6" s="121">
        <f>+AM6+AP6</f>
        <v>4575.0504740989418</v>
      </c>
    </row>
    <row r="7" spans="1:43" s="118" customFormat="1" ht="15" customHeight="1">
      <c r="A7" s="124" t="s">
        <v>535</v>
      </c>
      <c r="B7" s="125">
        <v>1294.0185215971453</v>
      </c>
      <c r="C7" s="125">
        <v>1361.5147461919603</v>
      </c>
      <c r="D7" s="126">
        <f t="shared" ref="D7:D8" si="9">SUM(B7:C7)</f>
        <v>2655.5332677891056</v>
      </c>
      <c r="E7" s="125">
        <v>1415.4288829998839</v>
      </c>
      <c r="F7" s="125">
        <v>1509.5216362142357</v>
      </c>
      <c r="G7" s="126">
        <f t="shared" ref="G7:G8" si="10">E7+F7</f>
        <v>2924.9505192141196</v>
      </c>
      <c r="H7" s="126">
        <f t="shared" ref="H7:H8" si="11">+D7+G7</f>
        <v>5580.4837870032252</v>
      </c>
      <c r="I7" s="125">
        <v>1533.7606557433087</v>
      </c>
      <c r="J7" s="125">
        <v>1404.0272843466441</v>
      </c>
      <c r="K7" s="126">
        <f t="shared" ref="K7:K8" si="12">I7+J7</f>
        <v>2937.7879400899528</v>
      </c>
      <c r="L7" s="125">
        <v>1435.8251651688984</v>
      </c>
      <c r="M7" s="125">
        <v>1528.5037315926993</v>
      </c>
      <c r="N7" s="126">
        <f>L7+M7</f>
        <v>2964.3288967615977</v>
      </c>
      <c r="O7" s="126">
        <f>+K7+N7</f>
        <v>5902.11683685155</v>
      </c>
      <c r="P7" s="125">
        <v>1597.5345936058541</v>
      </c>
      <c r="Q7" s="125">
        <v>1616.0658328036966</v>
      </c>
      <c r="R7" s="126">
        <f t="shared" ref="R7:R8" si="13">P7+Q7</f>
        <v>3213.6004264095509</v>
      </c>
      <c r="S7" s="125">
        <v>1701.5804700115027</v>
      </c>
      <c r="T7" s="125">
        <v>1778.5697621884267</v>
      </c>
      <c r="U7" s="126">
        <f>S7+T7</f>
        <v>3480.1502321999296</v>
      </c>
      <c r="V7" s="126">
        <f>+R7+U7</f>
        <v>6693.7506586094805</v>
      </c>
      <c r="W7" s="125">
        <v>1775.5093558211213</v>
      </c>
      <c r="X7" s="125">
        <v>1786.3435796141814</v>
      </c>
      <c r="Y7" s="126">
        <f t="shared" ref="Y7:Y8" si="14">W7+X7</f>
        <v>3561.8529354353027</v>
      </c>
      <c r="Z7" s="125">
        <v>1787.0446955995601</v>
      </c>
      <c r="AA7" s="125">
        <v>1911.7694165933981</v>
      </c>
      <c r="AB7" s="126">
        <f>Z7+AA7</f>
        <v>3698.8141121929584</v>
      </c>
      <c r="AC7" s="126">
        <f>+Y7+AB7</f>
        <v>7260.6670476282616</v>
      </c>
      <c r="AD7" s="125">
        <v>1845.8463507400406</v>
      </c>
      <c r="AE7" s="125">
        <v>1885.3621426184097</v>
      </c>
      <c r="AF7" s="126">
        <f t="shared" ref="AF7:AF8" si="15">AD7+AE7</f>
        <v>3731.2084933584501</v>
      </c>
      <c r="AG7" s="125">
        <v>1958.0880899952176</v>
      </c>
      <c r="AH7" s="125">
        <v>1976.0004233614138</v>
      </c>
      <c r="AI7" s="126">
        <f>AG7+AH7</f>
        <v>3934.0885133566317</v>
      </c>
      <c r="AJ7" s="126">
        <f>+AF7+AI7</f>
        <v>7665.2970067150818</v>
      </c>
      <c r="AK7" s="125">
        <v>1909.9813839901735</v>
      </c>
      <c r="AL7" s="125">
        <v>1988.8714736181419</v>
      </c>
      <c r="AM7" s="126">
        <f t="shared" ref="AM7:AM8" si="16">AK7+AL7</f>
        <v>3898.8528576083154</v>
      </c>
      <c r="AN7" s="125">
        <v>2087.5643720990984</v>
      </c>
      <c r="AO7" s="125">
        <v>-2206.9776679400043</v>
      </c>
      <c r="AP7" s="126">
        <f>AN7+AO7</f>
        <v>-119.4132958409059</v>
      </c>
      <c r="AQ7" s="126">
        <f>+AM7+AP7</f>
        <v>3779.4395617674095</v>
      </c>
    </row>
    <row r="8" spans="1:43" s="118" customFormat="1" ht="15" customHeight="1">
      <c r="A8" s="124" t="s">
        <v>536</v>
      </c>
      <c r="B8" s="125">
        <v>264.80900000000003</v>
      </c>
      <c r="C8" s="125">
        <v>269.65300000000002</v>
      </c>
      <c r="D8" s="126">
        <f t="shared" si="9"/>
        <v>534.46199999999999</v>
      </c>
      <c r="E8" s="125">
        <v>180.52600000000001</v>
      </c>
      <c r="F8" s="125">
        <v>116.258</v>
      </c>
      <c r="G8" s="126">
        <f t="shared" si="10"/>
        <v>296.78399999999999</v>
      </c>
      <c r="H8" s="126">
        <f t="shared" si="11"/>
        <v>831.24599999999998</v>
      </c>
      <c r="I8" s="125">
        <v>129.43100000000001</v>
      </c>
      <c r="J8" s="125">
        <v>224.71554800000001</v>
      </c>
      <c r="K8" s="126">
        <f t="shared" si="12"/>
        <v>354.14654800000005</v>
      </c>
      <c r="L8" s="125">
        <v>137.09603899999999</v>
      </c>
      <c r="M8" s="125">
        <v>124.51294</v>
      </c>
      <c r="N8" s="126">
        <f>L8+M8</f>
        <v>261.60897899999998</v>
      </c>
      <c r="O8" s="126">
        <f>+K8+N8</f>
        <v>615.75552700000003</v>
      </c>
      <c r="P8" s="125">
        <v>185.00400758000001</v>
      </c>
      <c r="Q8" s="125">
        <v>238.69409026109241</v>
      </c>
      <c r="R8" s="126">
        <f t="shared" si="13"/>
        <v>423.69809784109242</v>
      </c>
      <c r="S8" s="125">
        <v>147.77965091331632</v>
      </c>
      <c r="T8" s="125">
        <v>146.81459054594396</v>
      </c>
      <c r="U8" s="126">
        <f>S8+T8</f>
        <v>294.59424145926027</v>
      </c>
      <c r="V8" s="126">
        <f>+R8+U8</f>
        <v>718.29233930035275</v>
      </c>
      <c r="W8" s="125">
        <v>235.87073587869037</v>
      </c>
      <c r="X8" s="125">
        <v>219.75019560880779</v>
      </c>
      <c r="Y8" s="126">
        <f t="shared" si="14"/>
        <v>455.62093148749818</v>
      </c>
      <c r="Z8" s="125">
        <v>149.56498252044727</v>
      </c>
      <c r="AA8" s="125">
        <v>101.69487689306193</v>
      </c>
      <c r="AB8" s="126">
        <f>Z8+AA8</f>
        <v>251.25985941350922</v>
      </c>
      <c r="AC8" s="126">
        <f>+Y8+AB8</f>
        <v>706.88079090100746</v>
      </c>
      <c r="AD8" s="125">
        <v>153.19400417997099</v>
      </c>
      <c r="AE8" s="125">
        <v>240.19399888158136</v>
      </c>
      <c r="AF8" s="126">
        <f t="shared" si="15"/>
        <v>393.38800306155235</v>
      </c>
      <c r="AG8" s="125">
        <v>218.84970642477856</v>
      </c>
      <c r="AH8" s="125">
        <v>137.6388582485813</v>
      </c>
      <c r="AI8" s="126">
        <f>AG8+AH8</f>
        <v>356.48856467335986</v>
      </c>
      <c r="AJ8" s="126">
        <f>+AF8+AI8</f>
        <v>749.87656773491221</v>
      </c>
      <c r="AK8" s="125">
        <v>237.99070303134476</v>
      </c>
      <c r="AL8" s="125">
        <v>273.21215634836381</v>
      </c>
      <c r="AM8" s="126">
        <f t="shared" si="16"/>
        <v>511.20285937970857</v>
      </c>
      <c r="AN8" s="125">
        <v>284.40805295182372</v>
      </c>
      <c r="AO8" s="125">
        <v>0</v>
      </c>
      <c r="AP8" s="126">
        <f>AN8+AO8</f>
        <v>284.40805295182372</v>
      </c>
      <c r="AQ8" s="126">
        <f>+AM8+AP8</f>
        <v>795.61091233153229</v>
      </c>
    </row>
    <row r="9" spans="1:43" s="123" customFormat="1" ht="15" customHeight="1">
      <c r="A9" s="122" t="s">
        <v>537</v>
      </c>
      <c r="B9" s="120">
        <v>495.39847062000007</v>
      </c>
      <c r="C9" s="120">
        <v>503.05454541999995</v>
      </c>
      <c r="D9" s="121">
        <f>SUM(B9:C9)</f>
        <v>998.45301603999997</v>
      </c>
      <c r="E9" s="120">
        <v>496.80612505000011</v>
      </c>
      <c r="F9" s="120">
        <v>539.56052453999996</v>
      </c>
      <c r="G9" s="121">
        <f>E9+F9</f>
        <v>1036.3666495900002</v>
      </c>
      <c r="H9" s="121">
        <f>+D9+G9</f>
        <v>2034.8196656300001</v>
      </c>
      <c r="I9" s="120">
        <v>523.82016008999994</v>
      </c>
      <c r="J9" s="120">
        <v>373.48246451000006</v>
      </c>
      <c r="K9" s="121">
        <f>I9+J9</f>
        <v>897.30262459999994</v>
      </c>
      <c r="L9" s="120">
        <v>512.89391039000009</v>
      </c>
      <c r="M9" s="120">
        <v>577.5867145499999</v>
      </c>
      <c r="N9" s="121">
        <f>L9+M9</f>
        <v>1090.4806249399999</v>
      </c>
      <c r="O9" s="121">
        <f>+K9+N9</f>
        <v>1987.7832495399998</v>
      </c>
      <c r="P9" s="120">
        <v>504.43209835000005</v>
      </c>
      <c r="Q9" s="120">
        <v>564.3647469</v>
      </c>
      <c r="R9" s="121">
        <f>P9+Q9</f>
        <v>1068.7968452499999</v>
      </c>
      <c r="S9" s="120">
        <v>563.87551381000003</v>
      </c>
      <c r="T9" s="120">
        <v>462.51712882999999</v>
      </c>
      <c r="U9" s="121">
        <f>S9+T9</f>
        <v>1026.3926426400001</v>
      </c>
      <c r="V9" s="121">
        <f>+R9+U9</f>
        <v>2095.1894878900002</v>
      </c>
      <c r="W9" s="120">
        <v>444.62614302999998</v>
      </c>
      <c r="X9" s="120">
        <v>436.05691169999989</v>
      </c>
      <c r="Y9" s="121">
        <f>W9+X9</f>
        <v>880.68305472999987</v>
      </c>
      <c r="Z9" s="120">
        <v>530.92266312999993</v>
      </c>
      <c r="AA9" s="120">
        <v>538.30511974000001</v>
      </c>
      <c r="AB9" s="121">
        <f>Z9+AA9</f>
        <v>1069.2277828699998</v>
      </c>
      <c r="AC9" s="121">
        <f>+Y9+AB9</f>
        <v>1949.9108375999997</v>
      </c>
      <c r="AD9" s="120">
        <v>485.38535329000001</v>
      </c>
      <c r="AE9" s="120">
        <v>493.88164344999996</v>
      </c>
      <c r="AF9" s="121">
        <f>AD9+AE9</f>
        <v>979.26699673999997</v>
      </c>
      <c r="AG9" s="120">
        <v>575.02404479000006</v>
      </c>
      <c r="AH9" s="120">
        <v>649.59952038000006</v>
      </c>
      <c r="AI9" s="121">
        <f>AG9+AH9</f>
        <v>1224.6235651700001</v>
      </c>
      <c r="AJ9" s="121">
        <f>+AF9+AI9</f>
        <v>2203.8905619100001</v>
      </c>
      <c r="AK9" s="120">
        <v>652.15681245999997</v>
      </c>
      <c r="AL9" s="120">
        <v>646.76714288000005</v>
      </c>
      <c r="AM9" s="121">
        <f>AK9+AL9</f>
        <v>1298.92395534</v>
      </c>
      <c r="AN9" s="120">
        <v>684.97916802999998</v>
      </c>
      <c r="AO9" s="120">
        <v>-684.97916802999998</v>
      </c>
      <c r="AP9" s="121">
        <f>AN9+AO9</f>
        <v>0</v>
      </c>
      <c r="AQ9" s="121">
        <f>+AM9+AP9</f>
        <v>1298.92395534</v>
      </c>
    </row>
    <row r="10" spans="1:43" s="118" customFormat="1" ht="15" customHeight="1">
      <c r="A10" s="119" t="s">
        <v>668</v>
      </c>
      <c r="B10" s="120">
        <v>-540.84342308999976</v>
      </c>
      <c r="C10" s="120">
        <v>-541.31060439000021</v>
      </c>
      <c r="D10" s="121">
        <f t="shared" ref="D10:D18" si="17">SUM(B10:C10)</f>
        <v>-1082.15402748</v>
      </c>
      <c r="E10" s="120">
        <v>-499.8111132600003</v>
      </c>
      <c r="F10" s="120">
        <v>-590.90815165999959</v>
      </c>
      <c r="G10" s="121">
        <f t="shared" ref="G10:G18" si="18">E10+F10</f>
        <v>-1090.7192649199999</v>
      </c>
      <c r="H10" s="121">
        <f t="shared" ref="H10:H18" si="19">+D10+G10</f>
        <v>-2172.8732923999996</v>
      </c>
      <c r="I10" s="120">
        <v>-915.53284724000025</v>
      </c>
      <c r="J10" s="120">
        <v>-870.84152094000069</v>
      </c>
      <c r="K10" s="121">
        <f t="shared" ref="K10:K18" si="20">I10+J10</f>
        <v>-1786.3743681800011</v>
      </c>
      <c r="L10" s="120">
        <v>-555.5636082799997</v>
      </c>
      <c r="M10" s="120">
        <v>-465.25128074000099</v>
      </c>
      <c r="N10" s="121">
        <f t="shared" ref="N10:N18" si="21">L10+M10</f>
        <v>-1020.8148890200007</v>
      </c>
      <c r="O10" s="121">
        <f t="shared" ref="O10:O18" si="22">+K10+N10</f>
        <v>-2807.1892572000015</v>
      </c>
      <c r="P10" s="120">
        <v>-576.85090844999979</v>
      </c>
      <c r="Q10" s="120">
        <v>-537.98517427999991</v>
      </c>
      <c r="R10" s="121">
        <f t="shared" ref="R10:R18" si="23">P10+Q10</f>
        <v>-1114.8360827299998</v>
      </c>
      <c r="S10" s="120">
        <v>-567.37480373000074</v>
      </c>
      <c r="T10" s="120">
        <v>-842.58124801999986</v>
      </c>
      <c r="U10" s="121">
        <f t="shared" ref="U10:U18" si="24">S10+T10</f>
        <v>-1409.9560517500006</v>
      </c>
      <c r="V10" s="121">
        <f t="shared" ref="V10" si="25">+R10+U10</f>
        <v>-2524.7921344800006</v>
      </c>
      <c r="W10" s="120">
        <v>-691.65119386000003</v>
      </c>
      <c r="X10" s="120">
        <v>-600.91301741000007</v>
      </c>
      <c r="Y10" s="121">
        <f t="shared" ref="Y10:Y18" si="26">W10+X10</f>
        <v>-1292.5642112700002</v>
      </c>
      <c r="Z10" s="120">
        <v>-781.15875809999852</v>
      </c>
      <c r="AA10" s="120">
        <v>-951.82250853646656</v>
      </c>
      <c r="AB10" s="121">
        <f t="shared" ref="AB10:AB18" si="27">Z10+AA10</f>
        <v>-1732.9812666364651</v>
      </c>
      <c r="AC10" s="121">
        <f t="shared" ref="AC10" si="28">+Y10+AB10</f>
        <v>-3025.5454779064653</v>
      </c>
      <c r="AD10" s="120">
        <v>-1183.7963179400203</v>
      </c>
      <c r="AE10" s="120">
        <v>-1034.173413609986</v>
      </c>
      <c r="AF10" s="121">
        <f t="shared" ref="AF10:AF18" si="29">AD10+AE10</f>
        <v>-2217.9697315500061</v>
      </c>
      <c r="AG10" s="120">
        <v>-1148.7991776600038</v>
      </c>
      <c r="AH10" s="120">
        <v>-978.12065975999928</v>
      </c>
      <c r="AI10" s="121">
        <f t="shared" ref="AI10:AI18" si="30">AG10+AH10</f>
        <v>-2126.9198374200032</v>
      </c>
      <c r="AJ10" s="121">
        <f t="shared" ref="AJ10" si="31">+AF10+AI10</f>
        <v>-4344.8895689700093</v>
      </c>
      <c r="AK10" s="120">
        <v>-943.45775064150962</v>
      </c>
      <c r="AL10" s="120">
        <v>-870.2860595464947</v>
      </c>
      <c r="AM10" s="121">
        <f t="shared" ref="AM10:AM18" si="32">AK10+AL10</f>
        <v>-1813.7438101880043</v>
      </c>
      <c r="AN10" s="120">
        <v>-1003.4666744209173</v>
      </c>
      <c r="AO10" s="120">
        <v>830.46807584999965</v>
      </c>
      <c r="AP10" s="121">
        <f t="shared" ref="AP10:AP18" si="33">AN10+AO10</f>
        <v>-172.99859857091769</v>
      </c>
      <c r="AQ10" s="121">
        <f t="shared" ref="AQ10" si="34">+AM10+AP10</f>
        <v>-1986.742408758922</v>
      </c>
    </row>
    <row r="11" spans="1:43" s="118" customFormat="1" ht="15" customHeight="1">
      <c r="A11" s="119" t="s">
        <v>531</v>
      </c>
      <c r="B11" s="120">
        <f>SUM(B12:B14)</f>
        <v>-974.40815690048248</v>
      </c>
      <c r="C11" s="120">
        <f>SUM(C12:C14)</f>
        <v>-1032.0850704319623</v>
      </c>
      <c r="D11" s="121">
        <f t="shared" si="17"/>
        <v>-2006.4932273324448</v>
      </c>
      <c r="E11" s="120">
        <f>SUM(E12:E14)</f>
        <v>-1021.1538090598845</v>
      </c>
      <c r="F11" s="120">
        <f>SUM(F12:F14)</f>
        <v>-1077.6381411045425</v>
      </c>
      <c r="G11" s="121">
        <f t="shared" si="18"/>
        <v>-2098.7919501644269</v>
      </c>
      <c r="H11" s="121">
        <f t="shared" si="19"/>
        <v>-4105.2851774968713</v>
      </c>
      <c r="I11" s="120">
        <f>SUM(I12:I14)</f>
        <v>-984.14575432239371</v>
      </c>
      <c r="J11" s="120">
        <f>SUM(J12:J14)</f>
        <v>-848.07908047024569</v>
      </c>
      <c r="K11" s="121">
        <f t="shared" si="20"/>
        <v>-1832.2248347926393</v>
      </c>
      <c r="L11" s="120">
        <f>SUM(L12:L14)</f>
        <v>-1103.4430759161635</v>
      </c>
      <c r="M11" s="120">
        <f>SUM(M12:M14)</f>
        <v>-1253.9220182590445</v>
      </c>
      <c r="N11" s="121">
        <f t="shared" si="21"/>
        <v>-2357.365094175208</v>
      </c>
      <c r="O11" s="121">
        <f>+K11+N11</f>
        <v>-4189.5899289678473</v>
      </c>
      <c r="P11" s="120">
        <f>SUM(P12:P14)</f>
        <v>-1060.0536875592043</v>
      </c>
      <c r="Q11" s="120">
        <f>SUM(Q12:Q14)</f>
        <v>-1156.3444935043742</v>
      </c>
      <c r="R11" s="121">
        <f t="shared" si="23"/>
        <v>-2216.3981810635787</v>
      </c>
      <c r="S11" s="120">
        <f>SUM(S12:S14)</f>
        <v>-1182.2620713884112</v>
      </c>
      <c r="T11" s="120">
        <f>SUM(T12:T14)</f>
        <v>-1683.6559746077908</v>
      </c>
      <c r="U11" s="121">
        <f t="shared" si="24"/>
        <v>-2865.9180459962017</v>
      </c>
      <c r="V11" s="121">
        <f>+R11+U11</f>
        <v>-5082.3162270597804</v>
      </c>
      <c r="W11" s="120">
        <f>SUM(W12:W14)</f>
        <v>-1187.5779508697999</v>
      </c>
      <c r="X11" s="120">
        <f>SUM(X12:X14)</f>
        <v>-1228.2894273429999</v>
      </c>
      <c r="Y11" s="121">
        <f t="shared" si="26"/>
        <v>-2415.8673782127998</v>
      </c>
      <c r="Z11" s="120">
        <f>SUM(Z12:Z14)</f>
        <v>-1302.9620676699999</v>
      </c>
      <c r="AA11" s="120">
        <f>SUM(AA12:AA14)</f>
        <v>-1230.9869146400001</v>
      </c>
      <c r="AB11" s="121">
        <f t="shared" si="27"/>
        <v>-2533.9489823100002</v>
      </c>
      <c r="AC11" s="121">
        <f>+Y11+AB11</f>
        <v>-4949.8163605228001</v>
      </c>
      <c r="AD11" s="120">
        <f>SUM(AD12:AD14)</f>
        <v>-1107.6340905700001</v>
      </c>
      <c r="AE11" s="120">
        <f>SUM(AE12:AE14)</f>
        <v>-1203.8298520700002</v>
      </c>
      <c r="AF11" s="121">
        <f t="shared" si="29"/>
        <v>-2311.4639426400004</v>
      </c>
      <c r="AG11" s="120">
        <f>SUM(AG12:AG14)</f>
        <v>-1364.62436559</v>
      </c>
      <c r="AH11" s="120">
        <f>SUM(AH12:AH14)</f>
        <v>-1541.7885318199999</v>
      </c>
      <c r="AI11" s="121">
        <f t="shared" si="30"/>
        <v>-2906.4128974099999</v>
      </c>
      <c r="AJ11" s="121">
        <f>+AF11+AI11</f>
        <v>-5217.8768400500003</v>
      </c>
      <c r="AK11" s="120">
        <f>SUM(AK12:AK14)</f>
        <v>-1505.9869183500005</v>
      </c>
      <c r="AL11" s="120">
        <f>SUM(AL12:AL14)</f>
        <v>-1527.8990857400001</v>
      </c>
      <c r="AM11" s="121">
        <f t="shared" si="32"/>
        <v>-3033.8860040900008</v>
      </c>
      <c r="AN11" s="120">
        <f>SUM(AN12:AN14)</f>
        <v>-1608.0392917300003</v>
      </c>
      <c r="AO11" s="120">
        <f>SUM(AO12:AO14)</f>
        <v>1622.6555864800002</v>
      </c>
      <c r="AP11" s="121">
        <f t="shared" si="33"/>
        <v>14.616294749999952</v>
      </c>
      <c r="AQ11" s="121">
        <f>+AM11+AP11</f>
        <v>-3019.2697093400011</v>
      </c>
    </row>
    <row r="12" spans="1:43" s="118" customFormat="1" ht="15" customHeight="1">
      <c r="A12" s="127" t="s">
        <v>538</v>
      </c>
      <c r="B12" s="125">
        <v>-507.33749604000002</v>
      </c>
      <c r="C12" s="125">
        <v>-504.60112838999999</v>
      </c>
      <c r="D12" s="121">
        <f t="shared" si="17"/>
        <v>-1011.93862443</v>
      </c>
      <c r="E12" s="125">
        <v>-552.96864881999988</v>
      </c>
      <c r="F12" s="125">
        <v>-575.08907705000036</v>
      </c>
      <c r="G12" s="121">
        <f t="shared" si="18"/>
        <v>-1128.0577258700002</v>
      </c>
      <c r="H12" s="121">
        <f t="shared" si="19"/>
        <v>-2139.9963503000004</v>
      </c>
      <c r="I12" s="125">
        <v>-516.37426953000011</v>
      </c>
      <c r="J12" s="125">
        <v>-486.14418649999999</v>
      </c>
      <c r="K12" s="121">
        <f t="shared" si="20"/>
        <v>-1002.5184560300002</v>
      </c>
      <c r="L12" s="125">
        <v>-608.83648608999999</v>
      </c>
      <c r="M12" s="125">
        <v>-581.78196331999982</v>
      </c>
      <c r="N12" s="121">
        <f t="shared" si="21"/>
        <v>-1190.6184494099998</v>
      </c>
      <c r="O12" s="121">
        <f t="shared" si="22"/>
        <v>-2193.1369054400002</v>
      </c>
      <c r="P12" s="125">
        <v>-540.05028230000016</v>
      </c>
      <c r="Q12" s="125">
        <v>-565.11637004469992</v>
      </c>
      <c r="R12" s="121">
        <f t="shared" si="23"/>
        <v>-1105.1666523447002</v>
      </c>
      <c r="S12" s="125">
        <v>-647.20002840060022</v>
      </c>
      <c r="T12" s="125">
        <v>-810.16096269139985</v>
      </c>
      <c r="U12" s="121">
        <f t="shared" si="24"/>
        <v>-1457.3609910919999</v>
      </c>
      <c r="V12" s="121">
        <f t="shared" ref="V12:V18" si="35">+R12+U12</f>
        <v>-2562.5276434367001</v>
      </c>
      <c r="W12" s="125">
        <v>-732.56968253769992</v>
      </c>
      <c r="X12" s="125">
        <v>-800.14173088170003</v>
      </c>
      <c r="Y12" s="121">
        <f t="shared" si="26"/>
        <v>-1532.7114134193998</v>
      </c>
      <c r="Z12" s="125">
        <v>-804.26389980509998</v>
      </c>
      <c r="AA12" s="125">
        <v>-816.13610360059988</v>
      </c>
      <c r="AB12" s="121">
        <f t="shared" si="27"/>
        <v>-1620.4000034056999</v>
      </c>
      <c r="AC12" s="121">
        <f t="shared" ref="AC12:AC18" si="36">+Y12+AB12</f>
        <v>-3153.1114168250997</v>
      </c>
      <c r="AD12" s="125">
        <v>-748.93670774800012</v>
      </c>
      <c r="AE12" s="125">
        <v>-760.23124742380014</v>
      </c>
      <c r="AF12" s="121">
        <f t="shared" si="29"/>
        <v>-1509.1679551718003</v>
      </c>
      <c r="AG12" s="125">
        <v>-818.02614666080001</v>
      </c>
      <c r="AH12" s="125">
        <v>-862.07869552759985</v>
      </c>
      <c r="AI12" s="121">
        <f t="shared" si="30"/>
        <v>-1680.1048421883997</v>
      </c>
      <c r="AJ12" s="121">
        <f t="shared" ref="AJ12:AJ18" si="37">+AF12+AI12</f>
        <v>-3189.2727973602</v>
      </c>
      <c r="AK12" s="125">
        <v>-833.85764842200024</v>
      </c>
      <c r="AL12" s="125">
        <v>-850.37086925370011</v>
      </c>
      <c r="AM12" s="121">
        <f t="shared" si="32"/>
        <v>-1684.2285176757005</v>
      </c>
      <c r="AN12" s="125">
        <v>-923.39760321581684</v>
      </c>
      <c r="AO12" s="125">
        <v>1059.3432081800001</v>
      </c>
      <c r="AP12" s="121">
        <f t="shared" si="33"/>
        <v>135.9456049641833</v>
      </c>
      <c r="AQ12" s="121">
        <f t="shared" ref="AQ12:AQ18" si="38">+AM12+AP12</f>
        <v>-1548.2829127115172</v>
      </c>
    </row>
    <row r="13" spans="1:43" s="118" customFormat="1" ht="15" customHeight="1">
      <c r="A13" s="127" t="s">
        <v>539</v>
      </c>
      <c r="B13" s="125">
        <v>-122.10144165048243</v>
      </c>
      <c r="C13" s="125">
        <v>-179.49002441196117</v>
      </c>
      <c r="D13" s="121">
        <f t="shared" si="17"/>
        <v>-301.5914660624436</v>
      </c>
      <c r="E13" s="125">
        <v>-118.60804974988461</v>
      </c>
      <c r="F13" s="125">
        <v>-158.16217115454214</v>
      </c>
      <c r="G13" s="121">
        <f t="shared" si="18"/>
        <v>-276.77022090442676</v>
      </c>
      <c r="H13" s="121">
        <f t="shared" si="19"/>
        <v>-578.36168696687037</v>
      </c>
      <c r="I13" s="125">
        <v>-135.16219835239357</v>
      </c>
      <c r="J13" s="125">
        <v>-124.93098535024549</v>
      </c>
      <c r="K13" s="121">
        <f t="shared" si="20"/>
        <v>-260.09318370263907</v>
      </c>
      <c r="L13" s="125">
        <v>-133.99598696616343</v>
      </c>
      <c r="M13" s="125">
        <v>-143.87563407904472</v>
      </c>
      <c r="N13" s="121">
        <f t="shared" si="21"/>
        <v>-277.87162104520814</v>
      </c>
      <c r="O13" s="121">
        <f t="shared" si="22"/>
        <v>-537.96480474784721</v>
      </c>
      <c r="P13" s="125">
        <v>-147.86920417920419</v>
      </c>
      <c r="Q13" s="125">
        <v>-143.76657167437443</v>
      </c>
      <c r="R13" s="121">
        <f t="shared" si="23"/>
        <v>-291.63577585357859</v>
      </c>
      <c r="S13" s="125">
        <v>-133.05037922841092</v>
      </c>
      <c r="T13" s="125">
        <v>-116.5562354654909</v>
      </c>
      <c r="U13" s="121">
        <f t="shared" si="24"/>
        <v>-249.6066146939018</v>
      </c>
      <c r="V13" s="121">
        <f t="shared" si="35"/>
        <v>-541.24239054748045</v>
      </c>
      <c r="W13" s="125">
        <v>-144.04161763979999</v>
      </c>
      <c r="X13" s="125">
        <v>-110.90810806000002</v>
      </c>
      <c r="Y13" s="121">
        <f t="shared" si="26"/>
        <v>-254.94972569980001</v>
      </c>
      <c r="Z13" s="125">
        <v>-173.01154291999998</v>
      </c>
      <c r="AA13" s="125">
        <v>-147.73268329000001</v>
      </c>
      <c r="AB13" s="121">
        <f t="shared" si="27"/>
        <v>-320.74422620999997</v>
      </c>
      <c r="AC13" s="121">
        <f t="shared" si="36"/>
        <v>-575.69395190980003</v>
      </c>
      <c r="AD13" s="125">
        <v>-142.19915537</v>
      </c>
      <c r="AE13" s="125">
        <v>-133.45565734000002</v>
      </c>
      <c r="AF13" s="121">
        <f t="shared" si="29"/>
        <v>-275.65481270999999</v>
      </c>
      <c r="AG13" s="125">
        <v>-150.49035708000002</v>
      </c>
      <c r="AH13" s="125">
        <v>-185.61589093999999</v>
      </c>
      <c r="AI13" s="121">
        <f t="shared" si="30"/>
        <v>-336.10624802000001</v>
      </c>
      <c r="AJ13" s="121">
        <f t="shared" si="37"/>
        <v>-611.76106073000005</v>
      </c>
      <c r="AK13" s="125">
        <v>-165.18321329</v>
      </c>
      <c r="AL13" s="125">
        <v>-130.50310703</v>
      </c>
      <c r="AM13" s="121">
        <f t="shared" si="32"/>
        <v>-295.68632031999999</v>
      </c>
      <c r="AN13" s="125">
        <v>-187.58354537999998</v>
      </c>
      <c r="AO13" s="125">
        <v>187.58354537999998</v>
      </c>
      <c r="AP13" s="121">
        <f t="shared" si="33"/>
        <v>0</v>
      </c>
      <c r="AQ13" s="121">
        <f t="shared" si="38"/>
        <v>-295.68632031999999</v>
      </c>
    </row>
    <row r="14" spans="1:43" s="118" customFormat="1" ht="15" customHeight="1">
      <c r="A14" s="127" t="s">
        <v>540</v>
      </c>
      <c r="B14" s="125">
        <v>-344.96921921000006</v>
      </c>
      <c r="C14" s="125">
        <v>-347.99391763000114</v>
      </c>
      <c r="D14" s="121">
        <f t="shared" si="17"/>
        <v>-692.9631368400012</v>
      </c>
      <c r="E14" s="125">
        <v>-349.57711049</v>
      </c>
      <c r="F14" s="125">
        <v>-344.38689290000002</v>
      </c>
      <c r="G14" s="121">
        <f t="shared" si="18"/>
        <v>-693.96400339000002</v>
      </c>
      <c r="H14" s="121">
        <f t="shared" si="19"/>
        <v>-1386.9271402300012</v>
      </c>
      <c r="I14" s="125">
        <v>-332.60928644000001</v>
      </c>
      <c r="J14" s="125">
        <v>-237.00390862000017</v>
      </c>
      <c r="K14" s="121">
        <f t="shared" si="20"/>
        <v>-569.61319506000018</v>
      </c>
      <c r="L14" s="125">
        <v>-360.61060286000009</v>
      </c>
      <c r="M14" s="125">
        <v>-528.26442085999997</v>
      </c>
      <c r="N14" s="121">
        <f t="shared" si="21"/>
        <v>-888.87502372000006</v>
      </c>
      <c r="O14" s="121">
        <f t="shared" si="22"/>
        <v>-1458.4882187800004</v>
      </c>
      <c r="P14" s="125">
        <v>-372.13420108000003</v>
      </c>
      <c r="Q14" s="125">
        <v>-447.46155178529995</v>
      </c>
      <c r="R14" s="121">
        <f t="shared" si="23"/>
        <v>-819.59575286530003</v>
      </c>
      <c r="S14" s="125">
        <v>-402.01166375939999</v>
      </c>
      <c r="T14" s="125">
        <v>-756.93877645090004</v>
      </c>
      <c r="U14" s="121">
        <f t="shared" si="24"/>
        <v>-1158.9504402103</v>
      </c>
      <c r="V14" s="121">
        <f t="shared" si="35"/>
        <v>-1978.5461930756001</v>
      </c>
      <c r="W14" s="125">
        <v>-310.96665069229999</v>
      </c>
      <c r="X14" s="125">
        <v>-317.23958840129995</v>
      </c>
      <c r="Y14" s="121">
        <f t="shared" si="26"/>
        <v>-628.20623909359995</v>
      </c>
      <c r="Z14" s="125">
        <v>-325.6866249448999</v>
      </c>
      <c r="AA14" s="125">
        <v>-267.11812774940006</v>
      </c>
      <c r="AB14" s="121">
        <f t="shared" si="27"/>
        <v>-592.80475269429996</v>
      </c>
      <c r="AC14" s="121">
        <f t="shared" si="36"/>
        <v>-1221.0109917878999</v>
      </c>
      <c r="AD14" s="125">
        <v>-216.49822745200001</v>
      </c>
      <c r="AE14" s="125">
        <v>-310.14294730620003</v>
      </c>
      <c r="AF14" s="121">
        <f t="shared" si="29"/>
        <v>-526.64117475820001</v>
      </c>
      <c r="AG14" s="125">
        <v>-396.10786184919999</v>
      </c>
      <c r="AH14" s="125">
        <v>-494.0939453524</v>
      </c>
      <c r="AI14" s="121">
        <f t="shared" si="30"/>
        <v>-890.20180720159999</v>
      </c>
      <c r="AJ14" s="121">
        <f t="shared" si="37"/>
        <v>-1416.8429819598</v>
      </c>
      <c r="AK14" s="125">
        <v>-506.94605663800007</v>
      </c>
      <c r="AL14" s="125">
        <v>-547.02510945630002</v>
      </c>
      <c r="AM14" s="121">
        <f t="shared" si="32"/>
        <v>-1053.9711660943001</v>
      </c>
      <c r="AN14" s="125">
        <v>-497.05814313418335</v>
      </c>
      <c r="AO14" s="125">
        <v>375.72883292</v>
      </c>
      <c r="AP14" s="121">
        <f t="shared" si="33"/>
        <v>-121.32931021418335</v>
      </c>
      <c r="AQ14" s="121">
        <f t="shared" si="38"/>
        <v>-1175.3004763084834</v>
      </c>
    </row>
    <row r="15" spans="1:43" s="118" customFormat="1" ht="15" customHeight="1">
      <c r="A15" s="119" t="s">
        <v>118</v>
      </c>
      <c r="B15" s="120">
        <f t="shared" ref="B15:C15" si="39">SUM(B5,B10,B11)</f>
        <v>538.97441222666293</v>
      </c>
      <c r="C15" s="120">
        <f t="shared" si="39"/>
        <v>560.82661678999784</v>
      </c>
      <c r="D15" s="121">
        <f t="shared" si="17"/>
        <v>1099.8010290166608</v>
      </c>
      <c r="E15" s="120">
        <f t="shared" ref="E15:F15" si="40">SUM(E5,E10,E11)</f>
        <v>571.79608572999928</v>
      </c>
      <c r="F15" s="120">
        <f t="shared" si="40"/>
        <v>496.79386798969358</v>
      </c>
      <c r="G15" s="121">
        <f t="shared" si="18"/>
        <v>1068.5899537196929</v>
      </c>
      <c r="H15" s="121">
        <f t="shared" si="19"/>
        <v>2168.3909827363536</v>
      </c>
      <c r="I15" s="120">
        <f>SUM(I5,I10,I11)</f>
        <v>287.33321427091505</v>
      </c>
      <c r="J15" s="120">
        <f>SUM(J5,J10,J11)</f>
        <v>283.30469544639789</v>
      </c>
      <c r="K15" s="121">
        <f t="shared" si="20"/>
        <v>570.63790971731294</v>
      </c>
      <c r="L15" s="120">
        <f>SUM(L5,L10,L11)</f>
        <v>426.80843036273541</v>
      </c>
      <c r="M15" s="120">
        <f>SUM(M5,M10,M11)</f>
        <v>511.43008714365396</v>
      </c>
      <c r="N15" s="121">
        <f t="shared" si="21"/>
        <v>938.23851750638937</v>
      </c>
      <c r="O15" s="121">
        <f t="shared" si="22"/>
        <v>1508.8764272237022</v>
      </c>
      <c r="P15" s="120">
        <f>SUM(P5,P10,P11)</f>
        <v>650.06610352665029</v>
      </c>
      <c r="Q15" s="120">
        <f>SUM(Q5,Q10,Q11)</f>
        <v>724.79500218041494</v>
      </c>
      <c r="R15" s="121">
        <f t="shared" si="23"/>
        <v>1374.8611057070652</v>
      </c>
      <c r="S15" s="120">
        <f>SUM(S5,S10,S11)</f>
        <v>663.59875961640728</v>
      </c>
      <c r="T15" s="120">
        <f>SUM(T5,T10,T11)</f>
        <v>-138.33574106342007</v>
      </c>
      <c r="U15" s="121">
        <f t="shared" si="24"/>
        <v>525.26301855298721</v>
      </c>
      <c r="V15" s="121">
        <f t="shared" si="35"/>
        <v>1900.1241242600524</v>
      </c>
      <c r="W15" s="120">
        <f>SUM(W5,W10,W11)</f>
        <v>576.77709000001164</v>
      </c>
      <c r="X15" s="120">
        <f>SUM(X5,X10,X11)</f>
        <v>612.94824216998927</v>
      </c>
      <c r="Y15" s="121">
        <f t="shared" si="26"/>
        <v>1189.7253321700009</v>
      </c>
      <c r="Z15" s="120">
        <f>SUM(Z5,Z10,Z11)</f>
        <v>383.41151548000903</v>
      </c>
      <c r="AA15" s="120">
        <f>SUM(AA5,AA10,AA11)</f>
        <v>368.95999004999339</v>
      </c>
      <c r="AB15" s="121">
        <f t="shared" si="27"/>
        <v>752.37150553000242</v>
      </c>
      <c r="AC15" s="121">
        <f t="shared" si="36"/>
        <v>1942.0968377000033</v>
      </c>
      <c r="AD15" s="120">
        <f>SUM(AD5,AD10,AD11)</f>
        <v>192.99529969999116</v>
      </c>
      <c r="AE15" s="120">
        <f>SUM(AE5,AE10,AE11)</f>
        <v>381.43451927000478</v>
      </c>
      <c r="AF15" s="121">
        <f t="shared" si="29"/>
        <v>574.42981896999595</v>
      </c>
      <c r="AG15" s="120">
        <f>SUM(AG5,AG10,AG11)</f>
        <v>238.53829795999241</v>
      </c>
      <c r="AH15" s="120">
        <f>SUM(AH5,AH10,AH11)</f>
        <v>243.32961040999612</v>
      </c>
      <c r="AI15" s="121">
        <f t="shared" si="30"/>
        <v>481.86790836998853</v>
      </c>
      <c r="AJ15" s="121">
        <f t="shared" si="37"/>
        <v>1056.2977273399845</v>
      </c>
      <c r="AK15" s="120">
        <f>SUM(AK5,AK10,AK11)</f>
        <v>350.68423049000808</v>
      </c>
      <c r="AL15" s="120">
        <f>SUM(AL5,AL10,AL11)</f>
        <v>510.66562756001076</v>
      </c>
      <c r="AM15" s="121">
        <f t="shared" si="32"/>
        <v>861.34985805001884</v>
      </c>
      <c r="AN15" s="120">
        <f>SUM(AN5,AN10,AN11)</f>
        <v>445.44562693000466</v>
      </c>
      <c r="AO15" s="120">
        <f>SUM(AO5,AO10,AO11)</f>
        <v>-438.83317364000413</v>
      </c>
      <c r="AP15" s="121">
        <f t="shared" si="33"/>
        <v>6.6124532900005306</v>
      </c>
      <c r="AQ15" s="121">
        <f t="shared" si="38"/>
        <v>867.96231134001937</v>
      </c>
    </row>
    <row r="16" spans="1:43" s="118" customFormat="1" ht="15" customHeight="1">
      <c r="A16" s="127" t="s">
        <v>533</v>
      </c>
      <c r="B16" s="125">
        <v>-202.95525119666661</v>
      </c>
      <c r="C16" s="125">
        <v>-208.83967586000011</v>
      </c>
      <c r="D16" s="126">
        <f t="shared" si="17"/>
        <v>-411.79492705666672</v>
      </c>
      <c r="E16" s="125">
        <v>-216.6535459699997</v>
      </c>
      <c r="F16" s="125">
        <v>-169.52856361769699</v>
      </c>
      <c r="G16" s="126">
        <f t="shared" si="18"/>
        <v>-386.18210958769669</v>
      </c>
      <c r="H16" s="126">
        <f t="shared" si="19"/>
        <v>-797.97703664436335</v>
      </c>
      <c r="I16" s="125">
        <v>-66.139287060908828</v>
      </c>
      <c r="J16" s="125">
        <v>-63.075747181636316</v>
      </c>
      <c r="K16" s="126">
        <f t="shared" si="20"/>
        <v>-129.21503424254513</v>
      </c>
      <c r="L16" s="125">
        <v>-152.11707263272729</v>
      </c>
      <c r="M16" s="125">
        <v>-164.50506522363591</v>
      </c>
      <c r="N16" s="126">
        <f t="shared" si="21"/>
        <v>-316.62213785636322</v>
      </c>
      <c r="O16" s="126">
        <f t="shared" si="22"/>
        <v>-445.83717209890835</v>
      </c>
      <c r="P16" s="125">
        <v>-293.08304448665632</v>
      </c>
      <c r="Q16" s="125">
        <v>-336.51662438041308</v>
      </c>
      <c r="R16" s="126">
        <f t="shared" si="23"/>
        <v>-629.59966886706934</v>
      </c>
      <c r="S16" s="125">
        <v>-260.62054175640128</v>
      </c>
      <c r="T16" s="125">
        <v>248.25087710112354</v>
      </c>
      <c r="U16" s="126">
        <f t="shared" si="24"/>
        <v>-12.369664655277745</v>
      </c>
      <c r="V16" s="126">
        <f t="shared" si="35"/>
        <v>-641.96933352234714</v>
      </c>
      <c r="W16" s="125">
        <v>-130.65291971999997</v>
      </c>
      <c r="X16" s="125">
        <v>-130.07415971000003</v>
      </c>
      <c r="Y16" s="126">
        <f t="shared" si="26"/>
        <v>-260.72707943</v>
      </c>
      <c r="Z16" s="125">
        <v>77.87856026999998</v>
      </c>
      <c r="AA16" s="125">
        <v>-20.797994479999964</v>
      </c>
      <c r="AB16" s="126">
        <f t="shared" si="27"/>
        <v>57.080565790000016</v>
      </c>
      <c r="AC16" s="126">
        <f t="shared" si="36"/>
        <v>-203.64651363999999</v>
      </c>
      <c r="AD16" s="125">
        <v>145.34522594999999</v>
      </c>
      <c r="AE16" s="125">
        <v>-60.58008102999996</v>
      </c>
      <c r="AF16" s="126">
        <f t="shared" si="29"/>
        <v>84.765144920000026</v>
      </c>
      <c r="AG16" s="125">
        <v>68.833920200000023</v>
      </c>
      <c r="AH16" s="125">
        <v>78.858708884500004</v>
      </c>
      <c r="AI16" s="126">
        <f t="shared" si="30"/>
        <v>147.69262908450003</v>
      </c>
      <c r="AJ16" s="126">
        <f t="shared" si="37"/>
        <v>232.45777400450004</v>
      </c>
      <c r="AK16" s="125">
        <v>-12.244139133999996</v>
      </c>
      <c r="AL16" s="125">
        <v>-130.82950332700003</v>
      </c>
      <c r="AM16" s="126">
        <f t="shared" si="32"/>
        <v>-143.07364246100002</v>
      </c>
      <c r="AN16" s="125">
        <v>67.190292649500023</v>
      </c>
      <c r="AO16" s="125">
        <v>-70.16589663000002</v>
      </c>
      <c r="AP16" s="126">
        <f t="shared" si="33"/>
        <v>-2.9756039804999972</v>
      </c>
      <c r="AQ16" s="126">
        <f t="shared" si="38"/>
        <v>-146.04924644150003</v>
      </c>
    </row>
    <row r="17" spans="1:43" s="118" customFormat="1" ht="15" customHeight="1">
      <c r="A17" s="127" t="s">
        <v>599</v>
      </c>
      <c r="B17" s="125">
        <v>0</v>
      </c>
      <c r="C17" s="125">
        <v>0</v>
      </c>
      <c r="D17" s="126">
        <v>0</v>
      </c>
      <c r="E17" s="125">
        <v>0</v>
      </c>
      <c r="F17" s="125">
        <v>0</v>
      </c>
      <c r="G17" s="126">
        <v>0</v>
      </c>
      <c r="H17" s="126">
        <v>0</v>
      </c>
      <c r="I17" s="125">
        <v>0</v>
      </c>
      <c r="J17" s="125">
        <v>0</v>
      </c>
      <c r="K17" s="126">
        <v>0</v>
      </c>
      <c r="L17" s="125">
        <v>0</v>
      </c>
      <c r="M17" s="125">
        <v>0</v>
      </c>
      <c r="N17" s="126">
        <v>0</v>
      </c>
      <c r="O17" s="126">
        <v>0</v>
      </c>
      <c r="P17" s="125">
        <v>0</v>
      </c>
      <c r="Q17" s="125">
        <v>0</v>
      </c>
      <c r="R17" s="126">
        <v>0</v>
      </c>
      <c r="S17" s="125">
        <v>0</v>
      </c>
      <c r="T17" s="125">
        <v>0</v>
      </c>
      <c r="U17" s="126">
        <v>0</v>
      </c>
      <c r="V17" s="126">
        <v>0</v>
      </c>
      <c r="W17" s="125">
        <v>-58.328000000000003</v>
      </c>
      <c r="X17" s="125">
        <v>-71.157999999999987</v>
      </c>
      <c r="Y17" s="126">
        <f t="shared" si="26"/>
        <v>-129.48599999999999</v>
      </c>
      <c r="Z17" s="125">
        <v>-74.295530780002593</v>
      </c>
      <c r="AA17" s="125">
        <v>-69.571091969972599</v>
      </c>
      <c r="AB17" s="126">
        <f t="shared" si="27"/>
        <v>-143.86662274997519</v>
      </c>
      <c r="AC17" s="126">
        <f t="shared" si="36"/>
        <v>-273.35262274997518</v>
      </c>
      <c r="AD17" s="125">
        <v>-56.729406359999999</v>
      </c>
      <c r="AE17" s="125">
        <v>-36.417057580000005</v>
      </c>
      <c r="AF17" s="126">
        <f t="shared" si="29"/>
        <v>-93.146463940000004</v>
      </c>
      <c r="AG17" s="125">
        <v>-21.910667270000001</v>
      </c>
      <c r="AH17" s="125">
        <v>-19.84895302</v>
      </c>
      <c r="AI17" s="126">
        <f t="shared" si="30"/>
        <v>-41.759620290000001</v>
      </c>
      <c r="AJ17" s="126">
        <f t="shared" si="37"/>
        <v>-134.90608423</v>
      </c>
      <c r="AK17" s="125">
        <v>-17.48674316</v>
      </c>
      <c r="AL17" s="125">
        <v>-16.739548169999996</v>
      </c>
      <c r="AM17" s="126">
        <f t="shared" si="32"/>
        <v>-34.226291329999995</v>
      </c>
      <c r="AN17" s="125">
        <v>-16.563015760006472</v>
      </c>
      <c r="AO17" s="125">
        <v>16.563015760006472</v>
      </c>
      <c r="AP17" s="126">
        <f t="shared" si="33"/>
        <v>0</v>
      </c>
      <c r="AQ17" s="126">
        <f t="shared" si="38"/>
        <v>-34.226291329999995</v>
      </c>
    </row>
    <row r="18" spans="1:43" s="118" customFormat="1" ht="15" customHeight="1">
      <c r="A18" s="119" t="s">
        <v>84</v>
      </c>
      <c r="B18" s="120">
        <v>336.01916102999644</v>
      </c>
      <c r="C18" s="120">
        <v>351.98694092999762</v>
      </c>
      <c r="D18" s="121">
        <f t="shared" si="17"/>
        <v>688.00610195999411</v>
      </c>
      <c r="E18" s="120">
        <v>355.14253975999958</v>
      </c>
      <c r="F18" s="120">
        <v>327.26530437199682</v>
      </c>
      <c r="G18" s="121">
        <f t="shared" si="18"/>
        <v>682.4078441319964</v>
      </c>
      <c r="H18" s="121">
        <f t="shared" si="19"/>
        <v>1370.4139460919905</v>
      </c>
      <c r="I18" s="120">
        <f>SUM(I15:I16)</f>
        <v>221.19392721000622</v>
      </c>
      <c r="J18" s="120">
        <f>SUM(J15:J16)</f>
        <v>220.22894826476158</v>
      </c>
      <c r="K18" s="121">
        <f t="shared" si="20"/>
        <v>441.42287547476781</v>
      </c>
      <c r="L18" s="120">
        <v>274.69135773000801</v>
      </c>
      <c r="M18" s="120">
        <v>346.9250219200178</v>
      </c>
      <c r="N18" s="121">
        <f t="shared" si="21"/>
        <v>621.61637965002581</v>
      </c>
      <c r="O18" s="121">
        <f t="shared" si="22"/>
        <v>1063.0392551247937</v>
      </c>
      <c r="P18" s="120">
        <f>SUM(P15:P16)</f>
        <v>356.98305903999398</v>
      </c>
      <c r="Q18" s="120">
        <f>SUM(Q15:Q16)</f>
        <v>388.27837780000186</v>
      </c>
      <c r="R18" s="121">
        <f t="shared" si="23"/>
        <v>745.26143683999589</v>
      </c>
      <c r="S18" s="120">
        <f>SUM(S15:S16)</f>
        <v>402.978217860006</v>
      </c>
      <c r="T18" s="120">
        <f>SUM(T15:T16)</f>
        <v>109.91513603770346</v>
      </c>
      <c r="U18" s="121">
        <f t="shared" si="24"/>
        <v>512.8933538977094</v>
      </c>
      <c r="V18" s="121">
        <f t="shared" si="35"/>
        <v>1258.1547907377053</v>
      </c>
      <c r="W18" s="120">
        <f>SUM(W15:W16)+W17</f>
        <v>387.79617028001167</v>
      </c>
      <c r="X18" s="120">
        <f>SUM(X15:X16)+X17</f>
        <v>411.71608245998925</v>
      </c>
      <c r="Y18" s="121">
        <f t="shared" si="26"/>
        <v>799.51225274000092</v>
      </c>
      <c r="Z18" s="120">
        <f>SUM(Z15:Z16)+Z17</f>
        <v>386.99454497000642</v>
      </c>
      <c r="AA18" s="120">
        <f>SUM(AA15:AA16)+AA17</f>
        <v>278.59090360002085</v>
      </c>
      <c r="AB18" s="121">
        <f t="shared" si="27"/>
        <v>665.58544857002721</v>
      </c>
      <c r="AC18" s="121">
        <f t="shared" si="36"/>
        <v>1465.0977013100282</v>
      </c>
      <c r="AD18" s="120">
        <f>SUM(AD15:AD16)+AD17</f>
        <v>281.61111928999117</v>
      </c>
      <c r="AE18" s="120">
        <f>SUM(AE15:AE16)+AE17</f>
        <v>284.43738066000481</v>
      </c>
      <c r="AF18" s="121">
        <f t="shared" si="29"/>
        <v>566.04849994999597</v>
      </c>
      <c r="AG18" s="120">
        <f>SUM(AG15:AG16)+AG17</f>
        <v>285.46155088999245</v>
      </c>
      <c r="AH18" s="120">
        <f>SUM(AH15:AH16)+AH17</f>
        <v>302.33936627449611</v>
      </c>
      <c r="AI18" s="121">
        <f t="shared" si="30"/>
        <v>587.80091716448851</v>
      </c>
      <c r="AJ18" s="121">
        <f t="shared" si="37"/>
        <v>1153.8494171144844</v>
      </c>
      <c r="AK18" s="120">
        <f>SUM(AK15:AK16)+AK17</f>
        <v>320.95334819600805</v>
      </c>
      <c r="AL18" s="120">
        <f>SUM(AL15:AL16)+AL17</f>
        <v>363.09657606301079</v>
      </c>
      <c r="AM18" s="121">
        <f t="shared" si="32"/>
        <v>684.04992425901878</v>
      </c>
      <c r="AN18" s="120">
        <f>SUM(AN15:AN16)+AN17</f>
        <v>496.07290381949826</v>
      </c>
      <c r="AO18" s="120">
        <f>SUM(AO15:AO16)+AO17</f>
        <v>-492.43605450999769</v>
      </c>
      <c r="AP18" s="121">
        <f t="shared" si="33"/>
        <v>3.6368493095005761</v>
      </c>
      <c r="AQ18" s="121">
        <f t="shared" si="38"/>
        <v>687.68677356851936</v>
      </c>
    </row>
    <row r="19" spans="1:43" s="118" customFormat="1" ht="15" customHeight="1">
      <c r="A19" s="128"/>
      <c r="Z19" s="129"/>
    </row>
    <row r="20" spans="1:43" s="129" customFormat="1" ht="15" customHeight="1">
      <c r="A20" s="130" t="s">
        <v>341</v>
      </c>
      <c r="B20" s="118"/>
      <c r="C20" s="118"/>
      <c r="D20" s="118"/>
      <c r="E20" s="118"/>
      <c r="F20" s="118"/>
      <c r="G20" s="118"/>
      <c r="H20" s="118"/>
      <c r="I20" s="118"/>
      <c r="J20" s="118"/>
      <c r="L20" s="118"/>
      <c r="M20" s="118"/>
      <c r="N20" s="118"/>
      <c r="O20" s="118"/>
      <c r="P20" s="118"/>
      <c r="Q20" s="118"/>
      <c r="S20" s="118"/>
      <c r="T20" s="118"/>
      <c r="U20" s="118"/>
      <c r="V20" s="118"/>
    </row>
    <row r="21" spans="1:43" s="129" customFormat="1" ht="15" customHeight="1">
      <c r="A21" s="130" t="s">
        <v>377</v>
      </c>
      <c r="B21" s="131"/>
      <c r="C21" s="131"/>
      <c r="D21" s="131"/>
      <c r="E21" s="131"/>
      <c r="F21" s="131"/>
      <c r="G21" s="131"/>
      <c r="H21" s="131"/>
      <c r="I21" s="131"/>
      <c r="J21" s="131"/>
      <c r="L21" s="131"/>
      <c r="M21" s="131"/>
      <c r="N21" s="131"/>
      <c r="O21" s="131"/>
      <c r="P21" s="131"/>
      <c r="Q21" s="131"/>
      <c r="S21" s="131"/>
      <c r="T21" s="131"/>
      <c r="U21" s="131"/>
      <c r="V21" s="131"/>
    </row>
    <row r="23" spans="1:43" ht="15" customHeight="1">
      <c r="B23" s="46"/>
      <c r="C23" s="46"/>
      <c r="D23" s="46"/>
      <c r="E23" s="46"/>
      <c r="F23" s="46"/>
      <c r="G23" s="46"/>
      <c r="H23" s="46"/>
      <c r="I23" s="46"/>
      <c r="J23" s="46"/>
      <c r="L23" s="46"/>
      <c r="M23" s="46"/>
      <c r="N23" s="46"/>
      <c r="O23" s="46"/>
      <c r="S23" s="12"/>
      <c r="T23" s="12"/>
      <c r="U23" s="46"/>
      <c r="V23" s="46"/>
    </row>
  </sheetData>
  <hyperlinks>
    <hyperlink ref="A2" location="Contents!A1" display="              (Contents)" xr:uid="{32438B01-4F77-4103-B28A-99B7AD4A393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1FCA-2B17-48A3-8D09-547307370DB8}">
  <sheetPr>
    <tabColor rgb="FF5775CF"/>
    <pageSetUpPr autoPageBreaks="0" fitToPage="1"/>
  </sheetPr>
  <dimension ref="A1:AR21"/>
  <sheetViews>
    <sheetView showGridLines="0" zoomScale="90" zoomScaleNormal="90" workbookViewId="0">
      <pane xSplit="1" ySplit="4" topLeftCell="AG5" activePane="bottomRight" state="frozen"/>
      <selection activeCell="R17" sqref="R17"/>
      <selection pane="topRight" activeCell="R17" sqref="R17"/>
      <selection pane="bottomLeft" activeCell="R17" sqref="R17"/>
      <selection pane="bottomRight" activeCell="AS1" sqref="AS1"/>
    </sheetView>
  </sheetViews>
  <sheetFormatPr defaultColWidth="9.140625" defaultRowHeight="15" customHeight="1" outlineLevelCol="1"/>
  <cols>
    <col min="1" max="1" width="76" style="81" bestFit="1" customWidth="1"/>
    <col min="2" max="2" width="9.140625" style="79" customWidth="1"/>
    <col min="3" max="5" width="9.140625" style="79"/>
    <col min="6" max="7" width="9.85546875" style="79" customWidth="1"/>
    <col min="8" max="8" width="9.140625" style="79"/>
    <col min="9" max="14" width="9.85546875" style="79" customWidth="1"/>
    <col min="15" max="17" width="9.140625" style="79"/>
    <col min="18" max="18" width="9.85546875" style="79" customWidth="1"/>
    <col min="19" max="20" width="9.85546875" style="91" customWidth="1"/>
    <col min="21" max="21" width="9.85546875" style="79" customWidth="1"/>
    <col min="22" max="22" width="9.140625" style="79"/>
    <col min="23" max="23" width="9.7109375" style="79" customWidth="1"/>
    <col min="24" max="25" width="9.140625" style="79"/>
    <col min="26" max="29" width="9.140625" style="79" customWidth="1"/>
    <col min="30" max="30" width="9.140625" style="79"/>
    <col min="31" max="35" width="9.140625" style="79" customWidth="1"/>
    <col min="36" max="36" width="10" style="79" bestFit="1" customWidth="1"/>
    <col min="37" max="37" width="9.140625" style="79"/>
    <col min="38" max="40" width="9.140625" style="79" customWidth="1"/>
    <col min="41" max="43" width="9.140625" style="79" hidden="1" customWidth="1" outlineLevel="1"/>
    <col min="44" max="44" width="9.140625" style="79" collapsed="1"/>
    <col min="45" max="16384" width="9.140625" style="79"/>
  </cols>
  <sheetData>
    <row r="1" spans="1:43" ht="58.5" customHeight="1">
      <c r="A1" s="78"/>
    </row>
    <row r="2" spans="1:43" ht="15" customHeight="1">
      <c r="A2" s="144" t="s">
        <v>350</v>
      </c>
    </row>
    <row r="3" spans="1:43" s="80" customFormat="1" ht="15" customHeight="1">
      <c r="A3" s="16"/>
    </row>
    <row r="4" spans="1:43" s="118" customFormat="1" ht="15" customHeight="1">
      <c r="A4" s="115" t="s">
        <v>490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7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7" t="s">
        <v>465</v>
      </c>
      <c r="P4" s="116" t="s">
        <v>502</v>
      </c>
      <c r="Q4" s="116" t="s">
        <v>541</v>
      </c>
      <c r="R4" s="116" t="s">
        <v>542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572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616</v>
      </c>
      <c r="AG4" s="116" t="s">
        <v>617</v>
      </c>
      <c r="AH4" s="116" t="s">
        <v>618</v>
      </c>
      <c r="AI4" s="116" t="s">
        <v>619</v>
      </c>
      <c r="AJ4" s="117" t="s">
        <v>613</v>
      </c>
      <c r="AK4" s="116" t="s">
        <v>676</v>
      </c>
      <c r="AL4" s="116" t="s">
        <v>677</v>
      </c>
      <c r="AM4" s="116" t="s">
        <v>678</v>
      </c>
      <c r="AN4" s="116" t="s">
        <v>674</v>
      </c>
      <c r="AO4" s="116" t="s">
        <v>675</v>
      </c>
      <c r="AP4" s="116" t="s">
        <v>679</v>
      </c>
      <c r="AQ4" s="117" t="s">
        <v>680</v>
      </c>
    </row>
    <row r="5" spans="1:43" s="118" customFormat="1" ht="15" customHeight="1">
      <c r="A5" s="119" t="s">
        <v>514</v>
      </c>
      <c r="B5" s="120">
        <f>SUM(B6:B7)</f>
        <v>2044.9775962399963</v>
      </c>
      <c r="C5" s="120">
        <f>SUM(C6:C7)</f>
        <v>2129.0413702899991</v>
      </c>
      <c r="D5" s="121">
        <f>B5+C5</f>
        <v>4174.0189665299949</v>
      </c>
      <c r="E5" s="120">
        <f>SUM(E6:E7)</f>
        <v>1948.3151741299989</v>
      </c>
      <c r="F5" s="120">
        <f>SUM(F6:F7)</f>
        <v>2253.8264310199966</v>
      </c>
      <c r="G5" s="121">
        <f>E5+F5</f>
        <v>4202.1416051499955</v>
      </c>
      <c r="H5" s="121">
        <f>D5+G5</f>
        <v>8376.1605716799895</v>
      </c>
      <c r="I5" s="120">
        <f>SUM(I6:I7)</f>
        <v>1711.8544034099996</v>
      </c>
      <c r="J5" s="120">
        <f>SUM(J6:J7)</f>
        <v>1853.9003390699809</v>
      </c>
      <c r="K5" s="121">
        <f>G5+J5</f>
        <v>6056.0419442199764</v>
      </c>
      <c r="L5" s="120">
        <f>SUM(L6:L7)</f>
        <v>1958.1051003200078</v>
      </c>
      <c r="M5" s="120">
        <f>SUM(M6:M7)</f>
        <v>2127.3304639600187</v>
      </c>
      <c r="N5" s="121">
        <f>L5+M5</f>
        <v>4085.4355642800265</v>
      </c>
      <c r="O5" s="121">
        <f>K5+N5</f>
        <v>10141.477508500004</v>
      </c>
      <c r="P5" s="120">
        <f>SUM(P6:P7)</f>
        <v>2187.9546827599938</v>
      </c>
      <c r="Q5" s="120">
        <f>SUM(Q6:Q7)</f>
        <v>2458.0354813400018</v>
      </c>
      <c r="R5" s="121">
        <f>P5+Q5</f>
        <v>4645.990164099996</v>
      </c>
      <c r="S5" s="120">
        <f>SUM(S6:S7)</f>
        <v>2403.8857431900069</v>
      </c>
      <c r="T5" s="120">
        <f>SUM(T6:T7)</f>
        <v>2388.1198698500029</v>
      </c>
      <c r="U5" s="121">
        <f>S5+T5</f>
        <v>4792.0056130400098</v>
      </c>
      <c r="V5" s="121">
        <f>R5+U5</f>
        <v>9437.9957771400059</v>
      </c>
      <c r="W5" s="120">
        <f>SUM(W6:W7)</f>
        <v>2445.8290348000119</v>
      </c>
      <c r="X5" s="120">
        <f>SUM(X6:X7)</f>
        <v>2192.0567549799894</v>
      </c>
      <c r="Y5" s="121">
        <f>W5+X5</f>
        <v>4637.8857897800008</v>
      </c>
      <c r="Z5" s="120">
        <f>SUM(Z6:Z7)</f>
        <v>2228.1593694300086</v>
      </c>
      <c r="AA5" s="120">
        <f>SUM(AA6:AA7)</f>
        <v>2262.3440986499936</v>
      </c>
      <c r="AB5" s="121">
        <f>Z5+AA5</f>
        <v>4490.5034680800018</v>
      </c>
      <c r="AC5" s="121">
        <f>Y5+AB5</f>
        <v>9128.3892578600025</v>
      </c>
      <c r="AD5" s="120">
        <f>SUM(AD6:AD7)</f>
        <v>2193.6007806399912</v>
      </c>
      <c r="AE5" s="120">
        <f>SUM(AE6:AE7)</f>
        <v>2179.8993578100049</v>
      </c>
      <c r="AF5" s="121">
        <f>AD5+AE5</f>
        <v>4373.5001384499956</v>
      </c>
      <c r="AG5" s="120">
        <f>SUM(AG6:AG7)</f>
        <v>2415.3641787999923</v>
      </c>
      <c r="AH5" s="120">
        <f>SUM(AH6:AH7)</f>
        <v>2563.5429650299948</v>
      </c>
      <c r="AI5" s="121">
        <f>AG5+AH5</f>
        <v>4978.907143829987</v>
      </c>
      <c r="AJ5" s="121">
        <f>AF5+AI5</f>
        <v>9352.4072822799826</v>
      </c>
      <c r="AK5" s="120">
        <f>SUM(AK6:AK7)</f>
        <v>2315.538985630008</v>
      </c>
      <c r="AL5" s="120">
        <f>SUM(AL6:AL7)</f>
        <v>1956.8176901400111</v>
      </c>
      <c r="AM5" s="121">
        <f>AK5+AL5</f>
        <v>4272.3566757700191</v>
      </c>
      <c r="AN5" s="120">
        <f>SUM(AN6:AN7)</f>
        <v>2891.9568359700042</v>
      </c>
      <c r="AO5" s="120">
        <f>SUM(AO6:AO7)</f>
        <v>-2891.9568359700042</v>
      </c>
      <c r="AP5" s="121">
        <f>AN5+AO5</f>
        <v>0</v>
      </c>
      <c r="AQ5" s="121">
        <f>AM5+AP5</f>
        <v>4272.3566757700191</v>
      </c>
    </row>
    <row r="6" spans="1:43" s="118" customFormat="1" ht="15" customHeight="1">
      <c r="A6" s="127" t="s">
        <v>534</v>
      </c>
      <c r="B6" s="120">
        <v>1485.6635195599963</v>
      </c>
      <c r="C6" s="120">
        <v>1557.1846741599991</v>
      </c>
      <c r="D6" s="121">
        <f>B6+C6</f>
        <v>3042.8481937199954</v>
      </c>
      <c r="E6" s="120">
        <v>1381.1262694199988</v>
      </c>
      <c r="F6" s="120">
        <v>1653.6992879599966</v>
      </c>
      <c r="G6" s="121">
        <f t="shared" ref="G6:G16" si="0">E6+F6</f>
        <v>3034.8255573799952</v>
      </c>
      <c r="H6" s="121">
        <f>D6+G6</f>
        <v>6077.6737510999901</v>
      </c>
      <c r="I6" s="120">
        <v>1128.7917363099996</v>
      </c>
      <c r="J6" s="120">
        <v>1427.7774749199809</v>
      </c>
      <c r="K6" s="121">
        <f>I6+J6</f>
        <v>2556.5692112299803</v>
      </c>
      <c r="L6" s="120">
        <v>1380.1230284300077</v>
      </c>
      <c r="M6" s="120">
        <v>1488.9113050000187</v>
      </c>
      <c r="N6" s="121">
        <f t="shared" ref="N6:N16" si="1">L6+M6</f>
        <v>2869.0343334300264</v>
      </c>
      <c r="O6" s="121">
        <f>K6+N6</f>
        <v>5425.6035446600072</v>
      </c>
      <c r="P6" s="120">
        <v>1625.9606884799937</v>
      </c>
      <c r="Q6" s="120">
        <v>1820.4456990100016</v>
      </c>
      <c r="R6" s="121">
        <f>P6+Q6</f>
        <v>3446.4063874899953</v>
      </c>
      <c r="S6" s="120">
        <v>1763.9087947600069</v>
      </c>
      <c r="T6" s="120">
        <v>1853.7432770900032</v>
      </c>
      <c r="U6" s="121">
        <f t="shared" ref="U6:U16" si="2">S6+T6</f>
        <v>3617.6520718500101</v>
      </c>
      <c r="V6" s="121">
        <f>R6+U6</f>
        <v>7064.0584593400054</v>
      </c>
      <c r="W6" s="120">
        <v>1929.5191714200116</v>
      </c>
      <c r="X6" s="120">
        <v>1667.5976845199893</v>
      </c>
      <c r="Y6" s="121">
        <f>W6+X6</f>
        <v>3597.1168559400012</v>
      </c>
      <c r="Z6" s="120">
        <v>1598.6643822400088</v>
      </c>
      <c r="AA6" s="120">
        <v>1657.6715019499939</v>
      </c>
      <c r="AB6" s="121">
        <f t="shared" ref="AB6:AB16" si="3">Z6+AA6</f>
        <v>3256.3358841900026</v>
      </c>
      <c r="AC6" s="121">
        <f>Y6+AB6</f>
        <v>6853.4527401300038</v>
      </c>
      <c r="AD6" s="120">
        <v>1708.194744449991</v>
      </c>
      <c r="AE6" s="120">
        <v>1685.8030798100049</v>
      </c>
      <c r="AF6" s="121">
        <f>AD6+AE6</f>
        <v>3393.9978242599959</v>
      </c>
      <c r="AG6" s="120">
        <v>1840.1426680199925</v>
      </c>
      <c r="AH6" s="120">
        <v>1913.7579537199949</v>
      </c>
      <c r="AI6" s="121">
        <f t="shared" ref="AI6:AI16" si="4">AG6+AH6</f>
        <v>3753.9006217399874</v>
      </c>
      <c r="AJ6" s="121">
        <f>AF6+AI6</f>
        <v>7147.8984459999829</v>
      </c>
      <c r="AK6" s="120">
        <v>1663.3633570100083</v>
      </c>
      <c r="AL6" s="120">
        <v>1310.0291298000111</v>
      </c>
      <c r="AM6" s="121">
        <f>AK6+AL6</f>
        <v>2973.3924868100194</v>
      </c>
      <c r="AN6" s="120">
        <v>2206.9776679400043</v>
      </c>
      <c r="AO6" s="120">
        <v>-2206.9776679400043</v>
      </c>
      <c r="AP6" s="121">
        <f t="shared" ref="AP6:AP16" si="5">AN6+AO6</f>
        <v>0</v>
      </c>
      <c r="AQ6" s="121">
        <f>AM6+AP6</f>
        <v>2973.3924868100194</v>
      </c>
    </row>
    <row r="7" spans="1:43" s="118" customFormat="1" ht="15" customHeight="1">
      <c r="A7" s="127" t="s">
        <v>537</v>
      </c>
      <c r="B7" s="125">
        <v>559.31407668000008</v>
      </c>
      <c r="C7" s="125">
        <v>571.85669612999993</v>
      </c>
      <c r="D7" s="126">
        <f t="shared" ref="D7:D16" si="6">B7+C7</f>
        <v>1131.17077281</v>
      </c>
      <c r="E7" s="125">
        <v>567.18890471000009</v>
      </c>
      <c r="F7" s="125">
        <v>600.12714305999998</v>
      </c>
      <c r="G7" s="126">
        <f t="shared" si="0"/>
        <v>1167.3160477700001</v>
      </c>
      <c r="H7" s="126">
        <f t="shared" ref="H7:H16" si="7">D7+G7</f>
        <v>2298.4868205800003</v>
      </c>
      <c r="I7" s="125">
        <v>583.0626671</v>
      </c>
      <c r="J7" s="125">
        <v>426.12286415000005</v>
      </c>
      <c r="K7" s="126">
        <f t="shared" ref="K7:K16" si="8">I7+J7</f>
        <v>1009.1855312500001</v>
      </c>
      <c r="L7" s="125">
        <v>577.98207189000004</v>
      </c>
      <c r="M7" s="125">
        <v>638.41915895999989</v>
      </c>
      <c r="N7" s="126">
        <f t="shared" si="1"/>
        <v>1216.40123085</v>
      </c>
      <c r="O7" s="126">
        <f t="shared" ref="O7:O16" si="9">K7+N7</f>
        <v>2225.5867621000002</v>
      </c>
      <c r="P7" s="125">
        <v>561.99399428000004</v>
      </c>
      <c r="Q7" s="125">
        <v>637.58978233000005</v>
      </c>
      <c r="R7" s="126">
        <f t="shared" ref="R7:R16" si="10">P7+Q7</f>
        <v>1199.5837766100001</v>
      </c>
      <c r="S7" s="125">
        <v>639.97694842999999</v>
      </c>
      <c r="T7" s="125">
        <v>534.37659275999999</v>
      </c>
      <c r="U7" s="126">
        <f t="shared" si="2"/>
        <v>1174.35354119</v>
      </c>
      <c r="V7" s="126">
        <f t="shared" ref="V7:V16" si="11">R7+U7</f>
        <v>2373.9373178000001</v>
      </c>
      <c r="W7" s="125">
        <v>516.30986338000002</v>
      </c>
      <c r="X7" s="125">
        <v>524.45907045999991</v>
      </c>
      <c r="Y7" s="126">
        <f t="shared" ref="Y7:Y16" si="12">W7+X7</f>
        <v>1040.76893384</v>
      </c>
      <c r="Z7" s="125">
        <v>629.49498718999996</v>
      </c>
      <c r="AA7" s="125">
        <v>604.67259669999999</v>
      </c>
      <c r="AB7" s="126">
        <f t="shared" si="3"/>
        <v>1234.1675838900001</v>
      </c>
      <c r="AC7" s="126">
        <f t="shared" ref="AC7:AC16" si="13">Y7+AB7</f>
        <v>2274.9365177300001</v>
      </c>
      <c r="AD7" s="125">
        <v>485.40603619000001</v>
      </c>
      <c r="AE7" s="125">
        <v>494.09627799999998</v>
      </c>
      <c r="AF7" s="126">
        <f t="shared" ref="AF7:AF16" si="14">AD7+AE7</f>
        <v>979.50231418999999</v>
      </c>
      <c r="AG7" s="125">
        <v>575.22151078000002</v>
      </c>
      <c r="AH7" s="125">
        <v>649.78501131000007</v>
      </c>
      <c r="AI7" s="126">
        <f t="shared" si="4"/>
        <v>1225.0065220900001</v>
      </c>
      <c r="AJ7" s="126">
        <f t="shared" ref="AJ7:AJ16" si="15">AF7+AI7</f>
        <v>2204.5088362800002</v>
      </c>
      <c r="AK7" s="125">
        <v>652.17562862</v>
      </c>
      <c r="AL7" s="125">
        <v>646.78856034</v>
      </c>
      <c r="AM7" s="126">
        <f t="shared" ref="AM7:AM16" si="16">AK7+AL7</f>
        <v>1298.96418896</v>
      </c>
      <c r="AN7" s="125">
        <v>684.97916802999998</v>
      </c>
      <c r="AO7" s="125">
        <v>-684.97916802999998</v>
      </c>
      <c r="AP7" s="126">
        <f t="shared" si="5"/>
        <v>0</v>
      </c>
      <c r="AQ7" s="126">
        <f t="shared" ref="AQ7:AQ16" si="17">AM7+AP7</f>
        <v>1298.96418896</v>
      </c>
    </row>
    <row r="8" spans="1:43" s="118" customFormat="1" ht="15" customHeight="1">
      <c r="A8" s="119" t="s">
        <v>668</v>
      </c>
      <c r="B8" s="125">
        <v>-464.0516925299998</v>
      </c>
      <c r="C8" s="125">
        <v>-448.63697080000026</v>
      </c>
      <c r="D8" s="126">
        <f t="shared" si="6"/>
        <v>-912.68866333000005</v>
      </c>
      <c r="E8" s="125">
        <v>-390.91320214000029</v>
      </c>
      <c r="F8" s="125">
        <v>-704.96342162999963</v>
      </c>
      <c r="G8" s="126">
        <f t="shared" si="0"/>
        <v>-1095.8766237699999</v>
      </c>
      <c r="H8" s="126">
        <f t="shared" si="7"/>
        <v>-2008.5652871</v>
      </c>
      <c r="I8" s="125">
        <v>-813.85601226000028</v>
      </c>
      <c r="J8" s="125">
        <v>-715.19699208000065</v>
      </c>
      <c r="K8" s="126">
        <f t="shared" si="8"/>
        <v>-1529.0530043400008</v>
      </c>
      <c r="L8" s="125">
        <v>-761.78707792999955</v>
      </c>
      <c r="M8" s="125">
        <v>-215.97665794000099</v>
      </c>
      <c r="N8" s="126">
        <f t="shared" si="1"/>
        <v>-977.76373587000057</v>
      </c>
      <c r="O8" s="126">
        <f t="shared" si="9"/>
        <v>-2506.8167402100016</v>
      </c>
      <c r="P8" s="125">
        <v>-498.35485947999979</v>
      </c>
      <c r="Q8" s="125">
        <v>-455.31313823999994</v>
      </c>
      <c r="R8" s="126">
        <f t="shared" si="10"/>
        <v>-953.66799771999968</v>
      </c>
      <c r="S8" s="125">
        <v>-501.90615880000081</v>
      </c>
      <c r="T8" s="125">
        <v>-773.69105573999991</v>
      </c>
      <c r="U8" s="126">
        <f t="shared" si="2"/>
        <v>-1275.5972145400008</v>
      </c>
      <c r="V8" s="126">
        <f t="shared" si="11"/>
        <v>-2229.2652122600002</v>
      </c>
      <c r="W8" s="125">
        <v>-576.90813678999996</v>
      </c>
      <c r="X8" s="125">
        <v>-247.66080926000015</v>
      </c>
      <c r="Y8" s="126">
        <f t="shared" si="12"/>
        <v>-824.56894605000014</v>
      </c>
      <c r="Z8" s="125">
        <v>-422.26319334999982</v>
      </c>
      <c r="AA8" s="125">
        <v>-577.21129241000017</v>
      </c>
      <c r="AB8" s="126">
        <f t="shared" si="3"/>
        <v>-999.47448575999999</v>
      </c>
      <c r="AC8" s="126">
        <f t="shared" si="13"/>
        <v>-1824.0434318100001</v>
      </c>
      <c r="AD8" s="125">
        <v>-876.47598777999963</v>
      </c>
      <c r="AE8" s="125">
        <v>-578.98961940999993</v>
      </c>
      <c r="AF8" s="126">
        <f t="shared" si="14"/>
        <v>-1455.4656071899994</v>
      </c>
      <c r="AG8" s="125">
        <v>-836.62376517999985</v>
      </c>
      <c r="AH8" s="125">
        <v>-760.13062741999943</v>
      </c>
      <c r="AI8" s="126">
        <f t="shared" si="4"/>
        <v>-1596.7543925999994</v>
      </c>
      <c r="AJ8" s="126">
        <f t="shared" si="15"/>
        <v>-3052.2199997899988</v>
      </c>
      <c r="AK8" s="125">
        <v>-499.2769041699998</v>
      </c>
      <c r="AL8" s="125">
        <v>89.873052259999866</v>
      </c>
      <c r="AM8" s="126">
        <f t="shared" si="16"/>
        <v>-409.40385190999996</v>
      </c>
      <c r="AN8" s="125">
        <v>-830.46807584999965</v>
      </c>
      <c r="AO8" s="125">
        <v>830.46807584999965</v>
      </c>
      <c r="AP8" s="126">
        <f t="shared" si="5"/>
        <v>0</v>
      </c>
      <c r="AQ8" s="126">
        <f t="shared" si="17"/>
        <v>-409.40385190999996</v>
      </c>
    </row>
    <row r="9" spans="1:43" s="118" customFormat="1" ht="15" customHeight="1">
      <c r="A9" s="119" t="s">
        <v>531</v>
      </c>
      <c r="B9" s="120">
        <f>SUM(B10:B12)</f>
        <v>-1036.9610375700001</v>
      </c>
      <c r="C9" s="120">
        <f t="shared" ref="C9" si="18">SUM(C10:C12)</f>
        <v>-1099.8492488600011</v>
      </c>
      <c r="D9" s="121">
        <f t="shared" si="6"/>
        <v>-2136.8102864300013</v>
      </c>
      <c r="E9" s="120">
        <f t="shared" ref="E9:F9" si="19">SUM(E10:E12)</f>
        <v>-1087.2146292599998</v>
      </c>
      <c r="F9" s="120">
        <f t="shared" si="19"/>
        <v>-1499.2551438300002</v>
      </c>
      <c r="G9" s="121">
        <f t="shared" si="0"/>
        <v>-2586.4697730899998</v>
      </c>
      <c r="H9" s="121">
        <f t="shared" si="7"/>
        <v>-4723.2800595200006</v>
      </c>
      <c r="I9" s="120">
        <f>SUM(I10:I12)</f>
        <v>-1048.5014987900001</v>
      </c>
      <c r="J9" s="120">
        <f>SUM(J10:J12)</f>
        <v>-884.09860327000013</v>
      </c>
      <c r="K9" s="121">
        <f t="shared" si="8"/>
        <v>-1932.6001020600002</v>
      </c>
      <c r="L9" s="120">
        <f>SUM(L10:L12)</f>
        <v>-1232.4458372400002</v>
      </c>
      <c r="M9" s="120">
        <f>SUM(M10:M12)</f>
        <v>-1287.7453662399998</v>
      </c>
      <c r="N9" s="121">
        <f t="shared" si="1"/>
        <v>-2520.1912034799998</v>
      </c>
      <c r="O9" s="121">
        <f t="shared" si="9"/>
        <v>-4452.7913055400004</v>
      </c>
      <c r="P9" s="120">
        <f>SUM(P10:P12)</f>
        <v>-1111.4444099000002</v>
      </c>
      <c r="Q9" s="120">
        <f>SUM(Q10:Q12)</f>
        <v>-1190.6605643299999</v>
      </c>
      <c r="R9" s="121">
        <f t="shared" si="10"/>
        <v>-2302.1049742300002</v>
      </c>
      <c r="S9" s="120">
        <f>SUM(S10:S12)</f>
        <v>-1290.4631265600001</v>
      </c>
      <c r="T9" s="120">
        <f>SUM(T10:T12)</f>
        <v>-1458.2835112799999</v>
      </c>
      <c r="U9" s="121">
        <f t="shared" si="2"/>
        <v>-2748.7466378399999</v>
      </c>
      <c r="V9" s="121">
        <f t="shared" si="11"/>
        <v>-5050.8516120700006</v>
      </c>
      <c r="W9" s="120">
        <f>SUM(W10:W12)</f>
        <v>-1292.20732701</v>
      </c>
      <c r="X9" s="120">
        <f>SUM(X10:X12)</f>
        <v>-1331.4305375500001</v>
      </c>
      <c r="Y9" s="121">
        <f t="shared" si="12"/>
        <v>-2623.6378645599998</v>
      </c>
      <c r="Z9" s="120">
        <f>SUM(Z10:Z12)</f>
        <v>-1425.2284722499996</v>
      </c>
      <c r="AA9" s="120">
        <f>SUM(AA10:AA12)</f>
        <v>-1317.0617302200001</v>
      </c>
      <c r="AB9" s="121">
        <f t="shared" si="3"/>
        <v>-2742.2902024699997</v>
      </c>
      <c r="AC9" s="121">
        <f t="shared" si="13"/>
        <v>-5365.9280670299995</v>
      </c>
      <c r="AD9" s="120">
        <f>SUM(AD10:AD12)</f>
        <v>-1124.8018775700002</v>
      </c>
      <c r="AE9" s="120">
        <f>SUM(AE10:AE12)</f>
        <v>-1220.1045235200002</v>
      </c>
      <c r="AF9" s="121">
        <f t="shared" si="14"/>
        <v>-2344.9064010900001</v>
      </c>
      <c r="AG9" s="120">
        <f>SUM(AG10:AG12)</f>
        <v>-1340.8314200499999</v>
      </c>
      <c r="AH9" s="120">
        <f>SUM(AH10:AH12)</f>
        <v>-1562.55686079</v>
      </c>
      <c r="AI9" s="121">
        <f t="shared" si="4"/>
        <v>-2903.3882808399999</v>
      </c>
      <c r="AJ9" s="121">
        <f t="shared" si="15"/>
        <v>-5248.2946819299996</v>
      </c>
      <c r="AK9" s="120">
        <f>SUM(AK10:AK12)</f>
        <v>-1469.8459672900003</v>
      </c>
      <c r="AL9" s="120">
        <f>SUM(AL10:AL12)</f>
        <v>-1542.7742263</v>
      </c>
      <c r="AM9" s="121">
        <f t="shared" si="16"/>
        <v>-3012.6201935900003</v>
      </c>
      <c r="AN9" s="120">
        <f>SUM(AN10:AN12)</f>
        <v>-1622.6555864800002</v>
      </c>
      <c r="AO9" s="120">
        <f>SUM(AO10:AO12)</f>
        <v>1622.6555864800002</v>
      </c>
      <c r="AP9" s="121">
        <f t="shared" si="5"/>
        <v>0</v>
      </c>
      <c r="AQ9" s="121">
        <f t="shared" si="17"/>
        <v>-3012.6201935900003</v>
      </c>
    </row>
    <row r="10" spans="1:43" s="118" customFormat="1" ht="15" customHeight="1">
      <c r="A10" s="127" t="s">
        <v>474</v>
      </c>
      <c r="B10" s="120">
        <v>-617.78365226000028</v>
      </c>
      <c r="C10" s="120">
        <v>-786.16966752999974</v>
      </c>
      <c r="D10" s="121">
        <f t="shared" si="6"/>
        <v>-1403.95331979</v>
      </c>
      <c r="E10" s="120">
        <v>-820.70685366999987</v>
      </c>
      <c r="F10" s="120">
        <v>-918.88501440000027</v>
      </c>
      <c r="G10" s="121">
        <f t="shared" si="0"/>
        <v>-1739.5918680700001</v>
      </c>
      <c r="H10" s="121">
        <f t="shared" si="7"/>
        <v>-3143.5451878600002</v>
      </c>
      <c r="I10" s="120">
        <v>-638.30013494000013</v>
      </c>
      <c r="J10" s="120">
        <v>-624.41687663000005</v>
      </c>
      <c r="K10" s="121">
        <f t="shared" si="8"/>
        <v>-1262.7170115700001</v>
      </c>
      <c r="L10" s="120">
        <v>-793.84363115000008</v>
      </c>
      <c r="M10" s="120">
        <v>-797.73332275999985</v>
      </c>
      <c r="N10" s="121">
        <f t="shared" si="1"/>
        <v>-1591.5769539099999</v>
      </c>
      <c r="O10" s="121">
        <f t="shared" si="9"/>
        <v>-2854.2939654800002</v>
      </c>
      <c r="P10" s="120">
        <v>-685.14361098000018</v>
      </c>
      <c r="Q10" s="120">
        <v>-719.37308751</v>
      </c>
      <c r="R10" s="121">
        <f t="shared" si="10"/>
        <v>-1404.5166984900002</v>
      </c>
      <c r="S10" s="120">
        <v>-851.93356659000017</v>
      </c>
      <c r="T10" s="120">
        <v>-1004.0727604199999</v>
      </c>
      <c r="U10" s="121">
        <f t="shared" si="2"/>
        <v>-1856.0063270099999</v>
      </c>
      <c r="V10" s="121">
        <f t="shared" si="11"/>
        <v>-3260.5230255000001</v>
      </c>
      <c r="W10" s="120">
        <v>-872.10930992999988</v>
      </c>
      <c r="X10" s="120">
        <v>-955.70994364000001</v>
      </c>
      <c r="Y10" s="121">
        <f t="shared" si="12"/>
        <v>-1827.81925357</v>
      </c>
      <c r="Z10" s="120">
        <v>-985.77492403999986</v>
      </c>
      <c r="AA10" s="120">
        <v>-1070.9691592199999</v>
      </c>
      <c r="AB10" s="121">
        <f t="shared" si="3"/>
        <v>-2056.7440832599996</v>
      </c>
      <c r="AC10" s="121">
        <f t="shared" si="13"/>
        <v>-3884.5633368299996</v>
      </c>
      <c r="AD10" s="120">
        <v>-914.79893584000013</v>
      </c>
      <c r="AE10" s="120">
        <v>-909.12665865000008</v>
      </c>
      <c r="AF10" s="121">
        <f t="shared" si="14"/>
        <v>-1823.9255944900001</v>
      </c>
      <c r="AG10" s="120">
        <v>-965.60844139000005</v>
      </c>
      <c r="AH10" s="120">
        <v>-1073.3112649999998</v>
      </c>
      <c r="AI10" s="121">
        <f t="shared" si="4"/>
        <v>-2038.9197063899999</v>
      </c>
      <c r="AJ10" s="121">
        <f t="shared" si="15"/>
        <v>-3862.8453008799997</v>
      </c>
      <c r="AK10" s="120">
        <v>-974.18758755000022</v>
      </c>
      <c r="AL10" s="120">
        <v>-1014.7745091300001</v>
      </c>
      <c r="AM10" s="121">
        <f t="shared" si="16"/>
        <v>-1988.9620966800003</v>
      </c>
      <c r="AN10" s="120">
        <v>-1095.0751314200002</v>
      </c>
      <c r="AO10" s="120">
        <v>1095.0751314200002</v>
      </c>
      <c r="AP10" s="121">
        <f t="shared" si="5"/>
        <v>0</v>
      </c>
      <c r="AQ10" s="121">
        <f t="shared" si="17"/>
        <v>-1988.9620966800003</v>
      </c>
    </row>
    <row r="11" spans="1:43" s="118" customFormat="1" ht="15" customHeight="1">
      <c r="A11" s="127" t="s">
        <v>117</v>
      </c>
      <c r="B11" s="120">
        <v>-120.73871625999999</v>
      </c>
      <c r="C11" s="120">
        <v>-178.45205212999997</v>
      </c>
      <c r="D11" s="121">
        <f t="shared" si="6"/>
        <v>-299.19076838999996</v>
      </c>
      <c r="E11" s="120">
        <v>-114.28609028999999</v>
      </c>
      <c r="F11" s="120">
        <v>-157.86887579</v>
      </c>
      <c r="G11" s="121">
        <f t="shared" si="0"/>
        <v>-272.15496608000001</v>
      </c>
      <c r="H11" s="121">
        <f t="shared" si="7"/>
        <v>-571.34573447000002</v>
      </c>
      <c r="I11" s="120">
        <v>-135.69850307999999</v>
      </c>
      <c r="J11" s="120">
        <v>-122.30186629999999</v>
      </c>
      <c r="K11" s="121">
        <f t="shared" si="8"/>
        <v>-258.00036938</v>
      </c>
      <c r="L11" s="120">
        <v>-134.04534273000002</v>
      </c>
      <c r="M11" s="120">
        <v>-154.36351544000004</v>
      </c>
      <c r="N11" s="121">
        <f t="shared" si="1"/>
        <v>-288.40885817000003</v>
      </c>
      <c r="O11" s="121">
        <f t="shared" si="9"/>
        <v>-546.40922754999997</v>
      </c>
      <c r="P11" s="120">
        <v>-128.68301990999998</v>
      </c>
      <c r="Q11" s="120">
        <v>-120.24760984000001</v>
      </c>
      <c r="R11" s="121">
        <f t="shared" si="10"/>
        <v>-248.93062974999998</v>
      </c>
      <c r="S11" s="120">
        <v>-134.55154337000002</v>
      </c>
      <c r="T11" s="120">
        <v>-115.73409837</v>
      </c>
      <c r="U11" s="121">
        <f t="shared" si="2"/>
        <v>-250.28564174000002</v>
      </c>
      <c r="V11" s="121">
        <f t="shared" si="11"/>
        <v>-499.21627149</v>
      </c>
      <c r="W11" s="120">
        <v>-149.79053718</v>
      </c>
      <c r="X11" s="120">
        <v>-110.90810806000002</v>
      </c>
      <c r="Y11" s="121">
        <f t="shared" si="12"/>
        <v>-260.69864524000002</v>
      </c>
      <c r="Z11" s="120">
        <v>-173.01177891999998</v>
      </c>
      <c r="AA11" s="120">
        <v>-147.73268329000001</v>
      </c>
      <c r="AB11" s="121">
        <f t="shared" si="3"/>
        <v>-320.74446220999999</v>
      </c>
      <c r="AC11" s="121">
        <f t="shared" si="13"/>
        <v>-581.44310745000007</v>
      </c>
      <c r="AD11" s="120">
        <v>-142.19915537</v>
      </c>
      <c r="AE11" s="120">
        <v>-133.45565734000002</v>
      </c>
      <c r="AF11" s="121">
        <f t="shared" si="14"/>
        <v>-275.65481270999999</v>
      </c>
      <c r="AG11" s="120">
        <v>-150.49035708000002</v>
      </c>
      <c r="AH11" s="120">
        <v>-185.61589093999999</v>
      </c>
      <c r="AI11" s="121">
        <f t="shared" si="4"/>
        <v>-336.10624802000001</v>
      </c>
      <c r="AJ11" s="121">
        <f t="shared" si="15"/>
        <v>-611.76106073000005</v>
      </c>
      <c r="AK11" s="120">
        <v>-165.18321329</v>
      </c>
      <c r="AL11" s="120">
        <v>-130.50310703</v>
      </c>
      <c r="AM11" s="121">
        <f t="shared" si="16"/>
        <v>-295.68632031999999</v>
      </c>
      <c r="AN11" s="120">
        <v>-187.58354537999998</v>
      </c>
      <c r="AO11" s="120">
        <v>187.58354537999998</v>
      </c>
      <c r="AP11" s="121">
        <f t="shared" si="5"/>
        <v>0</v>
      </c>
      <c r="AQ11" s="121">
        <f t="shared" si="17"/>
        <v>-295.68632031999999</v>
      </c>
    </row>
    <row r="12" spans="1:43" s="118" customFormat="1" ht="15" customHeight="1">
      <c r="A12" s="127" t="s">
        <v>532</v>
      </c>
      <c r="B12" s="125">
        <v>-298.43866904999976</v>
      </c>
      <c r="C12" s="125">
        <v>-135.22752920000138</v>
      </c>
      <c r="D12" s="121">
        <f t="shared" si="6"/>
        <v>-433.66619825000112</v>
      </c>
      <c r="E12" s="125">
        <v>-152.22168530000002</v>
      </c>
      <c r="F12" s="125">
        <v>-422.50125364000002</v>
      </c>
      <c r="G12" s="121">
        <f t="shared" si="0"/>
        <v>-574.72293894000006</v>
      </c>
      <c r="H12" s="121">
        <f t="shared" si="7"/>
        <v>-1008.3891371900012</v>
      </c>
      <c r="I12" s="125">
        <v>-274.50286076999998</v>
      </c>
      <c r="J12" s="125">
        <v>-137.37986034000005</v>
      </c>
      <c r="K12" s="121">
        <f t="shared" si="8"/>
        <v>-411.88272111000003</v>
      </c>
      <c r="L12" s="125">
        <v>-304.55686336000008</v>
      </c>
      <c r="M12" s="125">
        <v>-335.64852803999997</v>
      </c>
      <c r="N12" s="121">
        <f t="shared" si="1"/>
        <v>-640.20539140000005</v>
      </c>
      <c r="O12" s="121">
        <f t="shared" si="9"/>
        <v>-1052.08811251</v>
      </c>
      <c r="P12" s="125">
        <v>-297.61777901000005</v>
      </c>
      <c r="Q12" s="125">
        <v>-351.03986697999994</v>
      </c>
      <c r="R12" s="121">
        <f t="shared" si="10"/>
        <v>-648.65764598999999</v>
      </c>
      <c r="S12" s="125">
        <v>-303.97801659999999</v>
      </c>
      <c r="T12" s="125">
        <v>-338.47665248999994</v>
      </c>
      <c r="U12" s="121">
        <f t="shared" si="2"/>
        <v>-642.45466908999992</v>
      </c>
      <c r="V12" s="121">
        <f t="shared" si="11"/>
        <v>-1291.1123150799999</v>
      </c>
      <c r="W12" s="125">
        <v>-270.30747989999998</v>
      </c>
      <c r="X12" s="125">
        <v>-264.81248584999997</v>
      </c>
      <c r="Y12" s="121">
        <f t="shared" si="12"/>
        <v>-535.11996574999989</v>
      </c>
      <c r="Z12" s="125">
        <v>-266.44176928999997</v>
      </c>
      <c r="AA12" s="125">
        <v>-98.359887709999981</v>
      </c>
      <c r="AB12" s="121">
        <f t="shared" si="3"/>
        <v>-364.80165699999998</v>
      </c>
      <c r="AC12" s="121">
        <f t="shared" si="13"/>
        <v>-899.92162274999987</v>
      </c>
      <c r="AD12" s="125">
        <v>-67.803786360000004</v>
      </c>
      <c r="AE12" s="125">
        <v>-177.52220753000006</v>
      </c>
      <c r="AF12" s="121">
        <f t="shared" si="14"/>
        <v>-245.32599389000006</v>
      </c>
      <c r="AG12" s="125">
        <v>-224.73262157999997</v>
      </c>
      <c r="AH12" s="125">
        <v>-303.62970485000005</v>
      </c>
      <c r="AI12" s="121">
        <f t="shared" si="4"/>
        <v>-528.36232643000005</v>
      </c>
      <c r="AJ12" s="121">
        <f t="shared" si="15"/>
        <v>-773.68832032000012</v>
      </c>
      <c r="AK12" s="125">
        <v>-330.47516645000013</v>
      </c>
      <c r="AL12" s="125">
        <v>-397.49661014000009</v>
      </c>
      <c r="AM12" s="121">
        <f t="shared" si="16"/>
        <v>-727.97177659000022</v>
      </c>
      <c r="AN12" s="125">
        <v>-339.99690967999999</v>
      </c>
      <c r="AO12" s="125">
        <v>339.99690967999999</v>
      </c>
      <c r="AP12" s="121">
        <f t="shared" si="5"/>
        <v>0</v>
      </c>
      <c r="AQ12" s="121">
        <f t="shared" si="17"/>
        <v>-727.97177659000022</v>
      </c>
    </row>
    <row r="13" spans="1:43" s="118" customFormat="1" ht="15" customHeight="1">
      <c r="A13" s="119" t="s">
        <v>118</v>
      </c>
      <c r="B13" s="125">
        <f>SUM(B5,B8,B9)</f>
        <v>543.96486613999627</v>
      </c>
      <c r="C13" s="125">
        <f>SUM(C5,C8,C9)</f>
        <v>580.5551506299978</v>
      </c>
      <c r="D13" s="121">
        <f t="shared" si="6"/>
        <v>1124.5200167699941</v>
      </c>
      <c r="E13" s="125">
        <f>SUM(E5,E8,E9)</f>
        <v>470.18734272999882</v>
      </c>
      <c r="F13" s="125">
        <f>SUM(F5,F8,F9)</f>
        <v>49.607865559996753</v>
      </c>
      <c r="G13" s="121">
        <f t="shared" si="0"/>
        <v>519.79520828999557</v>
      </c>
      <c r="H13" s="121">
        <f t="shared" si="7"/>
        <v>1644.3152250599896</v>
      </c>
      <c r="I13" s="125">
        <f>SUM(I5,I8,I9)</f>
        <v>-150.50310764000085</v>
      </c>
      <c r="J13" s="125">
        <f>SUM(J5,J8,J9)</f>
        <v>254.60474371998009</v>
      </c>
      <c r="K13" s="121">
        <f t="shared" si="8"/>
        <v>104.10163607997924</v>
      </c>
      <c r="L13" s="125">
        <f>SUM(L5,L8,L9)</f>
        <v>-36.127814849992092</v>
      </c>
      <c r="M13" s="125">
        <f>SUM(M5,M8,M9)</f>
        <v>623.60843978001799</v>
      </c>
      <c r="N13" s="121">
        <f t="shared" si="1"/>
        <v>587.4806249300259</v>
      </c>
      <c r="O13" s="121">
        <f t="shared" si="9"/>
        <v>691.58226101000514</v>
      </c>
      <c r="P13" s="125">
        <f>SUM(P5,P8,P9)</f>
        <v>578.15541337999389</v>
      </c>
      <c r="Q13" s="125">
        <f>SUM(Q5,Q8,Q9)</f>
        <v>812.06177877000187</v>
      </c>
      <c r="R13" s="121">
        <f t="shared" si="10"/>
        <v>1390.2171921499958</v>
      </c>
      <c r="S13" s="125">
        <f>SUM(S5,S8,S9)</f>
        <v>611.51645783000595</v>
      </c>
      <c r="T13" s="125">
        <f>SUM(T5,T8,T9)</f>
        <v>156.14530283000317</v>
      </c>
      <c r="U13" s="121">
        <f t="shared" si="2"/>
        <v>767.66176066000912</v>
      </c>
      <c r="V13" s="121">
        <f t="shared" si="11"/>
        <v>2157.8789528100051</v>
      </c>
      <c r="W13" s="125">
        <f>SUM(W5,W8,W9)</f>
        <v>576.71357100001205</v>
      </c>
      <c r="X13" s="125">
        <f>SUM(X5,X8,X9)</f>
        <v>612.96540816998913</v>
      </c>
      <c r="Y13" s="121">
        <f t="shared" si="12"/>
        <v>1189.6789791700012</v>
      </c>
      <c r="Z13" s="125">
        <f>SUM(Z5,Z8,Z9)</f>
        <v>380.66770383000926</v>
      </c>
      <c r="AA13" s="125">
        <f>SUM(AA5,AA8,AA9)</f>
        <v>368.07107601999337</v>
      </c>
      <c r="AB13" s="121">
        <f t="shared" si="3"/>
        <v>748.73877985000263</v>
      </c>
      <c r="AC13" s="121">
        <f t="shared" si="13"/>
        <v>1938.4177590200038</v>
      </c>
      <c r="AD13" s="125">
        <f>SUM(AD5,AD8,AD9)</f>
        <v>192.32291528999122</v>
      </c>
      <c r="AE13" s="125">
        <f>SUM(AE5,AE8,AE9)</f>
        <v>380.80521488000477</v>
      </c>
      <c r="AF13" s="121">
        <f t="shared" si="14"/>
        <v>573.12813016999598</v>
      </c>
      <c r="AG13" s="125">
        <f>SUM(AG5,AG8,AG9)</f>
        <v>237.90899356999262</v>
      </c>
      <c r="AH13" s="125">
        <f>SUM(AH5,AH8,AH9)</f>
        <v>240.85547681999537</v>
      </c>
      <c r="AI13" s="121">
        <f t="shared" si="4"/>
        <v>478.76447038998799</v>
      </c>
      <c r="AJ13" s="121">
        <f t="shared" si="15"/>
        <v>1051.892600559984</v>
      </c>
      <c r="AK13" s="125">
        <f>SUM(AK5,AK8,AK9)</f>
        <v>346.41611417000786</v>
      </c>
      <c r="AL13" s="125">
        <f>SUM(AL5,AL8,AL9)</f>
        <v>503.91651610001099</v>
      </c>
      <c r="AM13" s="121">
        <f t="shared" si="16"/>
        <v>850.33263027001885</v>
      </c>
      <c r="AN13" s="125">
        <f>SUM(AN5,AN8,AN9)</f>
        <v>438.83317364000413</v>
      </c>
      <c r="AO13" s="125">
        <f>SUM(AO5,AO8,AO9)</f>
        <v>-438.83317364000413</v>
      </c>
      <c r="AP13" s="121">
        <f t="shared" si="5"/>
        <v>0</v>
      </c>
      <c r="AQ13" s="121">
        <f t="shared" si="17"/>
        <v>850.33263027001885</v>
      </c>
    </row>
    <row r="14" spans="1:43" s="118" customFormat="1" ht="15" customHeight="1">
      <c r="A14" s="127" t="s">
        <v>533</v>
      </c>
      <c r="B14" s="125">
        <v>-207.94570510999995</v>
      </c>
      <c r="C14" s="125">
        <v>-228.56820970000012</v>
      </c>
      <c r="D14" s="121">
        <f t="shared" si="6"/>
        <v>-436.51391481000007</v>
      </c>
      <c r="E14" s="125">
        <v>-115.04480297000001</v>
      </c>
      <c r="F14" s="125">
        <v>277.48400961000004</v>
      </c>
      <c r="G14" s="121">
        <f t="shared" si="0"/>
        <v>162.43920664000004</v>
      </c>
      <c r="H14" s="121">
        <f t="shared" si="7"/>
        <v>-274.07470817000001</v>
      </c>
      <c r="I14" s="125">
        <v>371.66795153000021</v>
      </c>
      <c r="J14" s="125">
        <v>-32.765332819999969</v>
      </c>
      <c r="K14" s="121">
        <f t="shared" si="8"/>
        <v>338.90261871000024</v>
      </c>
      <c r="L14" s="125">
        <v>310.81917258999999</v>
      </c>
      <c r="M14" s="125">
        <v>-276.68341785999991</v>
      </c>
      <c r="N14" s="121">
        <f t="shared" si="1"/>
        <v>34.135754730000087</v>
      </c>
      <c r="O14" s="121">
        <f t="shared" si="9"/>
        <v>373.03837344000033</v>
      </c>
      <c r="P14" s="125">
        <v>-223.01783369000006</v>
      </c>
      <c r="Q14" s="125">
        <v>-351.36036390000004</v>
      </c>
      <c r="R14" s="121">
        <f t="shared" si="10"/>
        <v>-574.37819759000013</v>
      </c>
      <c r="S14" s="125">
        <v>-241.38234803</v>
      </c>
      <c r="T14" s="125">
        <v>221.71940805000006</v>
      </c>
      <c r="U14" s="121">
        <f t="shared" si="2"/>
        <v>-19.662939979999948</v>
      </c>
      <c r="V14" s="121">
        <f t="shared" si="11"/>
        <v>-594.04113757000005</v>
      </c>
      <c r="W14" s="125">
        <v>-130.58940071999996</v>
      </c>
      <c r="X14" s="125">
        <v>-130.09132571000004</v>
      </c>
      <c r="Y14" s="121">
        <f t="shared" si="12"/>
        <v>-260.68072642999999</v>
      </c>
      <c r="Z14" s="125">
        <v>77.880711269999978</v>
      </c>
      <c r="AA14" s="125">
        <v>-20.797994479999964</v>
      </c>
      <c r="AB14" s="121">
        <f t="shared" si="3"/>
        <v>57.082716790000013</v>
      </c>
      <c r="AC14" s="121">
        <f t="shared" si="13"/>
        <v>-203.59800963999999</v>
      </c>
      <c r="AD14" s="125">
        <v>145.34522594999999</v>
      </c>
      <c r="AE14" s="125">
        <v>-60.58008102999996</v>
      </c>
      <c r="AF14" s="121">
        <f t="shared" si="14"/>
        <v>84.765144920000026</v>
      </c>
      <c r="AG14" s="125">
        <v>68.833920200000023</v>
      </c>
      <c r="AH14" s="125">
        <v>79.972069000000005</v>
      </c>
      <c r="AI14" s="121">
        <f t="shared" si="4"/>
        <v>148.80598920000003</v>
      </c>
      <c r="AJ14" s="121">
        <f t="shared" si="15"/>
        <v>233.57113412000007</v>
      </c>
      <c r="AK14" s="125">
        <v>-10.323486789999995</v>
      </c>
      <c r="AL14" s="125">
        <v>-127.79240317000001</v>
      </c>
      <c r="AM14" s="121">
        <f t="shared" si="16"/>
        <v>-138.11588996</v>
      </c>
      <c r="AN14" s="125">
        <v>70.16589663000002</v>
      </c>
      <c r="AO14" s="125">
        <v>-70.16589663000002</v>
      </c>
      <c r="AP14" s="121">
        <f t="shared" si="5"/>
        <v>0</v>
      </c>
      <c r="AQ14" s="121">
        <f t="shared" si="17"/>
        <v>-138.11588996</v>
      </c>
    </row>
    <row r="15" spans="1:43" s="118" customFormat="1" ht="15" customHeight="1">
      <c r="A15" s="127" t="s">
        <v>599</v>
      </c>
      <c r="B15" s="120">
        <v>0</v>
      </c>
      <c r="C15" s="120">
        <v>0</v>
      </c>
      <c r="D15" s="121">
        <v>0</v>
      </c>
      <c r="E15" s="120">
        <v>0</v>
      </c>
      <c r="F15" s="120">
        <v>0</v>
      </c>
      <c r="G15" s="121">
        <v>0</v>
      </c>
      <c r="H15" s="121">
        <v>0</v>
      </c>
      <c r="I15" s="120">
        <v>0</v>
      </c>
      <c r="J15" s="120">
        <v>0</v>
      </c>
      <c r="K15" s="121">
        <v>0</v>
      </c>
      <c r="L15" s="120">
        <v>0</v>
      </c>
      <c r="M15" s="120">
        <v>0</v>
      </c>
      <c r="N15" s="121">
        <v>0</v>
      </c>
      <c r="O15" s="121">
        <v>0</v>
      </c>
      <c r="P15" s="120">
        <v>0</v>
      </c>
      <c r="Q15" s="120">
        <v>0</v>
      </c>
      <c r="R15" s="121">
        <v>0</v>
      </c>
      <c r="S15" s="120">
        <v>0</v>
      </c>
      <c r="T15" s="120">
        <v>0</v>
      </c>
      <c r="U15" s="121">
        <v>0</v>
      </c>
      <c r="V15" s="121">
        <v>0</v>
      </c>
      <c r="W15" s="120">
        <v>-58.328000000000003</v>
      </c>
      <c r="X15" s="120">
        <v>-71.157999999999987</v>
      </c>
      <c r="Y15" s="121">
        <f t="shared" si="12"/>
        <v>-129.48599999999999</v>
      </c>
      <c r="Z15" s="120">
        <v>-74.295530780002593</v>
      </c>
      <c r="AA15" s="120">
        <v>-69.571091969972599</v>
      </c>
      <c r="AB15" s="121">
        <f t="shared" si="3"/>
        <v>-143.86662274997519</v>
      </c>
      <c r="AC15" s="121">
        <f t="shared" si="13"/>
        <v>-273.35262274997518</v>
      </c>
      <c r="AD15" s="120">
        <v>-56.729406359999999</v>
      </c>
      <c r="AE15" s="120">
        <v>-36.417057580000005</v>
      </c>
      <c r="AF15" s="121">
        <f t="shared" si="14"/>
        <v>-93.146463940000004</v>
      </c>
      <c r="AG15" s="120">
        <v>-21.910667270000001</v>
      </c>
      <c r="AH15" s="120">
        <v>-19.84895302</v>
      </c>
      <c r="AI15" s="121">
        <f t="shared" si="4"/>
        <v>-41.759620290000001</v>
      </c>
      <c r="AJ15" s="121">
        <f t="shared" si="15"/>
        <v>-134.90608423</v>
      </c>
      <c r="AK15" s="120">
        <v>-17.48674316</v>
      </c>
      <c r="AL15" s="120">
        <v>-16.739548169999996</v>
      </c>
      <c r="AM15" s="121">
        <f t="shared" si="16"/>
        <v>-34.226291329999995</v>
      </c>
      <c r="AN15" s="120">
        <v>-16.563015760006472</v>
      </c>
      <c r="AO15" s="120">
        <v>16.563015760006472</v>
      </c>
      <c r="AP15" s="121">
        <f t="shared" si="5"/>
        <v>0</v>
      </c>
      <c r="AQ15" s="121">
        <f t="shared" si="17"/>
        <v>-34.226291329999995</v>
      </c>
    </row>
    <row r="16" spans="1:43" s="118" customFormat="1" ht="15" customHeight="1">
      <c r="A16" s="119" t="s">
        <v>84</v>
      </c>
      <c r="B16" s="125">
        <f>SUM(B13:B14)</f>
        <v>336.01916102999633</v>
      </c>
      <c r="C16" s="125">
        <f>SUM(C13:C14)</f>
        <v>351.98694092999767</v>
      </c>
      <c r="D16" s="126">
        <f t="shared" si="6"/>
        <v>688.006101959994</v>
      </c>
      <c r="E16" s="125">
        <f t="shared" ref="E16:F16" si="20">SUM(E13:E14)</f>
        <v>355.14253975999884</v>
      </c>
      <c r="F16" s="125">
        <f t="shared" si="20"/>
        <v>327.0918751699968</v>
      </c>
      <c r="G16" s="126">
        <f t="shared" si="0"/>
        <v>682.23441492999564</v>
      </c>
      <c r="H16" s="126">
        <f t="shared" si="7"/>
        <v>1370.2405168899895</v>
      </c>
      <c r="I16" s="125">
        <f>SUM(I13:I14)</f>
        <v>221.16484388999936</v>
      </c>
      <c r="J16" s="125">
        <f>SUM(J13:J14)</f>
        <v>221.83941089998012</v>
      </c>
      <c r="K16" s="126">
        <f t="shared" si="8"/>
        <v>443.00425478997948</v>
      </c>
      <c r="L16" s="125">
        <f t="shared" ref="L16:M16" si="21">SUM(L13:L14)</f>
        <v>274.6913577400079</v>
      </c>
      <c r="M16" s="125">
        <f t="shared" si="21"/>
        <v>346.92502192001808</v>
      </c>
      <c r="N16" s="126">
        <f t="shared" si="1"/>
        <v>621.61637966002604</v>
      </c>
      <c r="O16" s="126">
        <f t="shared" si="9"/>
        <v>1064.6206344500056</v>
      </c>
      <c r="P16" s="125">
        <f>SUM(P13:P14)</f>
        <v>355.1375796899938</v>
      </c>
      <c r="Q16" s="125">
        <f>SUM(Q13:Q14)</f>
        <v>460.70141487000183</v>
      </c>
      <c r="R16" s="126">
        <f t="shared" si="10"/>
        <v>815.83899455999563</v>
      </c>
      <c r="S16" s="125">
        <f>SUM(S13:S14)</f>
        <v>370.13410980000594</v>
      </c>
      <c r="T16" s="125">
        <f>SUM(T13:T14)</f>
        <v>377.86471088000326</v>
      </c>
      <c r="U16" s="126">
        <f t="shared" si="2"/>
        <v>747.9988206800092</v>
      </c>
      <c r="V16" s="126">
        <f t="shared" si="11"/>
        <v>1563.8378152400048</v>
      </c>
      <c r="W16" s="125">
        <f>SUM(W13:W15)</f>
        <v>387.79617028001212</v>
      </c>
      <c r="X16" s="125">
        <f>SUM(X13:X15)</f>
        <v>411.71608245998914</v>
      </c>
      <c r="Y16" s="126">
        <f t="shared" si="12"/>
        <v>799.51225274000126</v>
      </c>
      <c r="Z16" s="125">
        <f>SUM(Z13:Z15)</f>
        <v>384.25288432000667</v>
      </c>
      <c r="AA16" s="125">
        <f>SUM(AA13:AA15)</f>
        <v>277.70198957002083</v>
      </c>
      <c r="AB16" s="126">
        <f t="shared" si="3"/>
        <v>661.95487389002756</v>
      </c>
      <c r="AC16" s="126">
        <f t="shared" si="13"/>
        <v>1461.4671266300288</v>
      </c>
      <c r="AD16" s="125">
        <f>SUM(AD13:AD15)</f>
        <v>280.93873487999122</v>
      </c>
      <c r="AE16" s="125">
        <f>SUM(AE13:AE15)</f>
        <v>283.80807627000479</v>
      </c>
      <c r="AF16" s="126">
        <f t="shared" si="14"/>
        <v>564.74681114999601</v>
      </c>
      <c r="AG16" s="125">
        <f>SUM(AG13:AG15)</f>
        <v>284.83224649999266</v>
      </c>
      <c r="AH16" s="125">
        <f>SUM(AH13:AH15)</f>
        <v>300.9785927999954</v>
      </c>
      <c r="AI16" s="126">
        <f t="shared" si="4"/>
        <v>585.81083929998806</v>
      </c>
      <c r="AJ16" s="126">
        <f t="shared" si="15"/>
        <v>1150.5576504499841</v>
      </c>
      <c r="AK16" s="125">
        <f>SUM(AK13:AK15)</f>
        <v>318.60588422000785</v>
      </c>
      <c r="AL16" s="125">
        <f>SUM(AL13:AL15)</f>
        <v>359.38456476001102</v>
      </c>
      <c r="AM16" s="126">
        <f t="shared" si="16"/>
        <v>677.99044898001887</v>
      </c>
      <c r="AN16" s="125">
        <f>SUM(AN13:AN15)</f>
        <v>492.43605450999769</v>
      </c>
      <c r="AO16" s="125">
        <f>SUM(AO13:AO15)</f>
        <v>-492.43605450999769</v>
      </c>
      <c r="AP16" s="126">
        <f t="shared" si="5"/>
        <v>0</v>
      </c>
      <c r="AQ16" s="126">
        <f t="shared" si="17"/>
        <v>677.99044898001887</v>
      </c>
    </row>
    <row r="17" spans="1:22" s="118" customFormat="1" ht="15" customHeight="1">
      <c r="A17" s="145"/>
    </row>
    <row r="18" spans="1:22" s="118" customFormat="1" ht="15" customHeight="1">
      <c r="A18" s="130" t="s">
        <v>341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</row>
    <row r="19" spans="1:22" s="118" customFormat="1" ht="15" customHeight="1">
      <c r="A19" s="130" t="s">
        <v>400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2" ht="15" customHeight="1">
      <c r="A20" s="15"/>
    </row>
    <row r="21" spans="1:22" ht="15" customHeight="1">
      <c r="A21" s="15"/>
      <c r="B21" s="82"/>
      <c r="C21" s="82"/>
      <c r="D21" s="82"/>
      <c r="E21" s="82"/>
      <c r="F21" s="82"/>
      <c r="G21" s="82"/>
      <c r="I21" s="82"/>
      <c r="J21" s="82"/>
      <c r="K21" s="82"/>
      <c r="L21" s="82"/>
      <c r="M21" s="82"/>
      <c r="N21" s="82"/>
      <c r="R21" s="82"/>
      <c r="S21" s="92"/>
      <c r="T21" s="92"/>
      <c r="U21" s="82"/>
    </row>
  </sheetData>
  <hyperlinks>
    <hyperlink ref="A2" location="Contents!A1" display="              (Contents)" xr:uid="{4DC5DED4-C38C-4048-8C33-FD1A20099127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97AA-2C2F-4C44-A401-A91FC379836A}">
  <sheetPr>
    <tabColor rgb="FF5775CF"/>
  </sheetPr>
  <dimension ref="A1:Z20"/>
  <sheetViews>
    <sheetView showGridLines="0" zoomScale="85" zoomScaleNormal="85" workbookViewId="0">
      <pane xSplit="1" ySplit="5" topLeftCell="F6" activePane="bottomRight" state="frozen"/>
      <selection activeCell="R17" sqref="R17"/>
      <selection pane="topRight" activeCell="R17" sqref="R17"/>
      <selection pane="bottomLeft" activeCell="R17" sqref="R17"/>
      <selection pane="bottomRight" activeCell="F1" sqref="F1"/>
    </sheetView>
  </sheetViews>
  <sheetFormatPr defaultRowHeight="15"/>
  <cols>
    <col min="1" max="1" width="50.5703125" customWidth="1"/>
    <col min="2" max="2" width="15.140625" customWidth="1"/>
    <col min="3" max="3" width="18.5703125" customWidth="1"/>
    <col min="4" max="4" width="18" customWidth="1"/>
    <col min="5" max="6" width="15.140625" customWidth="1"/>
    <col min="7" max="8" width="18.5703125" customWidth="1"/>
    <col min="9" max="9" width="15.140625" customWidth="1"/>
    <col min="10" max="10" width="12.85546875" customWidth="1"/>
    <col min="11" max="13" width="17" customWidth="1"/>
  </cols>
  <sheetData>
    <row r="1" spans="1:26" ht="57" customHeight="1"/>
    <row r="2" spans="1:26" ht="20.25">
      <c r="A2" s="144" t="s">
        <v>350</v>
      </c>
      <c r="B2" s="158" t="s">
        <v>674</v>
      </c>
      <c r="C2" s="159" t="s">
        <v>464</v>
      </c>
    </row>
    <row r="3" spans="1:26" s="89" customFormat="1">
      <c r="A3" s="88"/>
      <c r="B3" s="89" t="str">
        <f>B4&amp;" C"</f>
        <v>3Q23 C</v>
      </c>
      <c r="C3" s="89" t="str">
        <f>B4&amp;" Ñ"</f>
        <v>3Q23 Ñ</v>
      </c>
      <c r="D3" s="89" t="str">
        <f>B4&amp;" RG"</f>
        <v>3Q23 RG</v>
      </c>
      <c r="E3" s="89" t="str">
        <f>B4&amp;" G"</f>
        <v>3Q23 G</v>
      </c>
      <c r="F3" s="89" t="str">
        <f>F4&amp;" C"</f>
        <v>2Q24 C</v>
      </c>
      <c r="G3" s="89" t="str">
        <f>F4&amp;" Ñ"</f>
        <v>2Q24 Ñ</v>
      </c>
      <c r="H3" s="89" t="str">
        <f>F4&amp;" RG"</f>
        <v>2Q24 RG</v>
      </c>
      <c r="I3" s="89" t="str">
        <f>F4&amp;" G"</f>
        <v>2Q24 G</v>
      </c>
      <c r="J3" s="89" t="str">
        <f>J4&amp;" C"</f>
        <v>3Q24 C</v>
      </c>
      <c r="K3" s="89" t="str">
        <f>J4&amp;" Ñ"</f>
        <v>3Q24 Ñ</v>
      </c>
      <c r="L3" s="89" t="str">
        <f>J4&amp;" RG"</f>
        <v>3Q24 RG</v>
      </c>
      <c r="M3" s="89" t="str">
        <f>J4&amp;" G"</f>
        <v>3Q24 G</v>
      </c>
    </row>
    <row r="4" spans="1:26" s="148" customFormat="1" ht="15" customHeight="1">
      <c r="A4" s="336" t="s">
        <v>525</v>
      </c>
      <c r="B4" s="147" t="str">
        <f>IF(J4=Suporte!D4,Suporte!B4,IF(J4=Suporte!D5,Suporte!B5,IF(J4=Suporte!D6,Suporte!B6,IF(J4=Suporte!D7,Suporte!B7,IF(J4=Suporte!D8,Suporte!B8,IF(J4=Suporte!D9,Suporte!B9,IF(J4=Suporte!D9,Suporte!B9,IF(J4=Suporte!D10,Suporte!B10,IF(J4=Suporte!D10,Suporte!B10,IF(J4=Suporte!D11,Suporte!B11,IF(J4=Suporte!D12,Suporte!B12,IF(J4=Suporte!D13,Suporte!B13,IF(J4=Suporte!D14,Suporte!B14,IF(J4=Suporte!D15,Suporte!B15,IF(J4=Suporte!D16,Suporte!B16,IF(J4=Suporte!D17,Suporte!B17,IF(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28)))))))))))))))))))))))))))</f>
        <v>3Q23</v>
      </c>
      <c r="C4" s="336" t="s">
        <v>467</v>
      </c>
      <c r="D4" s="336" t="s">
        <v>120</v>
      </c>
      <c r="E4" s="147" t="str">
        <f>B4</f>
        <v>3Q23</v>
      </c>
      <c r="F4" s="147" t="str">
        <f>IF(J4=Suporte!D4,Suporte!C4,IF(J4=Suporte!D5,Suporte!C5,IF(J4=Suporte!D6,Suporte!C6,IF(J4=Suporte!D7,Suporte!C7,IF(J4=Suporte!D8,Suporte!C8,IF(J4=Suporte!D9,Suporte!C9,IF(J4=Suporte!D10,Suporte!C10,IF(J4=Suporte!D11,Suporte!C11,IF(J4=Suporte!D12,Suporte!C12,IF(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28)))))))))))))))))))))))))</f>
        <v>2Q24</v>
      </c>
      <c r="G4" s="336" t="s">
        <v>467</v>
      </c>
      <c r="H4" s="336" t="s">
        <v>120</v>
      </c>
      <c r="I4" s="147" t="str">
        <f>F4</f>
        <v>2Q24</v>
      </c>
      <c r="J4" s="147" t="str">
        <f>B2</f>
        <v>3Q24</v>
      </c>
      <c r="K4" s="336" t="s">
        <v>467</v>
      </c>
      <c r="L4" s="336" t="s">
        <v>120</v>
      </c>
      <c r="M4" s="147" t="str">
        <f>B2</f>
        <v>3Q24</v>
      </c>
      <c r="O4" s="149"/>
      <c r="P4" s="150"/>
      <c r="Q4" s="150"/>
      <c r="R4" s="149"/>
      <c r="S4" s="149"/>
      <c r="T4" s="150"/>
      <c r="U4" s="150"/>
      <c r="V4" s="149"/>
      <c r="W4" s="149"/>
      <c r="X4" s="150"/>
      <c r="Y4" s="150"/>
      <c r="Z4" s="149"/>
    </row>
    <row r="5" spans="1:26" s="148" customFormat="1" ht="12.75">
      <c r="A5" s="336"/>
      <c r="B5" s="147" t="s">
        <v>459</v>
      </c>
      <c r="C5" s="336"/>
      <c r="D5" s="336"/>
      <c r="E5" s="147" t="s">
        <v>460</v>
      </c>
      <c r="F5" s="147" t="s">
        <v>459</v>
      </c>
      <c r="G5" s="336"/>
      <c r="H5" s="336"/>
      <c r="I5" s="147" t="s">
        <v>460</v>
      </c>
      <c r="J5" s="147" t="s">
        <v>459</v>
      </c>
      <c r="K5" s="336"/>
      <c r="L5" s="336"/>
      <c r="M5" s="147" t="s">
        <v>460</v>
      </c>
      <c r="O5" s="149"/>
      <c r="P5" s="150"/>
      <c r="Q5" s="150"/>
      <c r="R5" s="149"/>
      <c r="S5" s="149"/>
      <c r="T5" s="150"/>
      <c r="U5" s="150"/>
      <c r="V5" s="149"/>
      <c r="W5" s="149"/>
      <c r="X5" s="150"/>
      <c r="Y5" s="150"/>
      <c r="Z5" s="149"/>
    </row>
    <row r="6" spans="1:26" s="111" customFormat="1">
      <c r="A6" s="119" t="s">
        <v>514</v>
      </c>
      <c r="B6" s="151">
        <f>+B7+B8</f>
        <v>2415.3641787999923</v>
      </c>
      <c r="C6" s="151">
        <f t="shared" ref="C6:M6" si="0">+C7+C8</f>
        <v>0</v>
      </c>
      <c r="D6" s="151">
        <f t="shared" si="0"/>
        <v>336.59766241000375</v>
      </c>
      <c r="E6" s="151">
        <f t="shared" si="0"/>
        <v>2751.9618412099962</v>
      </c>
      <c r="F6" s="121">
        <f t="shared" si="0"/>
        <v>1956.8176901400111</v>
      </c>
      <c r="G6" s="121">
        <f t="shared" si="0"/>
        <v>0</v>
      </c>
      <c r="H6" s="121">
        <f t="shared" si="0"/>
        <v>952.03308270649461</v>
      </c>
      <c r="I6" s="121">
        <f t="shared" si="0"/>
        <v>2908.8507728465056</v>
      </c>
      <c r="J6" s="151">
        <f t="shared" si="0"/>
        <v>2891.9568359700042</v>
      </c>
      <c r="K6" s="151">
        <f t="shared" si="0"/>
        <v>0</v>
      </c>
      <c r="L6" s="151">
        <f t="shared" si="0"/>
        <v>164.99475711091782</v>
      </c>
      <c r="M6" s="151">
        <f t="shared" si="0"/>
        <v>3056.9515930809221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s="111" customFormat="1">
      <c r="A7" s="153" t="s">
        <v>513</v>
      </c>
      <c r="B7" s="154">
        <f>INDEX(Suporte!$F$1:$DV$15,MATCH('Recurring Reconciliation'!$A7,Suporte!$F$1:$F$15,0),MATCH('Recurring Reconciliation'!$B$3,Suporte!$F$3:$DV$3,0))</f>
        <v>1840.1426680199925</v>
      </c>
      <c r="C7" s="154">
        <f>INDEX(Suporte!$F$1:$DV$15,MATCH('Recurring Reconciliation'!$A7,Suporte!$F$1:$F$15,0),MATCH('Recurring Reconciliation'!$C$3,Suporte!$F$3:$DV$3,0))</f>
        <v>0</v>
      </c>
      <c r="D7" s="154">
        <f>INDEX(Suporte!$F$1:$DV$15,MATCH('Recurring Reconciliation'!$A7,Suporte!$F$1:$F$15,0),MATCH('Recurring Reconciliation'!$D$3,Suporte!$F$3:$DV$3,0))</f>
        <v>336.7951284000037</v>
      </c>
      <c r="E7" s="154">
        <f>INDEX(Suporte!$F$1:$DV$15,MATCH('Recurring Reconciliation'!$A7,Suporte!$F$1:$F$15,0),MATCH('Recurring Reconciliation'!$E$3,Suporte!$F$3:$DV$3,0))</f>
        <v>2176.9377964199962</v>
      </c>
      <c r="F7" s="126">
        <f>INDEX(Suporte!$F$1:$DV$15,MATCH('Recurring Reconciliation'!$A7,Suporte!$F$1:$F$15,0),MATCH('Recurring Reconciliation'!$F$3,Suporte!$F$3:$DV$3,0))</f>
        <v>1310.0291298000111</v>
      </c>
      <c r="G7" s="126">
        <f>INDEX(Suporte!$F$1:$DV$15,MATCH('Recurring Reconciliation'!$A7,Suporte!$F$1:$F$15,0),MATCH('Recurring Reconciliation'!$G$3,Suporte!$F$3:$DV$3,0))</f>
        <v>0</v>
      </c>
      <c r="H7" s="126">
        <f>INDEX(Suporte!$F$1:$DV$15,MATCH('Recurring Reconciliation'!$A7,Suporte!$F$1:$F$15,0),MATCH('Recurring Reconciliation'!$H$3,Suporte!$F$3:$DV$3,0))</f>
        <v>952.05450016649456</v>
      </c>
      <c r="I7" s="126">
        <f>INDEX(Suporte!$F$1:$DV$15,MATCH('Recurring Reconciliation'!$A7,Suporte!$F$1:$F$15,0),MATCH('Recurring Reconciliation'!$I$3,Suporte!$F$3:$DV$3,0))</f>
        <v>2262.0836299665057</v>
      </c>
      <c r="J7" s="154">
        <f>INDEX(Suporte!$F$1:$DV$15,MATCH('Recurring Reconciliation'!$A7,Suporte!$F$1:$F$15,0),MATCH('Recurring Reconciliation'!$J$3,Suporte!$F$3:$DV$3,0))</f>
        <v>2206.9776679400043</v>
      </c>
      <c r="K7" s="154">
        <f>INDEX(Suporte!$F$1:$DV$15,MATCH('Recurring Reconciliation'!$A7,Suporte!$F$1:$F$15,0),MATCH('Recurring Reconciliation'!$K$3,Suporte!$F$3:$DV$3,0))</f>
        <v>0</v>
      </c>
      <c r="L7" s="154">
        <f>INDEX(Suporte!$F$1:$DV$15,MATCH('Recurring Reconciliation'!$A7,Suporte!$F$1:$F$15,0),MATCH('Recurring Reconciliation'!$L$3,Suporte!$F$3:$DV$3,0))</f>
        <v>164.99475711091782</v>
      </c>
      <c r="M7" s="154">
        <f>INDEX(Suporte!$F$1:$DV$15,MATCH('Recurring Reconciliation'!$A7,Suporte!$F$1:$F$15,0),MATCH('Recurring Reconciliation'!$M$3,Suporte!$F$3:$DV$3,0))</f>
        <v>2371.9724250509221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s="111" customFormat="1">
      <c r="A8" s="153" t="s">
        <v>526</v>
      </c>
      <c r="B8" s="154">
        <f>INDEX(Suporte!$F$1:$DV$15,MATCH('Recurring Reconciliation'!$A8,Suporte!$F$1:$F$15,0),MATCH('Recurring Reconciliation'!$B$3,Suporte!$F$3:$DV$3,0))</f>
        <v>575.22151078000002</v>
      </c>
      <c r="C8" s="154">
        <f>INDEX(Suporte!$F$1:$DV$15,MATCH('Recurring Reconciliation'!$A8,Suporte!$F$1:$F$15,0),MATCH('Recurring Reconciliation'!$C$3,Suporte!$F$3:$DV$3,0))</f>
        <v>0</v>
      </c>
      <c r="D8" s="154">
        <f>INDEX(Suporte!$F$1:$DV$15,MATCH('Recurring Reconciliation'!$A8,Suporte!$F$1:$F$15,0),MATCH('Recurring Reconciliation'!$D$3,Suporte!$F$3:$DV$3,0))</f>
        <v>-0.19746598999995513</v>
      </c>
      <c r="E8" s="154">
        <f>INDEX(Suporte!$F$1:$DV$15,MATCH('Recurring Reconciliation'!$A8,Suporte!$F$1:$F$15,0),MATCH('Recurring Reconciliation'!$E$3,Suporte!$F$3:$DV$3,0))</f>
        <v>575.02404479000006</v>
      </c>
      <c r="F8" s="126">
        <f>INDEX(Suporte!$F$1:$DV$15,MATCH('Recurring Reconciliation'!$A8,Suporte!$F$1:$F$15,0),MATCH('Recurring Reconciliation'!$F$3,Suporte!$F$3:$DV$3,0))</f>
        <v>646.78856034</v>
      </c>
      <c r="G8" s="126">
        <f>INDEX(Suporte!$F$1:$DV$15,MATCH('Recurring Reconciliation'!$A8,Suporte!$F$1:$F$15,0),MATCH('Recurring Reconciliation'!$G$3,Suporte!$F$3:$DV$3,0))</f>
        <v>0</v>
      </c>
      <c r="H8" s="126">
        <f>INDEX(Suporte!$F$1:$DV$15,MATCH('Recurring Reconciliation'!$A8,Suporte!$F$1:$F$15,0),MATCH('Recurring Reconciliation'!$H$3,Suporte!$F$3:$DV$3,0))</f>
        <v>-2.1417459999952371E-2</v>
      </c>
      <c r="I8" s="126">
        <f>INDEX(Suporte!$F$1:$DV$15,MATCH('Recurring Reconciliation'!$A8,Suporte!$F$1:$F$15,0),MATCH('Recurring Reconciliation'!$I$3,Suporte!$F$3:$DV$3,0))</f>
        <v>646.76714288000005</v>
      </c>
      <c r="J8" s="154">
        <f>INDEX(Suporte!$F$1:$DV$15,MATCH('Recurring Reconciliation'!$A8,Suporte!$F$1:$F$15,0),MATCH('Recurring Reconciliation'!$J$3,Suporte!$F$3:$DV$3,0))</f>
        <v>684.97916802999998</v>
      </c>
      <c r="K8" s="154">
        <f>INDEX(Suporte!$F$1:$DV$15,MATCH('Recurring Reconciliation'!$A8,Suporte!$F$1:$F$15,0),MATCH('Recurring Reconciliation'!$K$3,Suporte!$F$3:$DV$3,0))</f>
        <v>0</v>
      </c>
      <c r="L8" s="154">
        <f>INDEX(Suporte!$F$1:$DV$15,MATCH('Recurring Reconciliation'!$A8,Suporte!$F$1:$F$15,0),MATCH('Recurring Reconciliation'!$L$3,Suporte!$F$3:$DV$3,0))</f>
        <v>0</v>
      </c>
      <c r="M8" s="154">
        <f>INDEX(Suporte!$F$1:$DV$15,MATCH('Recurring Reconciliation'!$A8,Suporte!$F$1:$F$15,0),MATCH('Recurring Reconciliation'!$M$3,Suporte!$F$3:$DV$3,0))</f>
        <v>684.97916802999998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s="111" customFormat="1">
      <c r="A9" s="119" t="s">
        <v>113</v>
      </c>
      <c r="B9" s="151">
        <f>INDEX(Suporte!$F$1:$DV$15,MATCH('Recurring Reconciliation'!$A9,Suporte!$F$1:$F$15,0),MATCH('Recurring Reconciliation'!$B$3,Suporte!$F$3:$DV$3,0))</f>
        <v>-836.62376517999985</v>
      </c>
      <c r="C9" s="151">
        <f>INDEX(Suporte!$F$1:$DV$15,MATCH('Recurring Reconciliation'!$A9,Suporte!$F$1:$F$15,0),MATCH('Recurring Reconciliation'!$C$3,Suporte!$F$3:$DV$3,0))</f>
        <v>0</v>
      </c>
      <c r="D9" s="151">
        <f>INDEX(Suporte!$F$1:$DV$15,MATCH('Recurring Reconciliation'!$A9,Suporte!$F$1:$F$15,0),MATCH('Recurring Reconciliation'!$D$3,Suporte!$F$3:$DV$3,0))</f>
        <v>-312.17541248000396</v>
      </c>
      <c r="E9" s="151">
        <f>INDEX(Suporte!$F$1:$DV$15,MATCH('Recurring Reconciliation'!$A9,Suporte!$F$1:$F$15,0),MATCH('Recurring Reconciliation'!$E$3,Suporte!$F$3:$DV$3,0))</f>
        <v>-1148.7991776600038</v>
      </c>
      <c r="F9" s="121">
        <f>INDEX(Suporte!$F$1:$DV$15,MATCH('Recurring Reconciliation'!$A9,Suporte!$F$1:$F$15,0),MATCH('Recurring Reconciliation'!$F$3,Suporte!$F$3:$DV$3,0))</f>
        <v>89.873052259999866</v>
      </c>
      <c r="G9" s="121">
        <f>INDEX(Suporte!$F$1:$DV$15,MATCH('Recurring Reconciliation'!$A9,Suporte!$F$1:$F$15,0),MATCH('Recurring Reconciliation'!$G$3,Suporte!$F$3:$DV$3,0))</f>
        <v>0</v>
      </c>
      <c r="H9" s="121">
        <f>INDEX(Suporte!$F$1:$DV$15,MATCH('Recurring Reconciliation'!$A9,Suporte!$F$1:$F$15,0),MATCH('Recurring Reconciliation'!$H$3,Suporte!$F$3:$DV$3,0))</f>
        <v>-960.15911180649459</v>
      </c>
      <c r="I9" s="121">
        <f>INDEX(Suporte!$F$1:$DV$15,MATCH('Recurring Reconciliation'!$A9,Suporte!$F$1:$F$15,0),MATCH('Recurring Reconciliation'!$I$3,Suporte!$F$3:$DV$3,0))</f>
        <v>-870.2860595464947</v>
      </c>
      <c r="J9" s="151">
        <f>INDEX(Suporte!$F$1:$DV$15,MATCH('Recurring Reconciliation'!$A9,Suporte!$F$1:$F$15,0),MATCH('Recurring Reconciliation'!$J$3,Suporte!$F$3:$DV$3,0))</f>
        <v>-830.46807584999965</v>
      </c>
      <c r="K9" s="151">
        <f>INDEX(Suporte!$F$1:$DV$15,MATCH('Recurring Reconciliation'!$A9,Suporte!$F$1:$F$15,0),MATCH('Recurring Reconciliation'!$K$3,Suporte!$F$3:$DV$3,0))</f>
        <v>0</v>
      </c>
      <c r="L9" s="151">
        <f>INDEX(Suporte!$F$1:$DV$15,MATCH('Recurring Reconciliation'!$A9,Suporte!$F$1:$F$15,0),MATCH('Recurring Reconciliation'!$L$3,Suporte!$F$3:$DV$3,0))</f>
        <v>-172.99859857091769</v>
      </c>
      <c r="M9" s="151">
        <f>INDEX(Suporte!$F$1:$DV$15,MATCH('Recurring Reconciliation'!$A9,Suporte!$F$1:$F$15,0),MATCH('Recurring Reconciliation'!$M$3,Suporte!$F$3:$DV$3,0))</f>
        <v>-1003.4666744209173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s="111" customFormat="1">
      <c r="A10" s="119" t="s">
        <v>115</v>
      </c>
      <c r="B10" s="155">
        <f t="shared" ref="B10:I10" si="1">+B11+B12+B13</f>
        <v>-1340.8314200499999</v>
      </c>
      <c r="C10" s="155">
        <f t="shared" si="1"/>
        <v>0.62930438999999994</v>
      </c>
      <c r="D10" s="155">
        <f t="shared" si="1"/>
        <v>-24.422249929999964</v>
      </c>
      <c r="E10" s="155">
        <f t="shared" si="1"/>
        <v>-1364.62436559</v>
      </c>
      <c r="F10" s="121">
        <f t="shared" si="1"/>
        <v>-1542.7742263</v>
      </c>
      <c r="G10" s="121">
        <f t="shared" si="1"/>
        <v>6.74911146</v>
      </c>
      <c r="H10" s="121">
        <f t="shared" si="1"/>
        <v>8.1260291000000393</v>
      </c>
      <c r="I10" s="121">
        <f t="shared" si="1"/>
        <v>-1527.8990857400001</v>
      </c>
      <c r="J10" s="155">
        <f>+J11+J12+J13</f>
        <v>-1622.6555864800002</v>
      </c>
      <c r="K10" s="155">
        <f>+K11+K12+K13</f>
        <v>13.224906580000003</v>
      </c>
      <c r="L10" s="155">
        <f>+L11+L12+L13</f>
        <v>-5.2210651200000484</v>
      </c>
      <c r="M10" s="155">
        <f>+M11+M12+M13</f>
        <v>-1608.0392917300003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s="111" customFormat="1">
      <c r="A11" s="127" t="s">
        <v>474</v>
      </c>
      <c r="B11" s="156">
        <f>INDEX(Suporte!$F$1:$DV$15,MATCH('Recurring Reconciliation'!$A11,Suporte!$F$1:$F$15,0),MATCH('Recurring Reconciliation'!$B$3,Suporte!$F$3:$DV$3,0))</f>
        <v>-965.60844139000005</v>
      </c>
      <c r="C11" s="156">
        <f>INDEX(Suporte!$F$1:$DV$15,MATCH('Recurring Reconciliation'!$A11,Suporte!$F$1:$F$15,0),MATCH('Recurring Reconciliation'!$C$3,Suporte!$F$3:$DV$3,0))</f>
        <v>0</v>
      </c>
      <c r="D11" s="156">
        <f>INDEX(Suporte!$F$1:$DV$15,MATCH('Recurring Reconciliation'!$A11,Suporte!$F$1:$F$15,0),MATCH('Recurring Reconciliation'!$D$3,Suporte!$F$3:$DV$3,0))</f>
        <v>147.58229472920004</v>
      </c>
      <c r="E11" s="156">
        <f>INDEX(Suporte!$F$1:$DV$15,MATCH('Recurring Reconciliation'!$A11,Suporte!$F$1:$F$15,0),MATCH('Recurring Reconciliation'!$E$3,Suporte!$F$3:$DV$3,0))</f>
        <v>-818.02614666080001</v>
      </c>
      <c r="F11" s="126">
        <f>INDEX(Suporte!$F$1:$DV$15,MATCH('Recurring Reconciliation'!$A11,Suporte!$F$1:$F$15,0),MATCH('Recurring Reconciliation'!$F$3,Suporte!$F$3:$DV$3,0))</f>
        <v>-1014.7745091300001</v>
      </c>
      <c r="G11" s="126">
        <f>INDEX(Suporte!$F$1:$DV$15,MATCH('Recurring Reconciliation'!$A11,Suporte!$F$1:$F$15,0),MATCH('Recurring Reconciliation'!$G$3,Suporte!$F$3:$DV$3,0))</f>
        <v>0</v>
      </c>
      <c r="H11" s="126">
        <f>INDEX(Suporte!$F$1:$DV$15,MATCH('Recurring Reconciliation'!$A11,Suporte!$F$1:$F$15,0),MATCH('Recurring Reconciliation'!$H$3,Suporte!$F$3:$DV$3,0))</f>
        <v>164.40363987629996</v>
      </c>
      <c r="I11" s="126">
        <f>INDEX(Suporte!$F$1:$DV$15,MATCH('Recurring Reconciliation'!$A11,Suporte!$F$1:$F$15,0),MATCH('Recurring Reconciliation'!$I$3,Suporte!$F$3:$DV$3,0))</f>
        <v>-850.37086925370011</v>
      </c>
      <c r="J11" s="156">
        <f>INDEX(Suporte!$F$1:$DV$15,MATCH('Recurring Reconciliation'!$A11,Suporte!$F$1:$F$15,0),MATCH('Recurring Reconciliation'!$J$3,Suporte!$F$3:$DV$3,0))</f>
        <v>-1095.0751314200002</v>
      </c>
      <c r="K11" s="156">
        <f>INDEX(Suporte!$F$1:$DV$15,MATCH('Recurring Reconciliation'!$A11,Suporte!$F$1:$F$15,0),MATCH('Recurring Reconciliation'!$K$3,Suporte!$F$3:$DV$3,0))</f>
        <v>0</v>
      </c>
      <c r="L11" s="156">
        <f>INDEX(Suporte!$F$1:$DV$15,MATCH('Recurring Reconciliation'!$A11,Suporte!$F$1:$F$15,0),MATCH('Recurring Reconciliation'!$L$3,Suporte!$F$3:$DV$3,0))</f>
        <v>171.67752820418332</v>
      </c>
      <c r="M11" s="156">
        <f>INDEX(Suporte!$F$1:$DV$15,MATCH('Recurring Reconciliation'!$A11,Suporte!$F$1:$F$15,0),MATCH('Recurring Reconciliation'!$M$3,Suporte!$F$3:$DV$3,0))</f>
        <v>-923.39760321581684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s="111" customFormat="1">
      <c r="A12" s="127" t="s">
        <v>117</v>
      </c>
      <c r="B12" s="156">
        <f>INDEX(Suporte!$F$1:$DV$15,MATCH('Recurring Reconciliation'!$A12,Suporte!$F$1:$F$15,0),MATCH('Recurring Reconciliation'!$B$3,Suporte!$F$3:$DV$3,0))</f>
        <v>-150.49035708000002</v>
      </c>
      <c r="C12" s="156">
        <f>INDEX(Suporte!$F$1:$DV$15,MATCH('Recurring Reconciliation'!$A12,Suporte!$F$1:$F$15,0),MATCH('Recurring Reconciliation'!$C$3,Suporte!$F$3:$DV$3,0))</f>
        <v>0</v>
      </c>
      <c r="D12" s="156">
        <f>INDEX(Suporte!$F$1:$DV$15,MATCH('Recurring Reconciliation'!$A12,Suporte!$F$1:$F$15,0),MATCH('Recurring Reconciliation'!$D$3,Suporte!$F$3:$DV$3,0))</f>
        <v>0</v>
      </c>
      <c r="E12" s="156">
        <f>INDEX(Suporte!$F$1:$DV$15,MATCH('Recurring Reconciliation'!$A12,Suporte!$F$1:$F$15,0),MATCH('Recurring Reconciliation'!$E$3,Suporte!$F$3:$DV$3,0))</f>
        <v>-150.49035708000002</v>
      </c>
      <c r="F12" s="126">
        <f>INDEX(Suporte!$F$1:$DV$15,MATCH('Recurring Reconciliation'!$A12,Suporte!$F$1:$F$15,0),MATCH('Recurring Reconciliation'!$F$3,Suporte!$F$3:$DV$3,0))</f>
        <v>-130.50310703</v>
      </c>
      <c r="G12" s="126">
        <f>INDEX(Suporte!$F$1:$DV$15,MATCH('Recurring Reconciliation'!$A12,Suporte!$F$1:$F$15,0),MATCH('Recurring Reconciliation'!$G$3,Suporte!$F$3:$DV$3,0))</f>
        <v>0</v>
      </c>
      <c r="H12" s="126">
        <f>INDEX(Suporte!$F$1:$DV$15,MATCH('Recurring Reconciliation'!$A12,Suporte!$F$1:$F$15,0),MATCH('Recurring Reconciliation'!$H$3,Suporte!$F$3:$DV$3,0))</f>
        <v>0</v>
      </c>
      <c r="I12" s="126">
        <f>INDEX(Suporte!$F$1:$DV$15,MATCH('Recurring Reconciliation'!$A12,Suporte!$F$1:$F$15,0),MATCH('Recurring Reconciliation'!$I$3,Suporte!$F$3:$DV$3,0))</f>
        <v>-130.50310703</v>
      </c>
      <c r="J12" s="156">
        <f>INDEX(Suporte!$F$1:$DV$15,MATCH('Recurring Reconciliation'!$A12,Suporte!$F$1:$F$15,0),MATCH('Recurring Reconciliation'!$J$3,Suporte!$F$3:$DV$3,0))</f>
        <v>-187.58354537999998</v>
      </c>
      <c r="K12" s="156">
        <f>INDEX(Suporte!$F$1:$DV$15,MATCH('Recurring Reconciliation'!$A12,Suporte!$F$1:$F$15,0),MATCH('Recurring Reconciliation'!$K$3,Suporte!$F$3:$DV$3,0))</f>
        <v>0</v>
      </c>
      <c r="L12" s="156">
        <f>INDEX(Suporte!$F$1:$DV$15,MATCH('Recurring Reconciliation'!$A12,Suporte!$F$1:$F$15,0),MATCH('Recurring Reconciliation'!$L$3,Suporte!$F$3:$DV$3,0))</f>
        <v>0</v>
      </c>
      <c r="M12" s="156">
        <f>INDEX(Suporte!$F$1:$DV$15,MATCH('Recurring Reconciliation'!$A12,Suporte!$F$1:$F$15,0),MATCH('Recurring Reconciliation'!$M$3,Suporte!$F$3:$DV$3,0))</f>
        <v>-187.58354537999998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s="111" customFormat="1">
      <c r="A13" s="127" t="s">
        <v>115</v>
      </c>
      <c r="B13" s="156">
        <f>INDEX(Suporte!$F$1:$DV$15,MATCH('Recurring Reconciliation'!$A13,Suporte!$F$1:$F$15,0),MATCH('Recurring Reconciliation'!$B$3,Suporte!$F$3:$DV$3,0))</f>
        <v>-224.73262157999997</v>
      </c>
      <c r="C13" s="156">
        <f>INDEX(Suporte!$F$1:$DV$15,MATCH('Recurring Reconciliation'!$A13,Suporte!$F$1:$F$15,0),MATCH('Recurring Reconciliation'!$C$3,Suporte!$F$3:$DV$3,0))</f>
        <v>0.62930438999999994</v>
      </c>
      <c r="D13" s="156">
        <f>INDEX(Suporte!$F$1:$DV$15,MATCH('Recurring Reconciliation'!$A13,Suporte!$F$1:$F$15,0),MATCH('Recurring Reconciliation'!$D$3,Suporte!$F$3:$DV$3,0))</f>
        <v>-172.00454465920001</v>
      </c>
      <c r="E13" s="156">
        <f>INDEX(Suporte!$F$1:$DV$15,MATCH('Recurring Reconciliation'!$A13,Suporte!$F$1:$F$15,0),MATCH('Recurring Reconciliation'!$E$3,Suporte!$F$3:$DV$3,0))</f>
        <v>-396.10786184919999</v>
      </c>
      <c r="F13" s="126">
        <f>INDEX(Suporte!$F$1:$DV$15,MATCH('Recurring Reconciliation'!$A13,Suporte!$F$1:$F$15,0),MATCH('Recurring Reconciliation'!$F$3,Suporte!$F$3:$DV$3,0))</f>
        <v>-397.49661014000009</v>
      </c>
      <c r="G13" s="126">
        <f>INDEX(Suporte!$F$1:$DV$15,MATCH('Recurring Reconciliation'!$A13,Suporte!$F$1:$F$15,0),MATCH('Recurring Reconciliation'!$G$3,Suporte!$F$3:$DV$3,0))</f>
        <v>6.74911146</v>
      </c>
      <c r="H13" s="126">
        <f>INDEX(Suporte!$F$1:$DV$15,MATCH('Recurring Reconciliation'!$A13,Suporte!$F$1:$F$15,0),MATCH('Recurring Reconciliation'!$H$3,Suporte!$F$3:$DV$3,0))</f>
        <v>-156.27761077629992</v>
      </c>
      <c r="I13" s="126">
        <f>INDEX(Suporte!$F$1:$DV$15,MATCH('Recurring Reconciliation'!$A13,Suporte!$F$1:$F$15,0),MATCH('Recurring Reconciliation'!$I$3,Suporte!$F$3:$DV$3,0))</f>
        <v>-547.02510945630002</v>
      </c>
      <c r="J13" s="156">
        <f>INDEX(Suporte!$F$1:$DV$15,MATCH('Recurring Reconciliation'!$A13,Suporte!$F$1:$F$15,0),MATCH('Recurring Reconciliation'!$J$3,Suporte!$F$3:$DV$3,0))</f>
        <v>-339.99690967999999</v>
      </c>
      <c r="K13" s="156">
        <f>INDEX(Suporte!$F$1:$DV$15,MATCH('Recurring Reconciliation'!$A13,Suporte!$F$1:$F$15,0),MATCH('Recurring Reconciliation'!$K$3,Suporte!$F$3:$DV$3,0))+INDEX(Suporte!$F$1:$DV$15,MATCH("Total of Other income/expenses",Suporte!$F$1:$F$15,0),MATCH('Recurring Reconciliation'!$K$3,Suporte!$F$3:$DV$3,0))</f>
        <v>13.224906580000003</v>
      </c>
      <c r="L13" s="156">
        <f>INDEX(Suporte!$F$1:$DV$15,MATCH('Recurring Reconciliation'!$A13,Suporte!$F$1:$F$15,0),MATCH('Recurring Reconciliation'!$L$3,Suporte!$F$3:$DV$3,0))-K13</f>
        <v>-176.89859332418337</v>
      </c>
      <c r="M13" s="156">
        <f>INDEX(Suporte!$F$1:$DV$15,MATCH('Recurring Reconciliation'!$A13,Suporte!$F$1:$F$15,0),MATCH('Recurring Reconciliation'!$M$3,Suporte!$F$3:$DV$3,0))</f>
        <v>-497.05814313418335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s="111" customFormat="1">
      <c r="A14" s="119" t="s">
        <v>118</v>
      </c>
      <c r="B14" s="155">
        <f>INDEX(Suporte!$F$1:$DV$15,MATCH('Recurring Reconciliation'!$A14,Suporte!$F$1:$F$15,0),MATCH('Recurring Reconciliation'!$B$3,Suporte!$F$3:$DV$3,0))</f>
        <v>237.90899356999273</v>
      </c>
      <c r="C14" s="155">
        <f>INDEX(Suporte!$F$1:$DV$15,MATCH('Recurring Reconciliation'!$A14,Suporte!$F$1:$F$15,0),MATCH('Recurring Reconciliation'!$C$3,Suporte!$F$3:$DV$3,0))</f>
        <v>0.62930438999999994</v>
      </c>
      <c r="D14" s="155">
        <f>INDEX(Suporte!$F$1:$DV$15,MATCH('Recurring Reconciliation'!$A14,Suporte!$F$1:$F$15,0),MATCH('Recurring Reconciliation'!$D$3,Suporte!$F$3:$DV$3,0))</f>
        <v>-3.2529534621517087E-13</v>
      </c>
      <c r="E14" s="155">
        <f>INDEX(Suporte!$F$1:$DV$15,MATCH('Recurring Reconciliation'!$A14,Suporte!$F$1:$F$15,0),MATCH('Recurring Reconciliation'!$E$3,Suporte!$F$3:$DV$3,0))</f>
        <v>238.53829795999241</v>
      </c>
      <c r="F14" s="121">
        <f>INDEX(Suporte!$F$1:$DV$15,MATCH('Recurring Reconciliation'!$A14,Suporte!$F$1:$F$15,0),MATCH('Recurring Reconciliation'!$F$3,Suporte!$F$3:$DV$3,0))</f>
        <v>503.91651610001088</v>
      </c>
      <c r="G14" s="121">
        <f>INDEX(Suporte!$F$1:$DV$15,MATCH('Recurring Reconciliation'!$A14,Suporte!$F$1:$F$15,0),MATCH('Recurring Reconciliation'!$G$3,Suporte!$F$3:$DV$3,0))</f>
        <v>6.74911146</v>
      </c>
      <c r="H14" s="121">
        <f>INDEX(Suporte!$F$1:$DV$15,MATCH('Recurring Reconciliation'!$A14,Suporte!$F$1:$F$15,0),MATCH('Recurring Reconciliation'!$H$3,Suporte!$F$3:$DV$3,0))</f>
        <v>0</v>
      </c>
      <c r="I14" s="121">
        <f>INDEX(Suporte!$F$1:$DV$15,MATCH('Recurring Reconciliation'!$A14,Suporte!$F$1:$F$15,0),MATCH('Recurring Reconciliation'!$I$3,Suporte!$F$3:$DV$3,0))</f>
        <v>510.66562756001088</v>
      </c>
      <c r="J14" s="155">
        <f>INDEX(Suporte!$F$1:$DV$15,MATCH('Recurring Reconciliation'!$A14,Suporte!$F$1:$F$15,0),MATCH('Recurring Reconciliation'!$J$3,Suporte!$F$3:$DV$3,0))</f>
        <v>438.83317364000436</v>
      </c>
      <c r="K14" s="155">
        <f>INDEX(Suporte!$F$1:$DV$15,MATCH('Recurring Reconciliation'!$A14,Suporte!$F$1:$F$15,0),MATCH('Recurring Reconciliation'!$K$3,Suporte!$F$3:$DV$3,0))</f>
        <v>6.6124532900000013</v>
      </c>
      <c r="L14" s="155">
        <f>INDEX(Suporte!$F$1:$DV$15,MATCH('Recurring Reconciliation'!$A14,Suporte!$F$1:$F$15,0),MATCH('Recurring Reconciliation'!$L$3,Suporte!$F$3:$DV$3,0))</f>
        <v>1.8829382497642655E-13</v>
      </c>
      <c r="M14" s="155">
        <f>INDEX(Suporte!$F$1:$DV$15,MATCH('Recurring Reconciliation'!$A14,Suporte!$F$1:$F$15,0),MATCH('Recurring Reconciliation'!$M$3,Suporte!$F$3:$DV$3,0))</f>
        <v>445.44562693000455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s="111" customFormat="1">
      <c r="A15" s="127" t="s">
        <v>119</v>
      </c>
      <c r="B15" s="155">
        <f>INDEX(Suporte!$F$1:$DV$15,MATCH('Recurring Reconciliation'!$A15,Suporte!$F$1:$F$15,0),MATCH('Recurring Reconciliation'!$B$3,Suporte!$F$3:$DV$3,0))</f>
        <v>68.833920200000023</v>
      </c>
      <c r="C15" s="155">
        <f>INDEX(Suporte!$F$1:$DV$15,MATCH('Recurring Reconciliation'!$A15,Suporte!$F$1:$F$15,0),MATCH('Recurring Reconciliation'!$C$3,Suporte!$F$3:$DV$3,0))</f>
        <v>0</v>
      </c>
      <c r="D15" s="155">
        <f>INDEX(Suporte!$F$1:$DV$15,MATCH('Recurring Reconciliation'!$A15,Suporte!$F$1:$F$15,0),MATCH('Recurring Reconciliation'!$D$3,Suporte!$F$3:$DV$3,0))</f>
        <v>0</v>
      </c>
      <c r="E15" s="155">
        <f>INDEX(Suporte!$F$1:$DV$15,MATCH('Recurring Reconciliation'!$A15,Suporte!$F$1:$F$15,0),MATCH('Recurring Reconciliation'!$E$3,Suporte!$F$3:$DV$3,0))</f>
        <v>68.833920200000023</v>
      </c>
      <c r="F15" s="121">
        <f>INDEX(Suporte!$F$1:$DV$15,MATCH('Recurring Reconciliation'!$A15,Suporte!$F$1:$F$15,0),MATCH('Recurring Reconciliation'!$F$3,Suporte!$F$3:$DV$3,0))</f>
        <v>-127.79240317000001</v>
      </c>
      <c r="G15" s="121">
        <f>INDEX(Suporte!$F$1:$DV$15,MATCH('Recurring Reconciliation'!$A15,Suporte!$F$1:$F$15,0),MATCH('Recurring Reconciliation'!$G$3,Suporte!$F$3:$DV$3,0))</f>
        <v>-3.0371001570000002</v>
      </c>
      <c r="H15" s="121">
        <f>INDEX(Suporte!$F$1:$DV$15,MATCH('Recurring Reconciliation'!$A15,Suporte!$F$1:$F$15,0),MATCH('Recurring Reconciliation'!$H$3,Suporte!$F$3:$DV$3,0))</f>
        <v>-1.1546319456101628E-14</v>
      </c>
      <c r="I15" s="121">
        <f>INDEX(Suporte!$F$1:$DV$15,MATCH('Recurring Reconciliation'!$A15,Suporte!$F$1:$F$15,0),MATCH('Recurring Reconciliation'!$I$3,Suporte!$F$3:$DV$3,0))</f>
        <v>-130.82950332700003</v>
      </c>
      <c r="J15" s="155">
        <f>INDEX(Suporte!$F$1:$DV$15,MATCH('Recurring Reconciliation'!$A15,Suporte!$F$1:$F$15,0),MATCH('Recurring Reconciliation'!$J$3,Suporte!$F$3:$DV$3,0))</f>
        <v>70.16589663000002</v>
      </c>
      <c r="K15" s="155">
        <f>INDEX(Suporte!$F$1:$DV$15,MATCH('Recurring Reconciliation'!$A15,Suporte!$F$1:$F$15,0),MATCH('Recurring Reconciliation'!$K$3,Suporte!$F$3:$DV$3,0))</f>
        <v>-2.9756039805000003</v>
      </c>
      <c r="L15" s="155">
        <f>INDEX(Suporte!$F$1:$DV$15,MATCH('Recurring Reconciliation'!$A15,Suporte!$F$1:$F$15,0),MATCH('Recurring Reconciliation'!$L$3,Suporte!$F$3:$DV$3,0))</f>
        <v>0</v>
      </c>
      <c r="M15" s="155">
        <f>INDEX(Suporte!$F$1:$DV$15,MATCH('Recurring Reconciliation'!$A15,Suporte!$F$1:$F$15,0),MATCH('Recurring Reconciliation'!$M$3,Suporte!$F$3:$DV$3,0))</f>
        <v>67.190292649500023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s="111" customFormat="1">
      <c r="A16" s="122" t="s">
        <v>599</v>
      </c>
      <c r="B16" s="155">
        <f>INDEX(Suporte!$F$1:$DV$15,MATCH('Recurring Reconciliation'!$A16,Suporte!$F$1:$F$15,0),MATCH('Recurring Reconciliation'!$B$3,Suporte!$F$3:$DV$3,0))</f>
        <v>-21.910667270000001</v>
      </c>
      <c r="C16" s="155">
        <f>INDEX(Suporte!$F$1:$DV$15,MATCH('Recurring Reconciliation'!$A16,Suporte!$F$1:$F$15,0),MATCH('Recurring Reconciliation'!$C$3,Suporte!$F$3:$DV$3,0))</f>
        <v>0</v>
      </c>
      <c r="D16" s="155">
        <f>INDEX(Suporte!$F$1:$DV$15,MATCH('Recurring Reconciliation'!$A16,Suporte!$F$1:$F$15,0),MATCH('Recurring Reconciliation'!$D$3,Suporte!$F$3:$DV$3,0))</f>
        <v>0</v>
      </c>
      <c r="E16" s="155">
        <f>INDEX(Suporte!$F$1:$DV$15,MATCH('Recurring Reconciliation'!$A16,Suporte!$F$1:$F$15,0),MATCH('Recurring Reconciliation'!$E$3,Suporte!$F$3:$DV$3,0))</f>
        <v>-21.910667270000001</v>
      </c>
      <c r="F16" s="121">
        <f>INDEX(Suporte!$F$1:$DV$15,MATCH('Recurring Reconciliation'!$A16,Suporte!$F$1:$F$15,0),MATCH('Recurring Reconciliation'!$F$3,Suporte!$F$3:$DV$3,0))</f>
        <v>-16.739548169999996</v>
      </c>
      <c r="G16" s="121">
        <f>INDEX(Suporte!$F$1:$DV$15,MATCH('Recurring Reconciliation'!$A16,Suporte!$F$1:$F$15,0),MATCH('Recurring Reconciliation'!$G$3,Suporte!$F$3:$DV$3,0))</f>
        <v>0</v>
      </c>
      <c r="H16" s="121">
        <f>INDEX(Suporte!$F$1:$DV$15,MATCH('Recurring Reconciliation'!$A16,Suporte!$F$1:$F$15,0),MATCH('Recurring Reconciliation'!$H$3,Suporte!$F$3:$DV$3,0))</f>
        <v>0</v>
      </c>
      <c r="I16" s="121">
        <f>INDEX(Suporte!$F$1:$DV$15,MATCH('Recurring Reconciliation'!$A16,Suporte!$F$1:$F$15,0),MATCH('Recurring Reconciliation'!$I$3,Suporte!$F$3:$DV$3,0))</f>
        <v>-16.739548169999996</v>
      </c>
      <c r="J16" s="155">
        <f>INDEX(Suporte!$F$1:$DV$15,MATCH('Recurring Reconciliation'!$A16,Suporte!$F$1:$F$15,0),MATCH('Recurring Reconciliation'!$J$3,Suporte!$F$3:$DV$3,0))</f>
        <v>-16.563015760006472</v>
      </c>
      <c r="K16" s="155">
        <f>INDEX(Suporte!$F$1:$DV$15,MATCH('Recurring Reconciliation'!$A16,Suporte!$F$1:$F$15,0),MATCH('Recurring Reconciliation'!$K$3,Suporte!$F$3:$DV$3,0))</f>
        <v>0</v>
      </c>
      <c r="L16" s="155">
        <f>INDEX(Suporte!$F$1:$DV$15,MATCH('Recurring Reconciliation'!$A16,Suporte!$F$1:$F$15,0),MATCH('Recurring Reconciliation'!$L$3,Suporte!$F$3:$DV$3,0))</f>
        <v>0</v>
      </c>
      <c r="M16" s="155">
        <f>INDEX(Suporte!$F$1:$DV$15,MATCH('Recurring Reconciliation'!$A16,Suporte!$F$1:$F$15,0),MATCH('Recurring Reconciliation'!$M$3,Suporte!$F$3:$DV$3,0))</f>
        <v>-16.563015760006472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s="111" customFormat="1">
      <c r="A17" s="122" t="s">
        <v>84</v>
      </c>
      <c r="B17" s="155">
        <f>INDEX(Suporte!$F$1:$DV$15,MATCH('Recurring Reconciliation'!$A17,Suporte!$F$1:$F$15,0),MATCH('Recurring Reconciliation'!$B$3,Suporte!$F$3:$DV$3,0))</f>
        <v>284.83224649999278</v>
      </c>
      <c r="C17" s="155">
        <f>INDEX(Suporte!$F$1:$DV$15,MATCH('Recurring Reconciliation'!$A17,Suporte!$F$1:$F$15,0),MATCH('Recurring Reconciliation'!$C$3,Suporte!$F$3:$DV$3,0))</f>
        <v>0.62930438999999994</v>
      </c>
      <c r="D17" s="155">
        <f>INDEX(Suporte!$F$1:$DV$15,MATCH('Recurring Reconciliation'!$A17,Suporte!$F$1:$F$15,0),MATCH('Recurring Reconciliation'!$D$3,Suporte!$F$3:$DV$3,0))</f>
        <v>-3.2529534621517087E-13</v>
      </c>
      <c r="E17" s="155">
        <f>INDEX(Suporte!$F$1:$DV$15,MATCH('Recurring Reconciliation'!$A17,Suporte!$F$1:$F$15,0),MATCH('Recurring Reconciliation'!$E$3,Suporte!$F$3:$DV$3,0))</f>
        <v>285.46155088999245</v>
      </c>
      <c r="F17" s="121">
        <f>INDEX(Suporte!$F$1:$DV$15,MATCH('Recurring Reconciliation'!$A17,Suporte!$F$1:$F$15,0),MATCH('Recurring Reconciliation'!$F$3,Suporte!$F$3:$DV$3,0))</f>
        <v>359.3845647600109</v>
      </c>
      <c r="G17" s="121">
        <f>INDEX(Suporte!$F$1:$DV$15,MATCH('Recurring Reconciliation'!$A17,Suporte!$F$1:$F$15,0),MATCH('Recurring Reconciliation'!$G$3,Suporte!$F$3:$DV$3,0))</f>
        <v>3.7120113029999997</v>
      </c>
      <c r="H17" s="121">
        <f>INDEX(Suporte!$F$1:$DV$15,MATCH('Recurring Reconciliation'!$A17,Suporte!$F$1:$F$15,0),MATCH('Recurring Reconciliation'!$H$3,Suporte!$F$3:$DV$3,0))</f>
        <v>0</v>
      </c>
      <c r="I17" s="121">
        <f>INDEX(Suporte!$F$1:$DV$15,MATCH('Recurring Reconciliation'!$A17,Suporte!$F$1:$F$15,0),MATCH('Recurring Reconciliation'!$I$3,Suporte!$F$3:$DV$3,0))</f>
        <v>363.0965760630109</v>
      </c>
      <c r="J17" s="155">
        <f>INDEX(Suporte!$F$1:$DV$15,MATCH('Recurring Reconciliation'!$A17,Suporte!$F$1:$F$15,0),MATCH('Recurring Reconciliation'!$J$3,Suporte!$F$3:$DV$3,0))</f>
        <v>492.43605450999792</v>
      </c>
      <c r="K17" s="157">
        <f>INDEX(Suporte!$F$1:$DV$15,MATCH('Recurring Reconciliation'!$A17,Suporte!$F$1:$F$15,0),MATCH('Recurring Reconciliation'!$K$3,Suporte!$F$3:$DV$3,0))</f>
        <v>3.636849309500001</v>
      </c>
      <c r="L17" s="157">
        <f>INDEX(Suporte!$F$1:$DV$15,MATCH('Recurring Reconciliation'!$A17,Suporte!$F$1:$F$15,0),MATCH('Recurring Reconciliation'!$L$3,Suporte!$F$3:$DV$3,0))</f>
        <v>2.34035013590983E-13</v>
      </c>
      <c r="M17" s="155">
        <f>INDEX(Suporte!$F$1:$DV$15,MATCH('Recurring Reconciliation'!$A17,Suporte!$F$1:$F$15,0),MATCH('Recurring Reconciliation'!$M$3,Suporte!$F$3:$DV$3,0))</f>
        <v>496.07290381949815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s="133" customFormat="1">
      <c r="A18" s="145"/>
    </row>
    <row r="19" spans="1:26" s="133" customFormat="1">
      <c r="A19" s="130" t="s">
        <v>341</v>
      </c>
    </row>
    <row r="20" spans="1:26" s="133" customFormat="1">
      <c r="A20" s="130" t="s">
        <v>400</v>
      </c>
    </row>
  </sheetData>
  <mergeCells count="7">
    <mergeCell ref="L4:L5"/>
    <mergeCell ref="A4:A5"/>
    <mergeCell ref="C4:C5"/>
    <mergeCell ref="D4:D5"/>
    <mergeCell ref="G4:G5"/>
    <mergeCell ref="H4:H5"/>
    <mergeCell ref="K4:K5"/>
  </mergeCells>
  <hyperlinks>
    <hyperlink ref="A2" location="Contents!A1" display="              (Contents)" xr:uid="{A7217DAD-4D48-466F-96C7-3DA8E20E3D7D}"/>
  </hyperlinks>
  <pageMargins left="0.511811024" right="0.511811024" top="0.78740157499999996" bottom="0.78740157499999996" header="0.31496062000000002" footer="0.31496062000000002"/>
  <pageSetup paperSize="9" scale="24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489DC-22E4-442B-8DC4-C809400DCA52}">
          <x14:formula1>
            <xm:f>Suporte!$D$4:$D$28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839A-5C09-4D50-AAC1-FFA2FB5968B2}">
  <dimension ref="B2:DV28"/>
  <sheetViews>
    <sheetView workbookViewId="0">
      <pane xSplit="6" ySplit="3" topLeftCell="DB4" activePane="bottomRight" state="frozen"/>
      <selection pane="topRight" activeCell="G1" sqref="G1"/>
      <selection pane="bottomLeft" activeCell="A4" sqref="A4"/>
      <selection pane="bottomRight" activeCell="DG19" sqref="DG19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7" max="7" width="9.5703125" bestFit="1" customWidth="1"/>
    <col min="8" max="9" width="9.28515625" bestFit="1" customWidth="1"/>
    <col min="10" max="11" width="9.5703125" bestFit="1" customWidth="1"/>
    <col min="12" max="13" width="9.28515625" bestFit="1" customWidth="1"/>
    <col min="14" max="15" width="9.5703125" bestFit="1" customWidth="1"/>
    <col min="16" max="17" width="9.28515625" bestFit="1" customWidth="1"/>
    <col min="18" max="19" width="9.5703125" bestFit="1" customWidth="1"/>
    <col min="20" max="21" width="9.28515625" bestFit="1" customWidth="1"/>
    <col min="22" max="22" width="9.5703125" bestFit="1" customWidth="1"/>
    <col min="23" max="23" width="10.28515625" bestFit="1" customWidth="1"/>
    <col min="24" max="25" width="9.28515625" bestFit="1" customWidth="1"/>
    <col min="26" max="26" width="10.28515625" bestFit="1" customWidth="1"/>
    <col min="27" max="27" width="9.7109375" bestFit="1" customWidth="1"/>
    <col min="28" max="29" width="9.42578125" bestFit="1" customWidth="1"/>
    <col min="30" max="31" width="9.7109375" bestFit="1" customWidth="1"/>
    <col min="32" max="33" width="9.42578125" bestFit="1" customWidth="1"/>
    <col min="34" max="34" width="9.7109375" bestFit="1" customWidth="1"/>
    <col min="35" max="35" width="9.5703125" bestFit="1" customWidth="1"/>
    <col min="36" max="37" width="9.28515625" bestFit="1" customWidth="1"/>
    <col min="38" max="39" width="9.5703125" bestFit="1" customWidth="1"/>
    <col min="40" max="41" width="9.28515625" bestFit="1" customWidth="1"/>
    <col min="42" max="42" width="9.5703125" bestFit="1" customWidth="1"/>
    <col min="43" max="43" width="10.28515625" bestFit="1" customWidth="1"/>
    <col min="44" max="44" width="9.28515625" bestFit="1" customWidth="1"/>
    <col min="45" max="45" width="9.5703125" bestFit="1" customWidth="1"/>
    <col min="46" max="46" width="10.28515625" bestFit="1" customWidth="1"/>
    <col min="47" max="47" width="9.7109375" bestFit="1" customWidth="1"/>
    <col min="48" max="48" width="8" bestFit="1" customWidth="1"/>
    <col min="49" max="49" width="9.28515625" bestFit="1" customWidth="1"/>
    <col min="50" max="51" width="9.7109375" bestFit="1" customWidth="1"/>
    <col min="52" max="52" width="8" bestFit="1" customWidth="1"/>
    <col min="53" max="53" width="9.28515625" bestFit="1" customWidth="1"/>
    <col min="54" max="55" width="9.7109375" bestFit="1" customWidth="1"/>
    <col min="56" max="56" width="8" bestFit="1" customWidth="1"/>
    <col min="57" max="57" width="9.28515625" bestFit="1" customWidth="1"/>
    <col min="58" max="58" width="9.7109375" bestFit="1" customWidth="1"/>
    <col min="59" max="59" width="10.42578125" bestFit="1" customWidth="1"/>
    <col min="60" max="60" width="8" bestFit="1" customWidth="1"/>
    <col min="61" max="61" width="9.28515625" bestFit="1" customWidth="1"/>
    <col min="62" max="62" width="9.7109375" bestFit="1" customWidth="1"/>
    <col min="63" max="63" width="10.42578125" bestFit="1" customWidth="1"/>
    <col min="64" max="64" width="8" bestFit="1" customWidth="1"/>
    <col min="65" max="65" width="9.28515625" bestFit="1" customWidth="1"/>
    <col min="66" max="66" width="10.42578125" bestFit="1" customWidth="1"/>
    <col min="67" max="67" width="9.7109375" bestFit="1" customWidth="1"/>
    <col min="68" max="69" width="9.28515625" bestFit="1" customWidth="1"/>
    <col min="70" max="71" width="9.7109375" bestFit="1" customWidth="1"/>
    <col min="72" max="73" width="9.28515625" bestFit="1" customWidth="1"/>
    <col min="74" max="75" width="9.7109375" bestFit="1" customWidth="1"/>
    <col min="76" max="77" width="9.28515625" bestFit="1" customWidth="1"/>
    <col min="78" max="78" width="9.7109375" bestFit="1" customWidth="1"/>
    <col min="79" max="79" width="10.42578125" bestFit="1" customWidth="1"/>
    <col min="80" max="81" width="9.28515625" bestFit="1" customWidth="1"/>
    <col min="82" max="82" width="9.7109375" bestFit="1" customWidth="1"/>
    <col min="83" max="83" width="10.42578125" bestFit="1" customWidth="1"/>
    <col min="84" max="84" width="9.28515625" bestFit="1" customWidth="1"/>
    <col min="85" max="86" width="10.42578125" bestFit="1" customWidth="1"/>
    <col min="87" max="102" width="9.28515625" bestFit="1" customWidth="1"/>
    <col min="103" max="103" width="10.28515625" bestFit="1" customWidth="1"/>
    <col min="104" max="104" width="7.85546875" bestFit="1" customWidth="1"/>
    <col min="105" max="106" width="10.28515625" bestFit="1" customWidth="1"/>
    <col min="107" max="107" width="9.5703125" bestFit="1" customWidth="1"/>
  </cols>
  <sheetData>
    <row r="2" spans="2:126">
      <c r="G2" s="314"/>
      <c r="H2" s="312" t="s">
        <v>415</v>
      </c>
      <c r="I2" s="312" t="s">
        <v>416</v>
      </c>
      <c r="J2" s="313"/>
      <c r="K2" s="314"/>
      <c r="L2" s="312" t="s">
        <v>415</v>
      </c>
      <c r="M2" s="312" t="s">
        <v>416</v>
      </c>
      <c r="N2" s="313"/>
      <c r="O2" s="314"/>
      <c r="P2" s="312" t="s">
        <v>415</v>
      </c>
      <c r="Q2" s="312" t="s">
        <v>416</v>
      </c>
      <c r="R2" s="313"/>
      <c r="S2" s="314"/>
      <c r="T2" s="312" t="s">
        <v>415</v>
      </c>
      <c r="U2" s="312" t="s">
        <v>416</v>
      </c>
      <c r="V2" s="313"/>
      <c r="W2" s="314"/>
      <c r="X2" s="312" t="s">
        <v>415</v>
      </c>
      <c r="Y2" s="312" t="s">
        <v>416</v>
      </c>
      <c r="Z2" s="313"/>
      <c r="AA2" s="314"/>
      <c r="AB2" s="312" t="s">
        <v>415</v>
      </c>
      <c r="AC2" s="312" t="s">
        <v>416</v>
      </c>
      <c r="AD2" s="313"/>
      <c r="AE2" s="314"/>
      <c r="AF2" s="312" t="s">
        <v>415</v>
      </c>
      <c r="AG2" s="312" t="s">
        <v>416</v>
      </c>
      <c r="AH2" s="313"/>
      <c r="AI2" s="314"/>
      <c r="AJ2" s="312" t="s">
        <v>415</v>
      </c>
      <c r="AK2" s="312" t="s">
        <v>416</v>
      </c>
      <c r="AL2" s="313"/>
      <c r="AM2" s="314"/>
      <c r="AN2" s="312" t="s">
        <v>415</v>
      </c>
      <c r="AO2" s="312" t="s">
        <v>416</v>
      </c>
      <c r="AP2" s="313"/>
      <c r="AQ2" s="314"/>
      <c r="AR2" s="312" t="s">
        <v>415</v>
      </c>
      <c r="AS2" s="312" t="s">
        <v>416</v>
      </c>
      <c r="AT2" s="313"/>
      <c r="AU2" s="314"/>
      <c r="AV2" s="312" t="s">
        <v>415</v>
      </c>
      <c r="AW2" s="312" t="s">
        <v>416</v>
      </c>
      <c r="AX2" s="313"/>
      <c r="AY2" s="314"/>
      <c r="AZ2" s="312" t="s">
        <v>415</v>
      </c>
      <c r="BA2" s="312" t="s">
        <v>416</v>
      </c>
      <c r="BB2" s="313"/>
      <c r="BC2" s="314"/>
      <c r="BD2" s="312" t="s">
        <v>415</v>
      </c>
      <c r="BE2" s="312" t="s">
        <v>416</v>
      </c>
      <c r="BF2" s="313"/>
      <c r="BG2" s="314"/>
      <c r="BH2" s="312" t="s">
        <v>415</v>
      </c>
      <c r="BI2" s="312" t="s">
        <v>416</v>
      </c>
      <c r="BJ2" s="313"/>
      <c r="BK2" s="314"/>
      <c r="BL2" s="312" t="s">
        <v>415</v>
      </c>
      <c r="BM2" s="312" t="s">
        <v>416</v>
      </c>
      <c r="BN2" s="313"/>
      <c r="BO2" s="314"/>
      <c r="BP2" s="312" t="s">
        <v>415</v>
      </c>
      <c r="BQ2" s="312" t="s">
        <v>416</v>
      </c>
      <c r="BR2" s="312"/>
      <c r="BS2" s="314"/>
      <c r="BT2" s="312" t="s">
        <v>415</v>
      </c>
      <c r="BU2" s="312" t="s">
        <v>416</v>
      </c>
      <c r="BV2" s="313"/>
      <c r="BW2" s="314"/>
      <c r="BX2" s="312" t="s">
        <v>415</v>
      </c>
      <c r="BY2" s="312" t="s">
        <v>416</v>
      </c>
      <c r="BZ2" s="313"/>
      <c r="CA2" s="314"/>
      <c r="CB2" s="312" t="s">
        <v>415</v>
      </c>
      <c r="CC2" s="312" t="s">
        <v>416</v>
      </c>
      <c r="CD2" s="313"/>
      <c r="CE2" s="314"/>
      <c r="CF2" s="312" t="s">
        <v>415</v>
      </c>
      <c r="CG2" s="312" t="s">
        <v>416</v>
      </c>
      <c r="CH2" s="313"/>
      <c r="CI2" s="314"/>
      <c r="CJ2" s="312" t="s">
        <v>415</v>
      </c>
      <c r="CK2" s="312" t="s">
        <v>416</v>
      </c>
      <c r="CL2" s="312"/>
      <c r="CM2" s="314"/>
      <c r="CN2" s="312" t="s">
        <v>415</v>
      </c>
      <c r="CO2" s="312" t="s">
        <v>416</v>
      </c>
      <c r="CP2" s="313"/>
      <c r="CQ2" s="314"/>
      <c r="CR2" s="312" t="s">
        <v>415</v>
      </c>
      <c r="CS2" s="312" t="s">
        <v>416</v>
      </c>
      <c r="CT2" s="313"/>
      <c r="CU2" s="314"/>
      <c r="CV2" s="312" t="s">
        <v>415</v>
      </c>
      <c r="CW2" s="312" t="s">
        <v>416</v>
      </c>
      <c r="CX2" s="313"/>
      <c r="CY2" s="314"/>
      <c r="CZ2" s="312" t="s">
        <v>415</v>
      </c>
      <c r="DA2" s="312" t="s">
        <v>416</v>
      </c>
      <c r="DB2" s="313"/>
      <c r="DC2" s="314"/>
      <c r="DD2" s="312" t="s">
        <v>415</v>
      </c>
      <c r="DE2" s="312" t="s">
        <v>416</v>
      </c>
      <c r="DF2" s="312"/>
      <c r="DG2" s="314"/>
      <c r="DH2" s="312" t="s">
        <v>415</v>
      </c>
      <c r="DI2" s="312" t="s">
        <v>416</v>
      </c>
      <c r="DJ2" s="313"/>
      <c r="DK2" s="314"/>
      <c r="DL2" s="312" t="s">
        <v>415</v>
      </c>
      <c r="DM2" s="312" t="s">
        <v>416</v>
      </c>
      <c r="DN2" s="313"/>
      <c r="DO2" s="314"/>
      <c r="DP2" s="312" t="s">
        <v>415</v>
      </c>
      <c r="DQ2" s="312" t="s">
        <v>416</v>
      </c>
      <c r="DR2" s="313"/>
      <c r="DS2" s="314"/>
      <c r="DT2" s="312" t="s">
        <v>415</v>
      </c>
      <c r="DU2" s="312" t="s">
        <v>416</v>
      </c>
      <c r="DV2" s="313"/>
    </row>
    <row r="3" spans="2:126">
      <c r="B3" s="337" t="s">
        <v>417</v>
      </c>
      <c r="C3" s="337"/>
      <c r="D3" s="337"/>
      <c r="G3" s="297" t="s">
        <v>427</v>
      </c>
      <c r="H3" t="s">
        <v>428</v>
      </c>
      <c r="I3" t="s">
        <v>429</v>
      </c>
      <c r="J3" s="298" t="s">
        <v>430</v>
      </c>
      <c r="K3" s="297" t="s">
        <v>431</v>
      </c>
      <c r="L3" t="s">
        <v>432</v>
      </c>
      <c r="M3" t="s">
        <v>433</v>
      </c>
      <c r="N3" s="298" t="s">
        <v>434</v>
      </c>
      <c r="O3" s="297" t="s">
        <v>435</v>
      </c>
      <c r="P3" t="s">
        <v>436</v>
      </c>
      <c r="Q3" t="s">
        <v>437</v>
      </c>
      <c r="R3" s="298" t="s">
        <v>438</v>
      </c>
      <c r="S3" s="297" t="s">
        <v>439</v>
      </c>
      <c r="T3" t="s">
        <v>440</v>
      </c>
      <c r="U3" t="s">
        <v>441</v>
      </c>
      <c r="V3" s="298" t="s">
        <v>442</v>
      </c>
      <c r="W3" s="297" t="s">
        <v>418</v>
      </c>
      <c r="X3" t="s">
        <v>419</v>
      </c>
      <c r="Y3" t="s">
        <v>420</v>
      </c>
      <c r="Z3" s="298" t="s">
        <v>421</v>
      </c>
      <c r="AA3" s="297" t="s">
        <v>443</v>
      </c>
      <c r="AB3" t="s">
        <v>444</v>
      </c>
      <c r="AC3" t="s">
        <v>445</v>
      </c>
      <c r="AD3" s="298" t="s">
        <v>446</v>
      </c>
      <c r="AE3" s="297" t="s">
        <v>447</v>
      </c>
      <c r="AF3" t="s">
        <v>448</v>
      </c>
      <c r="AG3" t="s">
        <v>449</v>
      </c>
      <c r="AH3" s="298" t="s">
        <v>450</v>
      </c>
      <c r="AI3" s="297" t="s">
        <v>451</v>
      </c>
      <c r="AJ3" t="s">
        <v>452</v>
      </c>
      <c r="AK3" t="s">
        <v>453</v>
      </c>
      <c r="AL3" s="298" t="s">
        <v>454</v>
      </c>
      <c r="AM3" s="297" t="s">
        <v>455</v>
      </c>
      <c r="AN3" t="s">
        <v>456</v>
      </c>
      <c r="AO3" t="s">
        <v>457</v>
      </c>
      <c r="AP3" s="298" t="s">
        <v>458</v>
      </c>
      <c r="AQ3" s="297" t="s">
        <v>422</v>
      </c>
      <c r="AR3" t="s">
        <v>423</v>
      </c>
      <c r="AS3" t="s">
        <v>424</v>
      </c>
      <c r="AT3" s="298" t="s">
        <v>425</v>
      </c>
      <c r="AU3" s="297" t="s">
        <v>506</v>
      </c>
      <c r="AV3" t="s">
        <v>507</v>
      </c>
      <c r="AW3" t="s">
        <v>508</v>
      </c>
      <c r="AX3" s="298" t="s">
        <v>509</v>
      </c>
      <c r="AY3" s="297" t="s">
        <v>543</v>
      </c>
      <c r="AZ3" t="s">
        <v>544</v>
      </c>
      <c r="BA3" t="s">
        <v>545</v>
      </c>
      <c r="BB3" s="298" t="s">
        <v>546</v>
      </c>
      <c r="BC3" s="297" t="s">
        <v>554</v>
      </c>
      <c r="BD3" t="s">
        <v>555</v>
      </c>
      <c r="BE3" t="s">
        <v>556</v>
      </c>
      <c r="BF3" s="298" t="s">
        <v>557</v>
      </c>
      <c r="BG3" s="297" t="s">
        <v>566</v>
      </c>
      <c r="BH3" t="s">
        <v>567</v>
      </c>
      <c r="BI3" t="s">
        <v>568</v>
      </c>
      <c r="BJ3" s="298" t="s">
        <v>569</v>
      </c>
      <c r="BK3" s="297" t="s">
        <v>562</v>
      </c>
      <c r="BL3" t="s">
        <v>563</v>
      </c>
      <c r="BM3" t="s">
        <v>564</v>
      </c>
      <c r="BN3" s="298" t="s">
        <v>565</v>
      </c>
      <c r="BO3" s="297" t="s">
        <v>581</v>
      </c>
      <c r="BP3" t="s">
        <v>582</v>
      </c>
      <c r="BQ3" t="s">
        <v>583</v>
      </c>
      <c r="BR3" t="s">
        <v>584</v>
      </c>
      <c r="BS3" s="297" t="s">
        <v>585</v>
      </c>
      <c r="BT3" t="s">
        <v>586</v>
      </c>
      <c r="BU3" t="s">
        <v>587</v>
      </c>
      <c r="BV3" s="298" t="s">
        <v>588</v>
      </c>
      <c r="BW3" s="297" t="s">
        <v>589</v>
      </c>
      <c r="BX3" t="s">
        <v>590</v>
      </c>
      <c r="BY3" t="s">
        <v>591</v>
      </c>
      <c r="BZ3" s="298" t="s">
        <v>592</v>
      </c>
      <c r="CA3" s="297" t="s">
        <v>593</v>
      </c>
      <c r="CB3" t="s">
        <v>594</v>
      </c>
      <c r="CC3" t="s">
        <v>595</v>
      </c>
      <c r="CD3" s="298" t="s">
        <v>596</v>
      </c>
      <c r="CE3" s="297" t="s">
        <v>577</v>
      </c>
      <c r="CF3" t="s">
        <v>578</v>
      </c>
      <c r="CG3" t="s">
        <v>579</v>
      </c>
      <c r="CH3" s="298" t="s">
        <v>580</v>
      </c>
      <c r="CI3" s="297" t="s">
        <v>633</v>
      </c>
      <c r="CJ3" t="s">
        <v>634</v>
      </c>
      <c r="CK3" t="s">
        <v>635</v>
      </c>
      <c r="CL3" t="s">
        <v>636</v>
      </c>
      <c r="CM3" s="297" t="s">
        <v>637</v>
      </c>
      <c r="CN3" t="s">
        <v>638</v>
      </c>
      <c r="CO3" t="s">
        <v>639</v>
      </c>
      <c r="CP3" s="298" t="s">
        <v>640</v>
      </c>
      <c r="CQ3" s="297" t="s">
        <v>641</v>
      </c>
      <c r="CR3" t="s">
        <v>642</v>
      </c>
      <c r="CS3" t="s">
        <v>643</v>
      </c>
      <c r="CT3" s="298" t="s">
        <v>644</v>
      </c>
      <c r="CU3" s="297" t="s">
        <v>645</v>
      </c>
      <c r="CV3" t="s">
        <v>646</v>
      </c>
      <c r="CW3" t="s">
        <v>647</v>
      </c>
      <c r="CX3" s="298" t="s">
        <v>648</v>
      </c>
      <c r="CY3" s="297" t="s">
        <v>629</v>
      </c>
      <c r="CZ3" t="s">
        <v>630</v>
      </c>
      <c r="DA3" t="s">
        <v>631</v>
      </c>
      <c r="DB3" s="298" t="s">
        <v>632</v>
      </c>
      <c r="DC3" s="297" t="s">
        <v>686</v>
      </c>
      <c r="DD3" t="s">
        <v>687</v>
      </c>
      <c r="DE3" t="s">
        <v>688</v>
      </c>
      <c r="DF3" t="s">
        <v>689</v>
      </c>
      <c r="DG3" s="297" t="s">
        <v>690</v>
      </c>
      <c r="DH3" t="s">
        <v>691</v>
      </c>
      <c r="DI3" t="s">
        <v>692</v>
      </c>
      <c r="DJ3" s="298" t="s">
        <v>693</v>
      </c>
      <c r="DK3" s="297" t="s">
        <v>694</v>
      </c>
      <c r="DL3" t="s">
        <v>695</v>
      </c>
      <c r="DM3" t="s">
        <v>696</v>
      </c>
      <c r="DN3" s="298" t="s">
        <v>697</v>
      </c>
      <c r="DO3" s="297" t="s">
        <v>698</v>
      </c>
      <c r="DP3" t="s">
        <v>699</v>
      </c>
      <c r="DQ3" t="s">
        <v>700</v>
      </c>
      <c r="DR3" s="298" t="s">
        <v>701</v>
      </c>
      <c r="DS3" s="297" t="s">
        <v>702</v>
      </c>
      <c r="DT3" t="s">
        <v>703</v>
      </c>
      <c r="DU3" t="s">
        <v>704</v>
      </c>
      <c r="DV3" s="298" t="s">
        <v>705</v>
      </c>
    </row>
    <row r="4" spans="2:126">
      <c r="B4" t="s">
        <v>101</v>
      </c>
      <c r="C4" t="s">
        <v>413</v>
      </c>
      <c r="D4" t="s">
        <v>426</v>
      </c>
      <c r="F4" t="s">
        <v>513</v>
      </c>
      <c r="G4" s="315">
        <v>1485.6635195599963</v>
      </c>
      <c r="H4" s="316">
        <v>0</v>
      </c>
      <c r="I4" s="316">
        <v>73.164002037149089</v>
      </c>
      <c r="J4" s="317">
        <v>1558.8275215971453</v>
      </c>
      <c r="K4" s="315">
        <v>1557.1846741599991</v>
      </c>
      <c r="L4" s="316">
        <v>0</v>
      </c>
      <c r="M4" s="316">
        <v>73.983072031961186</v>
      </c>
      <c r="N4" s="317">
        <v>1631.1677461919603</v>
      </c>
      <c r="O4" s="315">
        <v>1381.1262694199988</v>
      </c>
      <c r="P4" s="316">
        <v>0</v>
      </c>
      <c r="Q4" s="316">
        <v>214.82861357988514</v>
      </c>
      <c r="R4" s="317">
        <v>1595.9548829998839</v>
      </c>
      <c r="S4" s="315">
        <v>1653.6992879599966</v>
      </c>
      <c r="T4" s="316">
        <v>0</v>
      </c>
      <c r="U4" s="316">
        <v>-27.919651745760916</v>
      </c>
      <c r="V4" s="317">
        <v>1625.7796362142358</v>
      </c>
      <c r="W4" s="315">
        <v>6077.673751099991</v>
      </c>
      <c r="X4" s="316">
        <v>0</v>
      </c>
      <c r="Y4" s="316">
        <v>334.05603590323449</v>
      </c>
      <c r="Z4" s="317">
        <v>6411.7297870032253</v>
      </c>
      <c r="AA4" s="315">
        <v>1128.7917363099996</v>
      </c>
      <c r="AB4" s="316">
        <v>0</v>
      </c>
      <c r="AC4" s="316">
        <f>AD4-AA4-AB4</f>
        <v>534.37083611330263</v>
      </c>
      <c r="AD4" s="317">
        <v>1663.1625724233022</v>
      </c>
      <c r="AE4" s="315">
        <v>1427.7774749199809</v>
      </c>
      <c r="AF4" s="316">
        <v>0</v>
      </c>
      <c r="AG4" s="316">
        <f>AH4-AE4-AF4</f>
        <v>200.89958590388187</v>
      </c>
      <c r="AH4" s="317">
        <v>1628.6770608238628</v>
      </c>
      <c r="AI4" s="315">
        <v>1380.1230284300077</v>
      </c>
      <c r="AJ4" s="316">
        <v>0</v>
      </c>
      <c r="AK4" s="316">
        <v>192.79817573889073</v>
      </c>
      <c r="AL4" s="317">
        <v>1572.9212041688984</v>
      </c>
      <c r="AM4" s="315">
        <v>1488.9113050000187</v>
      </c>
      <c r="AN4" s="316">
        <v>0</v>
      </c>
      <c r="AO4" s="316">
        <v>164.1053665926807</v>
      </c>
      <c r="AP4" s="317">
        <v>1653.0166715926994</v>
      </c>
      <c r="AQ4" s="315">
        <v>5425.6035446600254</v>
      </c>
      <c r="AR4" s="316">
        <v>0</v>
      </c>
      <c r="AS4" s="316">
        <v>1092.2688191915252</v>
      </c>
      <c r="AT4" s="317">
        <v>6517.8723638515503</v>
      </c>
      <c r="AU4" s="315">
        <v>1625.9606884799937</v>
      </c>
      <c r="AV4" s="316">
        <v>0</v>
      </c>
      <c r="AW4" s="316">
        <v>156.5779127058604</v>
      </c>
      <c r="AX4" s="317">
        <v>1782.5386011858541</v>
      </c>
      <c r="AY4" s="294">
        <v>1820.4456990100016</v>
      </c>
      <c r="AZ4" s="295">
        <v>0</v>
      </c>
      <c r="BA4" s="295">
        <v>34.314224054787474</v>
      </c>
      <c r="BB4" s="296">
        <v>1854.7599230647891</v>
      </c>
      <c r="BC4" s="294">
        <v>1763.9087947600069</v>
      </c>
      <c r="BD4" s="295">
        <v>0</v>
      </c>
      <c r="BE4" s="295">
        <v>85.451326164812144</v>
      </c>
      <c r="BF4" s="296">
        <v>1849.3601209248191</v>
      </c>
      <c r="BG4" s="294">
        <v>1853.7432770900032</v>
      </c>
      <c r="BH4" s="295">
        <v>0</v>
      </c>
      <c r="BI4" s="295">
        <v>71.641075644367447</v>
      </c>
      <c r="BJ4" s="296">
        <v>1925.3843527343706</v>
      </c>
      <c r="BK4" s="294">
        <v>7064.0584593400054</v>
      </c>
      <c r="BL4" s="295">
        <v>0</v>
      </c>
      <c r="BM4" s="295">
        <v>347.98453856982746</v>
      </c>
      <c r="BN4" s="295">
        <v>7412.0429979098326</v>
      </c>
      <c r="BO4" s="294">
        <v>1929.5191714200116</v>
      </c>
      <c r="BP4" s="295">
        <v>0</v>
      </c>
      <c r="BQ4" s="295">
        <v>81.860920279799984</v>
      </c>
      <c r="BR4" s="295">
        <v>2011.3800916998116</v>
      </c>
      <c r="BS4" s="294">
        <v>1667.5976845199893</v>
      </c>
      <c r="BT4" s="295">
        <v>0</v>
      </c>
      <c r="BU4" s="295">
        <v>338.49609070299994</v>
      </c>
      <c r="BV4" s="296">
        <v>2006.0937752229893</v>
      </c>
      <c r="BW4" s="294">
        <v>1598.6643822400088</v>
      </c>
      <c r="BX4" s="295">
        <v>0</v>
      </c>
      <c r="BY4" s="295">
        <v>337.94529587999864</v>
      </c>
      <c r="BZ4" s="296">
        <v>1936.6096781200074</v>
      </c>
      <c r="CA4" s="294">
        <v>1603.0596000599935</v>
      </c>
      <c r="CB4" s="295">
        <v>0</v>
      </c>
      <c r="CC4" s="295">
        <v>355.79279153646621</v>
      </c>
      <c r="CD4" s="296">
        <v>1958.8523915964597</v>
      </c>
      <c r="CE4" s="294">
        <v>6798.8408382400039</v>
      </c>
      <c r="CF4" s="295">
        <v>0</v>
      </c>
      <c r="CG4" s="295">
        <v>1114.0950983992648</v>
      </c>
      <c r="CH4" s="296">
        <v>7912.9359366392682</v>
      </c>
      <c r="CI4" s="294">
        <v>1708.194744449991</v>
      </c>
      <c r="CJ4" s="295">
        <v>0</v>
      </c>
      <c r="CK4" s="295">
        <v>290.84561047002057</v>
      </c>
      <c r="CL4" s="295">
        <v>1999.0403549200116</v>
      </c>
      <c r="CM4" s="297">
        <v>1685.8030798100049</v>
      </c>
      <c r="CN4">
        <v>0</v>
      </c>
      <c r="CO4">
        <v>439.75306168998623</v>
      </c>
      <c r="CP4" s="298">
        <v>2125.5561414999911</v>
      </c>
      <c r="CQ4" s="297">
        <v>1840.1426680199925</v>
      </c>
      <c r="CR4">
        <v>0</v>
      </c>
      <c r="CS4">
        <v>336.7951284000037</v>
      </c>
      <c r="CT4" s="298">
        <v>2176.9377964199962</v>
      </c>
      <c r="CU4" s="297">
        <v>1913.7579537199949</v>
      </c>
      <c r="CV4">
        <v>0</v>
      </c>
      <c r="CW4">
        <v>199.88132789000019</v>
      </c>
      <c r="CX4" s="298">
        <v>2113.6392816099951</v>
      </c>
      <c r="CY4" s="294">
        <v>7147.8984459999829</v>
      </c>
      <c r="CZ4" s="295">
        <v>0</v>
      </c>
      <c r="DA4" s="295">
        <v>1267.2751284500107</v>
      </c>
      <c r="DB4" s="296">
        <v>8415.1735744499929</v>
      </c>
      <c r="DC4" s="321">
        <v>1663.3633570100083</v>
      </c>
      <c r="DD4" s="322">
        <v>0</v>
      </c>
      <c r="DE4" s="322">
        <f>DF4-DC4-DD4</f>
        <v>484.60873001151003</v>
      </c>
      <c r="DF4" s="322">
        <v>2147.9720870215183</v>
      </c>
      <c r="DG4" s="323">
        <v>1310.0291298000111</v>
      </c>
      <c r="DH4" s="324">
        <v>0</v>
      </c>
      <c r="DI4" s="324">
        <f>DJ4-DG4-DH4</f>
        <v>952.05450016649456</v>
      </c>
      <c r="DJ4" s="325">
        <v>2262.0836299665057</v>
      </c>
      <c r="DK4" s="93">
        <v>2206.9776679400043</v>
      </c>
      <c r="DL4" s="94">
        <v>0</v>
      </c>
      <c r="DM4" s="94">
        <f>DN4-DK4-DL4</f>
        <v>164.99475711091782</v>
      </c>
      <c r="DN4" s="95">
        <v>2371.9724250509221</v>
      </c>
      <c r="DO4" s="93">
        <v>-2206.9776679400043</v>
      </c>
      <c r="DP4" s="94">
        <v>0</v>
      </c>
      <c r="DQ4" s="94">
        <f>DR4-DO4-DP4</f>
        <v>0</v>
      </c>
      <c r="DR4" s="95">
        <v>-2206.9776679400043</v>
      </c>
      <c r="DS4" s="101">
        <f>SUM(DC4,DG4,DK4,DO4)</f>
        <v>2973.3924868100198</v>
      </c>
      <c r="DT4" s="102">
        <f>SUM(DD4,DH4,DL4,DP4)</f>
        <v>0</v>
      </c>
      <c r="DU4" s="102">
        <f>SUM(DE4,DI4,DM4,DQ4)</f>
        <v>1601.6579872889224</v>
      </c>
      <c r="DV4" s="103">
        <f>SUM(DF4,DJ4,DN4,DR4)</f>
        <v>4575.0504740989418</v>
      </c>
    </row>
    <row r="5" spans="2:126">
      <c r="B5" t="s">
        <v>100</v>
      </c>
      <c r="C5" t="s">
        <v>406</v>
      </c>
      <c r="D5" t="s">
        <v>413</v>
      </c>
      <c r="F5" t="s">
        <v>113</v>
      </c>
      <c r="G5" s="315">
        <v>-464.0516925299998</v>
      </c>
      <c r="H5" s="316">
        <v>0</v>
      </c>
      <c r="I5" s="316">
        <v>-76.791730560000005</v>
      </c>
      <c r="J5" s="317">
        <v>-540.84342308999976</v>
      </c>
      <c r="K5" s="315">
        <v>-448.63697080000026</v>
      </c>
      <c r="L5" s="316">
        <v>0</v>
      </c>
      <c r="M5" s="316">
        <v>-92.673633589999994</v>
      </c>
      <c r="N5" s="317">
        <v>-541.31060439000021</v>
      </c>
      <c r="O5" s="315">
        <v>-390.91320214000029</v>
      </c>
      <c r="P5" s="316">
        <v>0</v>
      </c>
      <c r="Q5" s="316">
        <v>-108.89791112000003</v>
      </c>
      <c r="R5" s="317">
        <v>-499.8111132600003</v>
      </c>
      <c r="S5" s="315">
        <v>-704.96342162999963</v>
      </c>
      <c r="T5" s="316">
        <v>149.10173319</v>
      </c>
      <c r="U5" s="316">
        <v>-35.046463219999993</v>
      </c>
      <c r="V5" s="317">
        <v>-590.90815165999959</v>
      </c>
      <c r="W5" s="315">
        <v>-2008.5652871</v>
      </c>
      <c r="X5" s="316">
        <v>149.10173319</v>
      </c>
      <c r="Y5" s="316">
        <v>-313.40973849</v>
      </c>
      <c r="Z5" s="317">
        <v>-2172.8732924000001</v>
      </c>
      <c r="AA5" s="315">
        <v>-813.85601226000028</v>
      </c>
      <c r="AB5" s="316">
        <v>0</v>
      </c>
      <c r="AC5" s="316">
        <f t="shared" ref="AC5:AC15" si="0">AD5-AA5-AB5</f>
        <v>-101.67683497999997</v>
      </c>
      <c r="AD5" s="317">
        <v>-915.53284724000025</v>
      </c>
      <c r="AE5" s="315">
        <v>-715.19699208000065</v>
      </c>
      <c r="AF5" s="316">
        <v>0</v>
      </c>
      <c r="AG5" s="316">
        <f t="shared" ref="AG5:AG15" si="1">AH5-AE5-AF5</f>
        <v>-155.64452886000004</v>
      </c>
      <c r="AH5" s="317">
        <v>-870.84152094000069</v>
      </c>
      <c r="AI5" s="315">
        <v>-761.78707792999955</v>
      </c>
      <c r="AJ5" s="316">
        <v>361.83783058</v>
      </c>
      <c r="AK5" s="316">
        <v>-155.61436093000006</v>
      </c>
      <c r="AL5" s="317">
        <v>-555.56360827999958</v>
      </c>
      <c r="AM5" s="315">
        <v>-215.97665794000099</v>
      </c>
      <c r="AN5" s="316">
        <v>0</v>
      </c>
      <c r="AO5" s="316">
        <v>-249.27462280000003</v>
      </c>
      <c r="AP5" s="317">
        <v>-465.25128074000099</v>
      </c>
      <c r="AQ5" s="315">
        <v>-2506.8167402099998</v>
      </c>
      <c r="AR5" s="316">
        <v>361.83783058</v>
      </c>
      <c r="AS5" s="316">
        <v>-662.21034757000007</v>
      </c>
      <c r="AT5" s="317">
        <v>-2807.1892571999997</v>
      </c>
      <c r="AU5" s="315">
        <v>-498.35485947999979</v>
      </c>
      <c r="AV5" s="316">
        <v>0</v>
      </c>
      <c r="AW5" s="316">
        <v>-78.496048970000004</v>
      </c>
      <c r="AX5" s="317">
        <v>-576.85090844999979</v>
      </c>
      <c r="AY5" s="294">
        <v>-455.31313823999994</v>
      </c>
      <c r="AZ5" s="295">
        <v>0</v>
      </c>
      <c r="BA5" s="295">
        <v>-82.672036039999966</v>
      </c>
      <c r="BB5" s="296">
        <v>-537.98517427999991</v>
      </c>
      <c r="BC5" s="294">
        <v>-501.90615880000081</v>
      </c>
      <c r="BD5" s="295">
        <v>0</v>
      </c>
      <c r="BE5" s="295">
        <v>-65.468644929999925</v>
      </c>
      <c r="BF5" s="296">
        <v>-567.37480373000074</v>
      </c>
      <c r="BG5" s="294">
        <v>-773.69105573999991</v>
      </c>
      <c r="BH5" s="295">
        <v>0</v>
      </c>
      <c r="BI5" s="295">
        <v>-68.890192279999951</v>
      </c>
      <c r="BJ5" s="296">
        <v>-842.58124801999986</v>
      </c>
      <c r="BK5" s="294">
        <v>-2229.2652122600002</v>
      </c>
      <c r="BL5" s="295">
        <v>0</v>
      </c>
      <c r="BM5" s="295">
        <v>-295.52692221999985</v>
      </c>
      <c r="BN5" s="295">
        <v>-2524.7921344800002</v>
      </c>
      <c r="BO5" s="294">
        <v>-576.90813678999996</v>
      </c>
      <c r="BP5" s="295">
        <v>0</v>
      </c>
      <c r="BQ5" s="295">
        <v>-114.74305707000008</v>
      </c>
      <c r="BR5" s="295">
        <v>-691.65119386000003</v>
      </c>
      <c r="BS5" s="294">
        <v>-247.66080926000015</v>
      </c>
      <c r="BT5" s="295">
        <v>0</v>
      </c>
      <c r="BU5" s="295">
        <v>-353.25220814999989</v>
      </c>
      <c r="BV5" s="296">
        <v>-600.91301741000007</v>
      </c>
      <c r="BW5" s="294">
        <v>-422.26319334999982</v>
      </c>
      <c r="BX5" s="295">
        <v>0</v>
      </c>
      <c r="BY5" s="295">
        <v>-358.8955647499987</v>
      </c>
      <c r="BZ5" s="296">
        <v>-781.15875809999852</v>
      </c>
      <c r="CA5" s="294">
        <v>-577.21129241000017</v>
      </c>
      <c r="CB5" s="295">
        <v>0</v>
      </c>
      <c r="CC5" s="295">
        <v>-374.61121612646639</v>
      </c>
      <c r="CD5" s="296">
        <v>-951.82250853646656</v>
      </c>
      <c r="CE5" s="294">
        <v>-1824.0434318100001</v>
      </c>
      <c r="CF5" s="295">
        <v>0</v>
      </c>
      <c r="CG5" s="295">
        <v>-1201.5020460964652</v>
      </c>
      <c r="CH5" s="296">
        <v>-3025.5454779064653</v>
      </c>
      <c r="CI5" s="294">
        <v>-876.47598777999963</v>
      </c>
      <c r="CJ5" s="295">
        <v>0</v>
      </c>
      <c r="CK5" s="295">
        <v>-307.32033016002072</v>
      </c>
      <c r="CL5" s="295">
        <v>-1183.7963179400203</v>
      </c>
      <c r="CM5" s="297">
        <v>-578.98961940999993</v>
      </c>
      <c r="CN5">
        <v>0</v>
      </c>
      <c r="CO5">
        <v>-455.1837941999861</v>
      </c>
      <c r="CP5" s="298">
        <v>-1034.173413609986</v>
      </c>
      <c r="CQ5" s="297">
        <v>-836.62376517999985</v>
      </c>
      <c r="CR5">
        <v>0</v>
      </c>
      <c r="CS5">
        <v>-312.17541248000396</v>
      </c>
      <c r="CT5" s="298">
        <v>-1148.7991776600038</v>
      </c>
      <c r="CU5" s="297">
        <v>-760.13062741999943</v>
      </c>
      <c r="CV5">
        <v>0</v>
      </c>
      <c r="CW5">
        <v>-217.99003233999986</v>
      </c>
      <c r="CX5" s="298">
        <v>-978.12065975999928</v>
      </c>
      <c r="CY5" s="294">
        <v>-3052.2199997899988</v>
      </c>
      <c r="CZ5" s="295">
        <v>0</v>
      </c>
      <c r="DA5" s="295">
        <v>-1292.6695691800105</v>
      </c>
      <c r="DB5" s="296">
        <v>-4344.8895689700093</v>
      </c>
      <c r="DC5" s="321">
        <v>-499.2769041699998</v>
      </c>
      <c r="DD5" s="322">
        <v>0</v>
      </c>
      <c r="DE5" s="322">
        <f t="shared" ref="DE5:DE15" si="2">DF5-DC5-DD5</f>
        <v>-444.18084647150982</v>
      </c>
      <c r="DF5" s="322">
        <v>-943.45775064150962</v>
      </c>
      <c r="DG5" s="323">
        <v>89.873052259999866</v>
      </c>
      <c r="DH5" s="324">
        <v>0</v>
      </c>
      <c r="DI5" s="324">
        <f t="shared" ref="DI5:DI15" si="3">DJ5-DG5-DH5</f>
        <v>-960.15911180649459</v>
      </c>
      <c r="DJ5" s="325">
        <v>-870.2860595464947</v>
      </c>
      <c r="DK5" s="93">
        <v>-830.46807584999965</v>
      </c>
      <c r="DL5" s="94">
        <v>0</v>
      </c>
      <c r="DM5" s="94">
        <f t="shared" ref="DM5:DM15" si="4">DN5-DK5-DL5</f>
        <v>-172.99859857091769</v>
      </c>
      <c r="DN5" s="95">
        <v>-1003.4666744209173</v>
      </c>
      <c r="DO5" s="93">
        <v>830.46807584999965</v>
      </c>
      <c r="DP5" s="94">
        <v>0</v>
      </c>
      <c r="DQ5" s="94">
        <f t="shared" ref="DQ5:DQ15" si="5">DR5-DO5-DP5</f>
        <v>0</v>
      </c>
      <c r="DR5" s="95">
        <v>830.46807584999965</v>
      </c>
      <c r="DS5" s="101">
        <f t="shared" ref="DS5:DV15" si="6">SUM(DC5,DG5,DK5,DO5)</f>
        <v>-409.40385190999996</v>
      </c>
      <c r="DT5" s="102">
        <f t="shared" si="6"/>
        <v>0</v>
      </c>
      <c r="DU5" s="102">
        <f t="shared" si="6"/>
        <v>-1577.3385568489221</v>
      </c>
      <c r="DV5" s="103">
        <f t="shared" si="6"/>
        <v>-1986.7424087589218</v>
      </c>
    </row>
    <row r="6" spans="2:126">
      <c r="B6" t="s">
        <v>99</v>
      </c>
      <c r="C6" t="s">
        <v>102</v>
      </c>
      <c r="D6" t="s">
        <v>406</v>
      </c>
      <c r="F6" t="s">
        <v>114</v>
      </c>
      <c r="G6" s="315">
        <v>1021.6118270299964</v>
      </c>
      <c r="H6" s="316">
        <v>0</v>
      </c>
      <c r="I6" s="316">
        <v>-3.6277285228509157</v>
      </c>
      <c r="J6" s="317">
        <v>1017.9840985071455</v>
      </c>
      <c r="K6" s="315">
        <v>1108.5477033599989</v>
      </c>
      <c r="L6" s="316">
        <v>0</v>
      </c>
      <c r="M6" s="316">
        <v>-18.690561558038809</v>
      </c>
      <c r="N6" s="317">
        <v>1089.8571418019601</v>
      </c>
      <c r="O6" s="315">
        <v>990.21306727999854</v>
      </c>
      <c r="P6" s="316">
        <v>0</v>
      </c>
      <c r="Q6" s="316">
        <v>105.93070245988511</v>
      </c>
      <c r="R6" s="317">
        <v>1096.1437697398837</v>
      </c>
      <c r="S6" s="315">
        <v>948.73586632999695</v>
      </c>
      <c r="T6" s="316">
        <v>149.10173319</v>
      </c>
      <c r="U6" s="316">
        <v>-62.966114965760909</v>
      </c>
      <c r="V6" s="317">
        <v>1034.8714845542363</v>
      </c>
      <c r="W6" s="315">
        <v>4069.1084639999908</v>
      </c>
      <c r="X6" s="316">
        <v>149.10173319</v>
      </c>
      <c r="Y6" s="316">
        <v>20.646297413234493</v>
      </c>
      <c r="Z6" s="317">
        <v>4238.8564946032257</v>
      </c>
      <c r="AA6" s="315">
        <v>314.93572404999929</v>
      </c>
      <c r="AB6" s="316">
        <v>0</v>
      </c>
      <c r="AC6" s="316">
        <f t="shared" si="0"/>
        <v>432.69400113330266</v>
      </c>
      <c r="AD6" s="317">
        <v>747.62972518330196</v>
      </c>
      <c r="AE6" s="315">
        <v>712.58048283998028</v>
      </c>
      <c r="AF6" s="316">
        <v>0</v>
      </c>
      <c r="AG6" s="316">
        <f t="shared" si="1"/>
        <v>45.255057043881834</v>
      </c>
      <c r="AH6" s="317">
        <v>757.83553988386211</v>
      </c>
      <c r="AI6" s="315">
        <v>618.33595050000815</v>
      </c>
      <c r="AJ6" s="316">
        <v>361.83783058</v>
      </c>
      <c r="AK6" s="316">
        <v>37.183814808890673</v>
      </c>
      <c r="AL6" s="317">
        <v>1017.3575958888988</v>
      </c>
      <c r="AM6" s="315">
        <v>1272.9346470600178</v>
      </c>
      <c r="AN6" s="316">
        <v>0</v>
      </c>
      <c r="AO6" s="316">
        <v>-85.169256207319336</v>
      </c>
      <c r="AP6" s="317">
        <v>1187.7653908526984</v>
      </c>
      <c r="AQ6" s="315">
        <v>2918.7868044500256</v>
      </c>
      <c r="AR6" s="316">
        <v>361.83783058</v>
      </c>
      <c r="AS6" s="316">
        <v>430.05847162152509</v>
      </c>
      <c r="AT6" s="317">
        <v>3710.6831066515506</v>
      </c>
      <c r="AU6" s="315">
        <v>1127.6058289999939</v>
      </c>
      <c r="AV6" s="316">
        <v>0</v>
      </c>
      <c r="AW6" s="316">
        <v>78.081863735860452</v>
      </c>
      <c r="AX6" s="317">
        <v>1205.6876927358544</v>
      </c>
      <c r="AY6" s="294">
        <v>1365.1325607700016</v>
      </c>
      <c r="AZ6" s="295">
        <v>0</v>
      </c>
      <c r="BA6" s="295">
        <v>-48.357811985212493</v>
      </c>
      <c r="BB6" s="296">
        <v>1316.7747487847892</v>
      </c>
      <c r="BC6" s="294">
        <v>1262.002635960006</v>
      </c>
      <c r="BD6" s="295">
        <v>0</v>
      </c>
      <c r="BE6" s="295">
        <v>19.982681234812389</v>
      </c>
      <c r="BF6" s="296">
        <v>1281.9853171948184</v>
      </c>
      <c r="BG6" s="294">
        <v>1080.0522213500033</v>
      </c>
      <c r="BH6" s="295">
        <v>0</v>
      </c>
      <c r="BI6" s="295">
        <v>2.7508833643676098</v>
      </c>
      <c r="BJ6" s="296">
        <v>1082.8031047143709</v>
      </c>
      <c r="BK6" s="294">
        <v>4834.7932470800051</v>
      </c>
      <c r="BL6" s="295">
        <v>0</v>
      </c>
      <c r="BM6" s="295">
        <v>52.457616349827958</v>
      </c>
      <c r="BN6" s="295">
        <v>4887.2508634298329</v>
      </c>
      <c r="BO6" s="294">
        <v>1352.6110346300115</v>
      </c>
      <c r="BP6" s="295">
        <v>0</v>
      </c>
      <c r="BQ6" s="295">
        <v>-32.882136790200093</v>
      </c>
      <c r="BR6" s="295">
        <v>1319.7288978398115</v>
      </c>
      <c r="BS6" s="294">
        <v>1419.9368752599892</v>
      </c>
      <c r="BT6" s="295">
        <v>0</v>
      </c>
      <c r="BU6" s="295">
        <v>-14.756117446999951</v>
      </c>
      <c r="BV6" s="296">
        <v>1405.1807578129892</v>
      </c>
      <c r="BW6" s="294">
        <v>1176.4011888900091</v>
      </c>
      <c r="BX6" s="295">
        <v>0</v>
      </c>
      <c r="BY6" s="295">
        <v>-20.950268870000173</v>
      </c>
      <c r="BZ6" s="296">
        <v>1155.4509200200089</v>
      </c>
      <c r="CA6" s="294">
        <v>1025.8483076499933</v>
      </c>
      <c r="CB6" s="295">
        <v>0</v>
      </c>
      <c r="CC6" s="295">
        <v>-18.818424590000177</v>
      </c>
      <c r="CD6" s="296">
        <v>1007.0298830599932</v>
      </c>
      <c r="CE6" s="294">
        <v>4974.7974064300033</v>
      </c>
      <c r="CF6" s="295">
        <v>0</v>
      </c>
      <c r="CG6" s="295">
        <v>-87.406947697200394</v>
      </c>
      <c r="CH6" s="296">
        <v>4887.3904587328025</v>
      </c>
      <c r="CI6" s="294">
        <v>831.71875666999142</v>
      </c>
      <c r="CJ6" s="295">
        <v>0</v>
      </c>
      <c r="CK6" s="295">
        <v>-16.474719690000143</v>
      </c>
      <c r="CL6" s="295">
        <v>815.24403697999128</v>
      </c>
      <c r="CM6" s="297">
        <v>1106.8134604000049</v>
      </c>
      <c r="CN6">
        <v>0</v>
      </c>
      <c r="CO6">
        <v>-15.430732509999871</v>
      </c>
      <c r="CP6" s="298">
        <v>1091.3827278900051</v>
      </c>
      <c r="CQ6" s="297">
        <v>1003.5189028399926</v>
      </c>
      <c r="CR6">
        <v>0</v>
      </c>
      <c r="CS6">
        <v>24.619715919999749</v>
      </c>
      <c r="CT6" s="298">
        <v>1028.1386187599924</v>
      </c>
      <c r="CU6" s="297">
        <v>1153.6273262999955</v>
      </c>
      <c r="CV6">
        <v>0</v>
      </c>
      <c r="CW6">
        <v>-18.108704449999777</v>
      </c>
      <c r="CX6" s="298">
        <v>1135.5186218499957</v>
      </c>
      <c r="CY6" s="294">
        <v>4095.6784462099849</v>
      </c>
      <c r="CZ6" s="295">
        <v>0</v>
      </c>
      <c r="DA6" s="295">
        <v>-25.394440730000042</v>
      </c>
      <c r="DB6" s="296">
        <v>4070.2840054799844</v>
      </c>
      <c r="DC6" s="321">
        <f>SUM(DC4:DC5)</f>
        <v>1164.0864528400084</v>
      </c>
      <c r="DD6" s="322">
        <f>SUM(DD4:DD5)</f>
        <v>0</v>
      </c>
      <c r="DE6" s="322">
        <f t="shared" si="2"/>
        <v>40.427883540000266</v>
      </c>
      <c r="DF6" s="322">
        <f>SUM(DF4:DF5)</f>
        <v>1204.5143363800087</v>
      </c>
      <c r="DG6" s="323">
        <f>SUM(DG4:DG5)</f>
        <v>1399.902182060011</v>
      </c>
      <c r="DH6" s="324">
        <f>SUM(DH4:DH5)</f>
        <v>0</v>
      </c>
      <c r="DI6" s="324">
        <f t="shared" si="3"/>
        <v>-8.1046116400000301</v>
      </c>
      <c r="DJ6" s="325">
        <f>SUM(DJ4:DJ5)</f>
        <v>1391.797570420011</v>
      </c>
      <c r="DK6" s="93">
        <f>SUM(DK4:DK5)</f>
        <v>1376.5095920900046</v>
      </c>
      <c r="DL6" s="94">
        <f>SUM(DL4:DL5)</f>
        <v>0</v>
      </c>
      <c r="DM6" s="94">
        <f t="shared" si="4"/>
        <v>-8.003841459999876</v>
      </c>
      <c r="DN6" s="95">
        <f>SUM(DN4:DN5)</f>
        <v>1368.5057506300047</v>
      </c>
      <c r="DO6" s="93">
        <f>SUM(DO4:DO5)</f>
        <v>-1376.5095920900046</v>
      </c>
      <c r="DP6" s="94">
        <f>SUM(DP4:DP5)</f>
        <v>0</v>
      </c>
      <c r="DQ6" s="94">
        <f t="shared" si="5"/>
        <v>0</v>
      </c>
      <c r="DR6" s="95">
        <f>SUM(DR4:DR5)</f>
        <v>-1376.5095920900046</v>
      </c>
      <c r="DS6" s="101">
        <f t="shared" si="6"/>
        <v>2563.988634900019</v>
      </c>
      <c r="DT6" s="102">
        <f t="shared" si="6"/>
        <v>0</v>
      </c>
      <c r="DU6" s="102">
        <f t="shared" si="6"/>
        <v>24.31943044000036</v>
      </c>
      <c r="DV6" s="103">
        <f t="shared" si="6"/>
        <v>2588.3080653400193</v>
      </c>
    </row>
    <row r="7" spans="2:126">
      <c r="B7" t="s">
        <v>101</v>
      </c>
      <c r="C7" t="s">
        <v>98</v>
      </c>
      <c r="D7" t="s">
        <v>102</v>
      </c>
      <c r="F7" t="s">
        <v>598</v>
      </c>
      <c r="G7" s="315">
        <v>-477.64696088999995</v>
      </c>
      <c r="H7" s="316">
        <v>0</v>
      </c>
      <c r="I7" s="316">
        <v>-1.3627253904824244</v>
      </c>
      <c r="J7" s="317">
        <v>-479.00968628048236</v>
      </c>
      <c r="K7" s="315">
        <v>-527.99255273000119</v>
      </c>
      <c r="L7" s="316">
        <v>0</v>
      </c>
      <c r="M7" s="316">
        <v>-1.0379722819611743</v>
      </c>
      <c r="N7" s="317">
        <v>-529.03052501196237</v>
      </c>
      <c r="O7" s="315">
        <v>-520.02572454999984</v>
      </c>
      <c r="P7" s="316">
        <v>0</v>
      </c>
      <c r="Q7" s="316">
        <v>-4.3219594598846243</v>
      </c>
      <c r="R7" s="317">
        <v>-524.34768400988446</v>
      </c>
      <c r="S7" s="315">
        <v>-899.12800077000031</v>
      </c>
      <c r="T7" s="316">
        <v>351.92182927000005</v>
      </c>
      <c r="U7" s="316">
        <v>9.1285549354577995</v>
      </c>
      <c r="V7" s="317">
        <v>-538.07761656454238</v>
      </c>
      <c r="W7" s="315">
        <v>-2424.7932389400012</v>
      </c>
      <c r="X7" s="316">
        <v>351.92182927000005</v>
      </c>
      <c r="Y7" s="316">
        <v>2.4058978031296192</v>
      </c>
      <c r="Z7" s="317">
        <v>-2070.4655118668716</v>
      </c>
      <c r="AA7" s="315">
        <v>-465.43883169000003</v>
      </c>
      <c r="AB7" s="316">
        <v>0</v>
      </c>
      <c r="AC7" s="316">
        <f t="shared" si="0"/>
        <v>5.1132374576063739</v>
      </c>
      <c r="AD7" s="317">
        <v>-460.32559423239366</v>
      </c>
      <c r="AE7" s="315">
        <v>-457.97573912000001</v>
      </c>
      <c r="AF7" s="316">
        <v>-21.053876159999998</v>
      </c>
      <c r="AG7" s="316">
        <f t="shared" si="1"/>
        <v>4.4329993197544404</v>
      </c>
      <c r="AH7" s="317">
        <v>-474.59661596024557</v>
      </c>
      <c r="AI7" s="315">
        <v>-654.46376535000013</v>
      </c>
      <c r="AJ7" s="316">
        <v>59.486308359999995</v>
      </c>
      <c r="AK7" s="316">
        <v>4.4282914638365867</v>
      </c>
      <c r="AL7" s="317">
        <v>-590.54916552616362</v>
      </c>
      <c r="AM7" s="315">
        <v>-649.32620727999995</v>
      </c>
      <c r="AN7" s="316">
        <v>0</v>
      </c>
      <c r="AO7" s="316">
        <v>-27.009096429044689</v>
      </c>
      <c r="AP7" s="317">
        <v>-676.33530370904464</v>
      </c>
      <c r="AQ7" s="315">
        <v>-2227.2045434399997</v>
      </c>
      <c r="AR7" s="316">
        <v>38.432432199999994</v>
      </c>
      <c r="AS7" s="316">
        <v>-13.043842750615909</v>
      </c>
      <c r="AT7" s="317">
        <v>-2201.8159539906155</v>
      </c>
      <c r="AU7" s="315">
        <v>-549.45041562000017</v>
      </c>
      <c r="AV7" s="316">
        <v>3.3554170000000001</v>
      </c>
      <c r="AW7" s="316">
        <v>-9.526590589204158</v>
      </c>
      <c r="AX7" s="317">
        <v>-555.62158920920433</v>
      </c>
      <c r="AY7" s="294">
        <v>-553.07078199999989</v>
      </c>
      <c r="AZ7" s="295">
        <v>5.9044469999999993</v>
      </c>
      <c r="BA7" s="295">
        <v>-44.813411604374316</v>
      </c>
      <c r="BB7" s="296">
        <v>-591.97974660437421</v>
      </c>
      <c r="BC7" s="294">
        <v>-650.4861781300001</v>
      </c>
      <c r="BD7" s="295">
        <v>0.38140197999999997</v>
      </c>
      <c r="BE7" s="295">
        <v>31.718218571588942</v>
      </c>
      <c r="BF7" s="296">
        <v>-618.38655757841116</v>
      </c>
      <c r="BG7" s="294">
        <v>-923.90691851999986</v>
      </c>
      <c r="BH7" s="295">
        <v>0</v>
      </c>
      <c r="BI7" s="295">
        <v>13.734723434509078</v>
      </c>
      <c r="BJ7" s="296">
        <v>-910.17219508549078</v>
      </c>
      <c r="BK7" s="294">
        <v>-2676.91429427</v>
      </c>
      <c r="BL7" s="295">
        <v>9.64126598</v>
      </c>
      <c r="BM7" s="295">
        <v>-8.8870601874804507</v>
      </c>
      <c r="BN7" s="295">
        <v>-2676.1600884774807</v>
      </c>
      <c r="BO7" s="294">
        <v>-775.89746362999983</v>
      </c>
      <c r="BP7" s="295">
        <v>0</v>
      </c>
      <c r="BQ7" s="295">
        <v>32.945655790199908</v>
      </c>
      <c r="BR7" s="295">
        <v>-742.95180783979993</v>
      </c>
      <c r="BS7" s="294">
        <v>-806.97146709000003</v>
      </c>
      <c r="BT7" s="295">
        <v>0</v>
      </c>
      <c r="BU7" s="295">
        <v>14.738951446999863</v>
      </c>
      <c r="BV7" s="296">
        <v>-792.23251564300017</v>
      </c>
      <c r="BW7" s="294">
        <v>-795.73348505999979</v>
      </c>
      <c r="BX7" s="295">
        <v>2.74166065</v>
      </c>
      <c r="BY7" s="295">
        <v>20.952419869999829</v>
      </c>
      <c r="BZ7" s="296">
        <v>-772.03940453999996</v>
      </c>
      <c r="CA7" s="294">
        <v>-657.77723163000007</v>
      </c>
      <c r="CB7" s="295">
        <v>0.88891403000000002</v>
      </c>
      <c r="CC7" s="295">
        <v>18.818424590000088</v>
      </c>
      <c r="CD7" s="296">
        <v>-638.06989300999999</v>
      </c>
      <c r="CE7" s="294">
        <v>-3036.3796474099995</v>
      </c>
      <c r="CF7" s="295">
        <v>3.6305746800000001</v>
      </c>
      <c r="CG7" s="295">
        <v>87.455451697199692</v>
      </c>
      <c r="CH7" s="296">
        <v>-2945.2936210327998</v>
      </c>
      <c r="CI7" s="294">
        <v>-639.39584138000009</v>
      </c>
      <c r="CJ7" s="295">
        <v>0.67238441000000004</v>
      </c>
      <c r="CK7" s="295">
        <v>16.474719689999979</v>
      </c>
      <c r="CL7" s="295">
        <v>-622.24873728000011</v>
      </c>
      <c r="CM7" s="297">
        <v>-726.00824552000017</v>
      </c>
      <c r="CN7">
        <v>0.62930439000000005</v>
      </c>
      <c r="CO7">
        <v>15.430732509999887</v>
      </c>
      <c r="CP7" s="298">
        <v>-709.94820862000029</v>
      </c>
      <c r="CQ7" s="297">
        <v>-765.60990926999989</v>
      </c>
      <c r="CR7">
        <v>0.62930438999999994</v>
      </c>
      <c r="CS7">
        <v>-24.619715920000075</v>
      </c>
      <c r="CT7" s="298">
        <v>-789.60032079999996</v>
      </c>
      <c r="CU7" s="297">
        <v>-912.77184947999979</v>
      </c>
      <c r="CV7">
        <v>2.4741335900000001</v>
      </c>
      <c r="CW7">
        <v>18.108704449999955</v>
      </c>
      <c r="CX7" s="298">
        <v>-892.18901143999983</v>
      </c>
      <c r="CY7" s="294">
        <v>-3043.7858456499998</v>
      </c>
      <c r="CZ7" s="295">
        <v>4.4051267799999998</v>
      </c>
      <c r="DA7" s="295">
        <v>25.394440729999744</v>
      </c>
      <c r="DB7" s="296">
        <v>-3013.9862781400002</v>
      </c>
      <c r="DC7" s="321">
        <v>-817.67033867000032</v>
      </c>
      <c r="DD7" s="322">
        <v>4.2681163200000007</v>
      </c>
      <c r="DE7" s="322">
        <f t="shared" si="2"/>
        <v>-40.427883540000053</v>
      </c>
      <c r="DF7" s="322">
        <v>-853.83010589000037</v>
      </c>
      <c r="DG7" s="323">
        <v>-895.98566596000012</v>
      </c>
      <c r="DH7" s="324">
        <v>6.74911146</v>
      </c>
      <c r="DI7" s="324">
        <f t="shared" si="3"/>
        <v>8.1046116400000248</v>
      </c>
      <c r="DJ7" s="325">
        <v>-881.13194286000009</v>
      </c>
      <c r="DK7" s="93">
        <v>-937.67641845000026</v>
      </c>
      <c r="DL7" s="94">
        <v>6.6124532900000013</v>
      </c>
      <c r="DM7" s="94">
        <f t="shared" si="4"/>
        <v>8.0038414600000642</v>
      </c>
      <c r="DN7" s="95">
        <v>-923.06012370000019</v>
      </c>
      <c r="DO7" s="93">
        <v>937.67641845000026</v>
      </c>
      <c r="DP7" s="94">
        <v>0</v>
      </c>
      <c r="DQ7" s="94">
        <f t="shared" si="5"/>
        <v>0</v>
      </c>
      <c r="DR7" s="95">
        <v>937.67641845000026</v>
      </c>
      <c r="DS7" s="101">
        <f t="shared" si="6"/>
        <v>-1713.6560046300006</v>
      </c>
      <c r="DT7" s="102">
        <f t="shared" si="6"/>
        <v>17.629681070000004</v>
      </c>
      <c r="DU7" s="102">
        <f t="shared" si="6"/>
        <v>-24.319430439999966</v>
      </c>
      <c r="DV7" s="103">
        <f t="shared" si="6"/>
        <v>-1720.3457540000004</v>
      </c>
    </row>
    <row r="8" spans="2:126">
      <c r="B8">
        <v>2019</v>
      </c>
      <c r="C8" t="s">
        <v>426</v>
      </c>
      <c r="D8">
        <v>2020</v>
      </c>
      <c r="F8" t="s">
        <v>526</v>
      </c>
      <c r="G8" s="315">
        <v>559.31407668000008</v>
      </c>
      <c r="H8" s="316">
        <v>0</v>
      </c>
      <c r="I8" s="316">
        <v>-63.915606060000002</v>
      </c>
      <c r="J8" s="317">
        <v>495.39847062000007</v>
      </c>
      <c r="K8" s="315">
        <v>571.85669612999993</v>
      </c>
      <c r="L8" s="316">
        <v>0</v>
      </c>
      <c r="M8" s="316">
        <v>-68.802150710000006</v>
      </c>
      <c r="N8" s="317">
        <v>503.05454541999995</v>
      </c>
      <c r="O8" s="315">
        <v>567.18890471000009</v>
      </c>
      <c r="P8" s="316">
        <v>0</v>
      </c>
      <c r="Q8" s="316">
        <v>-70.382779659999997</v>
      </c>
      <c r="R8" s="317">
        <v>496.80612505000011</v>
      </c>
      <c r="S8" s="315">
        <v>600.12714305999998</v>
      </c>
      <c r="T8" s="316">
        <v>0</v>
      </c>
      <c r="U8" s="316">
        <v>-60.566618520000006</v>
      </c>
      <c r="V8" s="317">
        <v>539.56052453999996</v>
      </c>
      <c r="W8" s="315">
        <v>2298.4868205800003</v>
      </c>
      <c r="X8" s="316">
        <v>0</v>
      </c>
      <c r="Y8" s="316">
        <v>-263.66715495</v>
      </c>
      <c r="Z8" s="317">
        <v>2034.8196656300004</v>
      </c>
      <c r="AA8" s="315">
        <v>583.0626671</v>
      </c>
      <c r="AB8" s="316">
        <v>0</v>
      </c>
      <c r="AC8" s="316">
        <f t="shared" si="0"/>
        <v>-59.242507010000054</v>
      </c>
      <c r="AD8" s="317">
        <v>523.82016008999994</v>
      </c>
      <c r="AE8" s="315">
        <v>426.12286415000005</v>
      </c>
      <c r="AF8" s="316">
        <v>0</v>
      </c>
      <c r="AG8" s="316">
        <f t="shared" si="1"/>
        <v>-52.640399639999998</v>
      </c>
      <c r="AH8" s="317">
        <v>373.48246451000006</v>
      </c>
      <c r="AI8" s="315">
        <v>577.98207189000004</v>
      </c>
      <c r="AJ8" s="316">
        <v>0</v>
      </c>
      <c r="AK8" s="316">
        <v>-65.088161499999998</v>
      </c>
      <c r="AL8" s="317">
        <v>512.89391039000009</v>
      </c>
      <c r="AM8" s="315">
        <v>638.41915895999989</v>
      </c>
      <c r="AN8" s="316">
        <v>0</v>
      </c>
      <c r="AO8" s="316">
        <v>-60.832444409999979</v>
      </c>
      <c r="AP8" s="317">
        <v>577.5867145499999</v>
      </c>
      <c r="AQ8" s="315">
        <v>2225.5867621000002</v>
      </c>
      <c r="AR8" s="316">
        <v>0</v>
      </c>
      <c r="AS8" s="316">
        <v>-237.80351256</v>
      </c>
      <c r="AT8" s="317">
        <v>1987.7832495400003</v>
      </c>
      <c r="AU8" s="315">
        <v>561.99399428000004</v>
      </c>
      <c r="AV8" s="316">
        <v>0</v>
      </c>
      <c r="AW8" s="316">
        <v>-57.561895929999991</v>
      </c>
      <c r="AX8" s="317">
        <v>504.43209835000005</v>
      </c>
      <c r="AY8" s="294">
        <v>637.58978233000005</v>
      </c>
      <c r="AZ8" s="295">
        <v>0</v>
      </c>
      <c r="BA8" s="295">
        <v>-73.225035430000048</v>
      </c>
      <c r="BB8" s="296">
        <v>564.3647469</v>
      </c>
      <c r="BC8" s="294">
        <v>639.97694842999999</v>
      </c>
      <c r="BD8" s="295">
        <v>0</v>
      </c>
      <c r="BE8" s="295">
        <v>-76.101434619999964</v>
      </c>
      <c r="BF8" s="296">
        <v>563.87551381000003</v>
      </c>
      <c r="BG8" s="294">
        <v>534.37659275999999</v>
      </c>
      <c r="BH8" s="295">
        <v>0</v>
      </c>
      <c r="BI8" s="295">
        <v>-71.859463930000004</v>
      </c>
      <c r="BJ8" s="296">
        <v>462.51712882999999</v>
      </c>
      <c r="BK8" s="294">
        <v>2373.9373178000001</v>
      </c>
      <c r="BL8" s="295">
        <v>0</v>
      </c>
      <c r="BM8" s="295">
        <v>-278.74782991000001</v>
      </c>
      <c r="BN8" s="295">
        <v>2095.1894878899998</v>
      </c>
      <c r="BO8" s="294">
        <v>516.30986338000002</v>
      </c>
      <c r="BP8" s="295">
        <v>0</v>
      </c>
      <c r="BQ8" s="295">
        <v>-71.683720350000044</v>
      </c>
      <c r="BR8" s="295">
        <v>444.62614302999998</v>
      </c>
      <c r="BS8" s="294">
        <v>524.45907045999991</v>
      </c>
      <c r="BT8" s="295">
        <v>0</v>
      </c>
      <c r="BU8" s="295">
        <v>-88.40215876000002</v>
      </c>
      <c r="BV8" s="296">
        <v>436.05691169999989</v>
      </c>
      <c r="BW8" s="294">
        <v>629.49498718999996</v>
      </c>
      <c r="BX8" s="295">
        <v>0</v>
      </c>
      <c r="BY8" s="295">
        <v>-98.572324060000028</v>
      </c>
      <c r="BZ8" s="296">
        <v>530.92266312999993</v>
      </c>
      <c r="CA8" s="294">
        <v>604.67259669999999</v>
      </c>
      <c r="CB8" s="295">
        <v>0</v>
      </c>
      <c r="CC8" s="295">
        <v>-66.367476959999976</v>
      </c>
      <c r="CD8" s="296">
        <v>538.30511974000001</v>
      </c>
      <c r="CE8" s="294">
        <v>2274.9365177299997</v>
      </c>
      <c r="CF8" s="295">
        <v>0</v>
      </c>
      <c r="CG8" s="295">
        <v>-325.02568013000007</v>
      </c>
      <c r="CH8" s="296">
        <v>1949.9108375999999</v>
      </c>
      <c r="CI8" s="294">
        <v>485.40603619000001</v>
      </c>
      <c r="CJ8" s="295">
        <v>0</v>
      </c>
      <c r="CK8" s="295">
        <v>-2.0682899999997062E-2</v>
      </c>
      <c r="CL8" s="295">
        <v>485.38535329000001</v>
      </c>
      <c r="CM8" s="297">
        <v>494.09627799999998</v>
      </c>
      <c r="CN8">
        <v>0</v>
      </c>
      <c r="CO8">
        <v>-0.21463455000002796</v>
      </c>
      <c r="CP8" s="298">
        <v>493.88164344999996</v>
      </c>
      <c r="CQ8" s="297">
        <v>575.22151078000002</v>
      </c>
      <c r="CR8">
        <v>0</v>
      </c>
      <c r="CS8">
        <v>-0.19746598999995513</v>
      </c>
      <c r="CT8" s="298">
        <v>575.02404479000006</v>
      </c>
      <c r="CU8" s="297">
        <v>649.78501131000007</v>
      </c>
      <c r="CV8">
        <v>0</v>
      </c>
      <c r="CW8">
        <v>-0.18549093000001449</v>
      </c>
      <c r="CX8" s="298">
        <v>649.59952038000006</v>
      </c>
      <c r="CY8" s="294">
        <v>2204.5088362799997</v>
      </c>
      <c r="CZ8" s="295">
        <v>0</v>
      </c>
      <c r="DA8" s="295">
        <v>-0.61827436999999463</v>
      </c>
      <c r="DB8" s="296">
        <v>2203.8905619100001</v>
      </c>
      <c r="DC8" s="321">
        <v>652.17562862</v>
      </c>
      <c r="DD8" s="322">
        <v>0</v>
      </c>
      <c r="DE8" s="322">
        <f t="shared" si="2"/>
        <v>-1.8816160000028503E-2</v>
      </c>
      <c r="DF8" s="322">
        <v>652.15681245999997</v>
      </c>
      <c r="DG8" s="323">
        <v>646.78856034</v>
      </c>
      <c r="DH8" s="324">
        <v>0</v>
      </c>
      <c r="DI8" s="324">
        <f t="shared" si="3"/>
        <v>-2.1417459999952371E-2</v>
      </c>
      <c r="DJ8" s="325">
        <v>646.76714288000005</v>
      </c>
      <c r="DK8" s="93">
        <v>684.97916802999998</v>
      </c>
      <c r="DL8" s="94">
        <v>0</v>
      </c>
      <c r="DM8" s="94">
        <f t="shared" si="4"/>
        <v>0</v>
      </c>
      <c r="DN8" s="95">
        <v>684.97916802999998</v>
      </c>
      <c r="DO8" s="93">
        <v>-684.97916802999998</v>
      </c>
      <c r="DP8" s="94">
        <v>0</v>
      </c>
      <c r="DQ8" s="94">
        <f t="shared" si="5"/>
        <v>0</v>
      </c>
      <c r="DR8" s="95">
        <v>-684.97916802999998</v>
      </c>
      <c r="DS8" s="101">
        <f t="shared" si="6"/>
        <v>1298.96418896</v>
      </c>
      <c r="DT8" s="102">
        <f t="shared" si="6"/>
        <v>0</v>
      </c>
      <c r="DU8" s="102">
        <f t="shared" si="6"/>
        <v>-4.0233619999980874E-2</v>
      </c>
      <c r="DV8" s="103">
        <f t="shared" si="6"/>
        <v>1298.92395534</v>
      </c>
    </row>
    <row r="9" spans="2:126">
      <c r="B9" t="s">
        <v>102</v>
      </c>
      <c r="C9" t="s">
        <v>426</v>
      </c>
      <c r="D9" t="s">
        <v>502</v>
      </c>
      <c r="F9" t="s">
        <v>474</v>
      </c>
      <c r="G9" s="315">
        <v>-617.78365226000028</v>
      </c>
      <c r="H9" s="316">
        <v>0</v>
      </c>
      <c r="I9" s="316">
        <v>110.44615622000028</v>
      </c>
      <c r="J9" s="317">
        <v>-507.33749604000002</v>
      </c>
      <c r="K9" s="315">
        <v>-786.16966752999974</v>
      </c>
      <c r="L9" s="316">
        <v>0</v>
      </c>
      <c r="M9" s="316">
        <v>281.56853913999976</v>
      </c>
      <c r="N9" s="317">
        <v>-504.60112838999999</v>
      </c>
      <c r="O9" s="315">
        <v>-820.70685366999987</v>
      </c>
      <c r="P9" s="316">
        <v>0</v>
      </c>
      <c r="Q9" s="316">
        <v>267.73820484999999</v>
      </c>
      <c r="R9" s="317">
        <v>-552.96864881999988</v>
      </c>
      <c r="S9" s="315">
        <v>-918.88501440000027</v>
      </c>
      <c r="T9" s="316">
        <v>63.240378</v>
      </c>
      <c r="U9" s="316">
        <v>280.55555934999995</v>
      </c>
      <c r="V9" s="317">
        <v>-575.08907705000036</v>
      </c>
      <c r="W9" s="315">
        <v>-3143.5451878600002</v>
      </c>
      <c r="X9" s="316">
        <v>63.240378</v>
      </c>
      <c r="Y9" s="316">
        <v>940.30845955999996</v>
      </c>
      <c r="Z9" s="317">
        <v>-2139.9963503000004</v>
      </c>
      <c r="AA9" s="315">
        <v>-639.18884707000007</v>
      </c>
      <c r="AB9" s="316">
        <v>0</v>
      </c>
      <c r="AC9" s="316">
        <f t="shared" si="0"/>
        <v>121.92586541000003</v>
      </c>
      <c r="AD9" s="317">
        <v>-517.26298166000004</v>
      </c>
      <c r="AE9" s="315">
        <v>-624.41687663000005</v>
      </c>
      <c r="AF9" s="316">
        <v>-21.053876159999998</v>
      </c>
      <c r="AG9" s="316">
        <f t="shared" si="1"/>
        <v>159.32656629000005</v>
      </c>
      <c r="AH9" s="317">
        <v>-486.14418649999999</v>
      </c>
      <c r="AI9" s="315">
        <v>-793.84363115000008</v>
      </c>
      <c r="AJ9" s="316">
        <v>0</v>
      </c>
      <c r="AK9" s="316">
        <v>185.00714506000006</v>
      </c>
      <c r="AL9" s="317">
        <v>-608.83648608999999</v>
      </c>
      <c r="AM9" s="315">
        <v>-797.73332275999985</v>
      </c>
      <c r="AN9" s="316">
        <v>0</v>
      </c>
      <c r="AO9" s="316">
        <v>215.95135944000003</v>
      </c>
      <c r="AP9" s="317">
        <v>-581.78196331999982</v>
      </c>
      <c r="AQ9" s="315">
        <v>-2855.1826776099997</v>
      </c>
      <c r="AR9" s="316">
        <v>-21.053876159999998</v>
      </c>
      <c r="AS9" s="316">
        <v>682.21093620000022</v>
      </c>
      <c r="AT9" s="317">
        <v>-2194.0256175699997</v>
      </c>
      <c r="AU9" s="315">
        <v>-685.14361098000018</v>
      </c>
      <c r="AV9" s="316">
        <v>3.3554170000000001</v>
      </c>
      <c r="AW9" s="316">
        <v>141.73791168000002</v>
      </c>
      <c r="AX9" s="317">
        <v>-540.05028230000016</v>
      </c>
      <c r="AY9" s="294">
        <v>-719.37308751</v>
      </c>
      <c r="AZ9" s="295">
        <v>5.9044469999999993</v>
      </c>
      <c r="BA9" s="299">
        <v>148.35227046530008</v>
      </c>
      <c r="BB9" s="296">
        <v>-565.11637004469992</v>
      </c>
      <c r="BC9" s="294">
        <v>-851.93356659000017</v>
      </c>
      <c r="BD9" s="295">
        <v>0.38140197999999997</v>
      </c>
      <c r="BE9" s="295">
        <v>204.35213620939996</v>
      </c>
      <c r="BF9" s="296">
        <v>-647.20002840060022</v>
      </c>
      <c r="BG9" s="294">
        <v>-1004.0727604199999</v>
      </c>
      <c r="BH9" s="295">
        <v>0</v>
      </c>
      <c r="BI9" s="295">
        <v>193.91179772860005</v>
      </c>
      <c r="BJ9" s="296">
        <v>-810.16096269139985</v>
      </c>
      <c r="BK9" s="294">
        <v>-3260.5230255000006</v>
      </c>
      <c r="BL9" s="295">
        <v>9.64126598</v>
      </c>
      <c r="BM9" s="295">
        <v>688.35411608330014</v>
      </c>
      <c r="BN9" s="295">
        <v>-2562.5276434367006</v>
      </c>
      <c r="BO9" s="294">
        <v>-872.10930992999988</v>
      </c>
      <c r="BP9" s="295">
        <v>0</v>
      </c>
      <c r="BQ9" s="295">
        <v>139.53962739229996</v>
      </c>
      <c r="BR9" s="295">
        <v>-732.56968253769992</v>
      </c>
      <c r="BS9" s="294">
        <v>-955.70994364000001</v>
      </c>
      <c r="BT9" s="295">
        <v>0</v>
      </c>
      <c r="BU9" s="295">
        <v>155.56821275829998</v>
      </c>
      <c r="BV9" s="296">
        <v>-800.14173088170003</v>
      </c>
      <c r="BW9" s="294">
        <v>-985.77492403999986</v>
      </c>
      <c r="BX9" s="295">
        <v>0</v>
      </c>
      <c r="BY9" s="295">
        <v>181.51102423489988</v>
      </c>
      <c r="BZ9" s="296">
        <v>-804.26389980509998</v>
      </c>
      <c r="CA9" s="294">
        <v>-1090.27965389</v>
      </c>
      <c r="CB9" s="295">
        <v>0</v>
      </c>
      <c r="CC9" s="295">
        <v>254.83305561940006</v>
      </c>
      <c r="CD9" s="296">
        <v>-835.44659827059991</v>
      </c>
      <c r="CE9" s="294">
        <v>-3903.8738315000001</v>
      </c>
      <c r="CF9" s="295">
        <v>0</v>
      </c>
      <c r="CG9" s="295">
        <v>731.45192000489988</v>
      </c>
      <c r="CH9" s="296">
        <v>-3172.4219114950993</v>
      </c>
      <c r="CI9" s="294">
        <v>-914.79893584000013</v>
      </c>
      <c r="CJ9" s="295">
        <v>0</v>
      </c>
      <c r="CK9" s="295">
        <v>165.86222809200001</v>
      </c>
      <c r="CL9" s="295">
        <v>-748.93670774800012</v>
      </c>
      <c r="CM9" s="297">
        <v>-909.12665865000008</v>
      </c>
      <c r="CN9">
        <v>0</v>
      </c>
      <c r="CO9">
        <v>148.89541122619994</v>
      </c>
      <c r="CP9" s="298">
        <v>-760.23124742380014</v>
      </c>
      <c r="CQ9" s="297">
        <v>-965.60844139000005</v>
      </c>
      <c r="CR9">
        <v>0</v>
      </c>
      <c r="CS9">
        <v>147.58229472920004</v>
      </c>
      <c r="CT9" s="298">
        <v>-818.02614666080001</v>
      </c>
      <c r="CU9" s="297">
        <v>-1073.3112649999998</v>
      </c>
      <c r="CV9">
        <v>0</v>
      </c>
      <c r="CW9">
        <v>211.23256947239997</v>
      </c>
      <c r="CX9" s="298">
        <v>-862.07869552759985</v>
      </c>
      <c r="CY9" s="294">
        <v>-3862.8453008800002</v>
      </c>
      <c r="CZ9" s="295">
        <v>0</v>
      </c>
      <c r="DA9" s="295">
        <v>673.57250351979997</v>
      </c>
      <c r="DB9" s="296">
        <v>-3189.2727973602</v>
      </c>
      <c r="DC9" s="321">
        <v>-974.18758755000022</v>
      </c>
      <c r="DD9" s="322">
        <v>0</v>
      </c>
      <c r="DE9" s="322">
        <f t="shared" si="2"/>
        <v>140.32993912799998</v>
      </c>
      <c r="DF9" s="322">
        <v>-833.85764842200024</v>
      </c>
      <c r="DG9" s="323">
        <v>-1014.7745091300001</v>
      </c>
      <c r="DH9" s="324">
        <v>0</v>
      </c>
      <c r="DI9" s="324">
        <f t="shared" si="3"/>
        <v>164.40363987629996</v>
      </c>
      <c r="DJ9" s="325">
        <v>-850.37086925370011</v>
      </c>
      <c r="DK9" s="93">
        <v>-1095.0751314200002</v>
      </c>
      <c r="DL9" s="94">
        <v>0</v>
      </c>
      <c r="DM9" s="94">
        <f t="shared" si="4"/>
        <v>171.67752820418332</v>
      </c>
      <c r="DN9" s="95">
        <v>-923.39760321581684</v>
      </c>
      <c r="DO9" s="93">
        <v>1095.0751314200002</v>
      </c>
      <c r="DP9" s="94">
        <v>0</v>
      </c>
      <c r="DQ9" s="94">
        <f t="shared" si="5"/>
        <v>-35.731923240000015</v>
      </c>
      <c r="DR9" s="95">
        <v>1059.3432081800001</v>
      </c>
      <c r="DS9" s="101">
        <f t="shared" si="6"/>
        <v>-1988.9620966800003</v>
      </c>
      <c r="DT9" s="102">
        <f t="shared" si="6"/>
        <v>0</v>
      </c>
      <c r="DU9" s="102">
        <f t="shared" si="6"/>
        <v>440.67918396848324</v>
      </c>
      <c r="DV9" s="103">
        <f t="shared" si="6"/>
        <v>-1548.2829127115174</v>
      </c>
    </row>
    <row r="10" spans="2:126">
      <c r="B10" t="s">
        <v>406</v>
      </c>
      <c r="C10" t="s">
        <v>502</v>
      </c>
      <c r="D10" t="s">
        <v>541</v>
      </c>
      <c r="F10" t="s">
        <v>117</v>
      </c>
      <c r="G10" s="315">
        <v>-120.73871625999999</v>
      </c>
      <c r="H10" s="316">
        <v>0</v>
      </c>
      <c r="I10" s="316">
        <v>-1.3627253904824326</v>
      </c>
      <c r="J10" s="317">
        <v>-122.10144165048243</v>
      </c>
      <c r="K10" s="315">
        <v>-178.45205212999997</v>
      </c>
      <c r="L10" s="316">
        <v>0</v>
      </c>
      <c r="M10" s="316">
        <v>-1.037972281961195</v>
      </c>
      <c r="N10" s="317">
        <v>-179.49002441196117</v>
      </c>
      <c r="O10" s="315">
        <v>-114.28609028999999</v>
      </c>
      <c r="P10" s="316">
        <v>0</v>
      </c>
      <c r="Q10" s="316">
        <v>-4.3219594598846305</v>
      </c>
      <c r="R10" s="317">
        <v>-118.60804974988461</v>
      </c>
      <c r="S10" s="315">
        <v>-157.86887579</v>
      </c>
      <c r="T10" s="316">
        <v>0</v>
      </c>
      <c r="U10" s="316">
        <v>-0.29329536454212307</v>
      </c>
      <c r="V10" s="317">
        <v>-158.16217115454214</v>
      </c>
      <c r="W10" s="315">
        <v>-571.34573447000002</v>
      </c>
      <c r="X10" s="316">
        <v>0</v>
      </c>
      <c r="Y10" s="316">
        <v>-7.0159524968703817</v>
      </c>
      <c r="Z10" s="317">
        <v>-578.36168696687037</v>
      </c>
      <c r="AA10" s="315">
        <v>-135.69850307999999</v>
      </c>
      <c r="AB10" s="316">
        <v>0</v>
      </c>
      <c r="AC10" s="316">
        <f t="shared" si="0"/>
        <v>0.53630472760642078</v>
      </c>
      <c r="AD10" s="317">
        <v>-135.16219835239357</v>
      </c>
      <c r="AE10" s="315">
        <v>-122.30186629999999</v>
      </c>
      <c r="AF10" s="316">
        <v>0</v>
      </c>
      <c r="AG10" s="316">
        <f t="shared" si="1"/>
        <v>-2.6291190502455066</v>
      </c>
      <c r="AH10" s="317">
        <v>-124.93098535024549</v>
      </c>
      <c r="AI10" s="315">
        <v>-134.04534273000002</v>
      </c>
      <c r="AJ10" s="316">
        <v>0</v>
      </c>
      <c r="AK10" s="316">
        <v>4.9355763836583966E-2</v>
      </c>
      <c r="AL10" s="317">
        <v>-133.99598696616343</v>
      </c>
      <c r="AM10" s="315">
        <v>-154.36351544000004</v>
      </c>
      <c r="AN10" s="316">
        <v>0</v>
      </c>
      <c r="AO10" s="316">
        <v>10.487881360955333</v>
      </c>
      <c r="AP10" s="317">
        <v>-143.87563407904472</v>
      </c>
      <c r="AQ10" s="315">
        <v>-546.40922755000008</v>
      </c>
      <c r="AR10" s="316">
        <v>0</v>
      </c>
      <c r="AS10" s="316">
        <v>8.4351482393840858</v>
      </c>
      <c r="AT10" s="317">
        <v>-537.97407931061605</v>
      </c>
      <c r="AU10" s="315">
        <v>-128.68301990999998</v>
      </c>
      <c r="AV10" s="316">
        <v>0</v>
      </c>
      <c r="AW10" s="316">
        <v>-19.186184269204205</v>
      </c>
      <c r="AX10" s="317">
        <v>-147.86920417920419</v>
      </c>
      <c r="AY10" s="294">
        <v>-120.24760984000001</v>
      </c>
      <c r="AZ10" s="295">
        <v>0</v>
      </c>
      <c r="BA10" s="295">
        <v>-23.518961834374423</v>
      </c>
      <c r="BB10" s="296">
        <v>-143.76657167437443</v>
      </c>
      <c r="BC10" s="294">
        <v>-134.55154337000002</v>
      </c>
      <c r="BD10" s="295">
        <v>0</v>
      </c>
      <c r="BE10" s="295">
        <v>1.5011641415891006</v>
      </c>
      <c r="BF10" s="296">
        <v>-133.05037922841092</v>
      </c>
      <c r="BG10" s="294">
        <v>-115.73409837</v>
      </c>
      <c r="BH10" s="295">
        <v>0</v>
      </c>
      <c r="BI10" s="295">
        <v>-0.82213709549090197</v>
      </c>
      <c r="BJ10" s="296">
        <v>-116.5562354654909</v>
      </c>
      <c r="BK10" s="294">
        <v>-499.21627148999994</v>
      </c>
      <c r="BL10" s="295">
        <v>0</v>
      </c>
      <c r="BM10" s="295">
        <v>-42.026119057480429</v>
      </c>
      <c r="BN10" s="295">
        <v>-541.24239054748045</v>
      </c>
      <c r="BO10" s="294">
        <v>-149.79053718</v>
      </c>
      <c r="BP10" s="295">
        <v>0</v>
      </c>
      <c r="BQ10" s="295">
        <v>5.7489195402000064</v>
      </c>
      <c r="BR10" s="295">
        <v>-144.04161763979999</v>
      </c>
      <c r="BS10" s="294">
        <v>-110.90810806000002</v>
      </c>
      <c r="BT10" s="295">
        <v>0</v>
      </c>
      <c r="BU10" s="295">
        <v>0</v>
      </c>
      <c r="BV10" s="296">
        <v>-110.90810806000002</v>
      </c>
      <c r="BW10" s="294">
        <v>-173.01177891999998</v>
      </c>
      <c r="BX10" s="295">
        <v>0</v>
      </c>
      <c r="BY10" s="295">
        <v>2.3600000000101318E-4</v>
      </c>
      <c r="BZ10" s="296">
        <v>-173.01154291999998</v>
      </c>
      <c r="CA10" s="294">
        <v>-147.73268329000001</v>
      </c>
      <c r="CB10" s="295">
        <v>0</v>
      </c>
      <c r="CC10" s="295">
        <v>0</v>
      </c>
      <c r="CD10" s="296">
        <v>-147.73268329000001</v>
      </c>
      <c r="CE10" s="294">
        <v>-581.44310745000007</v>
      </c>
      <c r="CF10" s="295">
        <v>0</v>
      </c>
      <c r="CG10" s="295">
        <v>5.7491555402000074</v>
      </c>
      <c r="CH10" s="296">
        <v>-575.69395190980003</v>
      </c>
      <c r="CI10" s="294">
        <v>-142.19915537</v>
      </c>
      <c r="CJ10" s="295">
        <v>0</v>
      </c>
      <c r="CK10" s="295">
        <v>0</v>
      </c>
      <c r="CL10" s="295">
        <v>-142.19915537</v>
      </c>
      <c r="CM10" s="297">
        <v>-133.45565734000002</v>
      </c>
      <c r="CN10">
        <v>0</v>
      </c>
      <c r="CO10">
        <v>0</v>
      </c>
      <c r="CP10" s="298">
        <v>-133.45565734000002</v>
      </c>
      <c r="CQ10" s="297">
        <v>-150.49035708000002</v>
      </c>
      <c r="CR10">
        <v>0</v>
      </c>
      <c r="CS10">
        <v>0</v>
      </c>
      <c r="CT10" s="298">
        <v>-150.49035708000002</v>
      </c>
      <c r="CU10" s="297">
        <v>-185.61589093999999</v>
      </c>
      <c r="CV10">
        <v>0</v>
      </c>
      <c r="CW10">
        <v>0</v>
      </c>
      <c r="CX10" s="298">
        <v>-185.61589093999999</v>
      </c>
      <c r="CY10" s="294">
        <v>-611.76106073000005</v>
      </c>
      <c r="CZ10" s="295">
        <v>0</v>
      </c>
      <c r="DA10" s="295">
        <v>0</v>
      </c>
      <c r="DB10" s="296">
        <v>-611.76106073000005</v>
      </c>
      <c r="DC10" s="321">
        <v>-165.18321329</v>
      </c>
      <c r="DD10" s="322">
        <v>0</v>
      </c>
      <c r="DE10" s="322">
        <f t="shared" si="2"/>
        <v>0</v>
      </c>
      <c r="DF10" s="322">
        <v>-165.18321329</v>
      </c>
      <c r="DG10" s="323">
        <v>-130.50310703</v>
      </c>
      <c r="DH10" s="324">
        <v>0</v>
      </c>
      <c r="DI10" s="324">
        <f t="shared" si="3"/>
        <v>0</v>
      </c>
      <c r="DJ10" s="325">
        <v>-130.50310703</v>
      </c>
      <c r="DK10" s="93">
        <v>-187.58354537999998</v>
      </c>
      <c r="DL10" s="94">
        <v>0</v>
      </c>
      <c r="DM10" s="94">
        <f t="shared" si="4"/>
        <v>0</v>
      </c>
      <c r="DN10" s="95">
        <v>-187.58354537999998</v>
      </c>
      <c r="DO10" s="93">
        <v>187.58354537999998</v>
      </c>
      <c r="DP10" s="94">
        <v>0</v>
      </c>
      <c r="DQ10" s="94">
        <f t="shared" si="5"/>
        <v>0</v>
      </c>
      <c r="DR10" s="95">
        <v>187.58354537999998</v>
      </c>
      <c r="DS10" s="101">
        <f t="shared" si="6"/>
        <v>-295.68632031999999</v>
      </c>
      <c r="DT10" s="102">
        <f t="shared" si="6"/>
        <v>0</v>
      </c>
      <c r="DU10" s="102">
        <f t="shared" si="6"/>
        <v>0</v>
      </c>
      <c r="DV10" s="103">
        <f t="shared" si="6"/>
        <v>-295.68632031999999</v>
      </c>
    </row>
    <row r="11" spans="2:126">
      <c r="B11" t="s">
        <v>413</v>
      </c>
      <c r="C11" t="s">
        <v>541</v>
      </c>
      <c r="D11" t="s">
        <v>552</v>
      </c>
      <c r="F11" t="s">
        <v>115</v>
      </c>
      <c r="G11" s="315">
        <v>-298.43866904999976</v>
      </c>
      <c r="H11" s="316">
        <v>0</v>
      </c>
      <c r="I11" s="316">
        <v>-46.530550160000267</v>
      </c>
      <c r="J11" s="317">
        <v>-344.96921921000001</v>
      </c>
      <c r="K11" s="315">
        <v>-135.22752920000138</v>
      </c>
      <c r="L11" s="316">
        <v>0</v>
      </c>
      <c r="M11" s="316">
        <v>-212.76638842999972</v>
      </c>
      <c r="N11" s="317">
        <v>-347.99391763000108</v>
      </c>
      <c r="O11" s="315">
        <v>-152.22168530000002</v>
      </c>
      <c r="P11" s="316">
        <v>0</v>
      </c>
      <c r="Q11" s="316">
        <v>-197.35542519000001</v>
      </c>
      <c r="R11" s="317">
        <v>-349.57711049</v>
      </c>
      <c r="S11" s="315">
        <v>-422.50125364000002</v>
      </c>
      <c r="T11" s="316">
        <v>288.68145127000003</v>
      </c>
      <c r="U11" s="316">
        <v>-210.56709053</v>
      </c>
      <c r="V11" s="317">
        <v>-344.38689290000002</v>
      </c>
      <c r="W11" s="315">
        <v>-1008.3891371900011</v>
      </c>
      <c r="X11" s="316">
        <v>288.68145127000003</v>
      </c>
      <c r="Y11" s="316">
        <v>-667.21945430999995</v>
      </c>
      <c r="Z11" s="317">
        <v>-1386.927140230001</v>
      </c>
      <c r="AA11" s="315">
        <v>-273.61414864</v>
      </c>
      <c r="AB11" s="316">
        <v>0</v>
      </c>
      <c r="AC11" s="316">
        <f t="shared" si="0"/>
        <v>-58.106425670000021</v>
      </c>
      <c r="AD11" s="317">
        <v>-331.72057431000002</v>
      </c>
      <c r="AE11" s="315">
        <v>-137.37986034000005</v>
      </c>
      <c r="AF11" s="316">
        <v>0</v>
      </c>
      <c r="AG11" s="316">
        <f t="shared" si="1"/>
        <v>-99.624048280000125</v>
      </c>
      <c r="AH11" s="317">
        <v>-237.00390862000017</v>
      </c>
      <c r="AI11" s="315">
        <v>-304.55686336000008</v>
      </c>
      <c r="AJ11" s="316">
        <v>59.486308359999995</v>
      </c>
      <c r="AK11" s="316">
        <v>-115.54004786000006</v>
      </c>
      <c r="AL11" s="317">
        <v>-360.61060286000014</v>
      </c>
      <c r="AM11" s="315">
        <v>-335.64852803999997</v>
      </c>
      <c r="AN11" s="316">
        <v>0</v>
      </c>
      <c r="AO11" s="316">
        <v>-192.61589282000006</v>
      </c>
      <c r="AP11" s="317">
        <v>-528.26442085999997</v>
      </c>
      <c r="AQ11" s="315">
        <v>-1051.19940038</v>
      </c>
      <c r="AR11" s="316">
        <v>59.486308359999995</v>
      </c>
      <c r="AS11" s="316">
        <v>-465.88641463000022</v>
      </c>
      <c r="AT11" s="317">
        <v>-1457.5995066500004</v>
      </c>
      <c r="AU11" s="315">
        <v>-297.61777901000005</v>
      </c>
      <c r="AV11" s="316">
        <v>0</v>
      </c>
      <c r="AW11" s="316">
        <v>-74.516422069999976</v>
      </c>
      <c r="AX11" s="317">
        <v>-372.13420108000003</v>
      </c>
      <c r="AY11" s="294">
        <v>-351.03986697999994</v>
      </c>
      <c r="AZ11" s="295">
        <v>0</v>
      </c>
      <c r="BA11" s="299">
        <v>-96.421684805300004</v>
      </c>
      <c r="BB11" s="296">
        <v>-447.46155178529995</v>
      </c>
      <c r="BC11" s="294">
        <v>-303.97801659999999</v>
      </c>
      <c r="BD11" s="295">
        <v>0</v>
      </c>
      <c r="BE11" s="295">
        <v>-98.033647159400005</v>
      </c>
      <c r="BF11" s="296">
        <v>-402.01166375939999</v>
      </c>
      <c r="BG11" s="294">
        <v>-338.47665248999994</v>
      </c>
      <c r="BH11" s="295">
        <v>0</v>
      </c>
      <c r="BI11" s="295">
        <v>-107.49547326860005</v>
      </c>
      <c r="BJ11" s="296">
        <v>-445.97212575859999</v>
      </c>
      <c r="BK11" s="294">
        <v>-1291.1123150799999</v>
      </c>
      <c r="BL11" s="295">
        <v>0</v>
      </c>
      <c r="BM11" s="295">
        <v>-376.46722730330004</v>
      </c>
      <c r="BN11" s="296">
        <v>-1667.5795423832999</v>
      </c>
      <c r="BO11" s="294">
        <v>-270.30747989999998</v>
      </c>
      <c r="BP11" s="295">
        <v>0</v>
      </c>
      <c r="BQ11" s="295">
        <v>-40.659170792300017</v>
      </c>
      <c r="BR11" s="295">
        <v>-310.96665069229999</v>
      </c>
      <c r="BS11" s="294">
        <v>-264.81248584999997</v>
      </c>
      <c r="BT11" s="295">
        <v>0</v>
      </c>
      <c r="BU11" s="295">
        <v>-52.427102551299981</v>
      </c>
      <c r="BV11" s="296">
        <v>-317.23958840129995</v>
      </c>
      <c r="BW11" s="294">
        <v>-266.44176928999997</v>
      </c>
      <c r="BX11" s="295">
        <v>2.74166065</v>
      </c>
      <c r="BY11" s="295">
        <v>-61.986516304899936</v>
      </c>
      <c r="BZ11" s="296">
        <v>-325.6866249448999</v>
      </c>
      <c r="CA11" s="294">
        <v>-24.437491150000017</v>
      </c>
      <c r="CB11" s="295">
        <v>0.88891403000000002</v>
      </c>
      <c r="CC11" s="295">
        <v>-169.64715406940002</v>
      </c>
      <c r="CD11" s="296">
        <v>-193.19573118940005</v>
      </c>
      <c r="CE11" s="294">
        <v>-825.99922618999983</v>
      </c>
      <c r="CF11" s="295">
        <v>3.6305746800000001</v>
      </c>
      <c r="CG11" s="295">
        <v>-324.71994371789992</v>
      </c>
      <c r="CH11" s="296">
        <v>-1147.0885952279</v>
      </c>
      <c r="CI11" s="294">
        <v>-67.803786360000004</v>
      </c>
      <c r="CJ11" s="295">
        <v>0.67238441000000004</v>
      </c>
      <c r="CK11" s="295">
        <v>-149.36682550200001</v>
      </c>
      <c r="CL11" s="295">
        <v>-216.49822745200001</v>
      </c>
      <c r="CM11" s="297">
        <v>-177.52220753000006</v>
      </c>
      <c r="CN11">
        <v>0.62930439000000005</v>
      </c>
      <c r="CO11">
        <v>-133.25004416619996</v>
      </c>
      <c r="CP11" s="298">
        <v>-310.14294730620003</v>
      </c>
      <c r="CQ11" s="297">
        <v>-224.73262157999997</v>
      </c>
      <c r="CR11">
        <v>0.62930438999999994</v>
      </c>
      <c r="CS11">
        <v>-172.00454465920001</v>
      </c>
      <c r="CT11" s="298">
        <v>-396.10786184919999</v>
      </c>
      <c r="CU11" s="297">
        <v>-303.62970485000005</v>
      </c>
      <c r="CV11">
        <v>2.4741335900000001</v>
      </c>
      <c r="CW11">
        <v>-192.93837409239995</v>
      </c>
      <c r="CX11" s="298">
        <v>-494.0939453524</v>
      </c>
      <c r="CY11" s="294">
        <v>-773.68832032000012</v>
      </c>
      <c r="CZ11" s="295">
        <v>4.4051267799999998</v>
      </c>
      <c r="DA11" s="295">
        <v>-647.55978841979993</v>
      </c>
      <c r="DB11" s="296">
        <v>-1416.8429819598</v>
      </c>
      <c r="DC11" s="321">
        <v>-330.47516645000013</v>
      </c>
      <c r="DD11" s="322">
        <v>4.2681163200000007</v>
      </c>
      <c r="DE11" s="322">
        <f t="shared" si="2"/>
        <v>-180.73900650799993</v>
      </c>
      <c r="DF11" s="322">
        <v>-506.94605663800007</v>
      </c>
      <c r="DG11" s="323">
        <v>-397.49661014000009</v>
      </c>
      <c r="DH11" s="324">
        <v>6.74911146</v>
      </c>
      <c r="DI11" s="324">
        <f t="shared" si="3"/>
        <v>-156.27761077629992</v>
      </c>
      <c r="DJ11" s="325">
        <v>-547.02510945630002</v>
      </c>
      <c r="DK11" s="93">
        <v>-339.99690967999999</v>
      </c>
      <c r="DL11" s="94">
        <v>6.6124532900000013</v>
      </c>
      <c r="DM11" s="94">
        <f t="shared" si="4"/>
        <v>-163.67368674418336</v>
      </c>
      <c r="DN11" s="95">
        <v>-497.05814313418335</v>
      </c>
      <c r="DO11" s="93">
        <v>339.99690967999999</v>
      </c>
      <c r="DP11" s="94">
        <v>0</v>
      </c>
      <c r="DQ11" s="94">
        <f t="shared" si="5"/>
        <v>35.731923240000015</v>
      </c>
      <c r="DR11" s="95">
        <v>375.72883292</v>
      </c>
      <c r="DS11" s="101">
        <f t="shared" si="6"/>
        <v>-727.97177659000022</v>
      </c>
      <c r="DT11" s="102">
        <f t="shared" si="6"/>
        <v>17.629681070000004</v>
      </c>
      <c r="DU11" s="102">
        <f t="shared" si="6"/>
        <v>-464.95838078848317</v>
      </c>
      <c r="DV11" s="103">
        <f t="shared" si="6"/>
        <v>-1175.3004763084834</v>
      </c>
    </row>
    <row r="12" spans="2:126">
      <c r="B12" t="s">
        <v>426</v>
      </c>
      <c r="C12" t="s">
        <v>552</v>
      </c>
      <c r="D12" t="s">
        <v>558</v>
      </c>
      <c r="F12" t="s">
        <v>118</v>
      </c>
      <c r="G12" s="315">
        <v>543.9648661399965</v>
      </c>
      <c r="H12" s="316">
        <v>0</v>
      </c>
      <c r="I12" s="316">
        <v>-4.9904539133333401</v>
      </c>
      <c r="J12" s="317">
        <v>538.97441222666316</v>
      </c>
      <c r="K12" s="315">
        <v>580.55515062999768</v>
      </c>
      <c r="L12" s="316">
        <v>0</v>
      </c>
      <c r="M12" s="316">
        <v>-19.728533839999983</v>
      </c>
      <c r="N12" s="317">
        <v>560.82661678999773</v>
      </c>
      <c r="O12" s="315">
        <v>470.1873427299987</v>
      </c>
      <c r="P12" s="316">
        <v>0</v>
      </c>
      <c r="Q12" s="316">
        <v>101.60874300000049</v>
      </c>
      <c r="R12" s="317">
        <v>571.79608572999928</v>
      </c>
      <c r="S12" s="315">
        <v>49.60786555999664</v>
      </c>
      <c r="T12" s="316">
        <v>501.02356246000005</v>
      </c>
      <c r="U12" s="316">
        <v>-53.837560030303109</v>
      </c>
      <c r="V12" s="317">
        <v>496.79386798969392</v>
      </c>
      <c r="W12" s="315">
        <v>1644.3152250599896</v>
      </c>
      <c r="X12" s="316">
        <v>501.02356246000005</v>
      </c>
      <c r="Y12" s="316">
        <v>23.052195216364112</v>
      </c>
      <c r="Z12" s="317">
        <v>2168.3909827363541</v>
      </c>
      <c r="AA12" s="315">
        <v>-150.50310764000074</v>
      </c>
      <c r="AB12" s="316">
        <v>0</v>
      </c>
      <c r="AC12" s="316">
        <f t="shared" si="0"/>
        <v>437.80723859090904</v>
      </c>
      <c r="AD12" s="317">
        <v>287.3041309509083</v>
      </c>
      <c r="AE12" s="315">
        <v>254.60474371998026</v>
      </c>
      <c r="AF12" s="316">
        <v>-21.053876159999998</v>
      </c>
      <c r="AG12" s="316">
        <f t="shared" si="1"/>
        <v>49.688056363636278</v>
      </c>
      <c r="AH12" s="317">
        <v>283.23892392361654</v>
      </c>
      <c r="AI12" s="315">
        <v>-36.127814849991978</v>
      </c>
      <c r="AJ12" s="316">
        <v>421.32413894000001</v>
      </c>
      <c r="AK12" s="316">
        <v>41.61210627272726</v>
      </c>
      <c r="AL12" s="317">
        <v>426.80843036273518</v>
      </c>
      <c r="AM12" s="315">
        <v>623.60843978001787</v>
      </c>
      <c r="AN12" s="316">
        <v>0</v>
      </c>
      <c r="AO12" s="316">
        <v>-112.17835263636402</v>
      </c>
      <c r="AP12" s="317">
        <v>511.43008714365374</v>
      </c>
      <c r="AQ12" s="315">
        <v>691.58226101002583</v>
      </c>
      <c r="AR12" s="316">
        <v>400.27026278</v>
      </c>
      <c r="AS12" s="316">
        <v>417.01462887090918</v>
      </c>
      <c r="AT12" s="317">
        <v>1508.8671526609351</v>
      </c>
      <c r="AU12" s="315">
        <v>578.15541337999377</v>
      </c>
      <c r="AV12" s="316">
        <v>3.3554170000000001</v>
      </c>
      <c r="AW12" s="316">
        <v>68.55527314665629</v>
      </c>
      <c r="AX12" s="317">
        <v>650.06610352665007</v>
      </c>
      <c r="AY12" s="294">
        <v>812.06177877000175</v>
      </c>
      <c r="AZ12" s="295">
        <v>5.9044469999999993</v>
      </c>
      <c r="BA12" s="295">
        <v>-93.171223589586816</v>
      </c>
      <c r="BB12" s="296">
        <v>724.79500218041494</v>
      </c>
      <c r="BC12" s="294">
        <v>611.51645783000595</v>
      </c>
      <c r="BD12" s="295">
        <v>0.38140197999999997</v>
      </c>
      <c r="BE12" s="295">
        <v>51.700899806401331</v>
      </c>
      <c r="BF12" s="296">
        <v>663.59875961640728</v>
      </c>
      <c r="BG12" s="294">
        <v>156.1453028300034</v>
      </c>
      <c r="BH12" s="295">
        <v>0</v>
      </c>
      <c r="BI12" s="295">
        <v>16.485606798876688</v>
      </c>
      <c r="BJ12" s="296">
        <v>172.63090962888009</v>
      </c>
      <c r="BK12" s="294">
        <v>2157.8789528100051</v>
      </c>
      <c r="BL12" s="295">
        <v>9.64126598</v>
      </c>
      <c r="BM12" s="295">
        <v>43.570556162347494</v>
      </c>
      <c r="BN12" s="295">
        <v>2211.0907749523521</v>
      </c>
      <c r="BO12" s="294">
        <v>576.71357100001171</v>
      </c>
      <c r="BP12" s="295">
        <v>0</v>
      </c>
      <c r="BQ12" s="295">
        <v>6.3518999999814696E-2</v>
      </c>
      <c r="BR12" s="295">
        <v>576.77709000001153</v>
      </c>
      <c r="BS12" s="294">
        <v>612.96540816998913</v>
      </c>
      <c r="BT12" s="295">
        <v>0</v>
      </c>
      <c r="BU12" s="295">
        <v>-1.7166000000088388E-2</v>
      </c>
      <c r="BV12" s="296">
        <v>612.94824216998904</v>
      </c>
      <c r="BW12" s="294">
        <v>380.66770383000926</v>
      </c>
      <c r="BX12" s="295">
        <v>2.74166065</v>
      </c>
      <c r="BY12" s="295">
        <v>2.1509999996567331E-3</v>
      </c>
      <c r="BZ12" s="296">
        <v>383.41151548000892</v>
      </c>
      <c r="CA12" s="294">
        <v>368.07107601999326</v>
      </c>
      <c r="CB12" s="295">
        <v>0.88891403000000002</v>
      </c>
      <c r="CC12" s="295">
        <v>-9.0150109599562711E-14</v>
      </c>
      <c r="CD12" s="296">
        <v>368.95999004999317</v>
      </c>
      <c r="CE12" s="294">
        <v>1938.4177590200034</v>
      </c>
      <c r="CF12" s="295">
        <v>3.6305746800000001</v>
      </c>
      <c r="CG12" s="295">
        <v>4.8503999999292891E-2</v>
      </c>
      <c r="CH12" s="296">
        <v>1942.0968377000024</v>
      </c>
      <c r="CI12" s="294">
        <v>192.32291528999133</v>
      </c>
      <c r="CJ12" s="295">
        <v>0.67238441000000004</v>
      </c>
      <c r="CK12" s="295">
        <v>-1.6409096303959814E-13</v>
      </c>
      <c r="CL12" s="295">
        <v>192.99529969999116</v>
      </c>
      <c r="CM12" s="297">
        <v>380.80521488000477</v>
      </c>
      <c r="CN12">
        <v>0.62930439000000005</v>
      </c>
      <c r="CO12">
        <v>1.5654144647214707E-14</v>
      </c>
      <c r="CP12" s="298">
        <v>381.43451927000478</v>
      </c>
      <c r="CQ12" s="297">
        <v>237.90899356999273</v>
      </c>
      <c r="CR12">
        <v>0.62930438999999994</v>
      </c>
      <c r="CS12">
        <v>-3.2529534621517087E-13</v>
      </c>
      <c r="CT12" s="298">
        <v>238.53829795999241</v>
      </c>
      <c r="CU12" s="297">
        <v>240.85547681999572</v>
      </c>
      <c r="CV12">
        <v>2.4741335900000001</v>
      </c>
      <c r="CW12">
        <v>1.7852386235972517E-13</v>
      </c>
      <c r="CX12" s="298">
        <v>243.32961040999589</v>
      </c>
      <c r="CY12" s="294">
        <v>1051.8926005599847</v>
      </c>
      <c r="CZ12" s="295">
        <v>4.4051267799999998</v>
      </c>
      <c r="DA12" s="295">
        <v>-2.9520830224782912E-13</v>
      </c>
      <c r="DB12" s="296">
        <v>1056.2977273399842</v>
      </c>
      <c r="DC12" s="321">
        <f>SUM(DC6:DC7)</f>
        <v>346.41611417000809</v>
      </c>
      <c r="DD12" s="322">
        <f t="shared" ref="DD12" si="7">SUM(DD6:DD7)</f>
        <v>4.2681163200000007</v>
      </c>
      <c r="DE12" s="322">
        <f t="shared" si="2"/>
        <v>2.1671553440683056E-13</v>
      </c>
      <c r="DF12" s="322">
        <f t="shared" ref="DF12" si="8">SUM(DF6:DF7)</f>
        <v>350.6842304900083</v>
      </c>
      <c r="DG12" s="323">
        <f>SUM(DG6:DG7)</f>
        <v>503.91651610001088</v>
      </c>
      <c r="DH12" s="324">
        <f t="shared" ref="DH12" si="9">SUM(DH6:DH7)</f>
        <v>6.74911146</v>
      </c>
      <c r="DI12" s="324">
        <f t="shared" si="3"/>
        <v>0</v>
      </c>
      <c r="DJ12" s="325">
        <f t="shared" ref="DJ12" si="10">SUM(DJ6:DJ7)</f>
        <v>510.66562756001088</v>
      </c>
      <c r="DK12" s="93">
        <f>SUM(DK6:DK7)</f>
        <v>438.83317364000436</v>
      </c>
      <c r="DL12" s="94">
        <f t="shared" ref="DL12" si="11">SUM(DL6:DL7)</f>
        <v>6.6124532900000013</v>
      </c>
      <c r="DM12" s="94">
        <f t="shared" si="4"/>
        <v>1.8829382497642655E-13</v>
      </c>
      <c r="DN12" s="95">
        <f t="shared" ref="DN12" si="12">SUM(DN6:DN7)</f>
        <v>445.44562693000455</v>
      </c>
      <c r="DO12" s="93">
        <f>SUM(DO6:DO7)</f>
        <v>-438.83317364000436</v>
      </c>
      <c r="DP12" s="94">
        <f t="shared" ref="DP12" si="13">SUM(DP6:DP7)</f>
        <v>0</v>
      </c>
      <c r="DQ12" s="94">
        <f t="shared" si="5"/>
        <v>0</v>
      </c>
      <c r="DR12" s="95">
        <f t="shared" ref="DR12" si="14">SUM(DR6:DR7)</f>
        <v>-438.83317364000436</v>
      </c>
      <c r="DS12" s="101">
        <f t="shared" si="6"/>
        <v>850.33263027001908</v>
      </c>
      <c r="DT12" s="102">
        <f t="shared" si="6"/>
        <v>17.629681070000004</v>
      </c>
      <c r="DU12" s="102">
        <f t="shared" si="6"/>
        <v>4.0500935938325711E-13</v>
      </c>
      <c r="DV12" s="103">
        <f t="shared" si="6"/>
        <v>867.96231134001937</v>
      </c>
    </row>
    <row r="13" spans="2:126">
      <c r="B13">
        <v>2020</v>
      </c>
      <c r="C13" t="s">
        <v>558</v>
      </c>
      <c r="D13">
        <v>2021</v>
      </c>
      <c r="F13" t="s">
        <v>119</v>
      </c>
      <c r="G13" s="315">
        <v>-207.94570510999995</v>
      </c>
      <c r="H13" s="316">
        <v>0</v>
      </c>
      <c r="I13" s="316">
        <v>4.9904539133333268</v>
      </c>
      <c r="J13" s="317">
        <v>-202.95525119666661</v>
      </c>
      <c r="K13" s="315">
        <v>-228.56820970000012</v>
      </c>
      <c r="L13" s="316">
        <v>0</v>
      </c>
      <c r="M13" s="316">
        <v>19.728533840000004</v>
      </c>
      <c r="N13" s="317">
        <v>-208.83967586000011</v>
      </c>
      <c r="O13" s="315">
        <v>-115.04480297000001</v>
      </c>
      <c r="P13" s="316">
        <v>0</v>
      </c>
      <c r="Q13" s="316">
        <v>-101.60874299999968</v>
      </c>
      <c r="R13" s="317">
        <v>-216.6535459699997</v>
      </c>
      <c r="S13" s="315">
        <v>277.48400961000004</v>
      </c>
      <c r="T13" s="316">
        <v>-500.85013325800003</v>
      </c>
      <c r="U13" s="316">
        <v>53.837560030303003</v>
      </c>
      <c r="V13" s="317">
        <v>-169.52856361769699</v>
      </c>
      <c r="W13" s="315">
        <v>-274.07470817000001</v>
      </c>
      <c r="X13" s="316">
        <v>-500.85013325800003</v>
      </c>
      <c r="Y13" s="316">
        <v>-23.052195216363337</v>
      </c>
      <c r="Z13" s="317">
        <v>-797.97703664436335</v>
      </c>
      <c r="AA13" s="315">
        <v>371.66795153000021</v>
      </c>
      <c r="AB13" s="316">
        <v>0</v>
      </c>
      <c r="AC13" s="316">
        <f t="shared" si="0"/>
        <v>-437.80723859090904</v>
      </c>
      <c r="AD13" s="317">
        <v>-66.139287060908828</v>
      </c>
      <c r="AE13" s="315">
        <v>-32.765332819999969</v>
      </c>
      <c r="AF13" s="316">
        <v>19.377642002000002</v>
      </c>
      <c r="AG13" s="316">
        <f t="shared" si="1"/>
        <v>-49.688056363636349</v>
      </c>
      <c r="AH13" s="317">
        <v>-63.075747181636316</v>
      </c>
      <c r="AI13" s="315">
        <v>310.81917258999999</v>
      </c>
      <c r="AJ13" s="316">
        <v>-421.32413895000002</v>
      </c>
      <c r="AK13" s="316">
        <v>-41.612106272727267</v>
      </c>
      <c r="AL13" s="317">
        <v>-152.11707263272729</v>
      </c>
      <c r="AM13" s="315">
        <v>-276.68341785999991</v>
      </c>
      <c r="AN13" s="316">
        <v>0</v>
      </c>
      <c r="AO13" s="316">
        <v>112.178352636364</v>
      </c>
      <c r="AP13" s="317">
        <v>-164.50506522363591</v>
      </c>
      <c r="AQ13" s="315">
        <v>373.03837344000027</v>
      </c>
      <c r="AR13" s="316">
        <v>-401.946496948</v>
      </c>
      <c r="AS13" s="316">
        <v>-417.01462887090861</v>
      </c>
      <c r="AT13" s="317">
        <v>-445.92275237890834</v>
      </c>
      <c r="AU13" s="315">
        <v>-223.01783369000006</v>
      </c>
      <c r="AV13" s="316">
        <v>-1.5099376499999999</v>
      </c>
      <c r="AW13" s="316">
        <v>-68.555273146656262</v>
      </c>
      <c r="AX13" s="317">
        <v>-293.08304448665632</v>
      </c>
      <c r="AY13" s="294">
        <v>-351.36036390000004</v>
      </c>
      <c r="AZ13" s="295">
        <v>-78.327484069999997</v>
      </c>
      <c r="BA13" s="295">
        <v>93.171223589586958</v>
      </c>
      <c r="BB13" s="296">
        <v>-336.51662438041308</v>
      </c>
      <c r="BC13" s="294">
        <v>-241.38234803</v>
      </c>
      <c r="BD13" s="295">
        <v>32.462706080000004</v>
      </c>
      <c r="BE13" s="295">
        <v>-51.700899806401281</v>
      </c>
      <c r="BF13" s="296">
        <v>-260.62054175640128</v>
      </c>
      <c r="BG13" s="294">
        <v>221.71940805000006</v>
      </c>
      <c r="BH13" s="295">
        <v>43.017075850000005</v>
      </c>
      <c r="BI13" s="295">
        <v>-16.485606798876525</v>
      </c>
      <c r="BJ13" s="296">
        <v>248.25087710112354</v>
      </c>
      <c r="BK13" s="294">
        <v>-594.04113757000005</v>
      </c>
      <c r="BL13" s="295">
        <v>-4.3576397899999861</v>
      </c>
      <c r="BM13" s="295">
        <v>-43.57055616234711</v>
      </c>
      <c r="BN13" s="295">
        <v>-641.96933352234714</v>
      </c>
      <c r="BO13" s="294">
        <v>-130.58940071999996</v>
      </c>
      <c r="BP13" s="295">
        <v>0</v>
      </c>
      <c r="BQ13" s="295">
        <v>-6.3519000000013648E-2</v>
      </c>
      <c r="BR13" s="295">
        <v>-130.65291971999997</v>
      </c>
      <c r="BS13" s="294">
        <v>-130.09132571000004</v>
      </c>
      <c r="BT13" s="295">
        <v>0</v>
      </c>
      <c r="BU13" s="295">
        <v>1.7166000000003123E-2</v>
      </c>
      <c r="BV13" s="296">
        <v>-130.07415971000003</v>
      </c>
      <c r="BW13" s="294">
        <v>77.880711269999978</v>
      </c>
      <c r="BX13" s="295">
        <v>0</v>
      </c>
      <c r="BY13" s="295">
        <v>-2.1509999999977936E-3</v>
      </c>
      <c r="BZ13" s="296">
        <v>77.87856026999998</v>
      </c>
      <c r="CA13" s="294">
        <v>-20.797994479999964</v>
      </c>
      <c r="CB13" s="295">
        <v>0</v>
      </c>
      <c r="CC13" s="295">
        <v>0</v>
      </c>
      <c r="CD13" s="296">
        <v>-20.797994479999964</v>
      </c>
      <c r="CE13" s="294">
        <v>-203.59800963999999</v>
      </c>
      <c r="CF13" s="295">
        <v>0</v>
      </c>
      <c r="CG13" s="295">
        <v>-4.8504000000008318E-2</v>
      </c>
      <c r="CH13" s="296">
        <v>-203.64651363999999</v>
      </c>
      <c r="CI13" s="294">
        <v>145.34522594999999</v>
      </c>
      <c r="CJ13" s="295">
        <v>0</v>
      </c>
      <c r="CK13" s="295">
        <v>0</v>
      </c>
      <c r="CL13" s="295">
        <v>145.34522594999999</v>
      </c>
      <c r="CM13" s="297">
        <v>-60.58008102999996</v>
      </c>
      <c r="CN13">
        <v>0</v>
      </c>
      <c r="CO13">
        <v>0</v>
      </c>
      <c r="CP13" s="298">
        <v>-60.58008102999996</v>
      </c>
      <c r="CQ13" s="297">
        <v>68.833920200000023</v>
      </c>
      <c r="CR13">
        <v>0</v>
      </c>
      <c r="CS13">
        <v>0</v>
      </c>
      <c r="CT13" s="298">
        <v>68.833920200000023</v>
      </c>
      <c r="CU13" s="297">
        <v>79.972069000000005</v>
      </c>
      <c r="CV13">
        <v>-1.1133601154999999</v>
      </c>
      <c r="CW13">
        <v>0</v>
      </c>
      <c r="CX13" s="298">
        <v>78.858708884500004</v>
      </c>
      <c r="CY13" s="294">
        <v>233.57113412000004</v>
      </c>
      <c r="CZ13" s="295">
        <v>-1.1133601154999999</v>
      </c>
      <c r="DA13" s="295">
        <v>0</v>
      </c>
      <c r="DB13" s="296">
        <v>232.45777400450004</v>
      </c>
      <c r="DC13" s="321">
        <v>-10.323486789999995</v>
      </c>
      <c r="DD13" s="322">
        <v>-1.9206523440000001</v>
      </c>
      <c r="DE13" s="322">
        <f t="shared" si="2"/>
        <v>0</v>
      </c>
      <c r="DF13" s="322">
        <v>-12.244139133999996</v>
      </c>
      <c r="DG13" s="323">
        <v>-127.79240317000001</v>
      </c>
      <c r="DH13" s="324">
        <v>-3.0371001570000002</v>
      </c>
      <c r="DI13" s="324">
        <f t="shared" si="3"/>
        <v>-1.1546319456101628E-14</v>
      </c>
      <c r="DJ13" s="325">
        <v>-130.82950332700003</v>
      </c>
      <c r="DK13" s="93">
        <v>70.16589663000002</v>
      </c>
      <c r="DL13" s="94">
        <v>-2.9756039805000003</v>
      </c>
      <c r="DM13" s="94">
        <f t="shared" si="4"/>
        <v>0</v>
      </c>
      <c r="DN13" s="95">
        <v>67.190292649500023</v>
      </c>
      <c r="DO13" s="93">
        <v>-70.16589663000002</v>
      </c>
      <c r="DP13" s="94">
        <v>0</v>
      </c>
      <c r="DQ13" s="94">
        <f t="shared" si="5"/>
        <v>0</v>
      </c>
      <c r="DR13" s="95">
        <v>-70.16589663000002</v>
      </c>
      <c r="DS13" s="101">
        <f t="shared" si="6"/>
        <v>-138.11588996</v>
      </c>
      <c r="DT13" s="102">
        <f t="shared" si="6"/>
        <v>-7.9333564815000006</v>
      </c>
      <c r="DU13" s="102">
        <f t="shared" si="6"/>
        <v>-1.1546319456101628E-14</v>
      </c>
      <c r="DV13" s="103">
        <f t="shared" si="6"/>
        <v>-146.04924644150003</v>
      </c>
    </row>
    <row r="14" spans="2:126">
      <c r="B14" t="s">
        <v>502</v>
      </c>
      <c r="C14" t="s">
        <v>558</v>
      </c>
      <c r="D14" s="100" t="s">
        <v>570</v>
      </c>
      <c r="F14" t="s">
        <v>599</v>
      </c>
      <c r="G14" s="315"/>
      <c r="H14" s="316"/>
      <c r="I14" s="316"/>
      <c r="J14" s="317"/>
      <c r="K14" s="315"/>
      <c r="L14" s="316"/>
      <c r="M14" s="316"/>
      <c r="N14" s="317"/>
      <c r="O14" s="315"/>
      <c r="P14" s="316"/>
      <c r="Q14" s="316">
        <v>0</v>
      </c>
      <c r="R14" s="317">
        <v>0</v>
      </c>
      <c r="S14" s="315">
        <v>0</v>
      </c>
      <c r="T14" s="316">
        <v>0</v>
      </c>
      <c r="U14" s="316">
        <v>0</v>
      </c>
      <c r="V14" s="317">
        <v>0</v>
      </c>
      <c r="W14" s="315">
        <v>0</v>
      </c>
      <c r="X14" s="316">
        <v>0</v>
      </c>
      <c r="Y14" s="316">
        <v>0</v>
      </c>
      <c r="Z14" s="317">
        <v>0</v>
      </c>
      <c r="AA14" s="315">
        <v>0</v>
      </c>
      <c r="AB14" s="316">
        <v>0</v>
      </c>
      <c r="AC14" s="316">
        <v>0</v>
      </c>
      <c r="AD14" s="317">
        <v>0</v>
      </c>
      <c r="AE14" s="315">
        <v>0</v>
      </c>
      <c r="AF14" s="316">
        <v>0</v>
      </c>
      <c r="AG14" s="316">
        <v>0</v>
      </c>
      <c r="AH14" s="317">
        <v>0</v>
      </c>
      <c r="AI14" s="315">
        <v>0</v>
      </c>
      <c r="AJ14" s="316">
        <v>0</v>
      </c>
      <c r="AK14" s="316">
        <v>0</v>
      </c>
      <c r="AL14" s="317">
        <v>0</v>
      </c>
      <c r="AM14" s="315">
        <v>0</v>
      </c>
      <c r="AN14" s="316">
        <v>0</v>
      </c>
      <c r="AO14" s="316">
        <v>0</v>
      </c>
      <c r="AP14" s="317">
        <v>0</v>
      </c>
      <c r="AQ14" s="315">
        <v>0</v>
      </c>
      <c r="AR14" s="316">
        <v>0</v>
      </c>
      <c r="AS14" s="316">
        <v>0</v>
      </c>
      <c r="AT14" s="317">
        <v>0</v>
      </c>
      <c r="AU14" s="315">
        <v>0</v>
      </c>
      <c r="AV14" s="316">
        <v>0</v>
      </c>
      <c r="AW14" s="316">
        <v>0</v>
      </c>
      <c r="AX14" s="317">
        <v>0</v>
      </c>
      <c r="AY14" s="294">
        <v>0</v>
      </c>
      <c r="AZ14" s="295">
        <v>0</v>
      </c>
      <c r="BA14" s="295">
        <v>0</v>
      </c>
      <c r="BB14" s="296">
        <v>0</v>
      </c>
      <c r="BC14" s="294">
        <v>0</v>
      </c>
      <c r="BD14" s="295">
        <v>0</v>
      </c>
      <c r="BE14" s="295">
        <v>0</v>
      </c>
      <c r="BF14" s="296">
        <v>0</v>
      </c>
      <c r="BG14" s="294">
        <v>0</v>
      </c>
      <c r="BH14" s="295">
        <v>0</v>
      </c>
      <c r="BI14" s="295">
        <v>0</v>
      </c>
      <c r="BJ14" s="296">
        <v>0</v>
      </c>
      <c r="BK14" s="294">
        <v>0</v>
      </c>
      <c r="BL14" s="295">
        <v>0</v>
      </c>
      <c r="BM14" s="295">
        <v>0</v>
      </c>
      <c r="BN14" s="295">
        <v>0</v>
      </c>
      <c r="BO14" s="294">
        <v>-58.328000000000003</v>
      </c>
      <c r="BP14" s="295">
        <v>0</v>
      </c>
      <c r="BQ14" s="295">
        <v>0</v>
      </c>
      <c r="BR14" s="295">
        <v>-58.328000000000003</v>
      </c>
      <c r="BS14" s="294">
        <v>-71.157999999999987</v>
      </c>
      <c r="BT14" s="295">
        <v>0</v>
      </c>
      <c r="BU14" s="295">
        <v>0</v>
      </c>
      <c r="BV14" s="295">
        <v>-71.157999999999987</v>
      </c>
      <c r="BW14" s="294">
        <v>-74.295530780002593</v>
      </c>
      <c r="BX14" s="295">
        <v>0</v>
      </c>
      <c r="BY14" s="295">
        <v>0</v>
      </c>
      <c r="BZ14" s="295">
        <v>-74.295530780002593</v>
      </c>
      <c r="CA14" s="294">
        <v>-69.571091969972599</v>
      </c>
      <c r="CB14" s="295">
        <v>0</v>
      </c>
      <c r="CC14" s="295">
        <v>0</v>
      </c>
      <c r="CD14" s="295">
        <v>-69.571091969972599</v>
      </c>
      <c r="CE14" s="294">
        <v>-273.35262274997518</v>
      </c>
      <c r="CF14" s="295">
        <v>0</v>
      </c>
      <c r="CG14" s="295">
        <v>0</v>
      </c>
      <c r="CH14" s="296">
        <v>-273.35262274997518</v>
      </c>
      <c r="CI14" s="294">
        <v>-56.729406359999999</v>
      </c>
      <c r="CJ14" s="295">
        <v>0</v>
      </c>
      <c r="CK14" s="295">
        <v>0</v>
      </c>
      <c r="CL14" s="295">
        <v>-56.729406359999999</v>
      </c>
      <c r="CM14" s="297">
        <v>-36.417057580000005</v>
      </c>
      <c r="CN14">
        <v>0</v>
      </c>
      <c r="CO14">
        <v>0</v>
      </c>
      <c r="CP14">
        <v>-36.417057580000005</v>
      </c>
      <c r="CQ14" s="297">
        <v>-21.910667270000001</v>
      </c>
      <c r="CR14">
        <v>0</v>
      </c>
      <c r="CS14">
        <v>0</v>
      </c>
      <c r="CT14">
        <v>-21.910667270000001</v>
      </c>
      <c r="CU14" s="297">
        <v>-19.84895302</v>
      </c>
      <c r="CV14">
        <v>0</v>
      </c>
      <c r="CW14">
        <v>0</v>
      </c>
      <c r="CX14">
        <v>-19.84895302</v>
      </c>
      <c r="CY14" s="294">
        <v>-134.90608423</v>
      </c>
      <c r="CZ14" s="295">
        <v>0</v>
      </c>
      <c r="DA14" s="295">
        <v>0</v>
      </c>
      <c r="DB14" s="295">
        <v>-134.90608423</v>
      </c>
      <c r="DC14" s="321">
        <v>-17.48674316</v>
      </c>
      <c r="DD14" s="322">
        <v>0</v>
      </c>
      <c r="DE14" s="322">
        <f t="shared" si="2"/>
        <v>0</v>
      </c>
      <c r="DF14" s="322">
        <v>-17.48674316</v>
      </c>
      <c r="DG14" s="323">
        <v>-16.739548169999996</v>
      </c>
      <c r="DH14" s="324">
        <v>0</v>
      </c>
      <c r="DI14" s="324">
        <f t="shared" si="3"/>
        <v>0</v>
      </c>
      <c r="DJ14" s="324">
        <v>-16.739548169999996</v>
      </c>
      <c r="DK14" s="93">
        <v>-16.563015760006472</v>
      </c>
      <c r="DL14" s="94">
        <v>0</v>
      </c>
      <c r="DM14" s="94">
        <f t="shared" si="4"/>
        <v>0</v>
      </c>
      <c r="DN14" s="94">
        <v>-16.563015760006472</v>
      </c>
      <c r="DO14" s="93">
        <v>16.563015760006472</v>
      </c>
      <c r="DP14" s="94">
        <v>0</v>
      </c>
      <c r="DQ14" s="94">
        <f t="shared" si="5"/>
        <v>0</v>
      </c>
      <c r="DR14" s="94">
        <v>16.563015760006472</v>
      </c>
      <c r="DS14" s="101">
        <f t="shared" si="6"/>
        <v>-34.226291329999995</v>
      </c>
      <c r="DT14" s="102">
        <f t="shared" si="6"/>
        <v>0</v>
      </c>
      <c r="DU14" s="102">
        <f t="shared" si="6"/>
        <v>0</v>
      </c>
      <c r="DV14" s="102">
        <f t="shared" si="6"/>
        <v>-34.226291329999995</v>
      </c>
    </row>
    <row r="15" spans="2:126">
      <c r="B15" t="s">
        <v>541</v>
      </c>
      <c r="C15" t="s">
        <v>570</v>
      </c>
      <c r="D15" s="100" t="s">
        <v>571</v>
      </c>
      <c r="F15" t="s">
        <v>84</v>
      </c>
      <c r="G15" s="318">
        <v>336.01916102999655</v>
      </c>
      <c r="H15" s="319">
        <v>0</v>
      </c>
      <c r="I15" s="319">
        <v>-1.3322676295501878E-14</v>
      </c>
      <c r="J15" s="320">
        <v>336.01916102999655</v>
      </c>
      <c r="K15" s="318">
        <v>351.98694092999756</v>
      </c>
      <c r="L15" s="319">
        <v>0</v>
      </c>
      <c r="M15" s="319">
        <v>0</v>
      </c>
      <c r="N15" s="320">
        <v>351.98694092999762</v>
      </c>
      <c r="O15" s="318">
        <v>355.14253975999873</v>
      </c>
      <c r="P15" s="319">
        <v>0</v>
      </c>
      <c r="Q15" s="319">
        <v>8.1001871876651421E-13</v>
      </c>
      <c r="R15" s="320">
        <v>355.14253975999958</v>
      </c>
      <c r="S15" s="318">
        <v>327.09187516999668</v>
      </c>
      <c r="T15" s="319">
        <v>0.17342920200002254</v>
      </c>
      <c r="U15" s="319">
        <v>-1.0658141036401503E-13</v>
      </c>
      <c r="V15" s="320">
        <v>327.26530437199693</v>
      </c>
      <c r="W15" s="318">
        <v>1370.2405168899895</v>
      </c>
      <c r="X15" s="319">
        <v>0.17342920200002254</v>
      </c>
      <c r="Y15" s="319">
        <v>7.744915819785092E-13</v>
      </c>
      <c r="Z15" s="320">
        <v>1370.4139460919907</v>
      </c>
      <c r="AA15" s="318">
        <v>221.16484388999947</v>
      </c>
      <c r="AB15" s="319">
        <v>0</v>
      </c>
      <c r="AC15" s="319">
        <f t="shared" si="0"/>
        <v>0</v>
      </c>
      <c r="AD15" s="320">
        <v>221.16484388999947</v>
      </c>
      <c r="AE15" s="318">
        <v>221.83941089998029</v>
      </c>
      <c r="AF15" s="319">
        <v>-1.6762341579999962</v>
      </c>
      <c r="AG15" s="319">
        <f t="shared" si="1"/>
        <v>-6.0396132539608516E-14</v>
      </c>
      <c r="AH15" s="320">
        <v>220.16317674198024</v>
      </c>
      <c r="AI15" s="318">
        <v>274.69135774000802</v>
      </c>
      <c r="AJ15" s="319">
        <v>-1.0000007932831068E-8</v>
      </c>
      <c r="AK15" s="319">
        <v>0</v>
      </c>
      <c r="AL15" s="320">
        <v>274.69135773000789</v>
      </c>
      <c r="AM15" s="318">
        <v>346.92502192001797</v>
      </c>
      <c r="AN15" s="319">
        <v>0</v>
      </c>
      <c r="AO15" s="319">
        <v>0</v>
      </c>
      <c r="AP15" s="320">
        <v>346.9250219200178</v>
      </c>
      <c r="AQ15" s="318">
        <v>1064.620634450026</v>
      </c>
      <c r="AR15" s="319">
        <v>-1.6762341680000077</v>
      </c>
      <c r="AS15" s="319">
        <v>5.6843418860808015E-13</v>
      </c>
      <c r="AT15" s="320">
        <v>1062.9444002820267</v>
      </c>
      <c r="AU15" s="318">
        <v>355.13757968999369</v>
      </c>
      <c r="AV15" s="319">
        <v>1.8454793500000002</v>
      </c>
      <c r="AW15" s="319">
        <v>6.1728400169158704E-14</v>
      </c>
      <c r="AX15" s="320">
        <v>356.98305903999375</v>
      </c>
      <c r="AY15" s="300">
        <v>460.70141487000171</v>
      </c>
      <c r="AZ15" s="301">
        <v>-72.423037069999992</v>
      </c>
      <c r="BA15" s="301">
        <v>1.4210854715202004E-13</v>
      </c>
      <c r="BB15" s="302">
        <v>388.27837780000186</v>
      </c>
      <c r="BC15" s="300">
        <v>370.13410980000594</v>
      </c>
      <c r="BD15" s="301">
        <v>32.844108060000003</v>
      </c>
      <c r="BE15" s="301">
        <v>0</v>
      </c>
      <c r="BF15" s="302">
        <v>402.978217860006</v>
      </c>
      <c r="BG15" s="300">
        <v>377.86471088000349</v>
      </c>
      <c r="BH15" s="301">
        <v>43.017075850000005</v>
      </c>
      <c r="BI15" s="301">
        <v>1.3500311979441904E-13</v>
      </c>
      <c r="BJ15" s="302">
        <v>420.88178673000363</v>
      </c>
      <c r="BK15" s="300">
        <v>1563.8378152400048</v>
      </c>
      <c r="BL15" s="301">
        <v>5.283626190000021</v>
      </c>
      <c r="BM15" s="301">
        <v>3.3884006711559778E-13</v>
      </c>
      <c r="BN15" s="302">
        <v>1569.1214414300052</v>
      </c>
      <c r="BO15" s="303">
        <v>387.79617028001178</v>
      </c>
      <c r="BP15" s="304">
        <v>0</v>
      </c>
      <c r="BQ15" s="304">
        <v>-2.2737367544323206E-13</v>
      </c>
      <c r="BR15" s="304">
        <v>387.79617028001155</v>
      </c>
      <c r="BS15" s="303">
        <v>411.71608245998914</v>
      </c>
      <c r="BT15" s="304">
        <v>0</v>
      </c>
      <c r="BU15" s="304">
        <v>-1.1368683772161603E-13</v>
      </c>
      <c r="BV15" s="305">
        <v>411.71608245998902</v>
      </c>
      <c r="BW15" s="303">
        <v>384.25288432000667</v>
      </c>
      <c r="BX15" s="304">
        <v>2.74166065</v>
      </c>
      <c r="BY15" s="304">
        <v>-3.694822225952521E-13</v>
      </c>
      <c r="BZ15" s="305">
        <v>386.9945449700063</v>
      </c>
      <c r="CA15" s="303">
        <v>277.70198957002071</v>
      </c>
      <c r="CB15" s="304">
        <v>0.88891403000000002</v>
      </c>
      <c r="CC15" s="304">
        <v>-9.0150109599562711E-14</v>
      </c>
      <c r="CD15" s="305">
        <v>278.59090360002062</v>
      </c>
      <c r="CE15" s="303">
        <v>1461.4671266300284</v>
      </c>
      <c r="CF15" s="304">
        <v>3.6305746800000001</v>
      </c>
      <c r="CG15" s="304">
        <v>-8.006928453596629E-13</v>
      </c>
      <c r="CH15" s="305">
        <v>1465.0977013100273</v>
      </c>
      <c r="CI15" s="300">
        <v>280.93873487999133</v>
      </c>
      <c r="CJ15" s="301">
        <v>0.67238441000000004</v>
      </c>
      <c r="CK15" s="301">
        <v>-1.6409096303959814E-13</v>
      </c>
      <c r="CL15" s="301">
        <v>281.61111928999117</v>
      </c>
      <c r="CM15" s="306">
        <v>283.80807627000479</v>
      </c>
      <c r="CN15" s="307">
        <v>0.62930439000000005</v>
      </c>
      <c r="CO15" s="307">
        <v>1.5654144647214707E-14</v>
      </c>
      <c r="CP15" s="308">
        <v>284.43738066000481</v>
      </c>
      <c r="CQ15" s="306">
        <v>284.83224649999278</v>
      </c>
      <c r="CR15" s="307">
        <v>0.62930438999999994</v>
      </c>
      <c r="CS15" s="307">
        <v>-3.2529534621517087E-13</v>
      </c>
      <c r="CT15" s="308">
        <v>285.46155088999245</v>
      </c>
      <c r="CU15" s="306">
        <v>300.97859279999574</v>
      </c>
      <c r="CV15" s="307">
        <v>1.3607734745000002</v>
      </c>
      <c r="CW15" s="307">
        <v>1.4921397450962104E-13</v>
      </c>
      <c r="CX15" s="308">
        <v>302.33936627449589</v>
      </c>
      <c r="CY15" s="300">
        <v>1150.5576504499847</v>
      </c>
      <c r="CZ15" s="301">
        <v>3.2917666644999999</v>
      </c>
      <c r="DA15" s="301">
        <v>-3.2451819009793326E-13</v>
      </c>
      <c r="DB15" s="302">
        <v>1153.8494171144844</v>
      </c>
      <c r="DC15" s="326">
        <f>SUM(DC12:DC14)</f>
        <v>318.60588422000808</v>
      </c>
      <c r="DD15" s="327">
        <f t="shared" ref="DD15" si="15">SUM(DD12:DD14)</f>
        <v>2.3474639760000007</v>
      </c>
      <c r="DE15" s="327">
        <f t="shared" si="2"/>
        <v>1.9850787680297799E-13</v>
      </c>
      <c r="DF15" s="327">
        <f t="shared" ref="DF15" si="16">SUM(DF12:DF14)</f>
        <v>320.95334819600828</v>
      </c>
      <c r="DG15" s="328">
        <f>SUM(DG12:DG14)</f>
        <v>359.3845647600109</v>
      </c>
      <c r="DH15" s="329">
        <f t="shared" ref="DH15" si="17">SUM(DH12:DH14)</f>
        <v>3.7120113029999997</v>
      </c>
      <c r="DI15" s="329">
        <f t="shared" si="3"/>
        <v>0</v>
      </c>
      <c r="DJ15" s="330">
        <f t="shared" ref="DJ15" si="18">SUM(DJ12:DJ14)</f>
        <v>363.0965760630109</v>
      </c>
      <c r="DK15" s="309">
        <f>SUM(DK12:DK14)</f>
        <v>492.43605450999792</v>
      </c>
      <c r="DL15" s="310">
        <f t="shared" ref="DL15" si="19">SUM(DL12:DL14)</f>
        <v>3.636849309500001</v>
      </c>
      <c r="DM15" s="310">
        <f t="shared" si="4"/>
        <v>2.34035013590983E-13</v>
      </c>
      <c r="DN15" s="311">
        <f t="shared" ref="DN15" si="20">SUM(DN12:DN14)</f>
        <v>496.07290381949815</v>
      </c>
      <c r="DO15" s="309">
        <f>SUM(DO12:DO14)</f>
        <v>-492.43605450999792</v>
      </c>
      <c r="DP15" s="310">
        <f t="shared" ref="DP15" si="21">SUM(DP12:DP14)</f>
        <v>0</v>
      </c>
      <c r="DQ15" s="310">
        <f t="shared" si="5"/>
        <v>0</v>
      </c>
      <c r="DR15" s="311">
        <f t="shared" ref="DR15" si="22">SUM(DR12:DR14)</f>
        <v>-492.43605450999792</v>
      </c>
      <c r="DS15" s="104">
        <f t="shared" si="6"/>
        <v>677.99044898001887</v>
      </c>
      <c r="DT15" s="105">
        <f t="shared" si="6"/>
        <v>9.6963245885000013</v>
      </c>
      <c r="DU15" s="105">
        <f t="shared" si="6"/>
        <v>4.3254289039396099E-13</v>
      </c>
      <c r="DV15" s="106">
        <f t="shared" si="6"/>
        <v>687.68677356851947</v>
      </c>
    </row>
    <row r="16" spans="2:126">
      <c r="B16" t="s">
        <v>552</v>
      </c>
      <c r="C16" t="s">
        <v>571</v>
      </c>
      <c r="D16" s="100" t="s">
        <v>573</v>
      </c>
    </row>
    <row r="17" spans="2:86">
      <c r="B17" t="s">
        <v>558</v>
      </c>
      <c r="C17" t="s">
        <v>573</v>
      </c>
      <c r="D17" s="100" t="s">
        <v>574</v>
      </c>
    </row>
    <row r="18" spans="2:86">
      <c r="B18">
        <v>2021</v>
      </c>
      <c r="C18" t="s">
        <v>574</v>
      </c>
      <c r="D18" s="100">
        <v>2022</v>
      </c>
    </row>
    <row r="19" spans="2:86">
      <c r="B19" t="s">
        <v>570</v>
      </c>
      <c r="C19" t="s">
        <v>574</v>
      </c>
      <c r="D19" s="96" t="s">
        <v>614</v>
      </c>
    </row>
    <row r="20" spans="2:86">
      <c r="B20" t="s">
        <v>571</v>
      </c>
      <c r="C20" t="s">
        <v>614</v>
      </c>
      <c r="D20" s="96" t="s">
        <v>615</v>
      </c>
    </row>
    <row r="21" spans="2:86">
      <c r="B21" t="s">
        <v>573</v>
      </c>
      <c r="C21" t="s">
        <v>615</v>
      </c>
      <c r="D21" s="96" t="s">
        <v>617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</row>
    <row r="22" spans="2:86">
      <c r="B22" t="s">
        <v>574</v>
      </c>
      <c r="C22" t="s">
        <v>617</v>
      </c>
      <c r="D22" s="96" t="s">
        <v>618</v>
      </c>
    </row>
    <row r="23" spans="2:86">
      <c r="B23">
        <v>2022</v>
      </c>
      <c r="C23" t="s">
        <v>618</v>
      </c>
      <c r="D23" s="96">
        <v>2023</v>
      </c>
    </row>
    <row r="24" spans="2:86">
      <c r="B24" t="s">
        <v>614</v>
      </c>
      <c r="C24" t="s">
        <v>618</v>
      </c>
      <c r="D24" s="96" t="s">
        <v>676</v>
      </c>
    </row>
    <row r="25" spans="2:86">
      <c r="B25" t="s">
        <v>615</v>
      </c>
      <c r="C25" t="s">
        <v>676</v>
      </c>
      <c r="D25" s="96" t="s">
        <v>677</v>
      </c>
    </row>
    <row r="26" spans="2:86">
      <c r="B26" t="s">
        <v>617</v>
      </c>
      <c r="C26" t="s">
        <v>677</v>
      </c>
      <c r="D26" s="96" t="s">
        <v>674</v>
      </c>
    </row>
    <row r="27" spans="2:86">
      <c r="B27" t="s">
        <v>618</v>
      </c>
      <c r="C27" t="s">
        <v>674</v>
      </c>
      <c r="D27" s="96" t="s">
        <v>675</v>
      </c>
    </row>
    <row r="28" spans="2:86">
      <c r="B28">
        <v>2023</v>
      </c>
      <c r="C28" t="s">
        <v>675</v>
      </c>
      <c r="D28" s="96">
        <v>2024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B0DC-54B0-4248-95D7-C09DAF4EC225}">
  <sheetPr>
    <tabColor rgb="FF5775CF"/>
  </sheetPr>
  <dimension ref="A1:AR12"/>
  <sheetViews>
    <sheetView showGridLines="0" zoomScale="85" zoomScaleNormal="85" workbookViewId="0">
      <pane xSplit="1" ySplit="4" topLeftCell="AA5" activePane="bottomRight" state="frozen"/>
      <selection activeCell="A6" sqref="A6:XFD6"/>
      <selection pane="topRight" activeCell="A6" sqref="A6:XFD6"/>
      <selection pane="bottomLeft" activeCell="A6" sqref="A6:XFD6"/>
      <selection pane="bottomRight" activeCell="AT3" sqref="AT3"/>
    </sheetView>
  </sheetViews>
  <sheetFormatPr defaultRowHeight="15" outlineLevelCol="1"/>
  <cols>
    <col min="1" max="1" width="58" bestFit="1" customWidth="1"/>
    <col min="26" max="29" width="9.140625" customWidth="1"/>
    <col min="31" max="36" width="9.140625" customWidth="1"/>
    <col min="38" max="40" width="9.140625" customWidth="1"/>
    <col min="41" max="43" width="9.140625" hidden="1" customWidth="1" outlineLevel="1"/>
    <col min="44" max="44" width="9.140625" collapsed="1"/>
  </cols>
  <sheetData>
    <row r="1" spans="1:43" ht="57" customHeight="1"/>
    <row r="2" spans="1:43">
      <c r="A2" s="160" t="s">
        <v>350</v>
      </c>
    </row>
    <row r="4" spans="1:43">
      <c r="A4" s="115" t="s">
        <v>475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7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6" t="s">
        <v>465</v>
      </c>
      <c r="P4" s="116" t="s">
        <v>502</v>
      </c>
      <c r="Q4" s="116" t="s">
        <v>541</v>
      </c>
      <c r="R4" s="116" t="s">
        <v>409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409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409</v>
      </c>
      <c r="AG4" s="116" t="s">
        <v>617</v>
      </c>
      <c r="AH4" s="116" t="s">
        <v>618</v>
      </c>
      <c r="AI4" s="116" t="s">
        <v>619</v>
      </c>
      <c r="AJ4" s="116" t="s">
        <v>613</v>
      </c>
      <c r="AK4" s="116" t="s">
        <v>676</v>
      </c>
      <c r="AL4" s="116" t="s">
        <v>677</v>
      </c>
      <c r="AM4" s="116" t="s">
        <v>678</v>
      </c>
      <c r="AN4" s="116" t="s">
        <v>674</v>
      </c>
      <c r="AO4" s="116" t="s">
        <v>675</v>
      </c>
      <c r="AP4" s="116" t="s">
        <v>679</v>
      </c>
      <c r="AQ4" s="117" t="s">
        <v>680</v>
      </c>
    </row>
    <row r="5" spans="1:43">
      <c r="A5" s="161" t="s">
        <v>84</v>
      </c>
      <c r="B5" s="120">
        <v>336.01916102999655</v>
      </c>
      <c r="C5" s="120">
        <v>351.98694092999756</v>
      </c>
      <c r="D5" s="121">
        <v>688.00610195999411</v>
      </c>
      <c r="E5" s="120">
        <v>355.14253975999873</v>
      </c>
      <c r="F5" s="120">
        <v>327.0918751699968</v>
      </c>
      <c r="G5" s="121">
        <f>+F5+E5</f>
        <v>682.23441492999552</v>
      </c>
      <c r="H5" s="121">
        <v>1370.2405168899895</v>
      </c>
      <c r="I5" s="120">
        <v>221.1648438900055</v>
      </c>
      <c r="J5" s="120">
        <v>221.8394108999953</v>
      </c>
      <c r="K5" s="121">
        <v>443.0042547900008</v>
      </c>
      <c r="L5" s="120">
        <v>274.69135774000802</v>
      </c>
      <c r="M5" s="120">
        <v>346.92502192001797</v>
      </c>
      <c r="N5" s="121">
        <f>+M5+L5</f>
        <v>621.61637966002604</v>
      </c>
      <c r="O5" s="121">
        <f>+N5+K5</f>
        <v>1064.620634450027</v>
      </c>
      <c r="P5" s="120">
        <v>355.13757968999391</v>
      </c>
      <c r="Q5" s="120">
        <v>460.70141487000137</v>
      </c>
      <c r="R5" s="121">
        <f>+P5+Q5</f>
        <v>815.83899455999529</v>
      </c>
      <c r="S5" s="120">
        <v>370.13410980000594</v>
      </c>
      <c r="T5" s="120">
        <v>377.86471088001122</v>
      </c>
      <c r="U5" s="121">
        <f t="shared" ref="U5:U12" si="0">+T5+S5</f>
        <v>747.99882068001716</v>
      </c>
      <c r="V5" s="121">
        <f t="shared" ref="V5:V12" si="1">+U5+R5</f>
        <v>1563.8378152400123</v>
      </c>
      <c r="W5" s="120">
        <v>387.79617028001178</v>
      </c>
      <c r="X5" s="120">
        <v>411.71608245998914</v>
      </c>
      <c r="Y5" s="121">
        <f>+W5+X5</f>
        <v>799.51225274000092</v>
      </c>
      <c r="Z5" s="120">
        <v>384.25288432000667</v>
      </c>
      <c r="AA5" s="120">
        <v>277.70198957002106</v>
      </c>
      <c r="AB5" s="121">
        <f t="shared" ref="AB5:AB12" si="2">+AA5+Z5</f>
        <v>661.95487389002778</v>
      </c>
      <c r="AC5" s="126">
        <f>Y5+AB5</f>
        <v>1461.4671266300288</v>
      </c>
      <c r="AD5" s="120">
        <v>280.93873487999133</v>
      </c>
      <c r="AE5" s="120">
        <v>283.80807627000479</v>
      </c>
      <c r="AF5" s="121">
        <f>+AD5+AE5</f>
        <v>564.74681114999612</v>
      </c>
      <c r="AG5" s="120">
        <v>284.83224649999278</v>
      </c>
      <c r="AH5" s="120">
        <v>300.97859279999574</v>
      </c>
      <c r="AI5" s="121">
        <f t="shared" ref="AI5:AI12" si="3">+AH5+AG5</f>
        <v>585.81083929998852</v>
      </c>
      <c r="AJ5" s="121">
        <f>AF5+AI5</f>
        <v>1150.5576504499845</v>
      </c>
      <c r="AK5" s="120">
        <v>318.60588422000808</v>
      </c>
      <c r="AL5" s="120">
        <v>359.3845647600109</v>
      </c>
      <c r="AM5" s="121">
        <f>+AK5+AL5</f>
        <v>677.99044898001898</v>
      </c>
      <c r="AN5" s="120">
        <v>492.43605450999792</v>
      </c>
      <c r="AO5" s="120">
        <v>-492.43605450999792</v>
      </c>
      <c r="AP5" s="121">
        <f t="shared" ref="AP5:AP12" si="4">+AO5+AN5</f>
        <v>0</v>
      </c>
      <c r="AQ5" s="121">
        <f>AM5+AP5</f>
        <v>677.99044898001898</v>
      </c>
    </row>
    <row r="6" spans="1:43">
      <c r="A6" s="162" t="s">
        <v>461</v>
      </c>
      <c r="B6" s="120">
        <v>0</v>
      </c>
      <c r="C6" s="120">
        <v>0</v>
      </c>
      <c r="D6" s="126">
        <v>0</v>
      </c>
      <c r="E6" s="120">
        <v>0</v>
      </c>
      <c r="F6" s="120">
        <v>0</v>
      </c>
      <c r="G6" s="126">
        <f t="shared" ref="G6:G12" si="5">+F6+E6</f>
        <v>0</v>
      </c>
      <c r="H6" s="126">
        <v>0</v>
      </c>
      <c r="I6" s="120">
        <v>0</v>
      </c>
      <c r="J6" s="120">
        <v>1.6762341579999962</v>
      </c>
      <c r="K6" s="126">
        <v>1.6762341579999962</v>
      </c>
      <c r="L6" s="120">
        <v>-0.261924527072253</v>
      </c>
      <c r="M6" s="120">
        <v>0</v>
      </c>
      <c r="N6" s="126">
        <f t="shared" ref="N6:N12" si="6">+M6+L6</f>
        <v>-0.261924527072253</v>
      </c>
      <c r="O6" s="126">
        <f t="shared" ref="O6:O12" si="7">+N6+K6</f>
        <v>1.4143096309277432</v>
      </c>
      <c r="P6" s="120">
        <f>SUM(P7:P11)</f>
        <v>-1.8454793500000002</v>
      </c>
      <c r="Q6" s="120">
        <f>SUM(Q7:Q11)</f>
        <v>72.423037284499998</v>
      </c>
      <c r="R6" s="126">
        <f>+P6+Q6</f>
        <v>70.577557934499993</v>
      </c>
      <c r="S6" s="120">
        <f>SUM(S7:S11)</f>
        <v>-32.844108060000003</v>
      </c>
      <c r="T6" s="120">
        <f>SUM(T7:T11)</f>
        <v>-43.017075850000005</v>
      </c>
      <c r="U6" s="126">
        <f t="shared" si="0"/>
        <v>-75.861183910000008</v>
      </c>
      <c r="V6" s="126">
        <f t="shared" si="1"/>
        <v>-5.2836259755000157</v>
      </c>
      <c r="W6" s="120">
        <f>SUM(W7:W11)</f>
        <v>0</v>
      </c>
      <c r="X6" s="120">
        <f>SUM(X7:X11)</f>
        <v>0</v>
      </c>
      <c r="Y6" s="126">
        <f>+W6+X6</f>
        <v>0</v>
      </c>
      <c r="Z6" s="120">
        <f>SUM(Z7:Z11)</f>
        <v>-2.74166065</v>
      </c>
      <c r="AA6" s="120">
        <f>SUM(AA7:AA11)</f>
        <v>-0.88891403000000002</v>
      </c>
      <c r="AB6" s="126">
        <f t="shared" si="2"/>
        <v>-3.6305746800000001</v>
      </c>
      <c r="AC6" s="126">
        <f t="shared" ref="AC6:AC12" si="8">Y6+AB6</f>
        <v>-3.6305746800000001</v>
      </c>
      <c r="AD6" s="120">
        <f>SUM(AD7:AD11)</f>
        <v>-0.67238441000000004</v>
      </c>
      <c r="AE6" s="120">
        <f>SUM(AE7:AE11)</f>
        <v>-0.62930439000000005</v>
      </c>
      <c r="AF6" s="126">
        <f>+AD6+AE6</f>
        <v>-1.3016888</v>
      </c>
      <c r="AG6" s="120">
        <f>SUM(AG7:AG11)</f>
        <v>-0.62930438999999994</v>
      </c>
      <c r="AH6" s="120">
        <f>SUM(AH7:AH11)</f>
        <v>-1.3607734745000002</v>
      </c>
      <c r="AI6" s="126">
        <f t="shared" si="3"/>
        <v>-1.9900778645000001</v>
      </c>
      <c r="AJ6" s="126">
        <f t="shared" ref="AJ6:AJ12" si="9">AF6+AI6</f>
        <v>-3.2917666644999999</v>
      </c>
      <c r="AK6" s="120">
        <f>SUM(AK7:AK11)</f>
        <v>-2.3474639760000007</v>
      </c>
      <c r="AL6" s="120">
        <f>SUM(AL7:AL11)</f>
        <v>-3.7120113029999997</v>
      </c>
      <c r="AM6" s="126">
        <f>+AK6+AL6</f>
        <v>-6.0594752790000008</v>
      </c>
      <c r="AN6" s="120">
        <f>SUM(AN7:AN11)</f>
        <v>-3.636849309500001</v>
      </c>
      <c r="AO6" s="120">
        <f>SUM(AO7:AO11)</f>
        <v>0</v>
      </c>
      <c r="AP6" s="126">
        <f t="shared" si="4"/>
        <v>-3.636849309500001</v>
      </c>
      <c r="AQ6" s="126">
        <f t="shared" ref="AQ6:AQ12" si="10">AM6+AP6</f>
        <v>-9.6963245885000013</v>
      </c>
    </row>
    <row r="7" spans="1:43">
      <c r="A7" s="163" t="s">
        <v>478</v>
      </c>
      <c r="B7" s="120">
        <v>0</v>
      </c>
      <c r="C7" s="120">
        <v>0</v>
      </c>
      <c r="D7" s="126">
        <v>0</v>
      </c>
      <c r="E7" s="120">
        <v>0</v>
      </c>
      <c r="F7" s="125">
        <v>0</v>
      </c>
      <c r="G7" s="126">
        <f t="shared" si="5"/>
        <v>0</v>
      </c>
      <c r="H7" s="126">
        <v>0</v>
      </c>
      <c r="I7" s="125">
        <v>0</v>
      </c>
      <c r="J7" s="125">
        <v>-26.566336329999999</v>
      </c>
      <c r="K7" s="126">
        <v>-26.566336329999999</v>
      </c>
      <c r="L7" s="125">
        <v>0</v>
      </c>
      <c r="M7" s="125">
        <v>0</v>
      </c>
      <c r="N7" s="126">
        <f t="shared" si="6"/>
        <v>0</v>
      </c>
      <c r="O7" s="126">
        <f t="shared" si="7"/>
        <v>-26.566336329999999</v>
      </c>
      <c r="P7" s="125">
        <v>0</v>
      </c>
      <c r="Q7" s="125">
        <v>-0.37785000000000002</v>
      </c>
      <c r="R7" s="126">
        <f t="shared" ref="R7:R11" si="11">+P7+Q7</f>
        <v>-0.37785000000000002</v>
      </c>
      <c r="S7" s="125">
        <v>-0.19070098999999999</v>
      </c>
      <c r="T7" s="125">
        <v>0</v>
      </c>
      <c r="U7" s="126">
        <f t="shared" si="0"/>
        <v>-0.19070098999999999</v>
      </c>
      <c r="V7" s="126">
        <f t="shared" si="1"/>
        <v>-0.56855098999999998</v>
      </c>
      <c r="W7" s="125">
        <v>0</v>
      </c>
      <c r="X7" s="125">
        <v>0</v>
      </c>
      <c r="Y7" s="126">
        <f t="shared" ref="Y7:Y11" si="12">+W7+X7</f>
        <v>0</v>
      </c>
      <c r="Z7" s="125">
        <v>0</v>
      </c>
      <c r="AA7" s="125">
        <v>0</v>
      </c>
      <c r="AB7" s="126">
        <f t="shared" si="2"/>
        <v>0</v>
      </c>
      <c r="AC7" s="126">
        <f t="shared" si="8"/>
        <v>0</v>
      </c>
      <c r="AD7" s="125">
        <v>0</v>
      </c>
      <c r="AE7" s="125">
        <v>0</v>
      </c>
      <c r="AF7" s="126">
        <f t="shared" ref="AF7:AF11" si="13">+AD7+AE7</f>
        <v>0</v>
      </c>
      <c r="AG7" s="125">
        <v>0</v>
      </c>
      <c r="AH7" s="125">
        <v>0</v>
      </c>
      <c r="AI7" s="126">
        <f t="shared" si="3"/>
        <v>0</v>
      </c>
      <c r="AJ7" s="126">
        <f t="shared" si="9"/>
        <v>0</v>
      </c>
      <c r="AK7" s="125">
        <v>0</v>
      </c>
      <c r="AL7" s="125">
        <v>0</v>
      </c>
      <c r="AM7" s="126">
        <f t="shared" ref="AM7:AM11" si="14">+AK7+AL7</f>
        <v>0</v>
      </c>
      <c r="AN7" s="125">
        <v>0</v>
      </c>
      <c r="AO7" s="125">
        <v>0</v>
      </c>
      <c r="AP7" s="126">
        <f t="shared" si="4"/>
        <v>0</v>
      </c>
      <c r="AQ7" s="126">
        <f t="shared" si="10"/>
        <v>0</v>
      </c>
    </row>
    <row r="8" spans="1:43">
      <c r="A8" s="163" t="s">
        <v>550</v>
      </c>
      <c r="B8" s="120">
        <v>0</v>
      </c>
      <c r="C8" s="120">
        <v>0</v>
      </c>
      <c r="D8" s="126">
        <v>0</v>
      </c>
      <c r="E8" s="120">
        <v>0</v>
      </c>
      <c r="F8" s="125">
        <v>330.74238272000008</v>
      </c>
      <c r="G8" s="126">
        <f t="shared" si="5"/>
        <v>330.74238272000008</v>
      </c>
      <c r="H8" s="126">
        <v>330.74238272000008</v>
      </c>
      <c r="I8" s="125">
        <v>0</v>
      </c>
      <c r="J8" s="125">
        <v>0</v>
      </c>
      <c r="K8" s="126">
        <v>0</v>
      </c>
      <c r="L8" s="125">
        <v>232.27691084742776</v>
      </c>
      <c r="M8" s="125">
        <v>0</v>
      </c>
      <c r="N8" s="126">
        <f t="shared" si="6"/>
        <v>232.27691084742776</v>
      </c>
      <c r="O8" s="126">
        <f t="shared" si="7"/>
        <v>232.27691084742776</v>
      </c>
      <c r="P8" s="125">
        <v>0</v>
      </c>
      <c r="Q8" s="125">
        <v>75.670482919999998</v>
      </c>
      <c r="R8" s="126">
        <f t="shared" si="11"/>
        <v>75.670482919999998</v>
      </c>
      <c r="S8" s="125">
        <v>-32.65340707</v>
      </c>
      <c r="T8" s="125">
        <v>-43.017075850000005</v>
      </c>
      <c r="U8" s="126">
        <f t="shared" si="0"/>
        <v>-75.670482920000012</v>
      </c>
      <c r="V8" s="126">
        <f t="shared" si="1"/>
        <v>0</v>
      </c>
      <c r="W8" s="125"/>
      <c r="X8" s="125"/>
      <c r="Y8" s="126">
        <f t="shared" si="12"/>
        <v>0</v>
      </c>
      <c r="Z8" s="125"/>
      <c r="AA8" s="125"/>
      <c r="AB8" s="126">
        <f t="shared" si="2"/>
        <v>0</v>
      </c>
      <c r="AC8" s="126">
        <f t="shared" si="8"/>
        <v>0</v>
      </c>
      <c r="AD8" s="125">
        <v>0</v>
      </c>
      <c r="AE8" s="125">
        <v>0</v>
      </c>
      <c r="AF8" s="126">
        <f t="shared" si="13"/>
        <v>0</v>
      </c>
      <c r="AG8" s="125">
        <v>0</v>
      </c>
      <c r="AH8" s="125">
        <v>0</v>
      </c>
      <c r="AI8" s="126">
        <f t="shared" si="3"/>
        <v>0</v>
      </c>
      <c r="AJ8" s="126">
        <f t="shared" si="9"/>
        <v>0</v>
      </c>
      <c r="AK8" s="125">
        <v>0</v>
      </c>
      <c r="AL8" s="125">
        <v>0</v>
      </c>
      <c r="AM8" s="126">
        <f t="shared" si="14"/>
        <v>0</v>
      </c>
      <c r="AN8" s="125">
        <v>0</v>
      </c>
      <c r="AO8" s="125">
        <v>0</v>
      </c>
      <c r="AP8" s="126">
        <f t="shared" si="4"/>
        <v>0</v>
      </c>
      <c r="AQ8" s="126">
        <f t="shared" si="10"/>
        <v>0</v>
      </c>
    </row>
    <row r="9" spans="1:43">
      <c r="A9" s="163" t="s">
        <v>479</v>
      </c>
      <c r="B9" s="120">
        <v>0</v>
      </c>
      <c r="C9" s="120">
        <v>0</v>
      </c>
      <c r="D9" s="126">
        <v>0</v>
      </c>
      <c r="E9" s="120">
        <v>0</v>
      </c>
      <c r="F9" s="125">
        <v>-89.461039913999997</v>
      </c>
      <c r="G9" s="126">
        <f t="shared" si="5"/>
        <v>-89.461039913999997</v>
      </c>
      <c r="H9" s="126">
        <v>-89.461039913999997</v>
      </c>
      <c r="I9" s="125">
        <v>0</v>
      </c>
      <c r="J9" s="125">
        <v>0</v>
      </c>
      <c r="K9" s="126">
        <v>0</v>
      </c>
      <c r="L9" s="125">
        <v>-199.51080681900001</v>
      </c>
      <c r="M9" s="125">
        <v>0</v>
      </c>
      <c r="N9" s="126">
        <f t="shared" si="6"/>
        <v>-199.51080681900001</v>
      </c>
      <c r="O9" s="126">
        <f t="shared" si="7"/>
        <v>-199.51080681900001</v>
      </c>
      <c r="P9" s="125">
        <v>0</v>
      </c>
      <c r="Q9" s="125">
        <v>0</v>
      </c>
      <c r="R9" s="126">
        <f t="shared" si="11"/>
        <v>0</v>
      </c>
      <c r="S9" s="125">
        <v>0</v>
      </c>
      <c r="T9" s="125">
        <v>0</v>
      </c>
      <c r="U9" s="126">
        <f t="shared" si="0"/>
        <v>0</v>
      </c>
      <c r="V9" s="126">
        <f t="shared" si="1"/>
        <v>0</v>
      </c>
      <c r="W9" s="125">
        <v>0</v>
      </c>
      <c r="X9" s="125">
        <v>0</v>
      </c>
      <c r="Y9" s="126">
        <f t="shared" si="12"/>
        <v>0</v>
      </c>
      <c r="Z9" s="125">
        <v>0</v>
      </c>
      <c r="AA9" s="125">
        <v>0</v>
      </c>
      <c r="AB9" s="126">
        <f t="shared" si="2"/>
        <v>0</v>
      </c>
      <c r="AC9" s="126">
        <f t="shared" si="8"/>
        <v>0</v>
      </c>
      <c r="AD9" s="125">
        <v>0</v>
      </c>
      <c r="AE9" s="125">
        <v>0</v>
      </c>
      <c r="AF9" s="126">
        <f t="shared" si="13"/>
        <v>0</v>
      </c>
      <c r="AG9" s="125">
        <v>0</v>
      </c>
      <c r="AH9" s="125">
        <v>0</v>
      </c>
      <c r="AI9" s="126">
        <f t="shared" si="3"/>
        <v>0</v>
      </c>
      <c r="AJ9" s="126">
        <f t="shared" si="9"/>
        <v>0</v>
      </c>
      <c r="AK9" s="125">
        <v>0</v>
      </c>
      <c r="AL9" s="125">
        <v>0</v>
      </c>
      <c r="AM9" s="126">
        <f t="shared" si="14"/>
        <v>0</v>
      </c>
      <c r="AN9" s="125">
        <v>0</v>
      </c>
      <c r="AO9" s="125">
        <v>0</v>
      </c>
      <c r="AP9" s="126">
        <f t="shared" si="4"/>
        <v>0</v>
      </c>
      <c r="AQ9" s="126">
        <f t="shared" si="10"/>
        <v>0</v>
      </c>
    </row>
    <row r="10" spans="1:43">
      <c r="A10" s="163" t="s">
        <v>549</v>
      </c>
      <c r="B10" s="120">
        <v>0</v>
      </c>
      <c r="C10" s="120">
        <v>0</v>
      </c>
      <c r="D10" s="126">
        <v>0</v>
      </c>
      <c r="E10" s="120">
        <v>0</v>
      </c>
      <c r="F10" s="125">
        <v>0</v>
      </c>
      <c r="G10" s="126">
        <f t="shared" si="5"/>
        <v>0</v>
      </c>
      <c r="H10" s="126">
        <v>-89.461039913999997</v>
      </c>
      <c r="I10" s="125">
        <v>0</v>
      </c>
      <c r="J10" s="125">
        <v>0</v>
      </c>
      <c r="K10" s="126">
        <v>0</v>
      </c>
      <c r="L10" s="125">
        <v>0</v>
      </c>
      <c r="M10" s="125">
        <v>0</v>
      </c>
      <c r="N10" s="126">
        <f t="shared" si="6"/>
        <v>0</v>
      </c>
      <c r="O10" s="126">
        <f t="shared" si="7"/>
        <v>0</v>
      </c>
      <c r="P10" s="125">
        <v>-1.8454793500000002</v>
      </c>
      <c r="Q10" s="125">
        <v>-2.8695956355000001</v>
      </c>
      <c r="R10" s="126">
        <f t="shared" si="11"/>
        <v>-4.7150749855000003</v>
      </c>
      <c r="S10" s="125">
        <v>0</v>
      </c>
      <c r="T10" s="125">
        <v>0</v>
      </c>
      <c r="U10" s="126">
        <f t="shared" si="0"/>
        <v>0</v>
      </c>
      <c r="V10" s="126">
        <f t="shared" si="1"/>
        <v>-4.7150749855000003</v>
      </c>
      <c r="W10" s="125"/>
      <c r="X10" s="125"/>
      <c r="Y10" s="126">
        <f t="shared" si="12"/>
        <v>0</v>
      </c>
      <c r="Z10" s="125"/>
      <c r="AA10" s="125"/>
      <c r="AB10" s="126">
        <f t="shared" si="2"/>
        <v>0</v>
      </c>
      <c r="AC10" s="126">
        <f t="shared" si="8"/>
        <v>0</v>
      </c>
      <c r="AD10" s="125">
        <v>0</v>
      </c>
      <c r="AE10" s="125">
        <v>0</v>
      </c>
      <c r="AF10" s="126">
        <f t="shared" si="13"/>
        <v>0</v>
      </c>
      <c r="AG10" s="125">
        <v>0</v>
      </c>
      <c r="AH10" s="125">
        <v>0</v>
      </c>
      <c r="AI10" s="126">
        <f t="shared" si="3"/>
        <v>0</v>
      </c>
      <c r="AJ10" s="126">
        <f t="shared" si="9"/>
        <v>0</v>
      </c>
      <c r="AK10" s="125">
        <v>0</v>
      </c>
      <c r="AL10" s="125">
        <v>0</v>
      </c>
      <c r="AM10" s="126">
        <f t="shared" si="14"/>
        <v>0</v>
      </c>
      <c r="AN10" s="125">
        <v>0</v>
      </c>
      <c r="AO10" s="125">
        <v>0</v>
      </c>
      <c r="AP10" s="126">
        <f t="shared" si="4"/>
        <v>0</v>
      </c>
      <c r="AQ10" s="126">
        <f t="shared" si="10"/>
        <v>0</v>
      </c>
    </row>
    <row r="11" spans="1:43">
      <c r="A11" s="163" t="s">
        <v>462</v>
      </c>
      <c r="B11" s="120">
        <v>0</v>
      </c>
      <c r="C11" s="120">
        <v>0</v>
      </c>
      <c r="D11" s="126">
        <v>0</v>
      </c>
      <c r="E11" s="120">
        <v>0</v>
      </c>
      <c r="F11" s="125">
        <v>-241.28134280600005</v>
      </c>
      <c r="G11" s="126">
        <f t="shared" si="5"/>
        <v>-241.28134280600005</v>
      </c>
      <c r="H11" s="126">
        <v>-241.28134280600005</v>
      </c>
      <c r="I11" s="125">
        <v>0</v>
      </c>
      <c r="J11" s="125">
        <v>28.242570487999995</v>
      </c>
      <c r="K11" s="126">
        <v>28.242570487999995</v>
      </c>
      <c r="L11" s="125">
        <v>-33.028028555500001</v>
      </c>
      <c r="M11" s="125">
        <v>0</v>
      </c>
      <c r="N11" s="126">
        <f t="shared" si="6"/>
        <v>-33.028028555500001</v>
      </c>
      <c r="O11" s="126">
        <f t="shared" si="7"/>
        <v>-4.7854580675000058</v>
      </c>
      <c r="P11" s="125">
        <v>0</v>
      </c>
      <c r="Q11" s="125">
        <v>0</v>
      </c>
      <c r="R11" s="126">
        <f t="shared" si="11"/>
        <v>0</v>
      </c>
      <c r="S11" s="125">
        <v>0</v>
      </c>
      <c r="T11" s="125">
        <v>0</v>
      </c>
      <c r="U11" s="126">
        <f t="shared" si="0"/>
        <v>0</v>
      </c>
      <c r="V11" s="126">
        <f t="shared" si="1"/>
        <v>0</v>
      </c>
      <c r="W11" s="125">
        <v>0</v>
      </c>
      <c r="X11" s="125">
        <v>0</v>
      </c>
      <c r="Y11" s="126">
        <f t="shared" si="12"/>
        <v>0</v>
      </c>
      <c r="Z11" s="125">
        <v>-2.74166065</v>
      </c>
      <c r="AA11" s="125">
        <v>-0.88891403000000002</v>
      </c>
      <c r="AB11" s="126">
        <f t="shared" si="2"/>
        <v>-3.6305746800000001</v>
      </c>
      <c r="AC11" s="126">
        <f t="shared" si="8"/>
        <v>-3.6305746800000001</v>
      </c>
      <c r="AD11" s="125">
        <v>-0.67238441000000004</v>
      </c>
      <c r="AE11" s="125">
        <v>-0.62930439000000005</v>
      </c>
      <c r="AF11" s="126">
        <f t="shared" si="13"/>
        <v>-1.3016888</v>
      </c>
      <c r="AG11" s="125">
        <v>-0.62930438999999994</v>
      </c>
      <c r="AH11" s="125">
        <v>-1.3607734745000002</v>
      </c>
      <c r="AI11" s="126">
        <f t="shared" si="3"/>
        <v>-1.9900778645000001</v>
      </c>
      <c r="AJ11" s="126">
        <f t="shared" si="9"/>
        <v>-3.2917666644999999</v>
      </c>
      <c r="AK11" s="125">
        <v>-2.3474639760000007</v>
      </c>
      <c r="AL11" s="125">
        <v>-3.7120113029999997</v>
      </c>
      <c r="AM11" s="126">
        <f t="shared" si="14"/>
        <v>-6.0594752790000008</v>
      </c>
      <c r="AN11" s="125">
        <v>-3.636849309500001</v>
      </c>
      <c r="AO11" s="125">
        <v>0</v>
      </c>
      <c r="AP11" s="126">
        <f t="shared" si="4"/>
        <v>-3.636849309500001</v>
      </c>
      <c r="AQ11" s="126">
        <f t="shared" si="10"/>
        <v>-9.6963245885000013</v>
      </c>
    </row>
    <row r="12" spans="1:43">
      <c r="A12" s="161" t="s">
        <v>463</v>
      </c>
      <c r="B12" s="120">
        <v>336.01916102999655</v>
      </c>
      <c r="C12" s="120">
        <v>351.98694092999756</v>
      </c>
      <c r="D12" s="121">
        <v>688.00610195999411</v>
      </c>
      <c r="E12" s="120">
        <v>355.14253975999873</v>
      </c>
      <c r="F12" s="120">
        <v>327.0918751699968</v>
      </c>
      <c r="G12" s="121">
        <f t="shared" si="5"/>
        <v>682.23441492999552</v>
      </c>
      <c r="H12" s="121">
        <v>1370.2405168899895</v>
      </c>
      <c r="I12" s="120">
        <v>221.1648438900055</v>
      </c>
      <c r="J12" s="120">
        <v>220.1631767419953</v>
      </c>
      <c r="K12" s="121">
        <v>441.3280206320008</v>
      </c>
      <c r="L12" s="120">
        <v>274.95328226708028</v>
      </c>
      <c r="M12" s="120">
        <v>346.92502192001797</v>
      </c>
      <c r="N12" s="121">
        <f t="shared" si="6"/>
        <v>621.87830418709825</v>
      </c>
      <c r="O12" s="121">
        <f t="shared" si="7"/>
        <v>1063.2063248190991</v>
      </c>
      <c r="P12" s="120">
        <f>+P5-P6</f>
        <v>356.98305903999392</v>
      </c>
      <c r="Q12" s="120">
        <f>+Q5-Q6</f>
        <v>388.2783775855014</v>
      </c>
      <c r="R12" s="121">
        <f>+P12+Q12</f>
        <v>745.26143662549532</v>
      </c>
      <c r="S12" s="120">
        <f>+S5-S6</f>
        <v>402.97821786000594</v>
      </c>
      <c r="T12" s="120">
        <f>+T5-T6</f>
        <v>420.88178673001124</v>
      </c>
      <c r="U12" s="121">
        <f t="shared" si="0"/>
        <v>823.86000459001718</v>
      </c>
      <c r="V12" s="121">
        <f t="shared" si="1"/>
        <v>1569.1214412155125</v>
      </c>
      <c r="W12" s="120">
        <f>+W5-W6</f>
        <v>387.79617028001178</v>
      </c>
      <c r="X12" s="120">
        <f>+X5-X6</f>
        <v>411.71608245998914</v>
      </c>
      <c r="Y12" s="121">
        <f>+W12+X12</f>
        <v>799.51225274000092</v>
      </c>
      <c r="Z12" s="120">
        <f>+Z5-Z6</f>
        <v>386.9945449700067</v>
      </c>
      <c r="AA12" s="120">
        <f>+AA5-AA6</f>
        <v>278.59090360002108</v>
      </c>
      <c r="AB12" s="121">
        <f t="shared" si="2"/>
        <v>665.58544857002778</v>
      </c>
      <c r="AC12" s="121">
        <f t="shared" si="8"/>
        <v>1465.0977013100287</v>
      </c>
      <c r="AD12" s="120">
        <f>+AD5-AD6</f>
        <v>281.61111928999134</v>
      </c>
      <c r="AE12" s="120">
        <f>+AE5-AE6</f>
        <v>284.43738066000481</v>
      </c>
      <c r="AF12" s="121">
        <f>+AD12+AE12</f>
        <v>566.04849994999608</v>
      </c>
      <c r="AG12" s="120">
        <f>+AG5-AG6</f>
        <v>285.46155088999279</v>
      </c>
      <c r="AH12" s="120">
        <f>+AH5-AH6</f>
        <v>302.33936627449572</v>
      </c>
      <c r="AI12" s="121">
        <f t="shared" si="3"/>
        <v>587.80091716448851</v>
      </c>
      <c r="AJ12" s="121">
        <f t="shared" si="9"/>
        <v>1153.8494171144846</v>
      </c>
      <c r="AK12" s="120">
        <f>+AK5-AK6</f>
        <v>320.95334819600811</v>
      </c>
      <c r="AL12" s="120">
        <f>+AL5-AL6</f>
        <v>363.0965760630109</v>
      </c>
      <c r="AM12" s="121">
        <f>+AK12+AL12</f>
        <v>684.04992425901901</v>
      </c>
      <c r="AN12" s="120">
        <f>+AN5-AN6</f>
        <v>496.07290381949792</v>
      </c>
      <c r="AO12" s="120">
        <f>+AO5-AO6</f>
        <v>-492.43605450999792</v>
      </c>
      <c r="AP12" s="121">
        <f t="shared" si="4"/>
        <v>3.6368493095000076</v>
      </c>
      <c r="AQ12" s="121">
        <f t="shared" si="10"/>
        <v>687.68677356851902</v>
      </c>
    </row>
  </sheetData>
  <hyperlinks>
    <hyperlink ref="A2" location="Contents!A1" display="              (Contents)" xr:uid="{A86D8D94-7F27-45B3-8207-A0F44E9A2918}"/>
  </hyperlinks>
  <pageMargins left="0.511811024" right="0.511811024" top="0.78740157499999996" bottom="0.78740157499999996" header="0.31496062000000002" footer="0.31496062000000002"/>
  <pageSetup paperSize="9" scale="31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8B4B-1110-4603-B2E2-42ED2357D47D}">
  <sheetPr>
    <tabColor rgb="FF5775CF"/>
  </sheetPr>
  <dimension ref="A1:AR8"/>
  <sheetViews>
    <sheetView showGridLines="0" zoomScale="85" zoomScaleNormal="85" workbookViewId="0">
      <pane xSplit="1" ySplit="5" topLeftCell="Z6" activePane="bottomRight" state="frozen"/>
      <selection activeCell="R17" sqref="R17"/>
      <selection pane="topRight" activeCell="R17" sqref="R17"/>
      <selection pane="bottomLeft" activeCell="R17" sqref="R17"/>
      <selection pane="bottomRight" activeCell="AS14" sqref="AS14"/>
    </sheetView>
  </sheetViews>
  <sheetFormatPr defaultColWidth="8.85546875" defaultRowHeight="12.75" outlineLevelCol="1"/>
  <cols>
    <col min="1" max="1" width="37.140625" style="37" customWidth="1"/>
    <col min="2" max="9" width="8.85546875" style="37"/>
    <col min="10" max="11" width="8.85546875" style="37" customWidth="1"/>
    <col min="12" max="30" width="8.85546875" style="37"/>
    <col min="31" max="36" width="8.85546875" style="37" customWidth="1"/>
    <col min="37" max="39" width="8.85546875" style="37"/>
    <col min="40" max="40" width="8.85546875" style="37" customWidth="1"/>
    <col min="41" max="43" width="8.85546875" style="37" hidden="1" customWidth="1" outlineLevel="1"/>
    <col min="44" max="44" width="8.85546875" style="37" collapsed="1"/>
    <col min="45" max="16384" width="8.85546875" style="37"/>
  </cols>
  <sheetData>
    <row r="1" spans="1:43" ht="58.9" customHeight="1">
      <c r="A1" s="78"/>
    </row>
    <row r="2" spans="1:43" ht="15">
      <c r="A2" s="160" t="s">
        <v>350</v>
      </c>
    </row>
    <row r="3" spans="1:43" ht="13.5" thickBot="1"/>
    <row r="4" spans="1:43" s="165" customFormat="1">
      <c r="A4" s="164" t="s">
        <v>121</v>
      </c>
      <c r="B4" s="345" t="s">
        <v>98</v>
      </c>
      <c r="C4" s="345" t="s">
        <v>99</v>
      </c>
      <c r="D4" s="342" t="s">
        <v>407</v>
      </c>
      <c r="E4" s="345" t="s">
        <v>100</v>
      </c>
      <c r="F4" s="344" t="s">
        <v>101</v>
      </c>
      <c r="G4" s="342" t="s">
        <v>408</v>
      </c>
      <c r="H4" s="342" t="s">
        <v>79</v>
      </c>
      <c r="I4" s="344" t="s">
        <v>102</v>
      </c>
      <c r="J4" s="344" t="s">
        <v>406</v>
      </c>
      <c r="K4" s="342" t="s">
        <v>409</v>
      </c>
      <c r="L4" s="344" t="s">
        <v>413</v>
      </c>
      <c r="M4" s="344" t="s">
        <v>426</v>
      </c>
      <c r="N4" s="342" t="s">
        <v>466</v>
      </c>
      <c r="O4" s="342" t="s">
        <v>465</v>
      </c>
      <c r="P4" s="344" t="s">
        <v>502</v>
      </c>
      <c r="Q4" s="344" t="s">
        <v>541</v>
      </c>
      <c r="R4" s="342" t="s">
        <v>542</v>
      </c>
      <c r="S4" s="344" t="s">
        <v>552</v>
      </c>
      <c r="T4" s="344" t="s">
        <v>558</v>
      </c>
      <c r="U4" s="342" t="s">
        <v>559</v>
      </c>
      <c r="V4" s="342" t="s">
        <v>560</v>
      </c>
      <c r="W4" s="344" t="s">
        <v>570</v>
      </c>
      <c r="X4" s="344" t="s">
        <v>571</v>
      </c>
      <c r="Y4" s="342" t="s">
        <v>572</v>
      </c>
      <c r="Z4" s="344" t="s">
        <v>573</v>
      </c>
      <c r="AA4" s="344" t="s">
        <v>574</v>
      </c>
      <c r="AB4" s="342" t="s">
        <v>575</v>
      </c>
      <c r="AC4" s="342" t="s">
        <v>576</v>
      </c>
      <c r="AD4" s="344" t="s">
        <v>614</v>
      </c>
      <c r="AE4" s="344" t="s">
        <v>615</v>
      </c>
      <c r="AF4" s="342" t="s">
        <v>616</v>
      </c>
      <c r="AG4" s="344" t="s">
        <v>617</v>
      </c>
      <c r="AH4" s="344" t="s">
        <v>618</v>
      </c>
      <c r="AI4" s="342" t="s">
        <v>619</v>
      </c>
      <c r="AJ4" s="342" t="s">
        <v>613</v>
      </c>
      <c r="AK4" s="338" t="s">
        <v>676</v>
      </c>
      <c r="AL4" s="338" t="s">
        <v>677</v>
      </c>
      <c r="AM4" s="338" t="s">
        <v>678</v>
      </c>
      <c r="AN4" s="338" t="s">
        <v>674</v>
      </c>
      <c r="AO4" s="338" t="s">
        <v>675</v>
      </c>
      <c r="AP4" s="338" t="s">
        <v>679</v>
      </c>
      <c r="AQ4" s="340" t="s">
        <v>680</v>
      </c>
    </row>
    <row r="5" spans="1:43" s="165" customFormat="1" ht="15" customHeight="1" thickBot="1">
      <c r="A5" s="166" t="s">
        <v>476</v>
      </c>
      <c r="B5" s="346"/>
      <c r="C5" s="347"/>
      <c r="D5" s="343"/>
      <c r="E5" s="347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39"/>
      <c r="AL5" s="339"/>
      <c r="AM5" s="339"/>
      <c r="AN5" s="339"/>
      <c r="AO5" s="339"/>
      <c r="AP5" s="339"/>
      <c r="AQ5" s="341"/>
    </row>
    <row r="6" spans="1:43" s="167" customFormat="1" ht="13.5" thickTop="1">
      <c r="A6" s="163" t="s">
        <v>103</v>
      </c>
      <c r="B6" s="125">
        <v>1294.0185215971453</v>
      </c>
      <c r="C6" s="125">
        <v>1361.5147461919603</v>
      </c>
      <c r="D6" s="121">
        <f>B6+C6</f>
        <v>2655.5332677891056</v>
      </c>
      <c r="E6" s="125">
        <v>1415.4288829998839</v>
      </c>
      <c r="F6" s="125">
        <v>1509.5216362142357</v>
      </c>
      <c r="G6" s="121">
        <f>E6+F6</f>
        <v>2924.9505192141196</v>
      </c>
      <c r="H6" s="121">
        <f>G6+D6</f>
        <v>5580.4837870032252</v>
      </c>
      <c r="I6" s="125">
        <v>1533.7606557433087</v>
      </c>
      <c r="J6" s="125">
        <v>1404.0272843466441</v>
      </c>
      <c r="K6" s="121">
        <f>I6+J6</f>
        <v>2937.7879400899528</v>
      </c>
      <c r="L6" s="125">
        <v>1435.8251651688984</v>
      </c>
      <c r="M6" s="125">
        <v>1528.5037315926993</v>
      </c>
      <c r="N6" s="121">
        <f>L6+M6</f>
        <v>2964.3288967615977</v>
      </c>
      <c r="O6" s="121">
        <f>N6+K6</f>
        <v>5902.11683685155</v>
      </c>
      <c r="P6" s="125">
        <v>1597.5345936058541</v>
      </c>
      <c r="Q6" s="125">
        <v>1616.0658328036966</v>
      </c>
      <c r="R6" s="121">
        <f>P6+Q6</f>
        <v>3213.6004264095509</v>
      </c>
      <c r="S6" s="125">
        <v>1701.5804700115027</v>
      </c>
      <c r="T6" s="125">
        <v>1778.5697621884267</v>
      </c>
      <c r="U6" s="121">
        <f>S6+T6</f>
        <v>3480.1502321999296</v>
      </c>
      <c r="V6" s="121">
        <f>U6+R6</f>
        <v>6693.7506586094805</v>
      </c>
      <c r="W6" s="125">
        <v>1775.5093558211213</v>
      </c>
      <c r="X6" s="125">
        <v>1786.3435796141814</v>
      </c>
      <c r="Y6" s="121">
        <f>W6+X6</f>
        <v>3561.8529354353027</v>
      </c>
      <c r="Z6" s="125">
        <v>1787.0446955995601</v>
      </c>
      <c r="AA6" s="125">
        <v>1911.7694165933981</v>
      </c>
      <c r="AB6" s="121">
        <f>Z6+AA6</f>
        <v>3698.8141121929584</v>
      </c>
      <c r="AC6" s="121">
        <f>AB6+Y6</f>
        <v>7260.6670476282616</v>
      </c>
      <c r="AD6" s="125">
        <v>1845.8463507400406</v>
      </c>
      <c r="AE6" s="125">
        <v>1885.3621426184097</v>
      </c>
      <c r="AF6" s="121">
        <f>AD6+AE6</f>
        <v>3731.2084933584501</v>
      </c>
      <c r="AG6" s="125">
        <v>1958.0880899952176</v>
      </c>
      <c r="AH6" s="125">
        <v>1976.0004233614138</v>
      </c>
      <c r="AI6" s="121">
        <f>AG6+AH6</f>
        <v>3934.0885133566317</v>
      </c>
      <c r="AJ6" s="121">
        <f>AI6+AF6</f>
        <v>7665.2970067150818</v>
      </c>
      <c r="AK6" s="125">
        <v>1909.9813839901735</v>
      </c>
      <c r="AL6" s="125">
        <v>1988.8714736181419</v>
      </c>
      <c r="AM6" s="121">
        <f>AK6+AL6</f>
        <v>3898.8528576083154</v>
      </c>
      <c r="AN6" s="167">
        <v>2087.5643720990984</v>
      </c>
      <c r="AO6" s="167">
        <v>-2206.9776679400043</v>
      </c>
      <c r="AP6" s="167">
        <f>AN6+AO6</f>
        <v>-119.4132958409059</v>
      </c>
      <c r="AQ6" s="167">
        <f>AP6+AM6</f>
        <v>3779.4395617674095</v>
      </c>
    </row>
    <row r="7" spans="1:43" s="167" customFormat="1">
      <c r="A7" s="163" t="s">
        <v>104</v>
      </c>
      <c r="B7" s="125">
        <v>264.80900000000003</v>
      </c>
      <c r="C7" s="125">
        <v>269.65300000000002</v>
      </c>
      <c r="D7" s="121">
        <f>B7+C7</f>
        <v>534.46199999999999</v>
      </c>
      <c r="E7" s="125">
        <v>180.52600000000001</v>
      </c>
      <c r="F7" s="125">
        <v>116.258</v>
      </c>
      <c r="G7" s="121">
        <f>E7+F7</f>
        <v>296.78399999999999</v>
      </c>
      <c r="H7" s="121">
        <f>G7+D7</f>
        <v>831.24599999999998</v>
      </c>
      <c r="I7" s="125">
        <v>129.43100000000001</v>
      </c>
      <c r="J7" s="125">
        <v>224.71554800000001</v>
      </c>
      <c r="K7" s="121">
        <f t="shared" ref="K7" si="0">I7+J7</f>
        <v>354.14654800000005</v>
      </c>
      <c r="L7" s="125">
        <v>137.09603899999999</v>
      </c>
      <c r="M7" s="125">
        <v>124.51294</v>
      </c>
      <c r="N7" s="121">
        <f>L7+M7</f>
        <v>261.60897899999998</v>
      </c>
      <c r="O7" s="121">
        <f>N7+K7</f>
        <v>615.75552700000003</v>
      </c>
      <c r="P7" s="125">
        <v>185.00400758000001</v>
      </c>
      <c r="Q7" s="125">
        <v>238.69409026109241</v>
      </c>
      <c r="R7" s="121">
        <f t="shared" ref="R7" si="1">P7+Q7</f>
        <v>423.69809784109242</v>
      </c>
      <c r="S7" s="125">
        <v>147.77965091331632</v>
      </c>
      <c r="T7" s="125">
        <v>146.81459054594396</v>
      </c>
      <c r="U7" s="121">
        <f>S7+T7</f>
        <v>294.59424145926027</v>
      </c>
      <c r="V7" s="121">
        <f>U7+R7</f>
        <v>718.29233930035275</v>
      </c>
      <c r="W7" s="125">
        <v>235.87073587869037</v>
      </c>
      <c r="X7" s="125">
        <v>219.75019560880779</v>
      </c>
      <c r="Y7" s="121">
        <f t="shared" ref="Y7" si="2">W7+X7</f>
        <v>455.62093148749818</v>
      </c>
      <c r="Z7" s="125">
        <v>149.56498252044727</v>
      </c>
      <c r="AA7" s="125">
        <v>101.69487689306193</v>
      </c>
      <c r="AB7" s="121">
        <f>Z7+AA7</f>
        <v>251.25985941350922</v>
      </c>
      <c r="AC7" s="121">
        <f>AB7+Y7</f>
        <v>706.88079090100746</v>
      </c>
      <c r="AD7" s="125">
        <v>153.19400417997099</v>
      </c>
      <c r="AE7" s="125">
        <v>240.19399888158136</v>
      </c>
      <c r="AF7" s="121">
        <f t="shared" ref="AF7" si="3">AD7+AE7</f>
        <v>393.38800306155235</v>
      </c>
      <c r="AG7" s="125">
        <v>218.84970642477856</v>
      </c>
      <c r="AH7" s="125">
        <v>137.6388582485813</v>
      </c>
      <c r="AI7" s="121">
        <f>AG7+AH7</f>
        <v>356.48856467335986</v>
      </c>
      <c r="AJ7" s="121">
        <f>AI7+AF7</f>
        <v>749.87656773491221</v>
      </c>
      <c r="AK7" s="125">
        <v>237.99070303134476</v>
      </c>
      <c r="AL7" s="125">
        <v>273.21215634836381</v>
      </c>
      <c r="AM7" s="121">
        <f t="shared" ref="AM7" si="4">AK7+AL7</f>
        <v>511.20285937970857</v>
      </c>
      <c r="AN7" s="167">
        <v>284.40805295182372</v>
      </c>
      <c r="AO7" s="167">
        <v>0</v>
      </c>
      <c r="AP7" s="167">
        <f>AN7+AO7</f>
        <v>284.40805295182372</v>
      </c>
      <c r="AQ7" s="167">
        <f>AP7+AM7</f>
        <v>795.61091233153229</v>
      </c>
    </row>
    <row r="8" spans="1:43" s="167" customFormat="1">
      <c r="A8" s="161" t="s">
        <v>78</v>
      </c>
      <c r="B8" s="120">
        <f>SUM(B6:B7)</f>
        <v>1558.8275215971453</v>
      </c>
      <c r="C8" s="120">
        <f t="shared" ref="C8:G8" si="5">SUM(C6:C7)</f>
        <v>1631.1677461919603</v>
      </c>
      <c r="D8" s="121">
        <f t="shared" si="5"/>
        <v>3189.9952677891056</v>
      </c>
      <c r="E8" s="120">
        <f t="shared" si="5"/>
        <v>1595.9548829998839</v>
      </c>
      <c r="F8" s="120">
        <f t="shared" si="5"/>
        <v>1625.7796362142358</v>
      </c>
      <c r="G8" s="121">
        <f t="shared" si="5"/>
        <v>3221.7345192141197</v>
      </c>
      <c r="H8" s="121">
        <f>SUM(H6:H7)</f>
        <v>6411.7297870032253</v>
      </c>
      <c r="I8" s="120">
        <f t="shared" ref="I8:J8" si="6">SUM(I6:I7)</f>
        <v>1663.1916557433087</v>
      </c>
      <c r="J8" s="120">
        <f t="shared" si="6"/>
        <v>1628.7428323466443</v>
      </c>
      <c r="K8" s="121">
        <f>SUM(K6:K7)</f>
        <v>3291.934488089953</v>
      </c>
      <c r="L8" s="120">
        <f t="shared" ref="L8:Q8" si="7">SUM(L6:L7)</f>
        <v>1572.9212041688984</v>
      </c>
      <c r="M8" s="120">
        <f t="shared" si="7"/>
        <v>1653.0166715926994</v>
      </c>
      <c r="N8" s="121">
        <f t="shared" si="7"/>
        <v>3225.9378757615978</v>
      </c>
      <c r="O8" s="121">
        <f>SUM(O6:O7)</f>
        <v>6517.8723638515503</v>
      </c>
      <c r="P8" s="120">
        <f t="shared" si="7"/>
        <v>1782.5386011858541</v>
      </c>
      <c r="Q8" s="120">
        <f t="shared" si="7"/>
        <v>1854.7599230647891</v>
      </c>
      <c r="R8" s="121">
        <f>SUM(R6:R7)</f>
        <v>3637.2985242506434</v>
      </c>
      <c r="S8" s="120">
        <f t="shared" ref="S8:U8" si="8">SUM(S6:S7)</f>
        <v>1849.3601209248191</v>
      </c>
      <c r="T8" s="120">
        <f t="shared" si="8"/>
        <v>1925.3843527343706</v>
      </c>
      <c r="U8" s="121">
        <f t="shared" si="8"/>
        <v>3774.7444736591897</v>
      </c>
      <c r="V8" s="121">
        <f>SUM(V6:V7)</f>
        <v>7412.0429979098335</v>
      </c>
      <c r="W8" s="120">
        <f t="shared" ref="W8:AB8" si="9">SUM(W6:W7)</f>
        <v>2011.3800916998116</v>
      </c>
      <c r="X8" s="120">
        <f t="shared" si="9"/>
        <v>2006.0937752229893</v>
      </c>
      <c r="Y8" s="121">
        <f>SUM(Y6:Y7)</f>
        <v>4017.4738669228009</v>
      </c>
      <c r="Z8" s="120">
        <f t="shared" si="9"/>
        <v>1936.6096781200074</v>
      </c>
      <c r="AA8" s="120">
        <f t="shared" si="9"/>
        <v>2013.4642934864601</v>
      </c>
      <c r="AB8" s="121">
        <f t="shared" si="9"/>
        <v>3950.0739716064677</v>
      </c>
      <c r="AC8" s="121">
        <f>SUM(AC6:AC7)</f>
        <v>7967.547838529269</v>
      </c>
      <c r="AD8" s="120">
        <f t="shared" ref="AD8:AE8" si="10">SUM(AD6:AD7)</f>
        <v>1999.0403549200116</v>
      </c>
      <c r="AE8" s="120">
        <f t="shared" si="10"/>
        <v>2125.5561414999911</v>
      </c>
      <c r="AF8" s="121">
        <f>SUM(AF6:AF7)</f>
        <v>4124.5964964200029</v>
      </c>
      <c r="AG8" s="120">
        <f t="shared" ref="AG8:AI8" si="11">SUM(AG6:AG7)</f>
        <v>2176.9377964199962</v>
      </c>
      <c r="AH8" s="120">
        <f t="shared" si="11"/>
        <v>2113.6392816099951</v>
      </c>
      <c r="AI8" s="121">
        <f t="shared" si="11"/>
        <v>4290.5770780299918</v>
      </c>
      <c r="AJ8" s="121">
        <f>SUM(AJ6:AJ7)</f>
        <v>8415.1735744499947</v>
      </c>
      <c r="AK8" s="120">
        <f t="shared" ref="AK8:AL8" si="12">SUM(AK6:AK7)</f>
        <v>2147.9720870215183</v>
      </c>
      <c r="AL8" s="120">
        <f t="shared" si="12"/>
        <v>2262.0836299665057</v>
      </c>
      <c r="AM8" s="121">
        <f>SUM(AM6:AM7)</f>
        <v>4410.055716988024</v>
      </c>
      <c r="AN8" s="167">
        <f t="shared" ref="AN8:AP8" si="13">SUM(AN6:AN7)</f>
        <v>2371.9724250509221</v>
      </c>
      <c r="AO8" s="167">
        <f t="shared" si="13"/>
        <v>-2206.9776679400043</v>
      </c>
      <c r="AP8" s="167">
        <f t="shared" si="13"/>
        <v>164.99475711091782</v>
      </c>
      <c r="AQ8" s="167">
        <f>SUM(AQ6:AQ7)</f>
        <v>4575.0504740989418</v>
      </c>
    </row>
  </sheetData>
  <mergeCells count="42">
    <mergeCell ref="T4:T5"/>
    <mergeCell ref="U4:U5"/>
    <mergeCell ref="V4:V5"/>
    <mergeCell ref="S4:S5"/>
    <mergeCell ref="H4:H5"/>
    <mergeCell ref="I4:I5"/>
    <mergeCell ref="J4:J5"/>
    <mergeCell ref="K4:K5"/>
    <mergeCell ref="N4:N5"/>
    <mergeCell ref="O4:O5"/>
    <mergeCell ref="L4:L5"/>
    <mergeCell ref="Q4:Q5"/>
    <mergeCell ref="R4:R5"/>
    <mergeCell ref="P4:P5"/>
    <mergeCell ref="M4:M5"/>
    <mergeCell ref="G4:G5"/>
    <mergeCell ref="B4:B5"/>
    <mergeCell ref="C4:C5"/>
    <mergeCell ref="D4:D5"/>
    <mergeCell ref="E4:E5"/>
    <mergeCell ref="F4:F5"/>
    <mergeCell ref="AB4:AB5"/>
    <mergeCell ref="AC4:AC5"/>
    <mergeCell ref="W4:W5"/>
    <mergeCell ref="X4:X5"/>
    <mergeCell ref="Y4:Y5"/>
    <mergeCell ref="Z4:Z5"/>
    <mergeCell ref="AA4:AA5"/>
    <mergeCell ref="AI4:AI5"/>
    <mergeCell ref="AJ4:AJ5"/>
    <mergeCell ref="AD4:AD5"/>
    <mergeCell ref="AE4:AE5"/>
    <mergeCell ref="AF4:AF5"/>
    <mergeCell ref="AG4:AG5"/>
    <mergeCell ref="AH4:AH5"/>
    <mergeCell ref="AL4:AL5"/>
    <mergeCell ref="AK4:AK5"/>
    <mergeCell ref="AQ4:AQ5"/>
    <mergeCell ref="AP4:AP5"/>
    <mergeCell ref="AO4:AO5"/>
    <mergeCell ref="AN4:AN5"/>
    <mergeCell ref="AM4:AM5"/>
  </mergeCells>
  <hyperlinks>
    <hyperlink ref="A2" location="Contents!A1" display="              (Contents)" xr:uid="{F2361F3A-5241-4421-8E1E-6EA1CF9C133E}"/>
  </hyperlinks>
  <pageMargins left="0.75" right="0.75" top="1" bottom="1" header="0.5" footer="0.5"/>
  <pageSetup paperSize="9" scale="25" orientation="portrait" r:id="rId1"/>
  <headerFooter alignWithMargins="0">
    <oddFooter>&amp;L&amp;1#&amp;"Calibri"&amp;10&amp;K000000PÚBLICO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0F2B-D6B1-45D3-8ADE-3CADC4256DEE}">
  <sheetPr>
    <tabColor rgb="FF5775CF"/>
    <pageSetUpPr autoPageBreaks="0"/>
  </sheetPr>
  <dimension ref="A1:AR12"/>
  <sheetViews>
    <sheetView showGridLines="0" zoomScale="80" zoomScaleNormal="80" workbookViewId="0">
      <pane xSplit="1" topLeftCell="Z1" activePane="topRight" state="frozen"/>
      <selection activeCell="R17" sqref="R17"/>
      <selection pane="topRight" activeCell="AT7" sqref="AT7"/>
    </sheetView>
  </sheetViews>
  <sheetFormatPr defaultColWidth="9.140625" defaultRowHeight="15" outlineLevelCol="1"/>
  <cols>
    <col min="1" max="1" width="62.28515625" style="36" customWidth="1"/>
    <col min="2" max="30" width="9.140625" style="36"/>
    <col min="31" max="40" width="9.140625" style="36" customWidth="1"/>
    <col min="41" max="43" width="9.140625" style="36" hidden="1" customWidth="1" outlineLevel="1"/>
    <col min="44" max="44" width="9.140625" style="36" collapsed="1"/>
    <col min="45" max="16384" width="9.140625" style="36"/>
  </cols>
  <sheetData>
    <row r="1" spans="1:43" ht="57.75" customHeight="1">
      <c r="A1" s="78"/>
    </row>
    <row r="2" spans="1:43">
      <c r="A2" s="160" t="s">
        <v>350</v>
      </c>
    </row>
    <row r="3" spans="1:43">
      <c r="A3" s="6"/>
    </row>
    <row r="4" spans="1:43" s="133" customFormat="1" ht="33" customHeight="1">
      <c r="A4" s="168" t="s">
        <v>608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6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7" t="s">
        <v>465</v>
      </c>
      <c r="P4" s="116" t="s">
        <v>502</v>
      </c>
      <c r="Q4" s="116" t="s">
        <v>541</v>
      </c>
      <c r="R4" s="116" t="s">
        <v>542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572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616</v>
      </c>
      <c r="AG4" s="116" t="s">
        <v>617</v>
      </c>
      <c r="AH4" s="116" t="s">
        <v>618</v>
      </c>
      <c r="AI4" s="116" t="s">
        <v>619</v>
      </c>
      <c r="AJ4" s="116" t="s">
        <v>613</v>
      </c>
      <c r="AK4" s="293" t="s">
        <v>676</v>
      </c>
      <c r="AL4" s="293" t="s">
        <v>677</v>
      </c>
      <c r="AM4" s="293" t="s">
        <v>678</v>
      </c>
      <c r="AN4" s="293" t="s">
        <v>674</v>
      </c>
      <c r="AO4" s="293" t="s">
        <v>675</v>
      </c>
      <c r="AP4" s="293" t="s">
        <v>679</v>
      </c>
      <c r="AQ4" s="292" t="s">
        <v>680</v>
      </c>
    </row>
    <row r="5" spans="1:43" s="133" customFormat="1">
      <c r="A5" s="169" t="s">
        <v>515</v>
      </c>
      <c r="B5" s="170">
        <v>-676.77027071999987</v>
      </c>
      <c r="C5" s="170">
        <v>-579.98542601000042</v>
      </c>
      <c r="D5" s="126">
        <f>B5+C5</f>
        <v>-1256.7556967300002</v>
      </c>
      <c r="E5" s="170">
        <v>-624.95945288000019</v>
      </c>
      <c r="F5" s="170">
        <v>-574.26230548999979</v>
      </c>
      <c r="G5" s="126">
        <f>E5+F5</f>
        <v>-1199.2217583699999</v>
      </c>
      <c r="H5" s="126">
        <f>D5+G5</f>
        <v>-2455.9774551</v>
      </c>
      <c r="I5" s="170">
        <v>-945.42500679000011</v>
      </c>
      <c r="J5" s="170">
        <v>-850.38635360999876</v>
      </c>
      <c r="K5" s="126">
        <f>J5+I5</f>
        <v>-1795.8113603999989</v>
      </c>
      <c r="L5" s="170">
        <v>-521.83130500999971</v>
      </c>
      <c r="M5" s="170">
        <v>-579.85273168000106</v>
      </c>
      <c r="N5" s="126">
        <f>M5+L5</f>
        <v>-1101.6840366900008</v>
      </c>
      <c r="O5" s="126">
        <f>K5+N5</f>
        <v>-2897.4953970899996</v>
      </c>
      <c r="P5" s="170">
        <v>-666.13453976999972</v>
      </c>
      <c r="Q5" s="170">
        <v>-615.84137439999995</v>
      </c>
      <c r="R5" s="126">
        <f>Q5+P5</f>
        <v>-1281.9759141699997</v>
      </c>
      <c r="S5" s="170">
        <v>-667.33984088000079</v>
      </c>
      <c r="T5" s="170">
        <v>-1013.3188402599999</v>
      </c>
      <c r="U5" s="126">
        <f>T5+S5</f>
        <v>-1680.6586811400007</v>
      </c>
      <c r="V5" s="126">
        <f>R5+U5</f>
        <v>-2962.6345953100003</v>
      </c>
      <c r="W5" s="170">
        <v>-785.84145807000004</v>
      </c>
      <c r="X5" s="170">
        <v>-581.26044910000019</v>
      </c>
      <c r="Y5" s="126">
        <f>X5+W5</f>
        <v>-1367.1019071700002</v>
      </c>
      <c r="Z5" s="170">
        <v>-770.93429300999981</v>
      </c>
      <c r="AA5" s="170">
        <v>-726.25622135000026</v>
      </c>
      <c r="AB5" s="126">
        <f>AA5+Z5</f>
        <v>-1497.1905143600002</v>
      </c>
      <c r="AC5" s="126">
        <f>Y5+AB5</f>
        <v>-2864.2924215300004</v>
      </c>
      <c r="AD5" s="170">
        <v>-1041.9661785099997</v>
      </c>
      <c r="AE5" s="170">
        <v>-696.01220521000005</v>
      </c>
      <c r="AF5" s="126">
        <f>AE5+AD5</f>
        <v>-1737.9783837199998</v>
      </c>
      <c r="AG5" s="170">
        <v>-1098.2504553599999</v>
      </c>
      <c r="AH5" s="170">
        <v>-997.30923460999941</v>
      </c>
      <c r="AI5" s="126">
        <f>AH5+AG5</f>
        <v>-2095.5596899699995</v>
      </c>
      <c r="AJ5" s="126">
        <f>AF5+AI5</f>
        <v>-3833.5380736899992</v>
      </c>
      <c r="AK5" s="170">
        <v>-898.79633935999971</v>
      </c>
      <c r="AL5" s="170">
        <v>-663.79931956000007</v>
      </c>
      <c r="AM5" s="126">
        <f>AL5+AK5</f>
        <v>-1562.5956589199998</v>
      </c>
      <c r="AN5" s="170">
        <v>-981.72745876999954</v>
      </c>
      <c r="AO5" s="170">
        <v>981.61387549999961</v>
      </c>
      <c r="AP5" s="126">
        <f>AO5+AN5</f>
        <v>-0.11358326999993551</v>
      </c>
      <c r="AQ5" s="126">
        <f>AM5+AP5</f>
        <v>-1562.7092421899997</v>
      </c>
    </row>
    <row r="6" spans="1:43" s="133" customFormat="1">
      <c r="A6" s="171" t="s">
        <v>516</v>
      </c>
      <c r="B6" s="170">
        <v>148.69437301000002</v>
      </c>
      <c r="C6" s="170">
        <v>127.73912991000006</v>
      </c>
      <c r="D6" s="126">
        <f t="shared" ref="D6" si="0">B6+C6</f>
        <v>276.43350292000008</v>
      </c>
      <c r="E6" s="170">
        <v>177.05541370999995</v>
      </c>
      <c r="F6" s="170">
        <v>105.00533719000002</v>
      </c>
      <c r="G6" s="126">
        <f t="shared" ref="G6:G9" si="1">E6+F6</f>
        <v>282.06075089999996</v>
      </c>
      <c r="H6" s="126">
        <f>D6+G6</f>
        <v>558.49425382000004</v>
      </c>
      <c r="I6" s="170">
        <v>133.34002214000003</v>
      </c>
      <c r="J6" s="170">
        <v>119.4165325999999</v>
      </c>
      <c r="K6" s="126">
        <f t="shared" ref="K6:K9" si="2">J6+I6</f>
        <v>252.75655473999993</v>
      </c>
      <c r="L6" s="170">
        <v>159.65191010000001</v>
      </c>
      <c r="M6" s="170">
        <v>130.23325872000007</v>
      </c>
      <c r="N6" s="126">
        <f t="shared" ref="N6:N9" si="3">M6+L6</f>
        <v>289.8851688200001</v>
      </c>
      <c r="O6" s="126">
        <f>K6+N6</f>
        <v>542.64172356000006</v>
      </c>
      <c r="P6" s="170">
        <v>171.14854031999997</v>
      </c>
      <c r="Q6" s="170">
        <v>147.71801362000002</v>
      </c>
      <c r="R6" s="126">
        <f t="shared" ref="R6:R9" si="4">Q6+P6</f>
        <v>318.86655394000002</v>
      </c>
      <c r="S6" s="170">
        <v>157.26994323000002</v>
      </c>
      <c r="T6" s="170">
        <v>239.83472577999999</v>
      </c>
      <c r="U6" s="126">
        <f t="shared" ref="U6:U9" si="5">T6+S6</f>
        <v>397.10466901000001</v>
      </c>
      <c r="V6" s="126">
        <f>R6+U6</f>
        <v>715.97122295000008</v>
      </c>
      <c r="W6" s="170">
        <v>170.33448398999997</v>
      </c>
      <c r="X6" s="170">
        <v>262.12408507000004</v>
      </c>
      <c r="Y6" s="126">
        <f t="shared" ref="Y6:Y9" si="6">X6+W6</f>
        <v>432.45856906</v>
      </c>
      <c r="Z6" s="170">
        <v>140.30004362</v>
      </c>
      <c r="AA6" s="170">
        <v>129.70937353000005</v>
      </c>
      <c r="AB6" s="126">
        <f t="shared" ref="AB6:AB9" si="7">AA6+Z6</f>
        <v>270.00941715000005</v>
      </c>
      <c r="AC6" s="126">
        <f>Y6+AB6</f>
        <v>702.46798621000005</v>
      </c>
      <c r="AD6" s="170">
        <v>153.36979991000004</v>
      </c>
      <c r="AE6" s="170">
        <v>146.33925321000001</v>
      </c>
      <c r="AF6" s="126">
        <f t="shared" ref="AF6:AF9" si="8">AE6+AD6</f>
        <v>299.70905312000002</v>
      </c>
      <c r="AG6" s="170">
        <v>208.24255320999998</v>
      </c>
      <c r="AH6" s="170">
        <v>175.85048987000002</v>
      </c>
      <c r="AI6" s="126">
        <f t="shared" ref="AI6:AI9" si="9">AH6+AG6</f>
        <v>384.09304308000003</v>
      </c>
      <c r="AJ6" s="126">
        <f>AF6+AI6</f>
        <v>683.80209620000005</v>
      </c>
      <c r="AK6" s="170">
        <v>164.22477903999999</v>
      </c>
      <c r="AL6" s="170">
        <v>138.54968523999997</v>
      </c>
      <c r="AM6" s="126">
        <f t="shared" ref="AM6:AM9" si="10">AL6+AK6</f>
        <v>302.77446427999996</v>
      </c>
      <c r="AN6" s="170">
        <v>155.17407734999998</v>
      </c>
      <c r="AO6" s="170">
        <v>-155.17407734999998</v>
      </c>
      <c r="AP6" s="126">
        <f t="shared" ref="AP6:AP9" si="11">AO6+AN6</f>
        <v>0</v>
      </c>
      <c r="AQ6" s="126">
        <f>AM6+AP6</f>
        <v>302.77446427999996</v>
      </c>
    </row>
    <row r="7" spans="1:43" s="174" customFormat="1">
      <c r="A7" s="172" t="s">
        <v>517</v>
      </c>
      <c r="B7" s="173">
        <f>SUM(B5:B6)</f>
        <v>-528.07589770999982</v>
      </c>
      <c r="C7" s="173">
        <f>SUM(C5:C6)</f>
        <v>-452.24629610000034</v>
      </c>
      <c r="D7" s="121">
        <f>B7+C7</f>
        <v>-980.32219381000016</v>
      </c>
      <c r="E7" s="173">
        <f>SUM(E5:E6)</f>
        <v>-447.90403917000026</v>
      </c>
      <c r="F7" s="173">
        <f>SUM(F5:F6)</f>
        <v>-469.25696829999976</v>
      </c>
      <c r="G7" s="121">
        <f>E7+F7</f>
        <v>-917.16100746999996</v>
      </c>
      <c r="H7" s="121">
        <f t="shared" ref="H7:H9" si="12">D7+G7</f>
        <v>-1897.4832012800002</v>
      </c>
      <c r="I7" s="173">
        <f t="shared" ref="I7:J7" si="13">SUM(I5:I6)</f>
        <v>-812.08498465000002</v>
      </c>
      <c r="J7" s="173">
        <f t="shared" si="13"/>
        <v>-730.9698210099989</v>
      </c>
      <c r="K7" s="121">
        <f t="shared" si="2"/>
        <v>-1543.0548056599989</v>
      </c>
      <c r="L7" s="173">
        <f t="shared" ref="L7:M7" si="14">SUM(L5:L6)</f>
        <v>-362.1793949099997</v>
      </c>
      <c r="M7" s="173">
        <f t="shared" si="14"/>
        <v>-449.61947296000096</v>
      </c>
      <c r="N7" s="121">
        <f t="shared" si="3"/>
        <v>-811.79886787000066</v>
      </c>
      <c r="O7" s="121">
        <f t="shared" ref="O7:O9" si="15">K7+N7</f>
        <v>-2354.8536735299995</v>
      </c>
      <c r="P7" s="173">
        <f>SUM(P5:P6)</f>
        <v>-494.98599944999978</v>
      </c>
      <c r="Q7" s="173">
        <f>SUM(Q5:Q6)</f>
        <v>-468.12336077999993</v>
      </c>
      <c r="R7" s="121">
        <f t="shared" si="4"/>
        <v>-963.10936022999977</v>
      </c>
      <c r="S7" s="173">
        <f>SUM(S5:S6)</f>
        <v>-510.06989765000077</v>
      </c>
      <c r="T7" s="173">
        <f>SUM(T5:T6)</f>
        <v>-773.4841144799999</v>
      </c>
      <c r="U7" s="121">
        <f t="shared" si="5"/>
        <v>-1283.5540121300007</v>
      </c>
      <c r="V7" s="121">
        <f t="shared" ref="V7:V9" si="16">R7+U7</f>
        <v>-2246.6633723600007</v>
      </c>
      <c r="W7" s="173">
        <f>SUM(W5:W6)</f>
        <v>-615.50697408000008</v>
      </c>
      <c r="X7" s="173">
        <f>SUM(X5:X6)</f>
        <v>-319.13636403000015</v>
      </c>
      <c r="Y7" s="121">
        <f t="shared" si="6"/>
        <v>-934.64333811000029</v>
      </c>
      <c r="Z7" s="173">
        <f>SUM(Z5:Z6)</f>
        <v>-630.63424938999981</v>
      </c>
      <c r="AA7" s="173">
        <f>SUM(AA5:AA6)</f>
        <v>-596.54684782000027</v>
      </c>
      <c r="AB7" s="121">
        <f t="shared" si="7"/>
        <v>-1227.1810972100002</v>
      </c>
      <c r="AC7" s="121">
        <f t="shared" ref="AC7:AC9" si="17">Y7+AB7</f>
        <v>-2161.8244353200007</v>
      </c>
      <c r="AD7" s="173">
        <f>SUM(AD5:AD6)</f>
        <v>-888.59637859999975</v>
      </c>
      <c r="AE7" s="173">
        <f>SUM(AE5:AE6)</f>
        <v>-549.67295200000001</v>
      </c>
      <c r="AF7" s="121">
        <f t="shared" si="8"/>
        <v>-1438.2693305999996</v>
      </c>
      <c r="AG7" s="173">
        <f>SUM(AG5:AG6)</f>
        <v>-890.00790214999995</v>
      </c>
      <c r="AH7" s="173">
        <f>SUM(AH5:AH6)</f>
        <v>-821.45874473999936</v>
      </c>
      <c r="AI7" s="121">
        <f t="shared" si="9"/>
        <v>-1711.4666468899993</v>
      </c>
      <c r="AJ7" s="121">
        <f t="shared" ref="AJ7:AJ9" si="18">AF7+AI7</f>
        <v>-3149.7359774899987</v>
      </c>
      <c r="AK7" s="173">
        <f>SUM(AK5:AK6)</f>
        <v>-734.57156031999966</v>
      </c>
      <c r="AL7" s="173">
        <f>SUM(AL5:AL6)</f>
        <v>-525.24963432000004</v>
      </c>
      <c r="AM7" s="121">
        <f t="shared" si="10"/>
        <v>-1259.8211946399997</v>
      </c>
      <c r="AN7" s="173">
        <f>SUM(AN5:AN6)</f>
        <v>-826.5533814199996</v>
      </c>
      <c r="AO7" s="173">
        <f>SUM(AO5:AO6)</f>
        <v>826.43979814999966</v>
      </c>
      <c r="AP7" s="121">
        <f t="shared" si="11"/>
        <v>-0.11358326999993551</v>
      </c>
      <c r="AQ7" s="121">
        <f t="shared" ref="AQ7:AQ9" si="19">AM7+AP7</f>
        <v>-1259.9347779099996</v>
      </c>
    </row>
    <row r="8" spans="1:43" s="133" customFormat="1">
      <c r="A8" s="171" t="s">
        <v>122</v>
      </c>
      <c r="B8" s="170">
        <v>-76.791730560000005</v>
      </c>
      <c r="C8" s="170">
        <v>-92.673633589999994</v>
      </c>
      <c r="D8" s="126">
        <f t="shared" ref="D8:D9" si="20">B8+C8</f>
        <v>-169.46536415</v>
      </c>
      <c r="E8" s="170">
        <v>-108.89791112000003</v>
      </c>
      <c r="F8" s="170">
        <v>-104.00210322</v>
      </c>
      <c r="G8" s="126">
        <f t="shared" si="1"/>
        <v>-212.90001434000004</v>
      </c>
      <c r="H8" s="126">
        <f t="shared" si="12"/>
        <v>-382.36537849000001</v>
      </c>
      <c r="I8" s="170">
        <v>-101.67683498000001</v>
      </c>
      <c r="J8" s="170">
        <v>-132.28487671000002</v>
      </c>
      <c r="K8" s="126">
        <f t="shared" si="2"/>
        <v>-233.96171169000002</v>
      </c>
      <c r="L8" s="170">
        <v>-155.61436093000006</v>
      </c>
      <c r="M8" s="170">
        <v>-108.74648239000001</v>
      </c>
      <c r="N8" s="126">
        <f t="shared" si="3"/>
        <v>-264.36084332000007</v>
      </c>
      <c r="O8" s="126">
        <f t="shared" si="15"/>
        <v>-498.32255501000009</v>
      </c>
      <c r="P8" s="170">
        <v>-74.623316900000006</v>
      </c>
      <c r="Q8" s="170">
        <v>-80.103783209999989</v>
      </c>
      <c r="R8" s="126">
        <f t="shared" si="4"/>
        <v>-154.72710010999998</v>
      </c>
      <c r="S8" s="170">
        <v>-70.719646009999991</v>
      </c>
      <c r="T8" s="170">
        <v>-70.733206089999996</v>
      </c>
      <c r="U8" s="126">
        <f t="shared" si="5"/>
        <v>-141.45285209999997</v>
      </c>
      <c r="V8" s="126">
        <f t="shared" si="16"/>
        <v>-296.17995220999995</v>
      </c>
      <c r="W8" s="170">
        <v>-83.187448930000002</v>
      </c>
      <c r="X8" s="170">
        <v>-283.50578633999999</v>
      </c>
      <c r="Y8" s="126">
        <f t="shared" si="6"/>
        <v>-366.69323527</v>
      </c>
      <c r="Z8" s="170">
        <v>-155.90478474999873</v>
      </c>
      <c r="AA8" s="170">
        <v>-374.61121612646622</v>
      </c>
      <c r="AB8" s="126">
        <f t="shared" si="7"/>
        <v>-530.51600087646489</v>
      </c>
      <c r="AC8" s="126">
        <f t="shared" si="17"/>
        <v>-897.20923614646495</v>
      </c>
      <c r="AD8" s="170">
        <v>-298.6533306300206</v>
      </c>
      <c r="AE8" s="170">
        <v>-438.40628873998611</v>
      </c>
      <c r="AF8" s="126">
        <f t="shared" si="8"/>
        <v>-737.05961937000666</v>
      </c>
      <c r="AG8" s="170">
        <v>-249.85163873000383</v>
      </c>
      <c r="AH8" s="170">
        <v>-206.05815587999996</v>
      </c>
      <c r="AI8" s="126">
        <f t="shared" si="9"/>
        <v>-455.90979461000381</v>
      </c>
      <c r="AJ8" s="126">
        <f t="shared" si="18"/>
        <v>-1192.9694139800104</v>
      </c>
      <c r="AK8" s="170">
        <v>-209.54074259150994</v>
      </c>
      <c r="AL8" s="170">
        <v>-363.34202474649459</v>
      </c>
      <c r="AM8" s="126">
        <f t="shared" si="10"/>
        <v>-572.88276733800456</v>
      </c>
      <c r="AN8" s="170">
        <v>-172.88501530091773</v>
      </c>
      <c r="AO8" s="170">
        <v>0</v>
      </c>
      <c r="AP8" s="126">
        <f t="shared" si="11"/>
        <v>-172.88501530091773</v>
      </c>
      <c r="AQ8" s="126">
        <f t="shared" si="19"/>
        <v>-745.76778263892231</v>
      </c>
    </row>
    <row r="9" spans="1:43" s="133" customFormat="1">
      <c r="A9" s="171" t="s">
        <v>123</v>
      </c>
      <c r="B9" s="170">
        <v>64.024205179999996</v>
      </c>
      <c r="C9" s="170">
        <v>3.609325300000009</v>
      </c>
      <c r="D9" s="126">
        <f t="shared" si="20"/>
        <v>67.633530480000005</v>
      </c>
      <c r="E9" s="170">
        <v>56.990837030000002</v>
      </c>
      <c r="F9" s="170">
        <v>-17.649080139999999</v>
      </c>
      <c r="G9" s="126">
        <f t="shared" si="1"/>
        <v>39.341756889999999</v>
      </c>
      <c r="H9" s="126">
        <f t="shared" si="12"/>
        <v>106.97528737</v>
      </c>
      <c r="I9" s="170">
        <v>-1.7710276099999993</v>
      </c>
      <c r="J9" s="170">
        <v>-7.5868232199999976</v>
      </c>
      <c r="K9" s="126">
        <f t="shared" si="2"/>
        <v>-9.3578508299999967</v>
      </c>
      <c r="L9" s="170">
        <v>-37.769852439999994</v>
      </c>
      <c r="M9" s="170">
        <v>93.11467460999998</v>
      </c>
      <c r="N9" s="126">
        <f t="shared" si="3"/>
        <v>55.344822169999986</v>
      </c>
      <c r="O9" s="126">
        <f t="shared" si="15"/>
        <v>45.98697133999999</v>
      </c>
      <c r="P9" s="170">
        <v>-7.2415921000000019</v>
      </c>
      <c r="Q9" s="170">
        <v>10.241969709999999</v>
      </c>
      <c r="R9" s="126">
        <f t="shared" si="4"/>
        <v>3.0003776099999975</v>
      </c>
      <c r="S9" s="170">
        <v>13.414739929999996</v>
      </c>
      <c r="T9" s="170">
        <v>1.6360725500000026</v>
      </c>
      <c r="U9" s="126">
        <f t="shared" si="5"/>
        <v>15.050812479999999</v>
      </c>
      <c r="V9" s="126">
        <f t="shared" si="16"/>
        <v>18.051190089999999</v>
      </c>
      <c r="W9" s="170">
        <v>7.043229150000001</v>
      </c>
      <c r="X9" s="170">
        <v>1.7291329599999949</v>
      </c>
      <c r="Y9" s="126">
        <f t="shared" si="6"/>
        <v>8.772362109999996</v>
      </c>
      <c r="Z9" s="170">
        <v>5.3802760399999592</v>
      </c>
      <c r="AA9" s="170">
        <v>19.335555409999966</v>
      </c>
      <c r="AB9" s="126">
        <f t="shared" si="7"/>
        <v>24.715831449999925</v>
      </c>
      <c r="AC9" s="126">
        <f t="shared" si="17"/>
        <v>33.488193559999921</v>
      </c>
      <c r="AD9" s="170">
        <v>3.4533912899999999</v>
      </c>
      <c r="AE9" s="170">
        <v>-46.094172870000001</v>
      </c>
      <c r="AF9" s="126">
        <f t="shared" si="8"/>
        <v>-42.640781580000002</v>
      </c>
      <c r="AG9" s="170">
        <v>-8.9396367800000007</v>
      </c>
      <c r="AH9" s="170">
        <v>49.396240859999999</v>
      </c>
      <c r="AI9" s="126">
        <f t="shared" si="9"/>
        <v>40.456604079999998</v>
      </c>
      <c r="AJ9" s="126">
        <f t="shared" si="18"/>
        <v>-2.1841775000000041</v>
      </c>
      <c r="AK9" s="170">
        <v>0.65455226999999927</v>
      </c>
      <c r="AL9" s="170">
        <v>18.305599520000008</v>
      </c>
      <c r="AM9" s="126">
        <f t="shared" si="10"/>
        <v>18.960151790000008</v>
      </c>
      <c r="AN9" s="170">
        <v>-4.0282777000000003</v>
      </c>
      <c r="AO9" s="170">
        <v>4.0282777000000003</v>
      </c>
      <c r="AP9" s="126">
        <f t="shared" si="11"/>
        <v>0</v>
      </c>
      <c r="AQ9" s="126">
        <f t="shared" si="19"/>
        <v>18.960151790000008</v>
      </c>
    </row>
    <row r="10" spans="1:43" s="133" customFormat="1">
      <c r="A10" s="172" t="s">
        <v>518</v>
      </c>
      <c r="B10" s="173">
        <f>SUM(B7:B9)</f>
        <v>-540.84342308999987</v>
      </c>
      <c r="C10" s="173">
        <f>SUM(C7:C9)</f>
        <v>-541.31060439000032</v>
      </c>
      <c r="D10" s="121">
        <f t="shared" ref="D10:AQ10" si="21">SUM(D7:D9)</f>
        <v>-1082.1540274800002</v>
      </c>
      <c r="E10" s="173">
        <f t="shared" si="21"/>
        <v>-499.81111326000024</v>
      </c>
      <c r="F10" s="173">
        <f t="shared" si="21"/>
        <v>-590.90815165999982</v>
      </c>
      <c r="G10" s="121">
        <f t="shared" si="21"/>
        <v>-1090.7192649200001</v>
      </c>
      <c r="H10" s="121">
        <f t="shared" si="21"/>
        <v>-2172.8732924000005</v>
      </c>
      <c r="I10" s="173">
        <f t="shared" si="21"/>
        <v>-915.53284724000002</v>
      </c>
      <c r="J10" s="173">
        <f t="shared" si="21"/>
        <v>-870.84152093999899</v>
      </c>
      <c r="K10" s="121">
        <f t="shared" si="21"/>
        <v>-1786.374368179999</v>
      </c>
      <c r="L10" s="173">
        <f t="shared" si="21"/>
        <v>-555.56360827999981</v>
      </c>
      <c r="M10" s="173">
        <f t="shared" si="21"/>
        <v>-465.25128074000099</v>
      </c>
      <c r="N10" s="121">
        <f t="shared" si="21"/>
        <v>-1020.8148890200007</v>
      </c>
      <c r="O10" s="121">
        <f t="shared" si="21"/>
        <v>-2807.1892571999997</v>
      </c>
      <c r="P10" s="173">
        <f t="shared" si="21"/>
        <v>-576.85090844999979</v>
      </c>
      <c r="Q10" s="173">
        <f t="shared" si="21"/>
        <v>-537.98517427999991</v>
      </c>
      <c r="R10" s="121">
        <f t="shared" si="21"/>
        <v>-1114.8360827299998</v>
      </c>
      <c r="S10" s="173">
        <f t="shared" si="21"/>
        <v>-567.37480373000074</v>
      </c>
      <c r="T10" s="173">
        <f t="shared" si="21"/>
        <v>-842.58124801999986</v>
      </c>
      <c r="U10" s="121">
        <f t="shared" si="21"/>
        <v>-1409.9560517500006</v>
      </c>
      <c r="V10" s="121">
        <f t="shared" si="21"/>
        <v>-2524.7921344800006</v>
      </c>
      <c r="W10" s="173">
        <f t="shared" si="21"/>
        <v>-691.65119386000003</v>
      </c>
      <c r="X10" s="173">
        <f t="shared" si="21"/>
        <v>-600.91301741000007</v>
      </c>
      <c r="Y10" s="121">
        <f t="shared" si="21"/>
        <v>-1292.5642112700004</v>
      </c>
      <c r="Z10" s="173">
        <f t="shared" si="21"/>
        <v>-781.15875809999852</v>
      </c>
      <c r="AA10" s="173">
        <f t="shared" si="21"/>
        <v>-951.82250853646644</v>
      </c>
      <c r="AB10" s="121">
        <f t="shared" si="21"/>
        <v>-1732.9812666364651</v>
      </c>
      <c r="AC10" s="121">
        <f t="shared" si="21"/>
        <v>-3025.5454779064653</v>
      </c>
      <c r="AD10" s="173">
        <f t="shared" si="21"/>
        <v>-1183.7963179400206</v>
      </c>
      <c r="AE10" s="173">
        <f t="shared" si="21"/>
        <v>-1034.173413609986</v>
      </c>
      <c r="AF10" s="121">
        <f t="shared" si="21"/>
        <v>-2217.9697315500061</v>
      </c>
      <c r="AG10" s="173">
        <f t="shared" si="21"/>
        <v>-1148.7991776600038</v>
      </c>
      <c r="AH10" s="173">
        <f t="shared" si="21"/>
        <v>-978.1206597599994</v>
      </c>
      <c r="AI10" s="121">
        <f t="shared" si="21"/>
        <v>-2126.9198374200032</v>
      </c>
      <c r="AJ10" s="121">
        <f t="shared" si="21"/>
        <v>-4344.8895689700093</v>
      </c>
      <c r="AK10" s="173">
        <f t="shared" si="21"/>
        <v>-943.45775064150962</v>
      </c>
      <c r="AL10" s="173">
        <f t="shared" si="21"/>
        <v>-870.2860595464947</v>
      </c>
      <c r="AM10" s="121">
        <f t="shared" si="21"/>
        <v>-1813.7438101880043</v>
      </c>
      <c r="AN10" s="173">
        <f t="shared" si="21"/>
        <v>-1003.4666744209173</v>
      </c>
      <c r="AO10" s="173">
        <f t="shared" si="21"/>
        <v>830.46807584999965</v>
      </c>
      <c r="AP10" s="121">
        <f t="shared" si="21"/>
        <v>-172.99859857091766</v>
      </c>
      <c r="AQ10" s="121">
        <f t="shared" si="21"/>
        <v>-1986.742408758922</v>
      </c>
    </row>
    <row r="11" spans="1:43" s="133" customFormat="1">
      <c r="A11" s="172" t="s">
        <v>519</v>
      </c>
      <c r="B11" s="175">
        <v>3.5953885133244004E-2</v>
      </c>
      <c r="C11" s="175">
        <v>3.5538414621571701E-2</v>
      </c>
      <c r="D11" s="176">
        <v>3.565979657895528E-2</v>
      </c>
      <c r="E11" s="175">
        <v>3.1805794306171885E-2</v>
      </c>
      <c r="F11" s="175">
        <v>3.6282808624554762E-2</v>
      </c>
      <c r="G11" s="176">
        <v>3.6282808624554762E-2</v>
      </c>
      <c r="H11" s="176">
        <v>3.4470488063598086E-2</v>
      </c>
      <c r="I11" s="175">
        <v>5.4541400659311588E-2</v>
      </c>
      <c r="J11" s="175">
        <v>5.0945142835661379E-2</v>
      </c>
      <c r="K11" s="176">
        <v>5.2783268300670046E-2</v>
      </c>
      <c r="L11" s="175">
        <v>3.2646224522777545E-2</v>
      </c>
      <c r="M11" s="175">
        <v>2.7040067858564054E-2</v>
      </c>
      <c r="N11" s="176">
        <v>2.7040067858564054E-2</v>
      </c>
      <c r="O11" s="176">
        <v>4.0921477229746248E-2</v>
      </c>
      <c r="P11" s="175">
        <v>3.2394851578731856E-2</v>
      </c>
      <c r="Q11" s="175">
        <v>2.961259413916242E-2</v>
      </c>
      <c r="R11" s="176">
        <v>3.1022347270572733E-2</v>
      </c>
      <c r="S11" s="175">
        <v>3.0575940797649564E-2</v>
      </c>
      <c r="T11" s="175">
        <v>4.4466341694402466E-2</v>
      </c>
      <c r="U11" s="176">
        <v>3.7640124202169598E-2</v>
      </c>
      <c r="V11" s="176">
        <v>3.4324081942103533E-2</v>
      </c>
      <c r="W11" s="175">
        <v>3.6274981068138555E-2</v>
      </c>
      <c r="X11" s="175">
        <v>3.1456790399356206E-2</v>
      </c>
      <c r="Y11" s="176">
        <v>3.384757980651687E-2</v>
      </c>
      <c r="Z11" s="175">
        <v>4.0348624075219296E-2</v>
      </c>
      <c r="AA11" s="175">
        <v>4.7247176638524672E-2</v>
      </c>
      <c r="AB11" s="176">
        <v>4.3733375481728544E-2</v>
      </c>
      <c r="AC11" s="176">
        <v>3.8760074557661318E-2</v>
      </c>
      <c r="AD11" s="175">
        <v>5.6568581888230031E-2</v>
      </c>
      <c r="AE11" s="175">
        <v>4.8820937064399599E-2</v>
      </c>
      <c r="AF11" s="176">
        <v>5.273798296942505E-2</v>
      </c>
      <c r="AG11" s="175">
        <v>5.3990800904954971E-2</v>
      </c>
      <c r="AH11" s="175">
        <v>4.518608599259568E-2</v>
      </c>
      <c r="AI11" s="176">
        <v>9.9176886897550651E-2</v>
      </c>
      <c r="AJ11" s="176">
        <v>5.1055032394443367E-2</v>
      </c>
      <c r="AK11" s="175">
        <v>4.2790531169313986E-2</v>
      </c>
      <c r="AL11" s="175">
        <v>3.9418586182789074E-2</v>
      </c>
      <c r="AM11" s="176">
        <v>4.1143606389210698E-2</v>
      </c>
      <c r="AN11" s="175">
        <v>4.4971613405437212E-2</v>
      </c>
      <c r="AO11" s="175">
        <v>-4.1186095753221165E-2</v>
      </c>
      <c r="AP11" s="176">
        <v>0</v>
      </c>
      <c r="AQ11" s="176">
        <v>0</v>
      </c>
    </row>
    <row r="12" spans="1:43" ht="33" customHeight="1">
      <c r="A12" s="130" t="s">
        <v>520</v>
      </c>
    </row>
  </sheetData>
  <hyperlinks>
    <hyperlink ref="A2" location="Contents!A1" display="              (Contents)" xr:uid="{6C66ADDC-42A9-4F13-85C1-CA882765055E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AC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B163-78CC-40B9-8632-B49CAFA0848F}">
  <sheetPr>
    <tabColor rgb="FF5775CF"/>
    <pageSetUpPr fitToPage="1"/>
  </sheetPr>
  <dimension ref="A1:AR23"/>
  <sheetViews>
    <sheetView showGridLines="0" zoomScale="80" zoomScaleNormal="80" workbookViewId="0">
      <pane xSplit="1" ySplit="4" topLeftCell="AB11" activePane="bottomRight" state="frozen"/>
      <selection activeCell="R17" sqref="R17"/>
      <selection pane="topRight" activeCell="R17" sqref="R17"/>
      <selection pane="bottomLeft" activeCell="R17" sqref="R17"/>
      <selection pane="bottomRight" activeCell="AT4" sqref="AT4"/>
    </sheetView>
  </sheetViews>
  <sheetFormatPr defaultColWidth="9.140625" defaultRowHeight="15" customHeight="1" outlineLevelCol="1"/>
  <cols>
    <col min="1" max="1" width="59.5703125" style="14" customWidth="1"/>
    <col min="2" max="7" width="10.7109375" style="40" bestFit="1" customWidth="1"/>
    <col min="8" max="8" width="12.42578125" style="40" bestFit="1" customWidth="1"/>
    <col min="9" max="14" width="10.7109375" style="40" bestFit="1" customWidth="1"/>
    <col min="15" max="15" width="12.42578125" style="40" bestFit="1" customWidth="1"/>
    <col min="16" max="17" width="10.7109375" style="40" bestFit="1" customWidth="1"/>
    <col min="18" max="18" width="8.140625" style="40" bestFit="1" customWidth="1"/>
    <col min="19" max="20" width="10.7109375" style="5" bestFit="1" customWidth="1"/>
    <col min="21" max="35" width="10.7109375" style="40" bestFit="1" customWidth="1"/>
    <col min="36" max="36" width="12.42578125" style="40" bestFit="1" customWidth="1"/>
    <col min="37" max="40" width="10.7109375" style="40" bestFit="1" customWidth="1"/>
    <col min="41" max="41" width="9.140625" style="40" hidden="1" customWidth="1" outlineLevel="1"/>
    <col min="42" max="42" width="10" style="40" hidden="1" customWidth="1" outlineLevel="1"/>
    <col min="43" max="43" width="11.7109375" style="40" hidden="1" customWidth="1" outlineLevel="1"/>
    <col min="44" max="44" width="9.140625" style="40" collapsed="1"/>
    <col min="45" max="16384" width="9.140625" style="40"/>
  </cols>
  <sheetData>
    <row r="1" spans="1:43" ht="57.75" customHeight="1">
      <c r="A1" s="1"/>
      <c r="Y1" s="98"/>
    </row>
    <row r="2" spans="1:43" ht="15" customHeight="1">
      <c r="A2" s="160" t="s">
        <v>350</v>
      </c>
      <c r="S2" s="12"/>
      <c r="T2" s="12"/>
    </row>
    <row r="3" spans="1:43" s="9" customFormat="1" ht="15" customHeight="1">
      <c r="A3" s="35"/>
    </row>
    <row r="4" spans="1:43" s="118" customFormat="1" ht="21" customHeight="1">
      <c r="A4" s="115" t="s">
        <v>528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7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7" t="s">
        <v>465</v>
      </c>
      <c r="P4" s="116" t="s">
        <v>502</v>
      </c>
      <c r="Q4" s="116" t="s">
        <v>541</v>
      </c>
      <c r="R4" s="116" t="s">
        <v>542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572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616</v>
      </c>
      <c r="AG4" s="116" t="s">
        <v>617</v>
      </c>
      <c r="AH4" s="116" t="s">
        <v>618</v>
      </c>
      <c r="AI4" s="116" t="s">
        <v>619</v>
      </c>
      <c r="AJ4" s="117" t="s">
        <v>613</v>
      </c>
      <c r="AK4" s="116" t="s">
        <v>676</v>
      </c>
      <c r="AL4" s="116" t="s">
        <v>677</v>
      </c>
      <c r="AM4" s="116" t="s">
        <v>678</v>
      </c>
      <c r="AN4" s="116" t="s">
        <v>674</v>
      </c>
      <c r="AO4" s="116" t="s">
        <v>675</v>
      </c>
      <c r="AP4" s="116" t="s">
        <v>679</v>
      </c>
      <c r="AQ4" s="117" t="s">
        <v>680</v>
      </c>
    </row>
    <row r="5" spans="1:43" s="179" customFormat="1" ht="15" customHeight="1">
      <c r="A5" s="177" t="s">
        <v>522</v>
      </c>
      <c r="B5" s="178">
        <v>186.39191597000001</v>
      </c>
      <c r="C5" s="178">
        <v>184.59364599999995</v>
      </c>
      <c r="D5" s="121">
        <f>C5+B5</f>
        <v>370.98556196999994</v>
      </c>
      <c r="E5" s="178">
        <v>196.78104074999999</v>
      </c>
      <c r="F5" s="178">
        <v>211.00325430999999</v>
      </c>
      <c r="G5" s="121">
        <f>F5+E5</f>
        <v>407.78429505999998</v>
      </c>
      <c r="H5" s="121">
        <f>G5+D5</f>
        <v>778.76985702999991</v>
      </c>
      <c r="I5" s="178">
        <v>187.96322800000002</v>
      </c>
      <c r="J5" s="178">
        <v>118.86401799999999</v>
      </c>
      <c r="K5" s="121">
        <f>J5+I5</f>
        <v>306.827246</v>
      </c>
      <c r="L5" s="178">
        <v>178.60747400000002</v>
      </c>
      <c r="M5" s="178">
        <v>205.48982810000001</v>
      </c>
      <c r="N5" s="121">
        <f>M5+L5</f>
        <v>384.09730210000004</v>
      </c>
      <c r="O5" s="121">
        <f>N5+K5</f>
        <v>690.92454810000004</v>
      </c>
      <c r="P5" s="178">
        <v>180.39369199999999</v>
      </c>
      <c r="Q5" s="178">
        <v>160.62141500000001</v>
      </c>
      <c r="R5" s="121">
        <f>Q5+P5</f>
        <v>341.015107</v>
      </c>
      <c r="S5" s="178">
        <v>182.03850589000001</v>
      </c>
      <c r="T5" s="178">
        <v>132.09592161</v>
      </c>
      <c r="U5" s="121">
        <f>T5+S5</f>
        <v>314.13442750000002</v>
      </c>
      <c r="V5" s="121">
        <f>U5+R5</f>
        <v>655.14953450000007</v>
      </c>
      <c r="W5" s="178">
        <v>127.74056400000001</v>
      </c>
      <c r="X5" s="178">
        <v>116.87190265000001</v>
      </c>
      <c r="Y5" s="121">
        <f>X5+W5</f>
        <v>244.61246665000002</v>
      </c>
      <c r="Z5" s="178">
        <v>151.09139498000002</v>
      </c>
      <c r="AA5" s="178">
        <v>165.16457272</v>
      </c>
      <c r="AB5" s="121">
        <f>AA5+Z5</f>
        <v>316.25596770000004</v>
      </c>
      <c r="AC5" s="121">
        <f>AB5+Y5</f>
        <v>560.86843435000003</v>
      </c>
      <c r="AD5" s="178">
        <v>172.97403703000001</v>
      </c>
      <c r="AE5" s="178">
        <v>172.72799671999999</v>
      </c>
      <c r="AF5" s="121">
        <f>AE5+AD5</f>
        <v>345.70203375</v>
      </c>
      <c r="AG5" s="178">
        <v>220.00935199999998</v>
      </c>
      <c r="AH5" s="178">
        <v>247.00350700000001</v>
      </c>
      <c r="AI5" s="121">
        <f>AH5+AG5</f>
        <v>467.01285899999999</v>
      </c>
      <c r="AJ5" s="121">
        <f>AI5+AF5</f>
        <v>812.71489274999999</v>
      </c>
      <c r="AK5" s="178">
        <v>238.61752396999998</v>
      </c>
      <c r="AL5" s="178">
        <v>223.24227200000001</v>
      </c>
      <c r="AM5" s="121">
        <f>AL5+AK5</f>
        <v>461.85979596999999</v>
      </c>
      <c r="AN5" s="178">
        <v>248.35692599999999</v>
      </c>
      <c r="AO5" s="178">
        <v>-248.35692599999999</v>
      </c>
      <c r="AP5" s="121">
        <f>AO5+AN5</f>
        <v>0</v>
      </c>
      <c r="AQ5" s="121">
        <f>AP5+AM5</f>
        <v>461.85979596999999</v>
      </c>
    </row>
    <row r="6" spans="1:43" s="179" customFormat="1" ht="15" customHeight="1">
      <c r="A6" s="177" t="s">
        <v>523</v>
      </c>
      <c r="B6" s="178">
        <v>136.62611627000001</v>
      </c>
      <c r="C6" s="178">
        <v>140.40431649999994</v>
      </c>
      <c r="D6" s="121">
        <f t="shared" ref="D6:D12" si="0">C6+B6</f>
        <v>277.03043276999995</v>
      </c>
      <c r="E6" s="178">
        <v>143.04223182999999</v>
      </c>
      <c r="F6" s="178">
        <v>150.17372723999998</v>
      </c>
      <c r="G6" s="121">
        <f t="shared" ref="G6:G12" si="1">F6+E6</f>
        <v>293.21595906999994</v>
      </c>
      <c r="H6" s="121">
        <f t="shared" ref="H6:H12" si="2">G6+D6</f>
        <v>570.24639183999989</v>
      </c>
      <c r="I6" s="178">
        <v>136.17953455</v>
      </c>
      <c r="J6" s="178">
        <v>86.329371079999987</v>
      </c>
      <c r="K6" s="121">
        <f t="shared" ref="K6:K12" si="3">J6+I6</f>
        <v>222.50890562999999</v>
      </c>
      <c r="L6" s="178">
        <v>136.32660066999998</v>
      </c>
      <c r="M6" s="178">
        <v>158.5893331</v>
      </c>
      <c r="N6" s="121">
        <f t="shared" ref="N6:N12" si="4">M6+L6</f>
        <v>294.91593376999998</v>
      </c>
      <c r="O6" s="121">
        <f t="shared" ref="O6:O12" si="5">N6+K6</f>
        <v>517.4248394</v>
      </c>
      <c r="P6" s="178">
        <v>136.38750377000005</v>
      </c>
      <c r="Q6" s="178">
        <v>135.81357883000001</v>
      </c>
      <c r="R6" s="121">
        <f t="shared" ref="R6:R12" si="6">Q6+P6</f>
        <v>272.20108260000006</v>
      </c>
      <c r="S6" s="178">
        <v>145.61357499000002</v>
      </c>
      <c r="T6" s="178">
        <v>112.38150321999998</v>
      </c>
      <c r="U6" s="121">
        <f t="shared" ref="U6:U12" si="7">T6+S6</f>
        <v>257.99507820999997</v>
      </c>
      <c r="V6" s="121">
        <f t="shared" ref="V6:V12" si="8">U6+R6</f>
        <v>530.19616081000004</v>
      </c>
      <c r="W6" s="178">
        <v>100.25274800999999</v>
      </c>
      <c r="X6" s="178">
        <v>86.293069009999996</v>
      </c>
      <c r="Y6" s="121">
        <f t="shared" ref="Y6:Y12" si="9">X6+W6</f>
        <v>186.54581701999999</v>
      </c>
      <c r="Z6" s="178">
        <v>135.11109353000001</v>
      </c>
      <c r="AA6" s="178">
        <v>152.4296779</v>
      </c>
      <c r="AB6" s="121">
        <f t="shared" ref="AB6:AB12" si="10">AA6+Z6</f>
        <v>287.54077143000001</v>
      </c>
      <c r="AC6" s="121">
        <f t="shared" ref="AC6:AC12" si="11">AB6+Y6</f>
        <v>474.08658845000002</v>
      </c>
      <c r="AD6" s="178">
        <v>163.00119851999995</v>
      </c>
      <c r="AE6" s="178">
        <v>174.49793066000001</v>
      </c>
      <c r="AF6" s="121">
        <f t="shared" ref="AF6:AF12" si="12">AE6+AD6</f>
        <v>337.49912917999995</v>
      </c>
      <c r="AG6" s="178">
        <v>204.29241775</v>
      </c>
      <c r="AH6" s="178">
        <v>222.01528943000002</v>
      </c>
      <c r="AI6" s="121">
        <f t="shared" ref="AI6:AI12" si="13">AH6+AG6</f>
        <v>426.30770718000002</v>
      </c>
      <c r="AJ6" s="121">
        <f t="shared" ref="AJ6:AJ12" si="14">AI6+AF6</f>
        <v>763.80683636000003</v>
      </c>
      <c r="AK6" s="178">
        <v>234.88411407000001</v>
      </c>
      <c r="AL6" s="178">
        <v>217.39586004</v>
      </c>
      <c r="AM6" s="121">
        <f t="shared" ref="AM6:AM12" si="15">AL6+AK6</f>
        <v>452.27997411000001</v>
      </c>
      <c r="AN6" s="178">
        <v>240.69538027000002</v>
      </c>
      <c r="AO6" s="178">
        <v>-240.69538027000002</v>
      </c>
      <c r="AP6" s="121">
        <f t="shared" ref="AP6:AP12" si="16">AO6+AN6</f>
        <v>0</v>
      </c>
      <c r="AQ6" s="121">
        <f t="shared" ref="AQ6:AQ12" si="17">AP6+AM6</f>
        <v>452.27997411000001</v>
      </c>
    </row>
    <row r="7" spans="1:43" s="179" customFormat="1" ht="15" customHeight="1">
      <c r="A7" s="177" t="s">
        <v>527</v>
      </c>
      <c r="B7" s="178">
        <v>68.694435470000002</v>
      </c>
      <c r="C7" s="178">
        <v>46.782304179999997</v>
      </c>
      <c r="D7" s="121">
        <f t="shared" si="0"/>
        <v>115.47673965</v>
      </c>
      <c r="E7" s="178">
        <v>51.266302859999996</v>
      </c>
      <c r="F7" s="178">
        <v>66.629885119999997</v>
      </c>
      <c r="G7" s="121">
        <f t="shared" si="1"/>
        <v>117.89618797999999</v>
      </c>
      <c r="H7" s="121">
        <f t="shared" si="2"/>
        <v>233.37292762999999</v>
      </c>
      <c r="I7" s="178">
        <v>65.438447080000003</v>
      </c>
      <c r="J7" s="178">
        <v>63.132488690000002</v>
      </c>
      <c r="K7" s="121">
        <f t="shared" si="3"/>
        <v>128.57093577000001</v>
      </c>
      <c r="L7" s="178">
        <v>67.047958429999994</v>
      </c>
      <c r="M7" s="178">
        <v>83.952127450000006</v>
      </c>
      <c r="N7" s="121">
        <f t="shared" si="4"/>
        <v>151.00008588</v>
      </c>
      <c r="O7" s="121">
        <f t="shared" si="5"/>
        <v>279.57102165000003</v>
      </c>
      <c r="P7" s="178">
        <v>72.036278259999989</v>
      </c>
      <c r="Q7" s="178">
        <v>77.187396390000004</v>
      </c>
      <c r="R7" s="121">
        <f t="shared" si="6"/>
        <v>149.22367464999999</v>
      </c>
      <c r="S7" s="178">
        <v>103.91860172</v>
      </c>
      <c r="T7" s="178">
        <v>92.881008500000007</v>
      </c>
      <c r="U7" s="121">
        <f t="shared" si="7"/>
        <v>196.79961022000001</v>
      </c>
      <c r="V7" s="121">
        <f t="shared" si="8"/>
        <v>346.02328487</v>
      </c>
      <c r="W7" s="178">
        <v>90.061417640000002</v>
      </c>
      <c r="X7" s="178">
        <v>96.019073849999998</v>
      </c>
      <c r="Y7" s="121">
        <f t="shared" si="9"/>
        <v>186.08049148999999</v>
      </c>
      <c r="Z7" s="178">
        <v>103.04497566999999</v>
      </c>
      <c r="AA7" s="178">
        <v>100.15672285999999</v>
      </c>
      <c r="AB7" s="121">
        <f t="shared" si="10"/>
        <v>203.20169852999999</v>
      </c>
      <c r="AC7" s="121">
        <f t="shared" si="11"/>
        <v>389.28219001999997</v>
      </c>
      <c r="AD7" s="178">
        <v>84.778395340000003</v>
      </c>
      <c r="AE7" s="178">
        <v>81.373869869999993</v>
      </c>
      <c r="AF7" s="121">
        <f t="shared" si="12"/>
        <v>166.15226521</v>
      </c>
      <c r="AG7" s="178">
        <v>83.440945690000007</v>
      </c>
      <c r="AH7" s="178">
        <v>84.97739777000001</v>
      </c>
      <c r="AI7" s="121">
        <f t="shared" si="13"/>
        <v>168.41834346000002</v>
      </c>
      <c r="AJ7" s="121">
        <f t="shared" si="14"/>
        <v>334.57060867000001</v>
      </c>
      <c r="AK7" s="178">
        <v>81.051116979999989</v>
      </c>
      <c r="AL7" s="178">
        <v>82.964796789999994</v>
      </c>
      <c r="AM7" s="121">
        <f t="shared" si="15"/>
        <v>164.01591377</v>
      </c>
      <c r="AN7" s="178">
        <v>86.635669120000003</v>
      </c>
      <c r="AO7" s="178">
        <v>-86.635669120000003</v>
      </c>
      <c r="AP7" s="121">
        <f t="shared" si="16"/>
        <v>0</v>
      </c>
      <c r="AQ7" s="121">
        <f t="shared" si="17"/>
        <v>164.01591377</v>
      </c>
    </row>
    <row r="8" spans="1:43" s="179" customFormat="1" ht="15" customHeight="1">
      <c r="A8" s="177" t="s">
        <v>124</v>
      </c>
      <c r="B8" s="178">
        <v>21.474851440000002</v>
      </c>
      <c r="C8" s="178">
        <v>22.862614129999997</v>
      </c>
      <c r="D8" s="121">
        <f t="shared" si="0"/>
        <v>44.337465569999999</v>
      </c>
      <c r="E8" s="178">
        <v>19.698799050000002</v>
      </c>
      <c r="F8" s="178">
        <v>19.425692580000003</v>
      </c>
      <c r="G8" s="121">
        <f t="shared" si="1"/>
        <v>39.124491630000009</v>
      </c>
      <c r="H8" s="121">
        <f t="shared" si="2"/>
        <v>83.461957200000001</v>
      </c>
      <c r="I8" s="178">
        <v>29.242107639999997</v>
      </c>
      <c r="J8" s="178">
        <v>28.144974619999996</v>
      </c>
      <c r="K8" s="121">
        <f t="shared" si="3"/>
        <v>57.387082259999993</v>
      </c>
      <c r="L8" s="178">
        <v>24.482881169999995</v>
      </c>
      <c r="M8" s="178">
        <v>25.562666010000004</v>
      </c>
      <c r="N8" s="121">
        <f t="shared" si="4"/>
        <v>50.04554718</v>
      </c>
      <c r="O8" s="121">
        <f t="shared" si="5"/>
        <v>107.43262944</v>
      </c>
      <c r="P8" s="178">
        <v>27.555107149999998</v>
      </c>
      <c r="Q8" s="178">
        <v>26.629515400000003</v>
      </c>
      <c r="R8" s="121">
        <f t="shared" si="6"/>
        <v>54.18462255</v>
      </c>
      <c r="S8" s="178">
        <v>27.367147069999998</v>
      </c>
      <c r="T8" s="178">
        <v>29.785417850000005</v>
      </c>
      <c r="U8" s="121">
        <f t="shared" si="7"/>
        <v>57.152564920000003</v>
      </c>
      <c r="V8" s="121">
        <f t="shared" si="8"/>
        <v>111.33718747</v>
      </c>
      <c r="W8" s="178">
        <v>23.38761804</v>
      </c>
      <c r="X8" s="178">
        <v>27.361397180000004</v>
      </c>
      <c r="Y8" s="121">
        <f t="shared" si="9"/>
        <v>50.749015220000004</v>
      </c>
      <c r="Z8" s="178">
        <v>26.022719890000001</v>
      </c>
      <c r="AA8" s="178">
        <v>24.270470769999999</v>
      </c>
      <c r="AB8" s="121">
        <f t="shared" si="10"/>
        <v>50.29319066</v>
      </c>
      <c r="AC8" s="121">
        <f t="shared" si="11"/>
        <v>101.04220588000001</v>
      </c>
      <c r="AD8" s="178">
        <v>24.106218629999997</v>
      </c>
      <c r="AE8" s="178">
        <v>21.845841240000002</v>
      </c>
      <c r="AF8" s="121">
        <f t="shared" si="12"/>
        <v>45.952059869999999</v>
      </c>
      <c r="AG8" s="178">
        <v>23.167240839999995</v>
      </c>
      <c r="AH8" s="178">
        <v>22.052958340000004</v>
      </c>
      <c r="AI8" s="121">
        <f t="shared" si="13"/>
        <v>45.220199179999994</v>
      </c>
      <c r="AJ8" s="121">
        <f t="shared" si="14"/>
        <v>91.172259049999994</v>
      </c>
      <c r="AK8" s="178">
        <v>18.941789510000003</v>
      </c>
      <c r="AL8" s="178">
        <v>24.425699510000005</v>
      </c>
      <c r="AM8" s="121">
        <f t="shared" si="15"/>
        <v>43.367489020000008</v>
      </c>
      <c r="AN8" s="178">
        <v>19.149539440000002</v>
      </c>
      <c r="AO8" s="178">
        <v>-19.149539440000002</v>
      </c>
      <c r="AP8" s="121">
        <f t="shared" si="16"/>
        <v>0</v>
      </c>
      <c r="AQ8" s="121">
        <f t="shared" si="17"/>
        <v>43.367489020000008</v>
      </c>
    </row>
    <row r="9" spans="1:43" s="179" customFormat="1" ht="15" customHeight="1">
      <c r="A9" s="177" t="s">
        <v>125</v>
      </c>
      <c r="B9" s="178">
        <v>31.923886759999998</v>
      </c>
      <c r="C9" s="178">
        <v>35.683460929999995</v>
      </c>
      <c r="D9" s="121">
        <f t="shared" si="0"/>
        <v>67.607347689999997</v>
      </c>
      <c r="E9" s="178">
        <v>35.987310589999993</v>
      </c>
      <c r="F9" s="178">
        <v>38.521307039999996</v>
      </c>
      <c r="G9" s="121">
        <f t="shared" si="1"/>
        <v>74.508617629999989</v>
      </c>
      <c r="H9" s="121">
        <f t="shared" si="2"/>
        <v>142.11596531999999</v>
      </c>
      <c r="I9" s="178">
        <v>32.445063270000006</v>
      </c>
      <c r="J9" s="178">
        <v>36.254091549999998</v>
      </c>
      <c r="K9" s="121">
        <f t="shared" si="3"/>
        <v>68.699154820000004</v>
      </c>
      <c r="L9" s="178">
        <v>30.561289060000004</v>
      </c>
      <c r="M9" s="178">
        <v>31.883841119999996</v>
      </c>
      <c r="N9" s="121">
        <f t="shared" si="4"/>
        <v>62.44513018</v>
      </c>
      <c r="O9" s="121">
        <f t="shared" si="5"/>
        <v>131.144285</v>
      </c>
      <c r="P9" s="178">
        <v>27.824049149999997</v>
      </c>
      <c r="Q9" s="178">
        <v>30.230025560000001</v>
      </c>
      <c r="R9" s="121">
        <f t="shared" si="6"/>
        <v>58.054074709999995</v>
      </c>
      <c r="S9" s="178">
        <v>27.824731789999998</v>
      </c>
      <c r="T9" s="178">
        <v>26.07455079</v>
      </c>
      <c r="U9" s="121">
        <f t="shared" si="7"/>
        <v>53.899282579999998</v>
      </c>
      <c r="V9" s="121">
        <f t="shared" si="8"/>
        <v>111.95335728999999</v>
      </c>
      <c r="W9" s="178">
        <v>24.051350120000002</v>
      </c>
      <c r="X9" s="178">
        <v>25.269784010000006</v>
      </c>
      <c r="Y9" s="121">
        <f t="shared" si="9"/>
        <v>49.321134130000004</v>
      </c>
      <c r="Z9" s="178">
        <v>21.97623879</v>
      </c>
      <c r="AA9" s="178">
        <v>20.888726919999996</v>
      </c>
      <c r="AB9" s="121">
        <f t="shared" si="10"/>
        <v>42.864965709999993</v>
      </c>
      <c r="AC9" s="121">
        <f t="shared" si="11"/>
        <v>92.186099839999997</v>
      </c>
      <c r="AD9" s="178">
        <v>6.8782158400000002</v>
      </c>
      <c r="AE9" s="178">
        <v>0</v>
      </c>
      <c r="AF9" s="121">
        <f t="shared" si="12"/>
        <v>6.8782158400000002</v>
      </c>
      <c r="AG9" s="178">
        <v>0</v>
      </c>
      <c r="AH9" s="178">
        <v>0</v>
      </c>
      <c r="AI9" s="121">
        <f t="shared" si="13"/>
        <v>0</v>
      </c>
      <c r="AJ9" s="121">
        <f t="shared" si="14"/>
        <v>6.8782158400000002</v>
      </c>
      <c r="AK9" s="178">
        <v>0</v>
      </c>
      <c r="AL9" s="178">
        <v>0</v>
      </c>
      <c r="AM9" s="121">
        <f t="shared" si="15"/>
        <v>0</v>
      </c>
      <c r="AN9" s="178">
        <v>0</v>
      </c>
      <c r="AO9" s="178">
        <v>0</v>
      </c>
      <c r="AP9" s="121">
        <f t="shared" si="16"/>
        <v>0</v>
      </c>
      <c r="AQ9" s="121">
        <f t="shared" si="17"/>
        <v>0</v>
      </c>
    </row>
    <row r="10" spans="1:43" s="179" customFormat="1" ht="15" customHeight="1">
      <c r="A10" s="177" t="s">
        <v>524</v>
      </c>
      <c r="B10" s="178">
        <v>15.361060999999999</v>
      </c>
      <c r="C10" s="178">
        <v>34.705402890000002</v>
      </c>
      <c r="D10" s="121">
        <f>C10+B10</f>
        <v>50.066463890000001</v>
      </c>
      <c r="E10" s="178">
        <v>15.378786320000001</v>
      </c>
      <c r="F10" s="178">
        <v>17.311212620000006</v>
      </c>
      <c r="G10" s="121">
        <f t="shared" si="1"/>
        <v>32.689998940000009</v>
      </c>
      <c r="H10" s="121">
        <f t="shared" si="2"/>
        <v>82.756462830000004</v>
      </c>
      <c r="I10" s="178">
        <v>21.526205119999997</v>
      </c>
      <c r="J10" s="178">
        <v>19.463616020000003</v>
      </c>
      <c r="K10" s="121">
        <f t="shared" si="3"/>
        <v>40.989821140000004</v>
      </c>
      <c r="L10" s="178">
        <v>31.062888030000003</v>
      </c>
      <c r="M10" s="178">
        <v>21.241091799999996</v>
      </c>
      <c r="N10" s="121">
        <f t="shared" si="4"/>
        <v>52.303979830000003</v>
      </c>
      <c r="O10" s="121">
        <f t="shared" si="5"/>
        <v>93.293800970000007</v>
      </c>
      <c r="P10" s="178">
        <v>15.382778380000001</v>
      </c>
      <c r="Q10" s="178">
        <v>86.278797019999999</v>
      </c>
      <c r="R10" s="121">
        <f t="shared" si="6"/>
        <v>101.6615754</v>
      </c>
      <c r="S10" s="178">
        <v>24.519555319999995</v>
      </c>
      <c r="T10" s="178">
        <v>23.218227670000001</v>
      </c>
      <c r="U10" s="121">
        <f t="shared" si="7"/>
        <v>47.737782989999999</v>
      </c>
      <c r="V10" s="121">
        <f t="shared" si="8"/>
        <v>149.39935839</v>
      </c>
      <c r="W10" s="178">
        <v>37.207694479999994</v>
      </c>
      <c r="X10" s="178">
        <v>28.178699400000003</v>
      </c>
      <c r="Y10" s="121">
        <f t="shared" si="9"/>
        <v>65.38639388</v>
      </c>
      <c r="Z10" s="178">
        <v>36.02775991</v>
      </c>
      <c r="AA10" s="178">
        <v>26.693008389999999</v>
      </c>
      <c r="AB10" s="121">
        <f t="shared" si="10"/>
        <v>62.720768300000003</v>
      </c>
      <c r="AC10" s="121">
        <f t="shared" si="11"/>
        <v>128.10716217999999</v>
      </c>
      <c r="AD10" s="178">
        <v>10.135191470000001</v>
      </c>
      <c r="AE10" s="178">
        <v>21.411945140000004</v>
      </c>
      <c r="AF10" s="121">
        <f t="shared" si="12"/>
        <v>31.547136610000003</v>
      </c>
      <c r="AG10" s="178">
        <v>22.677468799999996</v>
      </c>
      <c r="AH10" s="178">
        <v>48.10487397</v>
      </c>
      <c r="AI10" s="121">
        <f t="shared" si="13"/>
        <v>70.78234277</v>
      </c>
      <c r="AJ10" s="121">
        <f t="shared" si="14"/>
        <v>102.32947938000001</v>
      </c>
      <c r="AK10" s="178">
        <v>41.432615099999992</v>
      </c>
      <c r="AL10" s="178">
        <v>56.701867360000001</v>
      </c>
      <c r="AM10" s="121">
        <f t="shared" si="15"/>
        <v>98.134482459999987</v>
      </c>
      <c r="AN10" s="178">
        <v>46.077513510000003</v>
      </c>
      <c r="AO10" s="178">
        <v>-46.077513510000003</v>
      </c>
      <c r="AP10" s="121">
        <f t="shared" si="16"/>
        <v>0</v>
      </c>
      <c r="AQ10" s="121">
        <f t="shared" si="17"/>
        <v>98.134482459999987</v>
      </c>
    </row>
    <row r="11" spans="1:43" s="179" customFormat="1" ht="15" customHeight="1">
      <c r="A11" s="177" t="s">
        <v>126</v>
      </c>
      <c r="B11" s="178">
        <v>15.434144669999995</v>
      </c>
      <c r="C11" s="178">
        <v>17.827120480000005</v>
      </c>
      <c r="D11" s="121">
        <f t="shared" si="0"/>
        <v>33.26126515</v>
      </c>
      <c r="E11" s="178">
        <v>15.782501950000011</v>
      </c>
      <c r="F11" s="178">
        <v>18.147065929999997</v>
      </c>
      <c r="G11" s="121">
        <f t="shared" si="1"/>
        <v>33.929567880000008</v>
      </c>
      <c r="H11" s="121">
        <f t="shared" si="2"/>
        <v>67.190833030000007</v>
      </c>
      <c r="I11" s="178">
        <v>29.965003499999987</v>
      </c>
      <c r="J11" s="178">
        <v>5.6857879300000249</v>
      </c>
      <c r="K11" s="121">
        <f t="shared" si="3"/>
        <v>35.650791430000012</v>
      </c>
      <c r="L11" s="178">
        <v>19.704513349999999</v>
      </c>
      <c r="M11" s="178">
        <v>21.635582440000007</v>
      </c>
      <c r="N11" s="121">
        <f t="shared" si="4"/>
        <v>41.340095790000007</v>
      </c>
      <c r="O11" s="121">
        <f t="shared" si="5"/>
        <v>76.990887220000019</v>
      </c>
      <c r="P11" s="178">
        <v>21.892862909999991</v>
      </c>
      <c r="Q11" s="178">
        <v>22.285013799999987</v>
      </c>
      <c r="R11" s="121">
        <f t="shared" si="6"/>
        <v>44.177876709999978</v>
      </c>
      <c r="S11" s="178">
        <v>22.874851489999998</v>
      </c>
      <c r="T11" s="178">
        <v>23.914710529999994</v>
      </c>
      <c r="U11" s="121">
        <f t="shared" si="7"/>
        <v>46.789562019999991</v>
      </c>
      <c r="V11" s="121">
        <f t="shared" si="8"/>
        <v>90.967438729999969</v>
      </c>
      <c r="W11" s="178">
        <v>19.133475839999988</v>
      </c>
      <c r="X11" s="178">
        <v>23.337310580000008</v>
      </c>
      <c r="Y11" s="121">
        <f t="shared" si="9"/>
        <v>42.470786419999996</v>
      </c>
      <c r="Z11" s="178">
        <v>24.116971870000015</v>
      </c>
      <c r="AA11" s="178">
        <v>16.446683199999995</v>
      </c>
      <c r="AB11" s="121">
        <f t="shared" si="10"/>
        <v>40.56365507000001</v>
      </c>
      <c r="AC11" s="121">
        <f t="shared" si="11"/>
        <v>83.034441490000006</v>
      </c>
      <c r="AD11" s="178">
        <v>-2.0682900000000001E-2</v>
      </c>
      <c r="AE11" s="178">
        <v>-0.21463455000000001</v>
      </c>
      <c r="AF11" s="121">
        <f t="shared" si="12"/>
        <v>-0.23531745000000001</v>
      </c>
      <c r="AG11" s="178">
        <v>-0.19746143000000002</v>
      </c>
      <c r="AH11" s="178">
        <v>-0.18549108</v>
      </c>
      <c r="AI11" s="121">
        <f t="shared" si="13"/>
        <v>-0.38295251000000002</v>
      </c>
      <c r="AJ11" s="121">
        <f t="shared" si="14"/>
        <v>-0.61826996000000001</v>
      </c>
      <c r="AK11" s="178">
        <v>-1.8816159999999998E-2</v>
      </c>
      <c r="AL11" s="178">
        <v>-2.1417459999999999E-2</v>
      </c>
      <c r="AM11" s="121">
        <f t="shared" si="15"/>
        <v>-4.0233619999999998E-2</v>
      </c>
      <c r="AN11" s="178">
        <v>0</v>
      </c>
      <c r="AO11" s="178">
        <v>0</v>
      </c>
      <c r="AP11" s="121">
        <f t="shared" si="16"/>
        <v>0</v>
      </c>
      <c r="AQ11" s="121">
        <f t="shared" si="17"/>
        <v>-4.0233619999999998E-2</v>
      </c>
    </row>
    <row r="12" spans="1:43" s="179" customFormat="1" ht="15" customHeight="1">
      <c r="A12" s="177" t="s">
        <v>530</v>
      </c>
      <c r="B12" s="178">
        <v>19.492059039999997</v>
      </c>
      <c r="C12" s="178">
        <v>20.19568031</v>
      </c>
      <c r="D12" s="121">
        <f t="shared" si="0"/>
        <v>39.687739350000001</v>
      </c>
      <c r="E12" s="178">
        <v>18.8691517</v>
      </c>
      <c r="F12" s="178">
        <v>18.348379699999995</v>
      </c>
      <c r="G12" s="121">
        <f t="shared" si="1"/>
        <v>37.217531399999999</v>
      </c>
      <c r="H12" s="121">
        <f t="shared" si="2"/>
        <v>76.90527075</v>
      </c>
      <c r="I12" s="178">
        <v>21.060570929999983</v>
      </c>
      <c r="J12" s="178">
        <v>15.608116620000033</v>
      </c>
      <c r="K12" s="121">
        <f t="shared" si="3"/>
        <v>36.668687550000016</v>
      </c>
      <c r="L12" s="178">
        <v>25.100305679999998</v>
      </c>
      <c r="M12" s="178">
        <v>29.232244530000006</v>
      </c>
      <c r="N12" s="121">
        <f t="shared" si="4"/>
        <v>54.332550210000008</v>
      </c>
      <c r="O12" s="121">
        <f t="shared" si="5"/>
        <v>91.001237760000024</v>
      </c>
      <c r="P12" s="178">
        <v>22.959826729999918</v>
      </c>
      <c r="Q12" s="178">
        <v>25.319004899999982</v>
      </c>
      <c r="R12" s="121">
        <f t="shared" si="6"/>
        <v>48.2788316299999</v>
      </c>
      <c r="S12" s="178">
        <v>29.718545539999923</v>
      </c>
      <c r="T12" s="178">
        <v>22.165788660000032</v>
      </c>
      <c r="U12" s="121">
        <f t="shared" si="7"/>
        <v>51.884334199999955</v>
      </c>
      <c r="V12" s="121">
        <f t="shared" si="8"/>
        <v>100.16316582999985</v>
      </c>
      <c r="W12" s="178">
        <v>22.791274899999962</v>
      </c>
      <c r="X12" s="178">
        <v>32.725675019999983</v>
      </c>
      <c r="Y12" s="121">
        <f t="shared" si="9"/>
        <v>55.516949919999945</v>
      </c>
      <c r="Z12" s="178">
        <v>33.531508489999965</v>
      </c>
      <c r="AA12" s="178">
        <v>32.255256979999899</v>
      </c>
      <c r="AB12" s="121">
        <f t="shared" si="10"/>
        <v>65.786765469999864</v>
      </c>
      <c r="AC12" s="121">
        <f t="shared" si="11"/>
        <v>121.30371538999981</v>
      </c>
      <c r="AD12" s="178">
        <v>23.53277935999995</v>
      </c>
      <c r="AE12" s="178">
        <v>22.238694369999962</v>
      </c>
      <c r="AF12" s="121">
        <f t="shared" si="12"/>
        <v>45.771473729999911</v>
      </c>
      <c r="AG12" s="178">
        <v>21.634081140000035</v>
      </c>
      <c r="AH12" s="178">
        <v>25.63098494999997</v>
      </c>
      <c r="AI12" s="121">
        <f t="shared" si="13"/>
        <v>47.265066090000005</v>
      </c>
      <c r="AJ12" s="121">
        <f t="shared" si="14"/>
        <v>93.036539819999916</v>
      </c>
      <c r="AK12" s="178">
        <v>37.248468990000106</v>
      </c>
      <c r="AL12" s="178">
        <v>42.058064639999998</v>
      </c>
      <c r="AM12" s="121">
        <f t="shared" si="15"/>
        <v>79.306533630000104</v>
      </c>
      <c r="AN12" s="178">
        <v>44.064139689999934</v>
      </c>
      <c r="AO12" s="178">
        <v>-44.064139689999934</v>
      </c>
      <c r="AP12" s="121">
        <f t="shared" si="16"/>
        <v>0</v>
      </c>
      <c r="AQ12" s="121">
        <f t="shared" si="17"/>
        <v>79.306533630000104</v>
      </c>
    </row>
    <row r="13" spans="1:43" s="182" customFormat="1" ht="15" customHeight="1">
      <c r="A13" s="180" t="s">
        <v>128</v>
      </c>
      <c r="B13" s="181">
        <f t="shared" ref="B13:P13" si="18">SUM(B5:B12)</f>
        <v>495.39847062000007</v>
      </c>
      <c r="C13" s="181">
        <f t="shared" si="18"/>
        <v>503.0545454199999</v>
      </c>
      <c r="D13" s="121">
        <f t="shared" si="18"/>
        <v>998.45301603999985</v>
      </c>
      <c r="E13" s="181">
        <f t="shared" si="18"/>
        <v>496.80612504999999</v>
      </c>
      <c r="F13" s="181">
        <f t="shared" si="18"/>
        <v>539.56052453999985</v>
      </c>
      <c r="G13" s="121">
        <f t="shared" si="18"/>
        <v>1036.36664959</v>
      </c>
      <c r="H13" s="121">
        <f t="shared" si="18"/>
        <v>2034.8196656299997</v>
      </c>
      <c r="I13" s="181">
        <f t="shared" si="18"/>
        <v>523.82016008999994</v>
      </c>
      <c r="J13" s="181">
        <f t="shared" si="18"/>
        <v>373.48246451</v>
      </c>
      <c r="K13" s="121">
        <f t="shared" si="18"/>
        <v>897.30262459999994</v>
      </c>
      <c r="L13" s="181">
        <f t="shared" si="18"/>
        <v>512.89391038999997</v>
      </c>
      <c r="M13" s="181">
        <f t="shared" si="18"/>
        <v>577.58671455000012</v>
      </c>
      <c r="N13" s="121">
        <f t="shared" si="18"/>
        <v>1090.4806249399999</v>
      </c>
      <c r="O13" s="121">
        <f t="shared" si="18"/>
        <v>1987.7832495400005</v>
      </c>
      <c r="P13" s="181">
        <f t="shared" si="18"/>
        <v>504.43209835000005</v>
      </c>
      <c r="Q13" s="181">
        <f>SUM(Q5:Q12)</f>
        <v>564.3647469</v>
      </c>
      <c r="R13" s="121">
        <f t="shared" ref="R13" si="19">SUM(R5:R12)</f>
        <v>1068.7968452499999</v>
      </c>
      <c r="S13" s="181">
        <f>SUM(S5:S12)</f>
        <v>563.87551380999992</v>
      </c>
      <c r="T13" s="181">
        <f>SUM(T5:T12)</f>
        <v>462.51712882999999</v>
      </c>
      <c r="U13" s="121">
        <f t="shared" ref="U13:AQ13" si="20">SUM(U5:U12)</f>
        <v>1026.3926426399998</v>
      </c>
      <c r="V13" s="121">
        <f t="shared" si="20"/>
        <v>2095.1894878900002</v>
      </c>
      <c r="W13" s="181">
        <f t="shared" si="20"/>
        <v>444.62614302999998</v>
      </c>
      <c r="X13" s="181">
        <f t="shared" si="20"/>
        <v>436.0569117</v>
      </c>
      <c r="Y13" s="121">
        <f t="shared" si="20"/>
        <v>880.68305472999987</v>
      </c>
      <c r="Z13" s="181">
        <f t="shared" si="20"/>
        <v>530.92266313000005</v>
      </c>
      <c r="AA13" s="181">
        <f t="shared" si="20"/>
        <v>538.3051197399999</v>
      </c>
      <c r="AB13" s="121">
        <f t="shared" si="20"/>
        <v>1069.2277828699998</v>
      </c>
      <c r="AC13" s="121">
        <f t="shared" si="20"/>
        <v>1949.9108375999997</v>
      </c>
      <c r="AD13" s="181">
        <f t="shared" si="20"/>
        <v>485.3853532899999</v>
      </c>
      <c r="AE13" s="181">
        <f t="shared" si="20"/>
        <v>493.88164345000001</v>
      </c>
      <c r="AF13" s="121">
        <f t="shared" si="20"/>
        <v>979.26699673999997</v>
      </c>
      <c r="AG13" s="181">
        <f t="shared" si="20"/>
        <v>575.02404479000006</v>
      </c>
      <c r="AH13" s="181">
        <f t="shared" si="20"/>
        <v>649.59952038000006</v>
      </c>
      <c r="AI13" s="121">
        <f t="shared" si="20"/>
        <v>1224.6235651699999</v>
      </c>
      <c r="AJ13" s="121">
        <f t="shared" si="20"/>
        <v>2203.8905619099996</v>
      </c>
      <c r="AK13" s="181">
        <f t="shared" si="20"/>
        <v>652.15681246000008</v>
      </c>
      <c r="AL13" s="181">
        <f t="shared" si="20"/>
        <v>646.76714288000005</v>
      </c>
      <c r="AM13" s="121">
        <f t="shared" si="20"/>
        <v>1298.9239553400002</v>
      </c>
      <c r="AN13" s="181">
        <f t="shared" si="20"/>
        <v>684.97916802999998</v>
      </c>
      <c r="AO13" s="181">
        <f t="shared" si="20"/>
        <v>-684.97916802999998</v>
      </c>
      <c r="AP13" s="121">
        <f t="shared" si="20"/>
        <v>0</v>
      </c>
      <c r="AQ13" s="121">
        <f t="shared" si="20"/>
        <v>1298.9239553400002</v>
      </c>
    </row>
    <row r="14" spans="1:43" s="183" customFormat="1" ht="15" customHeight="1">
      <c r="A14" s="183" t="s">
        <v>529</v>
      </c>
    </row>
    <row r="15" spans="1:43" s="179" customFormat="1" ht="15" customHeight="1">
      <c r="A15" s="177"/>
      <c r="B15" s="178"/>
      <c r="C15" s="178"/>
      <c r="D15" s="120"/>
      <c r="E15" s="178"/>
      <c r="F15" s="178"/>
      <c r="G15" s="120"/>
      <c r="H15" s="120"/>
      <c r="I15" s="178"/>
      <c r="J15" s="178"/>
      <c r="K15" s="120"/>
      <c r="L15" s="178"/>
      <c r="M15" s="178"/>
      <c r="N15" s="120"/>
      <c r="O15" s="120"/>
      <c r="P15" s="178"/>
      <c r="Q15" s="178"/>
      <c r="R15" s="120"/>
      <c r="S15" s="178"/>
      <c r="T15" s="178"/>
      <c r="U15" s="120"/>
      <c r="V15" s="120"/>
      <c r="W15" s="178"/>
      <c r="X15" s="178"/>
      <c r="Y15" s="120"/>
      <c r="Z15" s="178"/>
      <c r="AA15" s="178"/>
      <c r="AB15" s="120"/>
      <c r="AC15" s="120"/>
      <c r="AD15" s="178"/>
      <c r="AE15" s="178"/>
      <c r="AF15" s="120"/>
      <c r="AG15" s="178"/>
      <c r="AH15" s="178"/>
      <c r="AI15" s="120"/>
      <c r="AJ15" s="120"/>
    </row>
    <row r="16" spans="1:43" s="118" customFormat="1" ht="21" customHeight="1">
      <c r="A16" s="115" t="s">
        <v>670</v>
      </c>
      <c r="B16" s="116" t="s">
        <v>98</v>
      </c>
      <c r="C16" s="116" t="s">
        <v>99</v>
      </c>
      <c r="D16" s="116" t="s">
        <v>407</v>
      </c>
      <c r="E16" s="116" t="s">
        <v>100</v>
      </c>
      <c r="F16" s="116" t="s">
        <v>101</v>
      </c>
      <c r="G16" s="116" t="s">
        <v>408</v>
      </c>
      <c r="H16" s="117" t="s">
        <v>79</v>
      </c>
      <c r="I16" s="116" t="s">
        <v>102</v>
      </c>
      <c r="J16" s="116" t="s">
        <v>406</v>
      </c>
      <c r="K16" s="116" t="s">
        <v>409</v>
      </c>
      <c r="L16" s="116" t="s">
        <v>413</v>
      </c>
      <c r="M16" s="116" t="s">
        <v>426</v>
      </c>
      <c r="N16" s="116" t="s">
        <v>466</v>
      </c>
      <c r="O16" s="117" t="s">
        <v>465</v>
      </c>
      <c r="P16" s="116" t="s">
        <v>502</v>
      </c>
      <c r="Q16" s="116" t="str">
        <f>Q4</f>
        <v>2Q21</v>
      </c>
      <c r="R16" s="116" t="str">
        <f>R4</f>
        <v>1H21</v>
      </c>
      <c r="S16" s="116" t="str">
        <f>S4</f>
        <v>3Q21</v>
      </c>
      <c r="T16" s="116" t="str">
        <f>T4</f>
        <v>4Q21</v>
      </c>
      <c r="U16" s="116" t="s">
        <v>559</v>
      </c>
      <c r="V16" s="117" t="s">
        <v>560</v>
      </c>
      <c r="W16" s="116" t="s">
        <v>570</v>
      </c>
      <c r="X16" s="116" t="str">
        <f>X4</f>
        <v>2Q22</v>
      </c>
      <c r="Y16" s="116" t="str">
        <f>Y4</f>
        <v>1H22</v>
      </c>
      <c r="Z16" s="116" t="str">
        <f>Z4</f>
        <v>3Q22</v>
      </c>
      <c r="AA16" s="116" t="str">
        <f>AA4</f>
        <v>4Q22</v>
      </c>
      <c r="AB16" s="116" t="s">
        <v>575</v>
      </c>
      <c r="AC16" s="117" t="s">
        <v>576</v>
      </c>
      <c r="AD16" s="116" t="s">
        <v>614</v>
      </c>
      <c r="AE16" s="116" t="str">
        <f>AE4</f>
        <v>2Q23</v>
      </c>
      <c r="AF16" s="116" t="str">
        <f>AF4</f>
        <v>1H23</v>
      </c>
      <c r="AG16" s="116" t="str">
        <f>AG4</f>
        <v>3Q23</v>
      </c>
      <c r="AH16" s="116" t="str">
        <f>AH4</f>
        <v>4Q23</v>
      </c>
      <c r="AI16" s="116" t="s">
        <v>619</v>
      </c>
      <c r="AJ16" s="117" t="s">
        <v>613</v>
      </c>
      <c r="AK16" s="116" t="s">
        <v>676</v>
      </c>
      <c r="AL16" s="116" t="s">
        <v>677</v>
      </c>
      <c r="AM16" s="116" t="s">
        <v>678</v>
      </c>
      <c r="AN16" s="116" t="s">
        <v>674</v>
      </c>
      <c r="AO16" s="116" t="s">
        <v>675</v>
      </c>
      <c r="AP16" s="116" t="s">
        <v>679</v>
      </c>
      <c r="AQ16" s="117" t="s">
        <v>680</v>
      </c>
    </row>
    <row r="17" spans="1:43" s="179" customFormat="1" ht="15" customHeight="1">
      <c r="A17" s="177" t="s">
        <v>129</v>
      </c>
      <c r="B17" s="178">
        <f t="shared" ref="B17:G17" si="21">B19-B18</f>
        <v>358.77235435000006</v>
      </c>
      <c r="C17" s="178">
        <f t="shared" si="21"/>
        <v>362.65022891999996</v>
      </c>
      <c r="D17" s="121">
        <f t="shared" si="21"/>
        <v>882.97627638999984</v>
      </c>
      <c r="E17" s="178">
        <f t="shared" si="21"/>
        <v>353.76389322</v>
      </c>
      <c r="F17" s="178">
        <f t="shared" si="21"/>
        <v>389.3867972999999</v>
      </c>
      <c r="G17" s="121">
        <f t="shared" si="21"/>
        <v>918.47046160999992</v>
      </c>
      <c r="H17" s="121">
        <f>+B17+C17+E17+F17</f>
        <v>1464.57327379</v>
      </c>
      <c r="I17" s="178">
        <f>I19-I18</f>
        <v>387.64062553999997</v>
      </c>
      <c r="J17" s="178">
        <f>J19-J18</f>
        <v>287.15309343000001</v>
      </c>
      <c r="K17" s="121">
        <f>K19-K18</f>
        <v>768.73168882999994</v>
      </c>
      <c r="L17" s="178">
        <f>L19-L18</f>
        <v>376.56730972000003</v>
      </c>
      <c r="M17" s="178">
        <f>M19-M18</f>
        <v>418.99738145000015</v>
      </c>
      <c r="N17" s="121">
        <f t="shared" ref="N17" si="22">N19-N18</f>
        <v>939.48053905999984</v>
      </c>
      <c r="O17" s="121">
        <f>+I17+J17+L17+M17</f>
        <v>1470.3584101400002</v>
      </c>
      <c r="P17" s="178">
        <f>P19-P18</f>
        <v>368.04459457999997</v>
      </c>
      <c r="Q17" s="178">
        <f>Q19-Q18</f>
        <v>428.55116807000002</v>
      </c>
      <c r="R17" s="121">
        <f>R19-R18</f>
        <v>796.59576264999987</v>
      </c>
      <c r="S17" s="178">
        <f>S19-S18</f>
        <v>418.2619388199999</v>
      </c>
      <c r="T17" s="178">
        <f>T19-T18</f>
        <v>350.13562561000003</v>
      </c>
      <c r="U17" s="121">
        <f t="shared" ref="U17" si="23">U19-U18</f>
        <v>829.59303241999987</v>
      </c>
      <c r="V17" s="121">
        <f>+P17+Q17+S17+T17</f>
        <v>1564.99332708</v>
      </c>
      <c r="W17" s="178">
        <f>W19-W18</f>
        <v>344.37339501999998</v>
      </c>
      <c r="X17" s="178">
        <f>X19-X18</f>
        <v>349.76384268999999</v>
      </c>
      <c r="Y17" s="121">
        <f>Y19-Y18</f>
        <v>694.13723770999991</v>
      </c>
      <c r="Z17" s="178">
        <f>Z19-Z18</f>
        <v>395.81156960000004</v>
      </c>
      <c r="AA17" s="178">
        <f>AA19-AA18</f>
        <v>385.87544183999989</v>
      </c>
      <c r="AB17" s="121">
        <f t="shared" ref="AB17" si="24">AB19-AB18</f>
        <v>866.0260843399999</v>
      </c>
      <c r="AC17" s="121">
        <f>+W17+X17+Z17+AA17</f>
        <v>1475.8242491499998</v>
      </c>
      <c r="AD17" s="178">
        <f>AD19-AD18</f>
        <v>322.38415476999995</v>
      </c>
      <c r="AE17" s="178">
        <f>AE19-AE18</f>
        <v>319.38371279</v>
      </c>
      <c r="AF17" s="121">
        <f>AF19-AF18</f>
        <v>641.76786756000001</v>
      </c>
      <c r="AG17" s="178">
        <f>AG19-AG18</f>
        <v>370.73162704000003</v>
      </c>
      <c r="AH17" s="178">
        <f>AH19-AH18</f>
        <v>427.58423095000001</v>
      </c>
      <c r="AI17" s="121">
        <f t="shared" ref="AI17" si="25">AI19-AI18</f>
        <v>1056.2052217099999</v>
      </c>
      <c r="AJ17" s="121">
        <f>+AD17+AE17+AG17+AH17</f>
        <v>1440.0837255500001</v>
      </c>
      <c r="AK17" s="178">
        <f>AK19-AK18</f>
        <v>417.27269839000007</v>
      </c>
      <c r="AL17" s="178">
        <f>AL19-AL18</f>
        <v>429.37128284000005</v>
      </c>
      <c r="AM17" s="121">
        <f>AM19-AM18</f>
        <v>846.64398123000024</v>
      </c>
      <c r="AN17" s="178">
        <f>AN19-AN18</f>
        <v>444.28378776</v>
      </c>
      <c r="AO17" s="178">
        <f>AO19-AO18</f>
        <v>-444.28378776</v>
      </c>
      <c r="AP17" s="121">
        <f t="shared" ref="AP17" si="26">AP19-AP18</f>
        <v>0</v>
      </c>
      <c r="AQ17" s="121">
        <f>+AK17+AL17+AN17+AO17</f>
        <v>846.64398123000001</v>
      </c>
    </row>
    <row r="18" spans="1:43" s="179" customFormat="1" ht="15" customHeight="1">
      <c r="A18" s="177" t="s">
        <v>130</v>
      </c>
      <c r="B18" s="178">
        <f>B6</f>
        <v>136.62611627000001</v>
      </c>
      <c r="C18" s="178">
        <f>C6</f>
        <v>140.40431649999994</v>
      </c>
      <c r="D18" s="121">
        <f>D7</f>
        <v>115.47673965</v>
      </c>
      <c r="E18" s="178">
        <f>E6</f>
        <v>143.04223182999999</v>
      </c>
      <c r="F18" s="178">
        <f>F6</f>
        <v>150.17372723999998</v>
      </c>
      <c r="G18" s="121">
        <f>G7</f>
        <v>117.89618797999999</v>
      </c>
      <c r="H18" s="121">
        <f>+B18+C18+E18+F18</f>
        <v>570.24639183999989</v>
      </c>
      <c r="I18" s="178">
        <f>I6</f>
        <v>136.17953455</v>
      </c>
      <c r="J18" s="178">
        <f>J6</f>
        <v>86.329371079999987</v>
      </c>
      <c r="K18" s="121">
        <f>K7</f>
        <v>128.57093577000001</v>
      </c>
      <c r="L18" s="178">
        <f>L6</f>
        <v>136.32660066999998</v>
      </c>
      <c r="M18" s="178">
        <f>M6</f>
        <v>158.5893331</v>
      </c>
      <c r="N18" s="121">
        <f>N7</f>
        <v>151.00008588</v>
      </c>
      <c r="O18" s="121">
        <f>+I18+J18+L18+M18</f>
        <v>517.4248394</v>
      </c>
      <c r="P18" s="178">
        <f>P6</f>
        <v>136.38750377000005</v>
      </c>
      <c r="Q18" s="178">
        <f>Q6</f>
        <v>135.81357883000001</v>
      </c>
      <c r="R18" s="121">
        <f>R6</f>
        <v>272.20108260000006</v>
      </c>
      <c r="S18" s="178">
        <f>S6</f>
        <v>145.61357499000002</v>
      </c>
      <c r="T18" s="178">
        <f>T6</f>
        <v>112.38150321999998</v>
      </c>
      <c r="U18" s="121">
        <f>U7</f>
        <v>196.79961022000001</v>
      </c>
      <c r="V18" s="121">
        <f>+P18+Q18+S18+T18</f>
        <v>530.19616081000004</v>
      </c>
      <c r="W18" s="178">
        <f>W6</f>
        <v>100.25274800999999</v>
      </c>
      <c r="X18" s="178">
        <f>X6</f>
        <v>86.293069009999996</v>
      </c>
      <c r="Y18" s="121">
        <f>Y6</f>
        <v>186.54581701999999</v>
      </c>
      <c r="Z18" s="178">
        <f>Z6</f>
        <v>135.11109353000001</v>
      </c>
      <c r="AA18" s="178">
        <f>AA6</f>
        <v>152.4296779</v>
      </c>
      <c r="AB18" s="121">
        <f>AB7</f>
        <v>203.20169852999999</v>
      </c>
      <c r="AC18" s="121">
        <f>+W18+X18+Z18+AA18</f>
        <v>474.08658845000002</v>
      </c>
      <c r="AD18" s="178">
        <f>AD6</f>
        <v>163.00119851999995</v>
      </c>
      <c r="AE18" s="178">
        <f>AE6</f>
        <v>174.49793066000001</v>
      </c>
      <c r="AF18" s="121">
        <f>AF6</f>
        <v>337.49912917999995</v>
      </c>
      <c r="AG18" s="178">
        <f>AG6</f>
        <v>204.29241775</v>
      </c>
      <c r="AH18" s="178">
        <f>AH6</f>
        <v>222.01528943000002</v>
      </c>
      <c r="AI18" s="121">
        <f>AI7</f>
        <v>168.41834346000002</v>
      </c>
      <c r="AJ18" s="121">
        <f>+AD18+AE18+AG18+AH18</f>
        <v>763.80683636000003</v>
      </c>
      <c r="AK18" s="178">
        <f t="shared" ref="AK18:AP18" si="27">AK6</f>
        <v>234.88411407000001</v>
      </c>
      <c r="AL18" s="178">
        <f t="shared" si="27"/>
        <v>217.39586004</v>
      </c>
      <c r="AM18" s="121">
        <f t="shared" si="27"/>
        <v>452.27997411000001</v>
      </c>
      <c r="AN18" s="178">
        <f t="shared" si="27"/>
        <v>240.69538027000002</v>
      </c>
      <c r="AO18" s="178">
        <f t="shared" si="27"/>
        <v>-240.69538027000002</v>
      </c>
      <c r="AP18" s="121">
        <f t="shared" si="27"/>
        <v>0</v>
      </c>
      <c r="AQ18" s="121">
        <f>+AK18+AL18+AN18+AO18</f>
        <v>452.27997411000001</v>
      </c>
    </row>
    <row r="19" spans="1:43" s="184" customFormat="1" ht="15" customHeight="1">
      <c r="A19" s="180" t="s">
        <v>78</v>
      </c>
      <c r="B19" s="181">
        <f t="shared" ref="B19:G19" si="28">B13</f>
        <v>495.39847062000007</v>
      </c>
      <c r="C19" s="181">
        <f t="shared" si="28"/>
        <v>503.0545454199999</v>
      </c>
      <c r="D19" s="121">
        <f t="shared" si="28"/>
        <v>998.45301603999985</v>
      </c>
      <c r="E19" s="181">
        <f t="shared" si="28"/>
        <v>496.80612504999999</v>
      </c>
      <c r="F19" s="181">
        <f t="shared" si="28"/>
        <v>539.56052453999985</v>
      </c>
      <c r="G19" s="121">
        <f t="shared" si="28"/>
        <v>1036.36664959</v>
      </c>
      <c r="H19" s="121">
        <f>SUM(H17:H18)</f>
        <v>2034.8196656299999</v>
      </c>
      <c r="I19" s="181">
        <f t="shared" ref="I19:N19" si="29">I13</f>
        <v>523.82016008999994</v>
      </c>
      <c r="J19" s="181">
        <f t="shared" si="29"/>
        <v>373.48246451</v>
      </c>
      <c r="K19" s="121">
        <f t="shared" si="29"/>
        <v>897.30262459999994</v>
      </c>
      <c r="L19" s="181">
        <f t="shared" si="29"/>
        <v>512.89391038999997</v>
      </c>
      <c r="M19" s="181">
        <f t="shared" si="29"/>
        <v>577.58671455000012</v>
      </c>
      <c r="N19" s="121">
        <f t="shared" si="29"/>
        <v>1090.4806249399999</v>
      </c>
      <c r="O19" s="121">
        <f>SUM(O17:O18)</f>
        <v>1987.7832495400003</v>
      </c>
      <c r="P19" s="181">
        <f t="shared" ref="P19:U19" si="30">P13</f>
        <v>504.43209835000005</v>
      </c>
      <c r="Q19" s="181">
        <f t="shared" si="30"/>
        <v>564.3647469</v>
      </c>
      <c r="R19" s="121">
        <f t="shared" si="30"/>
        <v>1068.7968452499999</v>
      </c>
      <c r="S19" s="181">
        <f t="shared" si="30"/>
        <v>563.87551380999992</v>
      </c>
      <c r="T19" s="181">
        <f t="shared" si="30"/>
        <v>462.51712882999999</v>
      </c>
      <c r="U19" s="121">
        <f t="shared" si="30"/>
        <v>1026.3926426399998</v>
      </c>
      <c r="V19" s="121">
        <f>SUM(V17:V18)</f>
        <v>2095.1894878900002</v>
      </c>
      <c r="W19" s="181">
        <f t="shared" ref="W19:AB19" si="31">W13</f>
        <v>444.62614302999998</v>
      </c>
      <c r="X19" s="181">
        <f t="shared" si="31"/>
        <v>436.0569117</v>
      </c>
      <c r="Y19" s="121">
        <f t="shared" si="31"/>
        <v>880.68305472999987</v>
      </c>
      <c r="Z19" s="181">
        <f t="shared" si="31"/>
        <v>530.92266313000005</v>
      </c>
      <c r="AA19" s="181">
        <f t="shared" si="31"/>
        <v>538.3051197399999</v>
      </c>
      <c r="AB19" s="121">
        <f t="shared" si="31"/>
        <v>1069.2277828699998</v>
      </c>
      <c r="AC19" s="121">
        <f>SUM(AC17:AC18)</f>
        <v>1949.9108375999999</v>
      </c>
      <c r="AD19" s="181">
        <f t="shared" ref="AD19:AI19" si="32">AD13</f>
        <v>485.3853532899999</v>
      </c>
      <c r="AE19" s="181">
        <f t="shared" si="32"/>
        <v>493.88164345000001</v>
      </c>
      <c r="AF19" s="121">
        <f t="shared" si="32"/>
        <v>979.26699673999997</v>
      </c>
      <c r="AG19" s="181">
        <f t="shared" si="32"/>
        <v>575.02404479000006</v>
      </c>
      <c r="AH19" s="181">
        <f t="shared" si="32"/>
        <v>649.59952038000006</v>
      </c>
      <c r="AI19" s="121">
        <f t="shared" si="32"/>
        <v>1224.6235651699999</v>
      </c>
      <c r="AJ19" s="121">
        <f>SUM(AJ17:AJ18)</f>
        <v>2203.8905619100001</v>
      </c>
      <c r="AK19" s="181">
        <f t="shared" ref="AK19:AP19" si="33">AK13</f>
        <v>652.15681246000008</v>
      </c>
      <c r="AL19" s="181">
        <f t="shared" si="33"/>
        <v>646.76714288000005</v>
      </c>
      <c r="AM19" s="121">
        <f t="shared" si="33"/>
        <v>1298.9239553400002</v>
      </c>
      <c r="AN19" s="181">
        <f t="shared" si="33"/>
        <v>684.97916802999998</v>
      </c>
      <c r="AO19" s="181">
        <f t="shared" si="33"/>
        <v>-684.97916802999998</v>
      </c>
      <c r="AP19" s="121">
        <f t="shared" si="33"/>
        <v>0</v>
      </c>
      <c r="AQ19" s="121">
        <f>SUM(AQ17:AQ18)</f>
        <v>1298.92395534</v>
      </c>
    </row>
    <row r="20" spans="1:43" s="184" customFormat="1" ht="15" customHeight="1">
      <c r="A20" s="161"/>
      <c r="B20" s="185"/>
      <c r="C20" s="185"/>
      <c r="D20" s="187"/>
      <c r="E20" s="185"/>
      <c r="F20" s="185"/>
      <c r="G20" s="187"/>
      <c r="H20" s="187"/>
      <c r="I20" s="185"/>
      <c r="J20" s="185"/>
      <c r="K20" s="187"/>
      <c r="L20" s="185"/>
      <c r="M20" s="185"/>
      <c r="N20" s="187"/>
      <c r="O20" s="187"/>
      <c r="P20" s="185"/>
      <c r="Q20" s="185"/>
      <c r="R20" s="187"/>
      <c r="S20" s="185"/>
      <c r="T20" s="185"/>
      <c r="U20" s="187"/>
      <c r="V20" s="187"/>
      <c r="W20" s="185"/>
      <c r="X20" s="185"/>
      <c r="Y20" s="187"/>
      <c r="Z20" s="185"/>
      <c r="AA20" s="185"/>
      <c r="AB20" s="187"/>
      <c r="AC20" s="187"/>
      <c r="AD20" s="185"/>
      <c r="AE20" s="185"/>
      <c r="AF20" s="187"/>
      <c r="AG20" s="185"/>
      <c r="AH20" s="185"/>
      <c r="AI20" s="187"/>
      <c r="AJ20" s="187"/>
    </row>
    <row r="21" spans="1:43" s="118" customFormat="1" ht="21" customHeight="1">
      <c r="A21" s="115" t="s">
        <v>669</v>
      </c>
      <c r="B21" s="116" t="s">
        <v>98</v>
      </c>
      <c r="C21" s="116" t="s">
        <v>99</v>
      </c>
      <c r="D21" s="116" t="s">
        <v>407</v>
      </c>
      <c r="E21" s="116" t="s">
        <v>100</v>
      </c>
      <c r="F21" s="116" t="s">
        <v>101</v>
      </c>
      <c r="G21" s="116" t="s">
        <v>408</v>
      </c>
      <c r="H21" s="117" t="s">
        <v>79</v>
      </c>
      <c r="I21" s="116" t="s">
        <v>102</v>
      </c>
      <c r="J21" s="116" t="s">
        <v>406</v>
      </c>
      <c r="K21" s="116" t="s">
        <v>409</v>
      </c>
      <c r="L21" s="116" t="s">
        <v>413</v>
      </c>
      <c r="M21" s="116" t="s">
        <v>426</v>
      </c>
      <c r="N21" s="116" t="s">
        <v>466</v>
      </c>
      <c r="O21" s="117" t="s">
        <v>465</v>
      </c>
      <c r="P21" s="116" t="s">
        <v>502</v>
      </c>
      <c r="Q21" s="116" t="str">
        <f>Q4</f>
        <v>2Q21</v>
      </c>
      <c r="R21" s="116" t="str">
        <f>R4</f>
        <v>1H21</v>
      </c>
      <c r="S21" s="116" t="str">
        <f>S4</f>
        <v>3Q21</v>
      </c>
      <c r="T21" s="116" t="str">
        <f>T4</f>
        <v>4Q21</v>
      </c>
      <c r="U21" s="116" t="s">
        <v>559</v>
      </c>
      <c r="V21" s="117" t="s">
        <v>560</v>
      </c>
      <c r="W21" s="116" t="s">
        <v>570</v>
      </c>
      <c r="X21" s="116" t="str">
        <f>X4</f>
        <v>2Q22</v>
      </c>
      <c r="Y21" s="116" t="str">
        <f>Y4</f>
        <v>1H22</v>
      </c>
      <c r="Z21" s="116" t="str">
        <f>Z4</f>
        <v>3Q22</v>
      </c>
      <c r="AA21" s="116" t="str">
        <f>AA4</f>
        <v>4Q22</v>
      </c>
      <c r="AB21" s="116" t="s">
        <v>575</v>
      </c>
      <c r="AC21" s="117" t="s">
        <v>576</v>
      </c>
      <c r="AD21" s="116" t="s">
        <v>614</v>
      </c>
      <c r="AE21" s="116" t="str">
        <f>AE4</f>
        <v>2Q23</v>
      </c>
      <c r="AF21" s="116" t="str">
        <f>AF4</f>
        <v>1H23</v>
      </c>
      <c r="AG21" s="116" t="str">
        <f>AG4</f>
        <v>3Q23</v>
      </c>
      <c r="AH21" s="116" t="str">
        <f>AH4</f>
        <v>4Q23</v>
      </c>
      <c r="AI21" s="116" t="s">
        <v>619</v>
      </c>
      <c r="AJ21" s="117" t="s">
        <v>613</v>
      </c>
      <c r="AK21" s="116" t="s">
        <v>676</v>
      </c>
      <c r="AL21" s="116" t="s">
        <v>677</v>
      </c>
      <c r="AM21" s="116" t="s">
        <v>678</v>
      </c>
      <c r="AN21" s="116" t="s">
        <v>674</v>
      </c>
      <c r="AO21" s="116" t="s">
        <v>675</v>
      </c>
      <c r="AP21" s="116" t="s">
        <v>679</v>
      </c>
      <c r="AQ21" s="117" t="s">
        <v>680</v>
      </c>
    </row>
    <row r="22" spans="1:43" s="118" customFormat="1" ht="15" customHeight="1">
      <c r="A22" s="180" t="s">
        <v>78</v>
      </c>
      <c r="B22" s="178">
        <v>264458.47708076594</v>
      </c>
      <c r="C22" s="178">
        <v>266116.89549596462</v>
      </c>
      <c r="D22" s="121">
        <v>530575.37257673056</v>
      </c>
      <c r="E22" s="178">
        <v>283220.61522772844</v>
      </c>
      <c r="F22" s="178">
        <v>289665.28369272279</v>
      </c>
      <c r="G22" s="121">
        <v>572885.89892045129</v>
      </c>
      <c r="H22" s="121">
        <v>1103461.2714971818</v>
      </c>
      <c r="I22" s="178">
        <v>259434.05201717297</v>
      </c>
      <c r="J22" s="178">
        <v>168749.8372631901</v>
      </c>
      <c r="K22" s="121">
        <v>428183.8892803631</v>
      </c>
      <c r="L22" s="178">
        <v>270424.97467931279</v>
      </c>
      <c r="M22" s="178">
        <v>302829.02444167342</v>
      </c>
      <c r="N22" s="121">
        <v>573253.99912098621</v>
      </c>
      <c r="O22" s="121">
        <v>1001437.8884013493</v>
      </c>
      <c r="P22" s="178">
        <v>274643.25139204058</v>
      </c>
      <c r="Q22" s="178">
        <v>277899.46579315263</v>
      </c>
      <c r="R22" s="121">
        <v>0</v>
      </c>
      <c r="S22" s="178">
        <v>303684.76682051859</v>
      </c>
      <c r="T22" s="178">
        <v>220957.74003368069</v>
      </c>
      <c r="U22" s="121">
        <v>624161.19292780594</v>
      </c>
      <c r="V22" s="121">
        <v>856227.48400571174</v>
      </c>
      <c r="W22" s="178">
        <v>210317.41884263261</v>
      </c>
      <c r="X22" s="178">
        <v>184295.62676641357</v>
      </c>
      <c r="Y22" s="121">
        <v>394613.04560904612</v>
      </c>
      <c r="Z22" s="178">
        <v>254204.1992203687</v>
      </c>
      <c r="AA22" s="178">
        <v>276689.82</v>
      </c>
      <c r="AB22" s="121">
        <v>530894.0192203687</v>
      </c>
      <c r="AC22" s="121">
        <v>925507.06482941494</v>
      </c>
      <c r="AD22" s="178">
        <v>312530.43</v>
      </c>
      <c r="AE22" s="178">
        <v>311630.76292780589</v>
      </c>
      <c r="AF22" s="121">
        <v>624161.19292780606</v>
      </c>
      <c r="AG22" s="178">
        <v>386069.01</v>
      </c>
      <c r="AH22" s="178">
        <v>410016.75608752662</v>
      </c>
      <c r="AI22" s="121">
        <f>SUM(AG22:AH22)</f>
        <v>796085.76608752669</v>
      </c>
      <c r="AJ22" s="121">
        <f>+AD22+AE22+AG22+AH22</f>
        <v>1420246.9590153326</v>
      </c>
      <c r="AK22" s="178">
        <v>418681.29195780586</v>
      </c>
      <c r="AL22" s="178">
        <v>392057.04949492234</v>
      </c>
      <c r="AM22" s="121">
        <f>SUM(AK22:AL22)</f>
        <v>810738.34145272826</v>
      </c>
      <c r="AN22" s="178">
        <v>441668.74831</v>
      </c>
      <c r="AO22" s="178">
        <v>0</v>
      </c>
      <c r="AP22" s="121">
        <f>SUM(AN22:AO22)</f>
        <v>441668.74831</v>
      </c>
      <c r="AQ22" s="121">
        <f>+AK22+AL22+AN22+AO22</f>
        <v>1252407.0897627282</v>
      </c>
    </row>
    <row r="23" spans="1:43" ht="15" customHeight="1">
      <c r="P23" s="5"/>
      <c r="Q23" s="5"/>
    </row>
  </sheetData>
  <hyperlinks>
    <hyperlink ref="A2" location="Contents!A1" display="              (Contents)" xr:uid="{EB659F7D-8B3D-47B4-A098-43314129BDB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Z17:Z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69AA-45AA-4ECD-9442-2703CD6CABE4}">
  <sheetPr>
    <tabColor rgb="FF5775CF"/>
    <pageSetUpPr autoPageBreaks="0" fitToPage="1"/>
  </sheetPr>
  <dimension ref="A1:AR18"/>
  <sheetViews>
    <sheetView showGridLines="0" zoomScale="80" zoomScaleNormal="80" workbookViewId="0">
      <pane xSplit="1" ySplit="4" topLeftCell="W11" activePane="bottomRight" state="frozen"/>
      <selection activeCell="R17" sqref="R17"/>
      <selection pane="topRight" activeCell="R17" sqref="R17"/>
      <selection pane="bottomLeft" activeCell="R17" sqref="R17"/>
      <selection pane="bottomRight" activeCell="AU16" sqref="AU16"/>
    </sheetView>
  </sheetViews>
  <sheetFormatPr defaultColWidth="9.140625" defaultRowHeight="15" customHeight="1" outlineLevelCol="1"/>
  <cols>
    <col min="1" max="1" width="48.42578125" style="14" customWidth="1"/>
    <col min="2" max="3" width="7.140625" style="40" bestFit="1" customWidth="1"/>
    <col min="4" max="4" width="8.85546875" style="40" bestFit="1" customWidth="1"/>
    <col min="5" max="6" width="7.140625" style="40" bestFit="1" customWidth="1"/>
    <col min="7" max="8" width="8.85546875" style="40" bestFit="1" customWidth="1"/>
    <col min="9" max="10" width="7.140625" style="40" bestFit="1" customWidth="1"/>
    <col min="11" max="11" width="8.85546875" style="40" bestFit="1" customWidth="1"/>
    <col min="12" max="13" width="7.140625" style="40" bestFit="1" customWidth="1"/>
    <col min="14" max="15" width="8.85546875" style="40" bestFit="1" customWidth="1"/>
    <col min="16" max="17" width="7.140625" style="40" bestFit="1" customWidth="1"/>
    <col min="18" max="18" width="8.85546875" style="40" bestFit="1" customWidth="1"/>
    <col min="19" max="20" width="7.140625" style="5" bestFit="1" customWidth="1"/>
    <col min="21" max="22" width="8.85546875" style="40" bestFit="1" customWidth="1"/>
    <col min="23" max="24" width="7.140625" style="40" bestFit="1" customWidth="1"/>
    <col min="25" max="25" width="8.85546875" style="40" bestFit="1" customWidth="1"/>
    <col min="26" max="27" width="7.140625" style="40" bestFit="1" customWidth="1"/>
    <col min="28" max="29" width="8.85546875" style="40" bestFit="1" customWidth="1"/>
    <col min="30" max="31" width="7.140625" style="40" bestFit="1" customWidth="1"/>
    <col min="32" max="32" width="8.85546875" style="40" bestFit="1" customWidth="1"/>
    <col min="33" max="34" width="7.140625" style="40" bestFit="1" customWidth="1"/>
    <col min="35" max="36" width="8.85546875" style="40" bestFit="1" customWidth="1"/>
    <col min="37" max="37" width="9.140625" style="40"/>
    <col min="38" max="40" width="9.140625" style="40" customWidth="1"/>
    <col min="41" max="43" width="9.140625" style="40" hidden="1" customWidth="1" outlineLevel="1"/>
    <col min="44" max="44" width="9.140625" style="40" collapsed="1"/>
    <col min="45" max="16384" width="9.140625" style="40"/>
  </cols>
  <sheetData>
    <row r="1" spans="1:43" ht="59.25" customHeight="1">
      <c r="A1" s="1"/>
    </row>
    <row r="2" spans="1:43" ht="15" customHeight="1">
      <c r="A2" s="160" t="s">
        <v>350</v>
      </c>
    </row>
    <row r="3" spans="1:43" s="9" customFormat="1" ht="15" customHeight="1">
      <c r="A3" s="6"/>
    </row>
    <row r="4" spans="1:43" ht="26.25" customHeight="1">
      <c r="A4" s="115" t="s">
        <v>477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7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7" t="s">
        <v>465</v>
      </c>
      <c r="P4" s="116" t="s">
        <v>502</v>
      </c>
      <c r="Q4" s="116" t="s">
        <v>541</v>
      </c>
      <c r="R4" s="116" t="s">
        <v>542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572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616</v>
      </c>
      <c r="AG4" s="116" t="s">
        <v>617</v>
      </c>
      <c r="AH4" s="116" t="s">
        <v>618</v>
      </c>
      <c r="AI4" s="116" t="s">
        <v>619</v>
      </c>
      <c r="AJ4" s="116" t="s">
        <v>613</v>
      </c>
      <c r="AK4" s="116" t="s">
        <v>676</v>
      </c>
      <c r="AL4" s="116" t="s">
        <v>677</v>
      </c>
      <c r="AM4" s="116" t="s">
        <v>678</v>
      </c>
      <c r="AN4" s="116" t="s">
        <v>674</v>
      </c>
      <c r="AO4" s="116" t="s">
        <v>675</v>
      </c>
      <c r="AP4" s="116" t="s">
        <v>679</v>
      </c>
      <c r="AQ4" s="117" t="s">
        <v>680</v>
      </c>
    </row>
    <row r="5" spans="1:43" ht="15" customHeight="1">
      <c r="A5" s="177" t="s">
        <v>402</v>
      </c>
      <c r="B5" s="188">
        <v>-188.26554722999998</v>
      </c>
      <c r="C5" s="188">
        <v>-195.83145189000004</v>
      </c>
      <c r="D5" s="121">
        <f t="shared" ref="D5:D13" si="0">C5+B5</f>
        <v>-384.09699912000002</v>
      </c>
      <c r="E5" s="188">
        <v>-203.69200946999999</v>
      </c>
      <c r="F5" s="188">
        <v>-185.97460961000007</v>
      </c>
      <c r="G5" s="121">
        <f>F5+E5</f>
        <v>-389.66661908000003</v>
      </c>
      <c r="H5" s="121">
        <f>+G5+D5</f>
        <v>-773.76361820000011</v>
      </c>
      <c r="I5" s="188">
        <v>-168.63103003999993</v>
      </c>
      <c r="J5" s="188">
        <v>-151.12930258000014</v>
      </c>
      <c r="K5" s="121">
        <f>J5+I5</f>
        <v>-319.7603326200001</v>
      </c>
      <c r="L5" s="188">
        <v>-251.03347145000009</v>
      </c>
      <c r="M5" s="188">
        <v>-189.84127857999979</v>
      </c>
      <c r="N5" s="121">
        <f>M5+L5</f>
        <v>-440.87475002999986</v>
      </c>
      <c r="O5" s="121">
        <f>+N5+K5</f>
        <v>-760.63508264999996</v>
      </c>
      <c r="P5" s="188">
        <v>-198.15631346000001</v>
      </c>
      <c r="Q5" s="188">
        <v>-209.86366076999997</v>
      </c>
      <c r="R5" s="121">
        <f>Q5+P5</f>
        <v>-408.01997423</v>
      </c>
      <c r="S5" s="188">
        <v>-243.24576706000002</v>
      </c>
      <c r="T5" s="188">
        <v>-278.44441927000003</v>
      </c>
      <c r="U5" s="121">
        <f>T5+S5</f>
        <v>-521.69018633000007</v>
      </c>
      <c r="V5" s="121">
        <f>+U5+R5</f>
        <v>-929.71016056000008</v>
      </c>
      <c r="W5" s="188">
        <v>-294.57959715999993</v>
      </c>
      <c r="X5" s="188">
        <v>-299.29545890999998</v>
      </c>
      <c r="Y5" s="121">
        <f>X5+W5</f>
        <v>-593.87505606999991</v>
      </c>
      <c r="Z5" s="188">
        <v>-298.0661408599999</v>
      </c>
      <c r="AA5" s="188">
        <v>-279.93484881999996</v>
      </c>
      <c r="AB5" s="121">
        <f>AA5+Z5</f>
        <v>-578.00098967999986</v>
      </c>
      <c r="AC5" s="121">
        <f>+AB5+Y5</f>
        <v>-1171.8760457499998</v>
      </c>
      <c r="AD5" s="188">
        <v>-260.40024531</v>
      </c>
      <c r="AE5" s="188">
        <v>-261.14718179000005</v>
      </c>
      <c r="AF5" s="121">
        <f>AE5+AD5</f>
        <v>-521.54742710000005</v>
      </c>
      <c r="AG5" s="188">
        <v>-276.20356631999999</v>
      </c>
      <c r="AH5" s="188">
        <v>-283.60583467999993</v>
      </c>
      <c r="AI5" s="121">
        <f>AH5+AG5</f>
        <v>-559.80940099999998</v>
      </c>
      <c r="AJ5" s="121">
        <f>+AI5+AF5</f>
        <v>-1081.3568281</v>
      </c>
      <c r="AK5" s="188">
        <v>-284.70596050999995</v>
      </c>
      <c r="AL5" s="188">
        <v>-291.55533577</v>
      </c>
      <c r="AM5" s="121">
        <f>AL5+AK5</f>
        <v>-576.2612962799999</v>
      </c>
      <c r="AN5" s="188">
        <v>-334.67100769000001</v>
      </c>
      <c r="AO5" s="188">
        <v>334.67100769000001</v>
      </c>
      <c r="AP5" s="121">
        <f>AO5+AN5</f>
        <v>0</v>
      </c>
      <c r="AQ5" s="121">
        <f>+AP5+AM5</f>
        <v>-576.2612962799999</v>
      </c>
    </row>
    <row r="6" spans="1:43" ht="15" customHeight="1">
      <c r="A6" s="177" t="s">
        <v>401</v>
      </c>
      <c r="B6" s="188">
        <v>-81.042109580000002</v>
      </c>
      <c r="C6" s="188">
        <v>-75.993024340000005</v>
      </c>
      <c r="D6" s="121">
        <f t="shared" si="0"/>
        <v>-157.03513392000002</v>
      </c>
      <c r="E6" s="188">
        <v>-73.689112469999998</v>
      </c>
      <c r="F6" s="188">
        <v>-83.756458150000029</v>
      </c>
      <c r="G6" s="121">
        <f t="shared" ref="G6:G7" si="1">F6+E6</f>
        <v>-157.44557062000001</v>
      </c>
      <c r="H6" s="121">
        <f>+G6+D6</f>
        <v>-314.48070454000003</v>
      </c>
      <c r="I6" s="188">
        <v>-90.240412210000002</v>
      </c>
      <c r="J6" s="188">
        <v>-77.379787090000022</v>
      </c>
      <c r="K6" s="121">
        <f t="shared" ref="K6:K13" si="2">J6+I6</f>
        <v>-167.62019930000002</v>
      </c>
      <c r="L6" s="188">
        <v>-76.350468190000001</v>
      </c>
      <c r="M6" s="188">
        <v>-89.02030471999997</v>
      </c>
      <c r="N6" s="121">
        <f t="shared" ref="N6:N7" si="3">M6+L6</f>
        <v>-165.37077290999997</v>
      </c>
      <c r="O6" s="121">
        <f>+N6+K6</f>
        <v>-332.99097221</v>
      </c>
      <c r="P6" s="188">
        <v>-90.468526670000017</v>
      </c>
      <c r="Q6" s="188">
        <v>-91.611006129999993</v>
      </c>
      <c r="R6" s="121">
        <f t="shared" ref="R6:R13" si="4">Q6+P6</f>
        <v>-182.07953280000001</v>
      </c>
      <c r="S6" s="188">
        <v>-103.80357279</v>
      </c>
      <c r="T6" s="188">
        <v>-105.33043302000002</v>
      </c>
      <c r="U6" s="121">
        <f t="shared" ref="U6:U7" si="5">T6+S6</f>
        <v>-209.13400581000002</v>
      </c>
      <c r="V6" s="121">
        <f>+U6+R6</f>
        <v>-391.21353861</v>
      </c>
      <c r="W6" s="188">
        <v>-113.46431602</v>
      </c>
      <c r="X6" s="188">
        <v>-119.68742218999999</v>
      </c>
      <c r="Y6" s="121">
        <f t="shared" ref="Y6:Y7" si="6">X6+W6</f>
        <v>-233.15173820999999</v>
      </c>
      <c r="Z6" s="188">
        <v>-122.55803125</v>
      </c>
      <c r="AA6" s="188">
        <v>-132.39423172999997</v>
      </c>
      <c r="AB6" s="121">
        <f t="shared" ref="AB6:AB7" si="7">AA6+Z6</f>
        <v>-254.95226297999997</v>
      </c>
      <c r="AC6" s="121">
        <f>+AB6+Y6</f>
        <v>-488.10400118999996</v>
      </c>
      <c r="AD6" s="188">
        <v>-124.35699688</v>
      </c>
      <c r="AE6" s="188">
        <v>-120.25054314</v>
      </c>
      <c r="AF6" s="121">
        <f t="shared" ref="AF6:AF7" si="8">AE6+AD6</f>
        <v>-244.60754001999999</v>
      </c>
      <c r="AG6" s="188">
        <v>-122.43419223000001</v>
      </c>
      <c r="AH6" s="188">
        <v>-126.12978086000003</v>
      </c>
      <c r="AI6" s="121">
        <f t="shared" ref="AI6:AI7" si="9">AH6+AG6</f>
        <v>-248.56397309000005</v>
      </c>
      <c r="AJ6" s="121">
        <f>+AI6+AF6</f>
        <v>-493.17151311000003</v>
      </c>
      <c r="AK6" s="188">
        <v>-133.64443443000005</v>
      </c>
      <c r="AL6" s="188">
        <v>-130.44549189999998</v>
      </c>
      <c r="AM6" s="121">
        <f t="shared" ref="AM6:AM7" si="10">AL6+AK6</f>
        <v>-264.08992633000003</v>
      </c>
      <c r="AN6" s="188">
        <v>-134.06255707000003</v>
      </c>
      <c r="AO6" s="188">
        <v>134.06255707000003</v>
      </c>
      <c r="AP6" s="121">
        <f t="shared" ref="AP6:AP7" si="11">AO6+AN6</f>
        <v>0</v>
      </c>
      <c r="AQ6" s="121">
        <f>+AP6+AM6</f>
        <v>-264.08992633000003</v>
      </c>
    </row>
    <row r="7" spans="1:43" ht="15" customHeight="1">
      <c r="A7" s="177" t="s">
        <v>133</v>
      </c>
      <c r="B7" s="188">
        <v>-0.72104933999999987</v>
      </c>
      <c r="C7" s="188">
        <v>-1.9765719599999998</v>
      </c>
      <c r="D7" s="121">
        <f t="shared" si="0"/>
        <v>-2.6976212999999998</v>
      </c>
      <c r="E7" s="188">
        <v>-3.1481683299999998</v>
      </c>
      <c r="F7" s="188">
        <v>-8.0074154999999987</v>
      </c>
      <c r="G7" s="121">
        <f t="shared" si="1"/>
        <v>-11.155583829999998</v>
      </c>
      <c r="H7" s="121">
        <f>+G7+D7</f>
        <v>-13.853205129999997</v>
      </c>
      <c r="I7" s="188">
        <v>-2.3750782800000003</v>
      </c>
      <c r="J7" s="188">
        <v>-1.8108968000000001</v>
      </c>
      <c r="K7" s="121">
        <f t="shared" si="2"/>
        <v>-4.1859750800000004</v>
      </c>
      <c r="L7" s="188">
        <v>-3.3639019999999999</v>
      </c>
      <c r="M7" s="188">
        <v>-4.9528202200000013</v>
      </c>
      <c r="N7" s="121">
        <f t="shared" si="3"/>
        <v>-8.3167222200000008</v>
      </c>
      <c r="O7" s="121">
        <f>+N7+K7</f>
        <v>-12.502697300000001</v>
      </c>
      <c r="P7" s="188">
        <v>-2.3062353</v>
      </c>
      <c r="Q7" s="188">
        <v>-3.35122754</v>
      </c>
      <c r="R7" s="121">
        <f t="shared" si="4"/>
        <v>-5.65746284</v>
      </c>
      <c r="S7" s="188">
        <v>-4.0930057299999998</v>
      </c>
      <c r="T7" s="188">
        <v>-2.9598011</v>
      </c>
      <c r="U7" s="121">
        <f t="shared" si="5"/>
        <v>-7.0528068299999997</v>
      </c>
      <c r="V7" s="121">
        <f>+U7+R7</f>
        <v>-12.710269669999999</v>
      </c>
      <c r="W7" s="188">
        <v>-2.8791252300000001</v>
      </c>
      <c r="X7" s="188">
        <v>-3.23346394</v>
      </c>
      <c r="Y7" s="121">
        <f t="shared" si="6"/>
        <v>-6.1125891699999997</v>
      </c>
      <c r="Z7" s="188">
        <v>-4.7006654800000005</v>
      </c>
      <c r="AA7" s="188">
        <v>-4.2619537799999989</v>
      </c>
      <c r="AB7" s="121">
        <f t="shared" si="7"/>
        <v>-8.9626192600000003</v>
      </c>
      <c r="AC7" s="121">
        <f>+AB7+Y7</f>
        <v>-15.07520843</v>
      </c>
      <c r="AD7" s="188">
        <v>-2.7795773400000003</v>
      </c>
      <c r="AE7" s="188">
        <v>-2.8024874599999996</v>
      </c>
      <c r="AF7" s="121">
        <f t="shared" si="8"/>
        <v>-5.5820647999999995</v>
      </c>
      <c r="AG7" s="188">
        <v>-6.4126473900000009</v>
      </c>
      <c r="AH7" s="188">
        <v>-2.5322889800000006</v>
      </c>
      <c r="AI7" s="121">
        <f t="shared" si="9"/>
        <v>-8.9449363700000006</v>
      </c>
      <c r="AJ7" s="121">
        <f>+AI7+AF7</f>
        <v>-14.52700117</v>
      </c>
      <c r="AK7" s="188">
        <v>-1.7630220700000001</v>
      </c>
      <c r="AL7" s="188">
        <v>-3.3539308399999999</v>
      </c>
      <c r="AM7" s="121">
        <f t="shared" si="10"/>
        <v>-5.1169529100000002</v>
      </c>
      <c r="AN7" s="188">
        <v>-3.03082173</v>
      </c>
      <c r="AO7" s="188">
        <v>3.03082173</v>
      </c>
      <c r="AP7" s="121">
        <f t="shared" si="11"/>
        <v>0</v>
      </c>
      <c r="AQ7" s="121">
        <f>+AP7+AM7</f>
        <v>-5.1169529100000002</v>
      </c>
    </row>
    <row r="8" spans="1:43" s="9" customFormat="1" ht="15" customHeight="1">
      <c r="A8" s="180" t="s">
        <v>132</v>
      </c>
      <c r="B8" s="181">
        <f t="shared" ref="B8:P8" si="12">SUM(B5:B7)</f>
        <v>-270.02870614999995</v>
      </c>
      <c r="C8" s="181">
        <f t="shared" si="12"/>
        <v>-273.80104819000007</v>
      </c>
      <c r="D8" s="121">
        <f t="shared" si="12"/>
        <v>-543.82975434000014</v>
      </c>
      <c r="E8" s="181">
        <f t="shared" si="12"/>
        <v>-280.52929026999993</v>
      </c>
      <c r="F8" s="181">
        <f t="shared" si="12"/>
        <v>-277.73848326000007</v>
      </c>
      <c r="G8" s="121">
        <f t="shared" si="12"/>
        <v>-558.26777353</v>
      </c>
      <c r="H8" s="121">
        <f t="shared" si="12"/>
        <v>-1102.0975278700002</v>
      </c>
      <c r="I8" s="181">
        <f t="shared" si="12"/>
        <v>-261.24652052999994</v>
      </c>
      <c r="J8" s="181">
        <f t="shared" si="12"/>
        <v>-230.31998647000015</v>
      </c>
      <c r="K8" s="121">
        <f t="shared" si="12"/>
        <v>-491.56650700000012</v>
      </c>
      <c r="L8" s="181">
        <f t="shared" si="12"/>
        <v>-330.7478416400001</v>
      </c>
      <c r="M8" s="181">
        <f t="shared" si="12"/>
        <v>-283.81440351999976</v>
      </c>
      <c r="N8" s="121">
        <f t="shared" si="12"/>
        <v>-614.56224515999975</v>
      </c>
      <c r="O8" s="121">
        <f t="shared" si="12"/>
        <v>-1106.1287521599997</v>
      </c>
      <c r="P8" s="181">
        <f t="shared" si="12"/>
        <v>-290.93107543000008</v>
      </c>
      <c r="Q8" s="181">
        <f t="shared" ref="Q8:AQ8" si="13">SUM(Q5:Q7)</f>
        <v>-304.82589444000001</v>
      </c>
      <c r="R8" s="121">
        <f t="shared" si="13"/>
        <v>-595.75696987000003</v>
      </c>
      <c r="S8" s="181">
        <f t="shared" si="13"/>
        <v>-351.14234558000004</v>
      </c>
      <c r="T8" s="181">
        <f t="shared" si="13"/>
        <v>-386.73465339000001</v>
      </c>
      <c r="U8" s="121">
        <f t="shared" si="13"/>
        <v>-737.87699897000016</v>
      </c>
      <c r="V8" s="121">
        <f t="shared" si="13"/>
        <v>-1333.6339688399999</v>
      </c>
      <c r="W8" s="181">
        <f t="shared" si="13"/>
        <v>-410.92303840999995</v>
      </c>
      <c r="X8" s="181">
        <f t="shared" si="13"/>
        <v>-422.21634503999996</v>
      </c>
      <c r="Y8" s="121">
        <f t="shared" si="13"/>
        <v>-833.13938344999985</v>
      </c>
      <c r="Z8" s="181">
        <f t="shared" si="13"/>
        <v>-425.3248375899999</v>
      </c>
      <c r="AA8" s="181">
        <f t="shared" si="13"/>
        <v>-416.59103432999996</v>
      </c>
      <c r="AB8" s="121">
        <f t="shared" si="13"/>
        <v>-841.91587191999986</v>
      </c>
      <c r="AC8" s="121">
        <f t="shared" si="13"/>
        <v>-1675.0552553699997</v>
      </c>
      <c r="AD8" s="181">
        <f t="shared" si="13"/>
        <v>-387.53681953</v>
      </c>
      <c r="AE8" s="181">
        <f t="shared" si="13"/>
        <v>-384.20021239000005</v>
      </c>
      <c r="AF8" s="121">
        <f t="shared" si="13"/>
        <v>-771.73703192000005</v>
      </c>
      <c r="AG8" s="181">
        <f t="shared" si="13"/>
        <v>-405.05040594000002</v>
      </c>
      <c r="AH8" s="181">
        <f t="shared" si="13"/>
        <v>-412.26790451999995</v>
      </c>
      <c r="AI8" s="121">
        <f t="shared" si="13"/>
        <v>-817.31831046000002</v>
      </c>
      <c r="AJ8" s="121">
        <f t="shared" si="13"/>
        <v>-1589.05534238</v>
      </c>
      <c r="AK8" s="181">
        <f t="shared" si="13"/>
        <v>-420.11341700999998</v>
      </c>
      <c r="AL8" s="181">
        <f t="shared" si="13"/>
        <v>-425.35475850999995</v>
      </c>
      <c r="AM8" s="121">
        <f t="shared" si="13"/>
        <v>-845.46817551999993</v>
      </c>
      <c r="AN8" s="181">
        <f t="shared" si="13"/>
        <v>-471.76438649000005</v>
      </c>
      <c r="AO8" s="181">
        <f t="shared" si="13"/>
        <v>471.76438649000005</v>
      </c>
      <c r="AP8" s="121">
        <f t="shared" si="13"/>
        <v>0</v>
      </c>
      <c r="AQ8" s="121">
        <f t="shared" si="13"/>
        <v>-845.46817551999993</v>
      </c>
    </row>
    <row r="9" spans="1:43" ht="15" customHeight="1">
      <c r="A9" s="177" t="s">
        <v>135</v>
      </c>
      <c r="B9" s="188">
        <v>-88.980109400000018</v>
      </c>
      <c r="C9" s="188">
        <v>-85.793728199999961</v>
      </c>
      <c r="D9" s="121">
        <f t="shared" si="0"/>
        <v>-174.77383759999998</v>
      </c>
      <c r="E9" s="188">
        <v>-95.680209119999986</v>
      </c>
      <c r="F9" s="188">
        <v>-96.967273200000037</v>
      </c>
      <c r="G9" s="121">
        <f t="shared" ref="G9:G13" si="14">F9+E9</f>
        <v>-192.64748232000002</v>
      </c>
      <c r="H9" s="121">
        <f t="shared" ref="H9:H13" si="15">+G9+D9</f>
        <v>-367.42131991999997</v>
      </c>
      <c r="I9" s="188">
        <v>-83.307492249999981</v>
      </c>
      <c r="J9" s="188">
        <v>-99.100622919999992</v>
      </c>
      <c r="K9" s="121">
        <f t="shared" si="2"/>
        <v>-182.40811516999997</v>
      </c>
      <c r="L9" s="188">
        <v>-104.73588143999997</v>
      </c>
      <c r="M9" s="188">
        <v>-105.07138277999998</v>
      </c>
      <c r="N9" s="121">
        <f t="shared" ref="N9:N13" si="16">M9+L9</f>
        <v>-209.80726421999995</v>
      </c>
      <c r="O9" s="121">
        <f t="shared" ref="O9:O13" si="17">+N9+K9</f>
        <v>-392.21537938999995</v>
      </c>
      <c r="P9" s="188">
        <v>-84.761261230000017</v>
      </c>
      <c r="Q9" s="188">
        <v>-94.630797082299978</v>
      </c>
      <c r="R9" s="121">
        <f t="shared" si="4"/>
        <v>-179.39205831229998</v>
      </c>
      <c r="S9" s="188">
        <v>-109.50249073010002</v>
      </c>
      <c r="T9" s="188">
        <v>-119.22621502029997</v>
      </c>
      <c r="U9" s="121">
        <f t="shared" ref="U9:U13" si="18">T9+S9</f>
        <v>-228.7287057504</v>
      </c>
      <c r="V9" s="121">
        <f t="shared" ref="V9:V13" si="19">+U9+R9</f>
        <v>-408.1207640627</v>
      </c>
      <c r="W9" s="188">
        <v>-90.289893594399985</v>
      </c>
      <c r="X9" s="188">
        <v>-123.54031673920002</v>
      </c>
      <c r="Y9" s="121">
        <f t="shared" ref="Y9:Y13" si="20">X9+W9</f>
        <v>-213.83021033360001</v>
      </c>
      <c r="Z9" s="188">
        <v>-116.7958316328</v>
      </c>
      <c r="AA9" s="188">
        <v>-113.84440634180007</v>
      </c>
      <c r="AB9" s="121">
        <f t="shared" ref="AB9:AB13" si="21">AA9+Z9</f>
        <v>-230.64023797460007</v>
      </c>
      <c r="AC9" s="121">
        <f t="shared" ref="AC9:AC13" si="22">+AB9+Y9</f>
        <v>-444.47044830820005</v>
      </c>
      <c r="AD9" s="188">
        <v>-118.11345373849997</v>
      </c>
      <c r="AE9" s="188">
        <v>-115.99816471399998</v>
      </c>
      <c r="AF9" s="121">
        <f t="shared" ref="AF9:AF13" si="23">AE9+AD9</f>
        <v>-234.11161845249995</v>
      </c>
      <c r="AG9" s="188">
        <v>-145.01235729169997</v>
      </c>
      <c r="AH9" s="188">
        <v>-145.11677762560001</v>
      </c>
      <c r="AI9" s="121">
        <f t="shared" ref="AI9:AI13" si="24">AH9+AG9</f>
        <v>-290.12913491730001</v>
      </c>
      <c r="AJ9" s="121">
        <f t="shared" ref="AJ9:AJ13" si="25">+AI9+AF9</f>
        <v>-524.2407533697999</v>
      </c>
      <c r="AK9" s="188">
        <v>-119.90679354489995</v>
      </c>
      <c r="AL9" s="188">
        <v>-129.97503824410001</v>
      </c>
      <c r="AM9" s="121">
        <f t="shared" ref="AM9:AM13" si="26">AL9+AK9</f>
        <v>-249.88183178899996</v>
      </c>
      <c r="AN9" s="188">
        <v>-141.9710161820779</v>
      </c>
      <c r="AO9" s="188">
        <v>205.56027402999999</v>
      </c>
      <c r="AP9" s="121">
        <f t="shared" ref="AP9:AP13" si="27">AO9+AN9</f>
        <v>63.589257847922084</v>
      </c>
      <c r="AQ9" s="121">
        <f t="shared" ref="AQ9:AQ13" si="28">+AP9+AM9</f>
        <v>-186.29257394107788</v>
      </c>
    </row>
    <row r="10" spans="1:43" ht="15" customHeight="1">
      <c r="A10" s="177" t="s">
        <v>136</v>
      </c>
      <c r="B10" s="188">
        <v>-44.355089939999999</v>
      </c>
      <c r="C10" s="188">
        <v>-26.791156670000003</v>
      </c>
      <c r="D10" s="121">
        <f t="shared" si="0"/>
        <v>-71.146246610000006</v>
      </c>
      <c r="E10" s="188">
        <v>-49.063054430000001</v>
      </c>
      <c r="F10" s="188">
        <v>-55.54139339999999</v>
      </c>
      <c r="G10" s="121">
        <f t="shared" si="14"/>
        <v>-104.60444783</v>
      </c>
      <c r="H10" s="121">
        <f t="shared" si="15"/>
        <v>-175.75069444000002</v>
      </c>
      <c r="I10" s="188">
        <v>-44.624304879999997</v>
      </c>
      <c r="J10" s="188">
        <v>-47.429414899999955</v>
      </c>
      <c r="K10" s="121">
        <f t="shared" si="2"/>
        <v>-92.053719779999952</v>
      </c>
      <c r="L10" s="188">
        <v>-47.48542913</v>
      </c>
      <c r="M10" s="188">
        <v>-62.750746839999991</v>
      </c>
      <c r="N10" s="121">
        <f t="shared" si="16"/>
        <v>-110.23617596999999</v>
      </c>
      <c r="O10" s="121">
        <f t="shared" si="17"/>
        <v>-202.28989574999994</v>
      </c>
      <c r="P10" s="188">
        <v>-47.083307240000018</v>
      </c>
      <c r="Q10" s="188">
        <v>-58.5003588995</v>
      </c>
      <c r="R10" s="121">
        <f t="shared" si="4"/>
        <v>-105.58366613950002</v>
      </c>
      <c r="S10" s="188">
        <v>-67.422638610299998</v>
      </c>
      <c r="T10" s="188">
        <v>-95.52155576149994</v>
      </c>
      <c r="U10" s="121">
        <f t="shared" si="18"/>
        <v>-162.94419437179994</v>
      </c>
      <c r="V10" s="121">
        <f t="shared" si="19"/>
        <v>-268.52786051129999</v>
      </c>
      <c r="W10" s="188">
        <v>-81.380650743099977</v>
      </c>
      <c r="X10" s="188">
        <v>-91.445631015199979</v>
      </c>
      <c r="Y10" s="121">
        <f t="shared" si="20"/>
        <v>-172.82628175829996</v>
      </c>
      <c r="Z10" s="188">
        <v>-88.183842227699984</v>
      </c>
      <c r="AA10" s="188">
        <v>-91.372522770699945</v>
      </c>
      <c r="AB10" s="121">
        <f t="shared" si="21"/>
        <v>-179.55636499839994</v>
      </c>
      <c r="AC10" s="121">
        <f t="shared" si="22"/>
        <v>-352.3826467566999</v>
      </c>
      <c r="AD10" s="188">
        <v>-91.017957907500048</v>
      </c>
      <c r="AE10" s="188">
        <v>-85.699601337999994</v>
      </c>
      <c r="AF10" s="121">
        <f t="shared" si="23"/>
        <v>-176.71755924550004</v>
      </c>
      <c r="AG10" s="188">
        <v>-87.132593067599956</v>
      </c>
      <c r="AH10" s="188">
        <v>-91.557299784900039</v>
      </c>
      <c r="AI10" s="121">
        <f t="shared" si="24"/>
        <v>-178.68989285250001</v>
      </c>
      <c r="AJ10" s="121">
        <f t="shared" si="25"/>
        <v>-355.40745209800002</v>
      </c>
      <c r="AK10" s="188">
        <v>-100.66179382770002</v>
      </c>
      <c r="AL10" s="188">
        <v>-81.536467652400034</v>
      </c>
      <c r="AM10" s="121">
        <f t="shared" si="26"/>
        <v>-182.19826148010006</v>
      </c>
      <c r="AN10" s="188">
        <v>-92.518845044811968</v>
      </c>
      <c r="AO10" s="188">
        <v>114.18759308</v>
      </c>
      <c r="AP10" s="121">
        <f t="shared" si="27"/>
        <v>21.668748035188031</v>
      </c>
      <c r="AQ10" s="121">
        <f t="shared" si="28"/>
        <v>-160.52951344491203</v>
      </c>
    </row>
    <row r="11" spans="1:43" ht="15" customHeight="1">
      <c r="A11" s="177" t="s">
        <v>137</v>
      </c>
      <c r="B11" s="188">
        <v>-18.67588065</v>
      </c>
      <c r="C11" s="188">
        <v>-22.410959519999999</v>
      </c>
      <c r="D11" s="121">
        <f t="shared" si="0"/>
        <v>-41.086840170000002</v>
      </c>
      <c r="E11" s="188">
        <v>-24.101242190000001</v>
      </c>
      <c r="F11" s="188">
        <v>-24.416079879999998</v>
      </c>
      <c r="G11" s="121">
        <f t="shared" si="14"/>
        <v>-48.517322069999999</v>
      </c>
      <c r="H11" s="121">
        <f t="shared" si="15"/>
        <v>-89.604162239999994</v>
      </c>
      <c r="I11" s="188">
        <v>-23.47351638</v>
      </c>
      <c r="J11" s="188">
        <v>-11.763816410000002</v>
      </c>
      <c r="K11" s="121">
        <f t="shared" si="2"/>
        <v>-35.237332790000004</v>
      </c>
      <c r="L11" s="188">
        <v>-14.356086820000002</v>
      </c>
      <c r="M11" s="188">
        <v>-19.878137509999998</v>
      </c>
      <c r="N11" s="121">
        <f t="shared" si="16"/>
        <v>-34.234224330000004</v>
      </c>
      <c r="O11" s="121">
        <f t="shared" si="17"/>
        <v>-69.47155712</v>
      </c>
      <c r="P11" s="188">
        <v>-16.689057969999997</v>
      </c>
      <c r="Q11" s="188">
        <v>-15.580238500800002</v>
      </c>
      <c r="R11" s="121">
        <f t="shared" si="4"/>
        <v>-32.269296470800001</v>
      </c>
      <c r="S11" s="188">
        <v>-14.2567898397</v>
      </c>
      <c r="T11" s="188">
        <v>-18.7715783399</v>
      </c>
      <c r="U11" s="121">
        <f t="shared" si="18"/>
        <v>-33.028368179600001</v>
      </c>
      <c r="V11" s="121">
        <f t="shared" si="19"/>
        <v>-65.297664650400009</v>
      </c>
      <c r="W11" s="188">
        <v>-15.820609194399999</v>
      </c>
      <c r="X11" s="188">
        <v>-21.379053940199999</v>
      </c>
      <c r="Y11" s="121">
        <f t="shared" si="20"/>
        <v>-37.199663134600002</v>
      </c>
      <c r="Z11" s="188">
        <v>-21.481511589499998</v>
      </c>
      <c r="AA11" s="188">
        <v>-19.832364090500004</v>
      </c>
      <c r="AB11" s="121">
        <f t="shared" si="21"/>
        <v>-41.313875680000002</v>
      </c>
      <c r="AC11" s="121">
        <f t="shared" si="22"/>
        <v>-78.513538814599997</v>
      </c>
      <c r="AD11" s="188">
        <v>-19.849210580300007</v>
      </c>
      <c r="AE11" s="188">
        <v>-22.609330930100004</v>
      </c>
      <c r="AF11" s="121">
        <f t="shared" si="23"/>
        <v>-42.458541510400011</v>
      </c>
      <c r="AG11" s="188">
        <v>-28.228716625500002</v>
      </c>
      <c r="AH11" s="188">
        <v>-32.0393036002</v>
      </c>
      <c r="AI11" s="121">
        <f t="shared" si="24"/>
        <v>-60.268020225699999</v>
      </c>
      <c r="AJ11" s="121">
        <f t="shared" si="25"/>
        <v>-102.72656173610001</v>
      </c>
      <c r="AK11" s="188">
        <v>-30.120162670200003</v>
      </c>
      <c r="AL11" s="188">
        <v>-22.605776089899997</v>
      </c>
      <c r="AM11" s="121">
        <f t="shared" si="26"/>
        <v>-52.7259387601</v>
      </c>
      <c r="AN11" s="188">
        <v>-35.356048994779869</v>
      </c>
      <c r="AO11" s="188">
        <v>34.828777100000003</v>
      </c>
      <c r="AP11" s="121">
        <f t="shared" si="27"/>
        <v>-0.52727189477986514</v>
      </c>
      <c r="AQ11" s="121">
        <f t="shared" si="28"/>
        <v>-53.253210654879865</v>
      </c>
    </row>
    <row r="12" spans="1:43" ht="15" customHeight="1">
      <c r="A12" s="177" t="s">
        <v>77</v>
      </c>
      <c r="B12" s="188">
        <v>-6.8105841300000014</v>
      </c>
      <c r="C12" s="188">
        <v>-9.042162249999997</v>
      </c>
      <c r="D12" s="121">
        <f t="shared" si="0"/>
        <v>-15.852746379999999</v>
      </c>
      <c r="E12" s="188">
        <v>-14.214308260000001</v>
      </c>
      <c r="F12" s="188">
        <v>-25.074136750000005</v>
      </c>
      <c r="G12" s="121">
        <f t="shared" si="14"/>
        <v>-39.288445010000004</v>
      </c>
      <c r="H12" s="121">
        <f t="shared" si="15"/>
        <v>-55.141191390000003</v>
      </c>
      <c r="I12" s="188">
        <v>-14.614934030000001</v>
      </c>
      <c r="J12" s="188">
        <v>-15.13369112</v>
      </c>
      <c r="K12" s="121">
        <f t="shared" si="2"/>
        <v>-29.748625150000002</v>
      </c>
      <c r="L12" s="188">
        <v>-8.7594570899999997</v>
      </c>
      <c r="M12" s="188">
        <v>-10.463922549999999</v>
      </c>
      <c r="N12" s="121">
        <f t="shared" si="16"/>
        <v>-19.223379639999997</v>
      </c>
      <c r="O12" s="121">
        <f t="shared" si="17"/>
        <v>-48.97200479</v>
      </c>
      <c r="P12" s="188">
        <v>-5.3056172299999993</v>
      </c>
      <c r="Q12" s="188">
        <v>-8.3880730717000009</v>
      </c>
      <c r="R12" s="121">
        <f t="shared" si="4"/>
        <v>-13.6936903017</v>
      </c>
      <c r="S12" s="188">
        <v>-19.884198161100002</v>
      </c>
      <c r="T12" s="188">
        <v>-83.411355768799979</v>
      </c>
      <c r="U12" s="121">
        <f t="shared" si="18"/>
        <v>-103.29555392989998</v>
      </c>
      <c r="V12" s="121">
        <f t="shared" si="19"/>
        <v>-116.98924423159998</v>
      </c>
      <c r="W12" s="188">
        <v>-37.756688891200014</v>
      </c>
      <c r="X12" s="188">
        <v>-35.150427251300002</v>
      </c>
      <c r="Y12" s="121">
        <f t="shared" si="20"/>
        <v>-72.907116142500016</v>
      </c>
      <c r="Z12" s="188">
        <v>-47.130797499099984</v>
      </c>
      <c r="AA12" s="188">
        <v>-39.43316891169998</v>
      </c>
      <c r="AB12" s="121">
        <f t="shared" si="21"/>
        <v>-86.563966410799964</v>
      </c>
      <c r="AC12" s="121">
        <f t="shared" si="22"/>
        <v>-159.47108255329999</v>
      </c>
      <c r="AD12" s="188">
        <v>-16.9597873759</v>
      </c>
      <c r="AE12" s="188">
        <v>-23.474863419499993</v>
      </c>
      <c r="AF12" s="121">
        <f t="shared" si="23"/>
        <v>-40.434650795399989</v>
      </c>
      <c r="AG12" s="188">
        <v>-14.482926695399991</v>
      </c>
      <c r="AH12" s="188">
        <v>-37.501813408800004</v>
      </c>
      <c r="AI12" s="121">
        <f t="shared" si="24"/>
        <v>-51.984740104199993</v>
      </c>
      <c r="AJ12" s="121">
        <f t="shared" si="25"/>
        <v>-92.419390899599989</v>
      </c>
      <c r="AK12" s="188">
        <v>-5.4272072054000002</v>
      </c>
      <c r="AL12" s="188">
        <v>-30.743231194200007</v>
      </c>
      <c r="AM12" s="121">
        <f t="shared" si="26"/>
        <v>-36.170438399600009</v>
      </c>
      <c r="AN12" s="188">
        <v>-24.190012924020454</v>
      </c>
      <c r="AO12" s="188">
        <v>51.526300710000001</v>
      </c>
      <c r="AP12" s="121">
        <f t="shared" si="27"/>
        <v>27.336287785979547</v>
      </c>
      <c r="AQ12" s="121">
        <f t="shared" si="28"/>
        <v>-8.8341506136204622</v>
      </c>
    </row>
    <row r="13" spans="1:43" ht="15" customHeight="1">
      <c r="A13" s="177" t="s">
        <v>131</v>
      </c>
      <c r="B13" s="188">
        <v>-53.312895620000006</v>
      </c>
      <c r="C13" s="188">
        <v>-60.861274299999998</v>
      </c>
      <c r="D13" s="121">
        <f t="shared" si="0"/>
        <v>-114.17416992</v>
      </c>
      <c r="E13" s="188">
        <v>-62.718381659999999</v>
      </c>
      <c r="F13" s="188">
        <v>-69.339830920000097</v>
      </c>
      <c r="G13" s="121">
        <f t="shared" si="14"/>
        <v>-132.05821258000009</v>
      </c>
      <c r="H13" s="121">
        <f t="shared" si="15"/>
        <v>-246.23238250000009</v>
      </c>
      <c r="I13" s="188">
        <v>-57.755043149999999</v>
      </c>
      <c r="J13" s="188">
        <v>-45.81762228999991</v>
      </c>
      <c r="K13" s="121">
        <f t="shared" si="2"/>
        <v>-103.57266543999991</v>
      </c>
      <c r="L13" s="188">
        <v>-64.195480769999989</v>
      </c>
      <c r="M13" s="188">
        <v>-60.025661349999993</v>
      </c>
      <c r="N13" s="121">
        <f t="shared" si="16"/>
        <v>-124.22114211999998</v>
      </c>
      <c r="O13" s="121">
        <f t="shared" si="17"/>
        <v>-227.79380755999989</v>
      </c>
      <c r="P13" s="188">
        <v>-58.380824629999992</v>
      </c>
      <c r="Q13" s="188">
        <v>-37.200261710600003</v>
      </c>
      <c r="R13" s="121">
        <f t="shared" si="4"/>
        <v>-95.581086340599995</v>
      </c>
      <c r="S13" s="188">
        <v>-33.595993969899986</v>
      </c>
      <c r="T13" s="188">
        <v>-48.594010901099992</v>
      </c>
      <c r="U13" s="121">
        <f t="shared" si="18"/>
        <v>-82.190004870999985</v>
      </c>
      <c r="V13" s="121">
        <f t="shared" si="19"/>
        <v>-177.77109121159998</v>
      </c>
      <c r="W13" s="188">
        <v>-38.125384264699989</v>
      </c>
      <c r="X13" s="188">
        <v>-41.15935905580001</v>
      </c>
      <c r="Y13" s="121">
        <f t="shared" si="20"/>
        <v>-79.284743320499999</v>
      </c>
      <c r="Z13" s="188">
        <v>-42.137848375699988</v>
      </c>
      <c r="AA13" s="188">
        <v>-67.834647565899999</v>
      </c>
      <c r="AB13" s="121">
        <f t="shared" si="21"/>
        <v>-109.97249594159999</v>
      </c>
      <c r="AC13" s="121">
        <f t="shared" si="22"/>
        <v>-189.25723926209997</v>
      </c>
      <c r="AD13" s="188">
        <v>-45.416427669400001</v>
      </c>
      <c r="AE13" s="188">
        <v>-45.242749098000012</v>
      </c>
      <c r="AF13" s="121">
        <f t="shared" si="23"/>
        <v>-90.659176767400012</v>
      </c>
      <c r="AG13" s="188">
        <v>-53.808652552500007</v>
      </c>
      <c r="AH13" s="188">
        <v>-46.053925597900012</v>
      </c>
      <c r="AI13" s="121">
        <f t="shared" si="24"/>
        <v>-99.862578150400026</v>
      </c>
      <c r="AJ13" s="121">
        <f t="shared" si="25"/>
        <v>-190.52175491780002</v>
      </c>
      <c r="AK13" s="188">
        <v>-60.151951491400013</v>
      </c>
      <c r="AL13" s="188">
        <v>-51.182951020099999</v>
      </c>
      <c r="AM13" s="121">
        <f t="shared" si="26"/>
        <v>-111.33490251150002</v>
      </c>
      <c r="AN13" s="188">
        <v>-55.107817551330704</v>
      </c>
      <c r="AO13" s="188">
        <v>78.899178610000007</v>
      </c>
      <c r="AP13" s="121">
        <f t="shared" si="27"/>
        <v>23.791361058669303</v>
      </c>
      <c r="AQ13" s="121">
        <f t="shared" si="28"/>
        <v>-87.543541452830709</v>
      </c>
    </row>
    <row r="14" spans="1:43" ht="15" customHeight="1">
      <c r="A14" s="180" t="s">
        <v>44</v>
      </c>
      <c r="B14" s="189">
        <f t="shared" ref="B14:R14" si="29">SUM(B9:B13)</f>
        <v>-212.13455974000004</v>
      </c>
      <c r="C14" s="189">
        <f t="shared" si="29"/>
        <v>-204.89928093999995</v>
      </c>
      <c r="D14" s="121">
        <f t="shared" si="29"/>
        <v>-417.03384067999997</v>
      </c>
      <c r="E14" s="189">
        <f t="shared" si="29"/>
        <v>-245.77719565999999</v>
      </c>
      <c r="F14" s="189">
        <f t="shared" si="29"/>
        <v>-271.3387141500001</v>
      </c>
      <c r="G14" s="121">
        <f t="shared" si="29"/>
        <v>-517.11590981000018</v>
      </c>
      <c r="H14" s="121">
        <f t="shared" si="29"/>
        <v>-934.1497504900002</v>
      </c>
      <c r="I14" s="189">
        <f t="shared" si="29"/>
        <v>-223.77529068999999</v>
      </c>
      <c r="J14" s="189">
        <f t="shared" si="29"/>
        <v>-219.24516763999989</v>
      </c>
      <c r="K14" s="121">
        <f t="shared" si="29"/>
        <v>-443.02045832999983</v>
      </c>
      <c r="L14" s="189">
        <f t="shared" si="29"/>
        <v>-239.53233524999996</v>
      </c>
      <c r="M14" s="189">
        <f t="shared" si="29"/>
        <v>-258.18985102999994</v>
      </c>
      <c r="N14" s="121">
        <f t="shared" si="29"/>
        <v>-497.72218627999996</v>
      </c>
      <c r="O14" s="121">
        <f t="shared" si="29"/>
        <v>-940.74264460999973</v>
      </c>
      <c r="P14" s="189">
        <f t="shared" si="29"/>
        <v>-212.22006830000004</v>
      </c>
      <c r="Q14" s="189">
        <f t="shared" si="29"/>
        <v>-214.29972926489995</v>
      </c>
      <c r="R14" s="121">
        <f t="shared" si="29"/>
        <v>-426.51979756489999</v>
      </c>
      <c r="S14" s="189">
        <f t="shared" ref="S14:AQ14" si="30">SUM(S9:S13)</f>
        <v>-244.66211131110001</v>
      </c>
      <c r="T14" s="189">
        <f t="shared" si="30"/>
        <v>-365.52471579159987</v>
      </c>
      <c r="U14" s="121">
        <f t="shared" si="30"/>
        <v>-610.18682710269991</v>
      </c>
      <c r="V14" s="121">
        <f t="shared" si="30"/>
        <v>-1036.7066246676</v>
      </c>
      <c r="W14" s="189">
        <f t="shared" si="30"/>
        <v>-263.37322668779996</v>
      </c>
      <c r="X14" s="189">
        <f t="shared" si="30"/>
        <v>-312.67478800169999</v>
      </c>
      <c r="Y14" s="121">
        <f t="shared" si="30"/>
        <v>-576.04801468949995</v>
      </c>
      <c r="Z14" s="189">
        <f t="shared" si="30"/>
        <v>-315.72983132479999</v>
      </c>
      <c r="AA14" s="189">
        <f t="shared" si="30"/>
        <v>-332.31710968059997</v>
      </c>
      <c r="AB14" s="121">
        <f t="shared" si="30"/>
        <v>-648.04694100539996</v>
      </c>
      <c r="AC14" s="121">
        <f t="shared" si="30"/>
        <v>-1224.0949556948999</v>
      </c>
      <c r="AD14" s="189">
        <f t="shared" si="30"/>
        <v>-291.3568372716</v>
      </c>
      <c r="AE14" s="189">
        <f t="shared" si="30"/>
        <v>-293.02470949959996</v>
      </c>
      <c r="AF14" s="121">
        <f t="shared" si="30"/>
        <v>-584.38154677119996</v>
      </c>
      <c r="AG14" s="189">
        <f t="shared" si="30"/>
        <v>-328.66524623269993</v>
      </c>
      <c r="AH14" s="189">
        <f t="shared" si="30"/>
        <v>-352.26912001740004</v>
      </c>
      <c r="AI14" s="121">
        <f t="shared" si="30"/>
        <v>-680.93436625010008</v>
      </c>
      <c r="AJ14" s="121">
        <f t="shared" si="30"/>
        <v>-1265.3159130213</v>
      </c>
      <c r="AK14" s="189">
        <f t="shared" si="30"/>
        <v>-316.26790873959999</v>
      </c>
      <c r="AL14" s="189">
        <f t="shared" si="30"/>
        <v>-316.04346420070004</v>
      </c>
      <c r="AM14" s="121">
        <f t="shared" si="30"/>
        <v>-632.31137294029998</v>
      </c>
      <c r="AN14" s="189">
        <f t="shared" si="30"/>
        <v>-349.14374069702086</v>
      </c>
      <c r="AO14" s="189">
        <f t="shared" si="30"/>
        <v>485.00212353000006</v>
      </c>
      <c r="AP14" s="121">
        <f t="shared" si="30"/>
        <v>135.85838283297912</v>
      </c>
      <c r="AQ14" s="121">
        <f t="shared" si="30"/>
        <v>-496.45299010732094</v>
      </c>
    </row>
    <row r="15" spans="1:43" ht="15" customHeight="1">
      <c r="A15" s="177" t="s">
        <v>138</v>
      </c>
      <c r="B15" s="178">
        <v>-25.174230150000003</v>
      </c>
      <c r="C15" s="178">
        <v>-25.900799259999996</v>
      </c>
      <c r="D15" s="121">
        <f>C15+B15</f>
        <v>-51.075029409999999</v>
      </c>
      <c r="E15" s="178">
        <v>-26.662162889999998</v>
      </c>
      <c r="F15" s="178">
        <v>-26.011879640000007</v>
      </c>
      <c r="G15" s="121">
        <f>F15+E15</f>
        <v>-52.674042530000008</v>
      </c>
      <c r="H15" s="121">
        <f>+G15+D15</f>
        <v>-103.74907194000001</v>
      </c>
      <c r="I15" s="178">
        <v>-32.270253760000003</v>
      </c>
      <c r="J15" s="178">
        <v>-36.549949070000011</v>
      </c>
      <c r="K15" s="121">
        <f>J15+I15</f>
        <v>-68.820202830000014</v>
      </c>
      <c r="L15" s="178">
        <v>-38.556309200000001</v>
      </c>
      <c r="M15" s="178">
        <v>-39.777708770000018</v>
      </c>
      <c r="N15" s="121">
        <f>M15+L15</f>
        <v>-78.334017970000019</v>
      </c>
      <c r="O15" s="121">
        <f>+N15+K15</f>
        <v>-147.15422080000002</v>
      </c>
      <c r="P15" s="178">
        <v>-36.899138569999998</v>
      </c>
      <c r="Q15" s="178">
        <v>-45.990746339800012</v>
      </c>
      <c r="R15" s="121">
        <f>Q15+P15</f>
        <v>-82.889884909800003</v>
      </c>
      <c r="S15" s="178">
        <v>-51.395571509499995</v>
      </c>
      <c r="T15" s="178">
        <v>-57.901593509799994</v>
      </c>
      <c r="U15" s="121">
        <f>T15+S15</f>
        <v>-109.2971650193</v>
      </c>
      <c r="V15" s="121">
        <f>+U15+R15</f>
        <v>-192.1870499291</v>
      </c>
      <c r="W15" s="178">
        <v>-58.273417439900001</v>
      </c>
      <c r="X15" s="178">
        <v>-65.250597840000012</v>
      </c>
      <c r="Y15" s="121">
        <f>X15+W15</f>
        <v>-123.52401527990001</v>
      </c>
      <c r="Z15" s="178">
        <v>-63.209230890299999</v>
      </c>
      <c r="AA15" s="178">
        <v>-67.227959589999998</v>
      </c>
      <c r="AB15" s="121">
        <f>AA15+Z15</f>
        <v>-130.43719048029999</v>
      </c>
      <c r="AC15" s="121">
        <f>+AB15+Y15</f>
        <v>-253.96120576020002</v>
      </c>
      <c r="AD15" s="178">
        <v>-70.043050946400001</v>
      </c>
      <c r="AE15" s="178">
        <v>-83.196953594299998</v>
      </c>
      <c r="AF15" s="121">
        <f>AE15+AD15</f>
        <v>-153.2400045407</v>
      </c>
      <c r="AG15" s="178">
        <v>-84.315839048000001</v>
      </c>
      <c r="AH15" s="178">
        <v>-97.541670990200004</v>
      </c>
      <c r="AI15" s="121">
        <f>AH15+AG15</f>
        <v>-181.85751003820002</v>
      </c>
      <c r="AJ15" s="121">
        <f>+AI15+AF15</f>
        <v>-335.09751457890002</v>
      </c>
      <c r="AK15" s="178">
        <v>-97.476322672400016</v>
      </c>
      <c r="AL15" s="178">
        <v>-108.97264654300002</v>
      </c>
      <c r="AM15" s="121">
        <f>AL15+AK15</f>
        <v>-206.44896921540004</v>
      </c>
      <c r="AN15" s="178">
        <v>-102.48947602879572</v>
      </c>
      <c r="AO15" s="178">
        <v>102.57669815999998</v>
      </c>
      <c r="AP15" s="121">
        <f>AO15+AN15</f>
        <v>8.7222131204256925E-2</v>
      </c>
      <c r="AQ15" s="121">
        <f>+AP15+AM15</f>
        <v>-206.36174708419577</v>
      </c>
    </row>
    <row r="16" spans="1:43" ht="15" customHeight="1">
      <c r="A16" s="180" t="s">
        <v>134</v>
      </c>
      <c r="B16" s="181">
        <f t="shared" ref="B16:AQ16" si="31">SUM(B14:B15)</f>
        <v>-237.30878989000004</v>
      </c>
      <c r="C16" s="181">
        <f t="shared" si="31"/>
        <v>-230.80008019999994</v>
      </c>
      <c r="D16" s="121">
        <f t="shared" si="31"/>
        <v>-468.10887008999998</v>
      </c>
      <c r="E16" s="181">
        <f t="shared" si="31"/>
        <v>-272.43935855000001</v>
      </c>
      <c r="F16" s="181">
        <f t="shared" si="31"/>
        <v>-297.35059379000012</v>
      </c>
      <c r="G16" s="121">
        <f t="shared" si="31"/>
        <v>-569.78995234000013</v>
      </c>
      <c r="H16" s="121">
        <f t="shared" si="31"/>
        <v>-1037.8988224300001</v>
      </c>
      <c r="I16" s="181">
        <f t="shared" si="31"/>
        <v>-256.04554444999997</v>
      </c>
      <c r="J16" s="181">
        <f t="shared" si="31"/>
        <v>-255.79511670999989</v>
      </c>
      <c r="K16" s="121">
        <f t="shared" si="31"/>
        <v>-511.84066115999985</v>
      </c>
      <c r="L16" s="181">
        <f t="shared" si="31"/>
        <v>-278.08864444999995</v>
      </c>
      <c r="M16" s="181">
        <f t="shared" si="31"/>
        <v>-297.96755979999995</v>
      </c>
      <c r="N16" s="121">
        <f t="shared" si="31"/>
        <v>-576.05620424999995</v>
      </c>
      <c r="O16" s="121">
        <f t="shared" si="31"/>
        <v>-1087.8968654099997</v>
      </c>
      <c r="P16" s="181">
        <f t="shared" si="31"/>
        <v>-249.11920687000003</v>
      </c>
      <c r="Q16" s="181">
        <f t="shared" si="31"/>
        <v>-260.29047560469996</v>
      </c>
      <c r="R16" s="121">
        <f t="shared" si="31"/>
        <v>-509.40968247469999</v>
      </c>
      <c r="S16" s="181">
        <f t="shared" si="31"/>
        <v>-296.05768282060001</v>
      </c>
      <c r="T16" s="181">
        <f t="shared" si="31"/>
        <v>-423.4263093013999</v>
      </c>
      <c r="U16" s="121">
        <f t="shared" si="31"/>
        <v>-719.4839921219999</v>
      </c>
      <c r="V16" s="121">
        <f t="shared" si="31"/>
        <v>-1228.8936745966998</v>
      </c>
      <c r="W16" s="181">
        <f t="shared" si="31"/>
        <v>-321.64664412769997</v>
      </c>
      <c r="X16" s="181">
        <f t="shared" si="31"/>
        <v>-377.92538584170001</v>
      </c>
      <c r="Y16" s="121">
        <f t="shared" si="31"/>
        <v>-699.57202996939998</v>
      </c>
      <c r="Z16" s="181">
        <f t="shared" si="31"/>
        <v>-378.93906221509997</v>
      </c>
      <c r="AA16" s="181">
        <f t="shared" si="31"/>
        <v>-399.54506927059998</v>
      </c>
      <c r="AB16" s="121">
        <f t="shared" si="31"/>
        <v>-778.48413148569989</v>
      </c>
      <c r="AC16" s="121">
        <f t="shared" si="31"/>
        <v>-1478.0561614551</v>
      </c>
      <c r="AD16" s="181">
        <f t="shared" si="31"/>
        <v>-361.399888218</v>
      </c>
      <c r="AE16" s="181">
        <f t="shared" si="31"/>
        <v>-376.22166309389996</v>
      </c>
      <c r="AF16" s="121">
        <f t="shared" si="31"/>
        <v>-737.62155131190002</v>
      </c>
      <c r="AG16" s="181">
        <f t="shared" si="31"/>
        <v>-412.98108528069992</v>
      </c>
      <c r="AH16" s="181">
        <f t="shared" si="31"/>
        <v>-449.81079100760007</v>
      </c>
      <c r="AI16" s="121">
        <f t="shared" si="31"/>
        <v>-862.79187628830005</v>
      </c>
      <c r="AJ16" s="121">
        <f t="shared" si="31"/>
        <v>-1600.4134276002001</v>
      </c>
      <c r="AK16" s="181">
        <f t="shared" si="31"/>
        <v>-413.74423141199998</v>
      </c>
      <c r="AL16" s="181">
        <f t="shared" si="31"/>
        <v>-425.0161107437001</v>
      </c>
      <c r="AM16" s="121">
        <f t="shared" si="31"/>
        <v>-838.76034215570007</v>
      </c>
      <c r="AN16" s="181">
        <f t="shared" si="31"/>
        <v>-451.63321672581657</v>
      </c>
      <c r="AO16" s="181">
        <f t="shared" si="31"/>
        <v>587.57882169000004</v>
      </c>
      <c r="AP16" s="121">
        <f t="shared" si="31"/>
        <v>135.94560496418336</v>
      </c>
      <c r="AQ16" s="121">
        <f t="shared" si="31"/>
        <v>-702.81473719151677</v>
      </c>
    </row>
    <row r="17" spans="1:43" ht="15" customHeight="1">
      <c r="A17" s="180" t="s">
        <v>78</v>
      </c>
      <c r="B17" s="181">
        <f t="shared" ref="B17:AQ17" si="32">SUM(B8,B16)</f>
        <v>-507.33749604000002</v>
      </c>
      <c r="C17" s="181">
        <f t="shared" si="32"/>
        <v>-504.60112838999999</v>
      </c>
      <c r="D17" s="121">
        <f t="shared" si="32"/>
        <v>-1011.9386244300001</v>
      </c>
      <c r="E17" s="181">
        <f t="shared" si="32"/>
        <v>-552.96864882</v>
      </c>
      <c r="F17" s="181">
        <f t="shared" si="32"/>
        <v>-575.08907705000024</v>
      </c>
      <c r="G17" s="121">
        <f t="shared" si="32"/>
        <v>-1128.05772587</v>
      </c>
      <c r="H17" s="121">
        <f t="shared" si="32"/>
        <v>-2139.9963503000004</v>
      </c>
      <c r="I17" s="181">
        <f t="shared" si="32"/>
        <v>-517.29206497999985</v>
      </c>
      <c r="J17" s="181">
        <f t="shared" si="32"/>
        <v>-486.11510318000001</v>
      </c>
      <c r="K17" s="121">
        <f t="shared" si="32"/>
        <v>-1003.40716816</v>
      </c>
      <c r="L17" s="181">
        <f t="shared" si="32"/>
        <v>-608.83648609000011</v>
      </c>
      <c r="M17" s="181">
        <f t="shared" si="32"/>
        <v>-581.7819633199997</v>
      </c>
      <c r="N17" s="121">
        <f t="shared" si="32"/>
        <v>-1190.6184494099998</v>
      </c>
      <c r="O17" s="121">
        <f t="shared" si="32"/>
        <v>-2194.0256175699997</v>
      </c>
      <c r="P17" s="181">
        <f t="shared" si="32"/>
        <v>-540.05028230000016</v>
      </c>
      <c r="Q17" s="181">
        <f t="shared" si="32"/>
        <v>-565.11637004470003</v>
      </c>
      <c r="R17" s="121">
        <f t="shared" si="32"/>
        <v>-1105.1666523447</v>
      </c>
      <c r="S17" s="181">
        <f t="shared" si="32"/>
        <v>-647.2000284006001</v>
      </c>
      <c r="T17" s="181">
        <f t="shared" si="32"/>
        <v>-810.16096269139985</v>
      </c>
      <c r="U17" s="121">
        <f t="shared" si="32"/>
        <v>-1457.3609910919999</v>
      </c>
      <c r="V17" s="121">
        <f t="shared" si="32"/>
        <v>-2562.5276434366997</v>
      </c>
      <c r="W17" s="181">
        <f t="shared" si="32"/>
        <v>-732.56968253769992</v>
      </c>
      <c r="X17" s="181">
        <f t="shared" si="32"/>
        <v>-800.14173088169991</v>
      </c>
      <c r="Y17" s="121">
        <f t="shared" si="32"/>
        <v>-1532.7114134193998</v>
      </c>
      <c r="Z17" s="181">
        <f t="shared" si="32"/>
        <v>-804.26389980509987</v>
      </c>
      <c r="AA17" s="181">
        <f t="shared" si="32"/>
        <v>-816.13610360059988</v>
      </c>
      <c r="AB17" s="121">
        <f t="shared" si="32"/>
        <v>-1620.4000034056999</v>
      </c>
      <c r="AC17" s="121">
        <f t="shared" si="32"/>
        <v>-3153.1114168250997</v>
      </c>
      <c r="AD17" s="181">
        <f t="shared" si="32"/>
        <v>-748.936707748</v>
      </c>
      <c r="AE17" s="181">
        <f t="shared" si="32"/>
        <v>-760.42187548390007</v>
      </c>
      <c r="AF17" s="121">
        <f t="shared" si="32"/>
        <v>-1509.3585832319</v>
      </c>
      <c r="AG17" s="181">
        <f t="shared" si="32"/>
        <v>-818.03149122069999</v>
      </c>
      <c r="AH17" s="181">
        <f t="shared" si="32"/>
        <v>-862.07869552760008</v>
      </c>
      <c r="AI17" s="121">
        <f t="shared" si="32"/>
        <v>-1680.1101867483001</v>
      </c>
      <c r="AJ17" s="121">
        <f t="shared" si="32"/>
        <v>-3189.4687699801998</v>
      </c>
      <c r="AK17" s="181">
        <f t="shared" si="32"/>
        <v>-833.85764842200001</v>
      </c>
      <c r="AL17" s="181">
        <f t="shared" si="32"/>
        <v>-850.37086925369999</v>
      </c>
      <c r="AM17" s="121">
        <f t="shared" si="32"/>
        <v>-1684.2285176757</v>
      </c>
      <c r="AN17" s="181">
        <f t="shared" si="32"/>
        <v>-923.39760321581662</v>
      </c>
      <c r="AO17" s="181">
        <f t="shared" si="32"/>
        <v>1059.3432081800001</v>
      </c>
      <c r="AP17" s="121">
        <f t="shared" si="32"/>
        <v>135.94560496418336</v>
      </c>
      <c r="AQ17" s="121">
        <f t="shared" si="32"/>
        <v>-1548.2829127115167</v>
      </c>
    </row>
    <row r="18" spans="1:43" ht="15" customHeight="1">
      <c r="A18" s="180" t="s">
        <v>521</v>
      </c>
      <c r="B18" s="181">
        <f>B17-B15</f>
        <v>-482.16326588999999</v>
      </c>
      <c r="C18" s="181">
        <f t="shared" ref="C18:AQ18" si="33">C17-C15</f>
        <v>-478.70032913</v>
      </c>
      <c r="D18" s="121">
        <f t="shared" si="33"/>
        <v>-960.86359502000016</v>
      </c>
      <c r="E18" s="181">
        <f t="shared" si="33"/>
        <v>-526.30648593000001</v>
      </c>
      <c r="F18" s="181">
        <f t="shared" si="33"/>
        <v>-549.07719741000028</v>
      </c>
      <c r="G18" s="121">
        <f t="shared" si="33"/>
        <v>-1075.3836833400001</v>
      </c>
      <c r="H18" s="121">
        <f t="shared" si="33"/>
        <v>-2036.2472783600003</v>
      </c>
      <c r="I18" s="181">
        <f t="shared" si="33"/>
        <v>-485.02181121999985</v>
      </c>
      <c r="J18" s="181">
        <f t="shared" si="33"/>
        <v>-449.56515410999998</v>
      </c>
      <c r="K18" s="121">
        <f t="shared" si="33"/>
        <v>-934.58696533</v>
      </c>
      <c r="L18" s="181">
        <f t="shared" si="33"/>
        <v>-570.28017689000012</v>
      </c>
      <c r="M18" s="181">
        <f t="shared" si="33"/>
        <v>-542.0042545499997</v>
      </c>
      <c r="N18" s="121">
        <f t="shared" si="33"/>
        <v>-1112.2844314399997</v>
      </c>
      <c r="O18" s="121">
        <f t="shared" si="33"/>
        <v>-2046.8713967699996</v>
      </c>
      <c r="P18" s="181">
        <f t="shared" si="33"/>
        <v>-503.15114373000017</v>
      </c>
      <c r="Q18" s="181">
        <f t="shared" si="33"/>
        <v>-519.12562370490002</v>
      </c>
      <c r="R18" s="121">
        <f t="shared" si="33"/>
        <v>-1022.2767674349</v>
      </c>
      <c r="S18" s="181">
        <f t="shared" si="33"/>
        <v>-595.80445689110013</v>
      </c>
      <c r="T18" s="181">
        <f t="shared" si="33"/>
        <v>-752.25936918159982</v>
      </c>
      <c r="U18" s="121">
        <f t="shared" si="33"/>
        <v>-1348.0638260727001</v>
      </c>
      <c r="V18" s="121">
        <f t="shared" si="33"/>
        <v>-2370.3405935075998</v>
      </c>
      <c r="W18" s="181">
        <f t="shared" si="33"/>
        <v>-674.29626509779996</v>
      </c>
      <c r="X18" s="181">
        <f t="shared" si="33"/>
        <v>-734.89113304169996</v>
      </c>
      <c r="Y18" s="121">
        <f t="shared" si="33"/>
        <v>-1409.1873981394999</v>
      </c>
      <c r="Z18" s="181">
        <f t="shared" si="33"/>
        <v>-741.05466891479989</v>
      </c>
      <c r="AA18" s="181">
        <f t="shared" si="33"/>
        <v>-748.90814401059993</v>
      </c>
      <c r="AB18" s="121">
        <f t="shared" si="33"/>
        <v>-1489.9628129253999</v>
      </c>
      <c r="AC18" s="121">
        <f t="shared" si="33"/>
        <v>-2899.1502110648998</v>
      </c>
      <c r="AD18" s="181">
        <f t="shared" si="33"/>
        <v>-678.89365680159995</v>
      </c>
      <c r="AE18" s="181">
        <f t="shared" si="33"/>
        <v>-677.22492188960007</v>
      </c>
      <c r="AF18" s="121">
        <f t="shared" si="33"/>
        <v>-1356.1185786911999</v>
      </c>
      <c r="AG18" s="181">
        <f t="shared" si="33"/>
        <v>-733.71565217269995</v>
      </c>
      <c r="AH18" s="181">
        <f t="shared" si="33"/>
        <v>-764.53702453740004</v>
      </c>
      <c r="AI18" s="121">
        <f t="shared" si="33"/>
        <v>-1498.2526767101001</v>
      </c>
      <c r="AJ18" s="121">
        <f t="shared" si="33"/>
        <v>-2854.3712554013</v>
      </c>
      <c r="AK18" s="181">
        <f t="shared" si="33"/>
        <v>-736.38132574960002</v>
      </c>
      <c r="AL18" s="181">
        <f t="shared" si="33"/>
        <v>-741.3982227107</v>
      </c>
      <c r="AM18" s="121">
        <f t="shared" si="33"/>
        <v>-1477.7795484603</v>
      </c>
      <c r="AN18" s="181">
        <f t="shared" si="33"/>
        <v>-820.90812718702091</v>
      </c>
      <c r="AO18" s="181">
        <f t="shared" si="33"/>
        <v>956.76651002000017</v>
      </c>
      <c r="AP18" s="121">
        <f t="shared" si="33"/>
        <v>135.85838283297909</v>
      </c>
      <c r="AQ18" s="121">
        <f t="shared" si="33"/>
        <v>-1341.921165627321</v>
      </c>
    </row>
  </sheetData>
  <hyperlinks>
    <hyperlink ref="A2" location="Contents!A1" display="              (Contents)" xr:uid="{381187E4-4FE1-416B-9D99-42E9C15AFBC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D3B9-2548-4750-9A0D-3C31854B7ADA}">
  <sheetPr>
    <tabColor rgb="FF5775CF"/>
    <pageSetUpPr autoPageBreaks="0" fitToPage="1"/>
  </sheetPr>
  <dimension ref="A1:AR10"/>
  <sheetViews>
    <sheetView showGridLines="0" zoomScale="80" zoomScaleNormal="80" workbookViewId="0">
      <pane xSplit="1" ySplit="4" topLeftCell="Y5" activePane="bottomRight" state="frozen"/>
      <selection activeCell="R17" sqref="R17"/>
      <selection pane="topRight" activeCell="R17" sqref="R17"/>
      <selection pane="bottomLeft" activeCell="R17" sqref="R17"/>
      <selection pane="bottomRight" activeCell="AS9" sqref="AS9"/>
    </sheetView>
  </sheetViews>
  <sheetFormatPr defaultColWidth="9.140625" defaultRowHeight="15" customHeight="1" outlineLevelCol="1"/>
  <cols>
    <col min="1" max="1" width="48.42578125" style="41" customWidth="1"/>
    <col min="2" max="7" width="7.140625" style="40" bestFit="1" customWidth="1"/>
    <col min="8" max="8" width="8.85546875" style="40" bestFit="1" customWidth="1"/>
    <col min="9" max="14" width="7.140625" style="40" bestFit="1" customWidth="1"/>
    <col min="15" max="15" width="8.85546875" style="40" bestFit="1" customWidth="1"/>
    <col min="16" max="18" width="7.140625" style="40" bestFit="1" customWidth="1"/>
    <col min="19" max="20" width="9.140625" style="40"/>
    <col min="21" max="21" width="8.140625" style="40" bestFit="1" customWidth="1"/>
    <col min="22" max="22" width="8.85546875" style="40" bestFit="1" customWidth="1"/>
    <col min="23" max="30" width="9.140625" style="40"/>
    <col min="31" max="36" width="9.140625" style="40" customWidth="1"/>
    <col min="37" max="37" width="9.140625" style="40"/>
    <col min="38" max="40" width="9.140625" style="40" customWidth="1"/>
    <col min="41" max="43" width="9.140625" style="40" hidden="1" customWidth="1" outlineLevel="1"/>
    <col min="44" max="44" width="9.140625" style="40" collapsed="1"/>
    <col min="45" max="16384" width="9.140625" style="40"/>
  </cols>
  <sheetData>
    <row r="1" spans="1:43" ht="59.25" customHeight="1">
      <c r="A1" s="78"/>
    </row>
    <row r="2" spans="1:43" ht="15" customHeight="1">
      <c r="A2" s="160" t="s">
        <v>350</v>
      </c>
    </row>
    <row r="3" spans="1:43" s="9" customFormat="1" ht="15" customHeight="1">
      <c r="A3" s="6"/>
    </row>
    <row r="4" spans="1:43" ht="26.25" customHeight="1">
      <c r="A4" s="115" t="s">
        <v>491</v>
      </c>
      <c r="B4" s="116" t="s">
        <v>98</v>
      </c>
      <c r="C4" s="116" t="s">
        <v>99</v>
      </c>
      <c r="D4" s="116" t="s">
        <v>407</v>
      </c>
      <c r="E4" s="116" t="s">
        <v>100</v>
      </c>
      <c r="F4" s="116" t="s">
        <v>101</v>
      </c>
      <c r="G4" s="116" t="s">
        <v>408</v>
      </c>
      <c r="H4" s="117" t="s">
        <v>79</v>
      </c>
      <c r="I4" s="116" t="s">
        <v>102</v>
      </c>
      <c r="J4" s="116" t="s">
        <v>406</v>
      </c>
      <c r="K4" s="116" t="s">
        <v>409</v>
      </c>
      <c r="L4" s="116" t="s">
        <v>413</v>
      </c>
      <c r="M4" s="116" t="s">
        <v>426</v>
      </c>
      <c r="N4" s="116" t="s">
        <v>466</v>
      </c>
      <c r="O4" s="117" t="s">
        <v>465</v>
      </c>
      <c r="P4" s="116" t="s">
        <v>502</v>
      </c>
      <c r="Q4" s="116" t="s">
        <v>541</v>
      </c>
      <c r="R4" s="116" t="s">
        <v>409</v>
      </c>
      <c r="S4" s="116" t="s">
        <v>552</v>
      </c>
      <c r="T4" s="116" t="s">
        <v>558</v>
      </c>
      <c r="U4" s="116" t="s">
        <v>559</v>
      </c>
      <c r="V4" s="117" t="s">
        <v>560</v>
      </c>
      <c r="W4" s="116" t="s">
        <v>570</v>
      </c>
      <c r="X4" s="116" t="s">
        <v>571</v>
      </c>
      <c r="Y4" s="116" t="s">
        <v>409</v>
      </c>
      <c r="Z4" s="116" t="s">
        <v>573</v>
      </c>
      <c r="AA4" s="116" t="s">
        <v>574</v>
      </c>
      <c r="AB4" s="116" t="s">
        <v>575</v>
      </c>
      <c r="AC4" s="117" t="s">
        <v>576</v>
      </c>
      <c r="AD4" s="116" t="s">
        <v>614</v>
      </c>
      <c r="AE4" s="116" t="s">
        <v>615</v>
      </c>
      <c r="AF4" s="116" t="s">
        <v>409</v>
      </c>
      <c r="AG4" s="116" t="s">
        <v>617</v>
      </c>
      <c r="AH4" s="116" t="s">
        <v>618</v>
      </c>
      <c r="AI4" s="116" t="s">
        <v>619</v>
      </c>
      <c r="AJ4" s="116" t="s">
        <v>613</v>
      </c>
      <c r="AK4" s="116" t="s">
        <v>676</v>
      </c>
      <c r="AL4" s="116" t="s">
        <v>677</v>
      </c>
      <c r="AM4" s="116" t="s">
        <v>678</v>
      </c>
      <c r="AN4" s="116" t="s">
        <v>674</v>
      </c>
      <c r="AO4" s="116" t="s">
        <v>675</v>
      </c>
      <c r="AP4" s="116" t="s">
        <v>679</v>
      </c>
      <c r="AQ4" s="117" t="s">
        <v>680</v>
      </c>
    </row>
    <row r="5" spans="1:43" ht="15" customHeight="1">
      <c r="A5" s="171" t="s">
        <v>412</v>
      </c>
      <c r="B5" s="170">
        <v>-235.88018794999999</v>
      </c>
      <c r="C5" s="170">
        <v>-252.33308182000002</v>
      </c>
      <c r="D5" s="190">
        <f t="shared" ref="D5:D8" si="0">B5+C5</f>
        <v>-488.21326977000001</v>
      </c>
      <c r="E5" s="170">
        <v>-264.00457616</v>
      </c>
      <c r="F5" s="170">
        <v>-290.54009858999996</v>
      </c>
      <c r="G5" s="190">
        <f t="shared" ref="G5:G8" si="1">E5+F5</f>
        <v>-554.54467475000001</v>
      </c>
      <c r="H5" s="190">
        <f t="shared" ref="H5:H8" si="2">G5+D5</f>
        <v>-1042.7579445199999</v>
      </c>
      <c r="I5" s="170">
        <v>-256.38562372999996</v>
      </c>
      <c r="J5" s="170">
        <v>-188.79931770000013</v>
      </c>
      <c r="K5" s="190">
        <f t="shared" ref="K5:K8" si="3">+J5+I5</f>
        <v>-445.18494143000009</v>
      </c>
      <c r="L5" s="170">
        <v>-274.16949775000012</v>
      </c>
      <c r="M5" s="170">
        <v>-338.12676092000004</v>
      </c>
      <c r="N5" s="190">
        <f t="shared" ref="N5:N8" si="4">L5+M5</f>
        <v>-612.29625867000016</v>
      </c>
      <c r="O5" s="190">
        <f t="shared" ref="O5:O8" si="5">N5+K5</f>
        <v>-1057.4812001000003</v>
      </c>
      <c r="P5" s="170">
        <v>-299.89343756</v>
      </c>
      <c r="Q5" s="170">
        <v>-286.50754149529996</v>
      </c>
      <c r="R5" s="190">
        <f t="shared" ref="R5:R8" si="6">+Q5+P5</f>
        <v>-586.40097905530001</v>
      </c>
      <c r="S5" s="170">
        <v>-348.33998009939995</v>
      </c>
      <c r="T5" s="170">
        <v>-298.47782560860014</v>
      </c>
      <c r="U5" s="190">
        <f t="shared" ref="U5:U8" si="7">S5+T5</f>
        <v>-646.81780570800015</v>
      </c>
      <c r="V5" s="190">
        <f t="shared" ref="V5:V8" si="8">U5+R5</f>
        <v>-1233.2187847633002</v>
      </c>
      <c r="W5" s="170">
        <v>-276.10349516230002</v>
      </c>
      <c r="X5" s="170">
        <v>-241.43348472829996</v>
      </c>
      <c r="Y5" s="190">
        <f t="shared" ref="Y5:Y8" si="9">+X5+W5</f>
        <v>-517.53697989059992</v>
      </c>
      <c r="Z5" s="170">
        <v>-284.92980871489993</v>
      </c>
      <c r="AA5" s="170">
        <v>-322.97333310939996</v>
      </c>
      <c r="AB5" s="190">
        <f t="shared" ref="AB5:AB8" si="10">Z5+AA5</f>
        <v>-607.90314182429984</v>
      </c>
      <c r="AC5" s="190">
        <f t="shared" ref="AC5:AC8" si="11">AB5+Y5</f>
        <v>-1125.4401217148998</v>
      </c>
      <c r="AD5" s="170">
        <v>-295.19570769199993</v>
      </c>
      <c r="AE5" s="170">
        <v>-241.25346725620005</v>
      </c>
      <c r="AF5" s="190">
        <f t="shared" ref="AF5:AF8" si="12">+AE5+AD5</f>
        <v>-536.44917494819992</v>
      </c>
      <c r="AG5" s="170">
        <v>-301.62681012920001</v>
      </c>
      <c r="AH5" s="170">
        <v>-379.99239139240001</v>
      </c>
      <c r="AI5" s="190">
        <f t="shared" ref="AI5:AI8" si="13">AG5+AH5</f>
        <v>-681.61920152159996</v>
      </c>
      <c r="AJ5" s="190">
        <f t="shared" ref="AJ5:AJ8" si="14">AI5+AF5</f>
        <v>-1218.0683764697999</v>
      </c>
      <c r="AK5" s="170">
        <v>-348.13116525800001</v>
      </c>
      <c r="AL5" s="170">
        <v>-337.23943125629995</v>
      </c>
      <c r="AM5" s="190">
        <f t="shared" ref="AM5:AM8" si="15">+AL5+AK5</f>
        <v>-685.3705965142999</v>
      </c>
      <c r="AN5" s="170">
        <v>-372.15430431418338</v>
      </c>
      <c r="AO5" s="170">
        <v>238.96331131999997</v>
      </c>
      <c r="AP5" s="190">
        <f t="shared" ref="AP5:AP8" si="16">+AO5+AN5</f>
        <v>-133.1909929941834</v>
      </c>
      <c r="AQ5" s="190">
        <f>+AP5+AM5</f>
        <v>-818.56158950848328</v>
      </c>
    </row>
    <row r="6" spans="1:43" ht="15" customHeight="1">
      <c r="A6" s="171" t="s">
        <v>403</v>
      </c>
      <c r="B6" s="170">
        <v>-28.405762690000003</v>
      </c>
      <c r="C6" s="170">
        <v>-36.03622415000001</v>
      </c>
      <c r="D6" s="190">
        <f t="shared" si="0"/>
        <v>-64.441986840000013</v>
      </c>
      <c r="E6" s="170">
        <v>-31.358167209999991</v>
      </c>
      <c r="F6" s="170">
        <v>-53.914438249999989</v>
      </c>
      <c r="G6" s="190">
        <f t="shared" si="1"/>
        <v>-85.27260545999998</v>
      </c>
      <c r="H6" s="190">
        <f t="shared" si="2"/>
        <v>-149.71459229999999</v>
      </c>
      <c r="I6" s="170">
        <v>-38.94489012999999</v>
      </c>
      <c r="J6" s="170">
        <v>-33.980086380000003</v>
      </c>
      <c r="K6" s="190">
        <f t="shared" si="3"/>
        <v>-72.924976509999993</v>
      </c>
      <c r="L6" s="170">
        <v>-32.803210000000007</v>
      </c>
      <c r="M6" s="170">
        <v>-38.673635699999984</v>
      </c>
      <c r="N6" s="190">
        <f t="shared" si="4"/>
        <v>-71.476845699999984</v>
      </c>
      <c r="O6" s="190">
        <f t="shared" si="5"/>
        <v>-144.40182220999998</v>
      </c>
      <c r="P6" s="170">
        <v>-37.823301009999994</v>
      </c>
      <c r="Q6" s="170">
        <v>-16.09990496</v>
      </c>
      <c r="R6" s="190">
        <f t="shared" si="6"/>
        <v>-53.923205969999998</v>
      </c>
      <c r="S6" s="170">
        <v>-32.596871550000003</v>
      </c>
      <c r="T6" s="170">
        <v>-51.924698320000005</v>
      </c>
      <c r="U6" s="190">
        <f t="shared" si="7"/>
        <v>-84.521569870000008</v>
      </c>
      <c r="V6" s="190">
        <f t="shared" si="8"/>
        <v>-138.44477584000001</v>
      </c>
      <c r="W6" s="170">
        <v>-16.669788570000001</v>
      </c>
      <c r="X6" s="170">
        <v>-26.504728220000018</v>
      </c>
      <c r="Y6" s="190">
        <f t="shared" si="9"/>
        <v>-43.17451679000002</v>
      </c>
      <c r="Z6" s="170">
        <v>-38.897798340000008</v>
      </c>
      <c r="AA6" s="170">
        <v>-11.015534879999976</v>
      </c>
      <c r="AB6" s="190">
        <f t="shared" si="10"/>
        <v>-49.913333219999984</v>
      </c>
      <c r="AC6" s="190">
        <f t="shared" si="11"/>
        <v>-93.087850010000011</v>
      </c>
      <c r="AD6" s="170">
        <v>-25.390670900000011</v>
      </c>
      <c r="AE6" s="170">
        <v>-29.522210059999999</v>
      </c>
      <c r="AF6" s="190">
        <f t="shared" si="12"/>
        <v>-54.91288096000001</v>
      </c>
      <c r="AG6" s="170">
        <v>-38.704565490000007</v>
      </c>
      <c r="AH6" s="170">
        <v>-100.58434985</v>
      </c>
      <c r="AI6" s="190">
        <f t="shared" si="13"/>
        <v>-139.28891534000002</v>
      </c>
      <c r="AJ6" s="190">
        <f t="shared" si="14"/>
        <v>-194.20179630000001</v>
      </c>
      <c r="AK6" s="170">
        <v>-44.333858740000004</v>
      </c>
      <c r="AL6" s="170">
        <v>-31.903105610000001</v>
      </c>
      <c r="AM6" s="190">
        <f t="shared" si="15"/>
        <v>-76.236964350000008</v>
      </c>
      <c r="AN6" s="170">
        <v>-26.73091415</v>
      </c>
      <c r="AO6" s="170">
        <v>26.73091415</v>
      </c>
      <c r="AP6" s="190">
        <f t="shared" si="16"/>
        <v>0</v>
      </c>
      <c r="AQ6" s="190">
        <f t="shared" ref="AQ6:AQ10" si="17">+AP6+AM6</f>
        <v>-76.236964350000008</v>
      </c>
    </row>
    <row r="7" spans="1:43" ht="15" customHeight="1">
      <c r="A7" s="171" t="s">
        <v>404</v>
      </c>
      <c r="B7" s="170">
        <v>-60.210599330000008</v>
      </c>
      <c r="C7" s="170">
        <v>-38.934822770000011</v>
      </c>
      <c r="D7" s="190">
        <f t="shared" si="0"/>
        <v>-99.145422100000019</v>
      </c>
      <c r="E7" s="170">
        <v>-53.750897539999997</v>
      </c>
      <c r="F7" s="170">
        <v>-47.598505949999975</v>
      </c>
      <c r="G7" s="190">
        <f t="shared" si="1"/>
        <v>-101.34940348999997</v>
      </c>
      <c r="H7" s="190">
        <f t="shared" si="2"/>
        <v>-200.49482559</v>
      </c>
      <c r="I7" s="170">
        <v>-49.321660600000001</v>
      </c>
      <c r="J7" s="170">
        <v>-45.846857119999996</v>
      </c>
      <c r="K7" s="190">
        <f t="shared" si="3"/>
        <v>-95.168517719999997</v>
      </c>
      <c r="L7" s="170">
        <v>-42.138719869999989</v>
      </c>
      <c r="M7" s="170">
        <v>-31.736232870000016</v>
      </c>
      <c r="N7" s="190">
        <f t="shared" si="4"/>
        <v>-73.874952739999998</v>
      </c>
      <c r="O7" s="190">
        <f t="shared" si="5"/>
        <v>-169.04347045999998</v>
      </c>
      <c r="P7" s="170">
        <v>-23.589452800000004</v>
      </c>
      <c r="Q7" s="170">
        <v>-23.796231259999988</v>
      </c>
      <c r="R7" s="190">
        <f t="shared" si="6"/>
        <v>-47.385684059999988</v>
      </c>
      <c r="S7" s="170">
        <v>-32.727750489999991</v>
      </c>
      <c r="T7" s="170">
        <v>-33.347752509999992</v>
      </c>
      <c r="U7" s="190">
        <f t="shared" si="7"/>
        <v>-66.075502999999983</v>
      </c>
      <c r="V7" s="190">
        <f t="shared" si="8"/>
        <v>-113.46118705999997</v>
      </c>
      <c r="W7" s="170">
        <v>-30.309019249999999</v>
      </c>
      <c r="X7" s="170">
        <v>-34.301310560000005</v>
      </c>
      <c r="Y7" s="190">
        <f t="shared" si="9"/>
        <v>-64.610329809999996</v>
      </c>
      <c r="Z7" s="170">
        <v>-50.095063019999998</v>
      </c>
      <c r="AA7" s="170">
        <v>-32.52510989000001</v>
      </c>
      <c r="AB7" s="190">
        <f t="shared" si="10"/>
        <v>-82.620172910000008</v>
      </c>
      <c r="AC7" s="190">
        <f t="shared" si="11"/>
        <v>-147.23050272</v>
      </c>
      <c r="AD7" s="170">
        <v>-58.360317389999999</v>
      </c>
      <c r="AE7" s="170">
        <v>-41.007666489999998</v>
      </c>
      <c r="AF7" s="190">
        <f t="shared" si="12"/>
        <v>-99.367983879999997</v>
      </c>
      <c r="AG7" s="170">
        <v>-24.99776254999999</v>
      </c>
      <c r="AH7" s="170">
        <v>-23.74072893</v>
      </c>
      <c r="AI7" s="190">
        <f t="shared" si="13"/>
        <v>-48.738491479999993</v>
      </c>
      <c r="AJ7" s="190">
        <f t="shared" si="14"/>
        <v>-148.10647535999999</v>
      </c>
      <c r="AK7" s="170">
        <v>-26.453933339999999</v>
      </c>
      <c r="AL7" s="170">
        <v>-25.39423974</v>
      </c>
      <c r="AM7" s="190">
        <f t="shared" si="15"/>
        <v>-51.848173079999995</v>
      </c>
      <c r="AN7" s="170">
        <v>-30.789449679999993</v>
      </c>
      <c r="AO7" s="170">
        <v>30.789449679999993</v>
      </c>
      <c r="AP7" s="190">
        <f t="shared" si="16"/>
        <v>0</v>
      </c>
      <c r="AQ7" s="190">
        <f t="shared" si="17"/>
        <v>-51.848173079999995</v>
      </c>
    </row>
    <row r="8" spans="1:43" ht="15" customHeight="1">
      <c r="A8" s="171" t="s">
        <v>468</v>
      </c>
      <c r="B8" s="170">
        <v>24.12378717</v>
      </c>
      <c r="C8" s="170">
        <v>29.439144040011389</v>
      </c>
      <c r="D8" s="190">
        <f t="shared" si="0"/>
        <v>53.562931210011385</v>
      </c>
      <c r="E8" s="170">
        <v>10.66097026000001</v>
      </c>
      <c r="F8" s="170">
        <v>-29.871192819999983</v>
      </c>
      <c r="G8" s="190">
        <f t="shared" si="1"/>
        <v>-19.210222559999973</v>
      </c>
      <c r="H8" s="190">
        <f t="shared" si="2"/>
        <v>34.352708650011408</v>
      </c>
      <c r="I8" s="170">
        <v>6.2074585000000049</v>
      </c>
      <c r="J8" s="170">
        <v>5.745551369999963</v>
      </c>
      <c r="K8" s="190">
        <f t="shared" si="3"/>
        <v>11.953009869999967</v>
      </c>
      <c r="L8" s="170">
        <v>-1.8097734299999948</v>
      </c>
      <c r="M8" s="170">
        <v>11.851547750000009</v>
      </c>
      <c r="N8" s="190">
        <f t="shared" si="4"/>
        <v>10.041774320000014</v>
      </c>
      <c r="O8" s="190">
        <f t="shared" si="5"/>
        <v>21.994784189999983</v>
      </c>
      <c r="P8" s="170">
        <v>-8.3623353799999975</v>
      </c>
      <c r="Q8" s="170">
        <v>-61.877452220000009</v>
      </c>
      <c r="R8" s="190">
        <f t="shared" si="6"/>
        <v>-70.2397876</v>
      </c>
      <c r="S8" s="170">
        <v>5.5908932500000015</v>
      </c>
      <c r="T8" s="170">
        <v>-4.1407672000000009</v>
      </c>
      <c r="U8" s="190">
        <f t="shared" si="7"/>
        <v>1.4501260500000006</v>
      </c>
      <c r="V8" s="190">
        <f t="shared" si="8"/>
        <v>-68.789661550000005</v>
      </c>
      <c r="W8" s="170">
        <v>-0.61310403000000013</v>
      </c>
      <c r="X8" s="170">
        <v>6.8125627400000024</v>
      </c>
      <c r="Y8" s="190">
        <f t="shared" si="9"/>
        <v>6.1994587100000018</v>
      </c>
      <c r="Z8" s="170">
        <v>5.641905379999999</v>
      </c>
      <c r="AA8" s="170">
        <v>3.6052215300000001</v>
      </c>
      <c r="AB8" s="190">
        <f t="shared" si="10"/>
        <v>9.2471269099999986</v>
      </c>
      <c r="AC8" s="190">
        <f t="shared" si="11"/>
        <v>15.44658562</v>
      </c>
      <c r="AD8" s="170">
        <v>6.2288240099999994</v>
      </c>
      <c r="AE8" s="170">
        <v>4.955821610000001</v>
      </c>
      <c r="AF8" s="190">
        <f t="shared" si="12"/>
        <v>11.184645620000001</v>
      </c>
      <c r="AG8" s="170">
        <v>3.7733629599999992</v>
      </c>
      <c r="AH8" s="170">
        <v>10.104806640000001</v>
      </c>
      <c r="AI8" s="190">
        <f t="shared" si="13"/>
        <v>13.8781696</v>
      </c>
      <c r="AJ8" s="190">
        <f t="shared" si="14"/>
        <v>25.062815220000001</v>
      </c>
      <c r="AK8" s="170">
        <v>8.1701947399999995</v>
      </c>
      <c r="AL8" s="170">
        <v>3.0715977000000017</v>
      </c>
      <c r="AM8" s="190">
        <f t="shared" si="15"/>
        <v>11.241792440000001</v>
      </c>
      <c r="AN8" s="170">
        <v>-1.6188086399999995</v>
      </c>
      <c r="AO8" s="170">
        <v>1.6188086399999995</v>
      </c>
      <c r="AP8" s="190">
        <f t="shared" si="16"/>
        <v>0</v>
      </c>
      <c r="AQ8" s="190">
        <f t="shared" si="17"/>
        <v>11.241792440000001</v>
      </c>
    </row>
    <row r="9" spans="1:43" ht="15" customHeight="1">
      <c r="A9" s="171" t="s">
        <v>131</v>
      </c>
      <c r="B9" s="170">
        <f t="shared" ref="B9:O9" si="18">B10-SUM(B5:B8)</f>
        <v>-44.596456409999973</v>
      </c>
      <c r="C9" s="170">
        <f t="shared" si="18"/>
        <v>-50.12893293001224</v>
      </c>
      <c r="D9" s="190">
        <f t="shared" si="18"/>
        <v>-94.725389340012157</v>
      </c>
      <c r="E9" s="170">
        <f t="shared" si="18"/>
        <v>-11.124439840000093</v>
      </c>
      <c r="F9" s="170">
        <f t="shared" si="18"/>
        <v>77.537342710000019</v>
      </c>
      <c r="G9" s="190">
        <f t="shared" si="18"/>
        <v>66.412902869999925</v>
      </c>
      <c r="H9" s="190">
        <f t="shared" si="18"/>
        <v>-28.312486470012345</v>
      </c>
      <c r="I9" s="170">
        <f t="shared" si="18"/>
        <v>6.7241416499999218</v>
      </c>
      <c r="J9" s="170">
        <f t="shared" si="18"/>
        <v>25.87680120999994</v>
      </c>
      <c r="K9" s="190">
        <f t="shared" si="18"/>
        <v>32.600942859999805</v>
      </c>
      <c r="L9" s="170">
        <f t="shared" si="18"/>
        <v>-21.3421035799999</v>
      </c>
      <c r="M9" s="170">
        <f t="shared" si="18"/>
        <v>-119.92654383999997</v>
      </c>
      <c r="N9" s="190">
        <f t="shared" si="18"/>
        <v>-141.26864741999987</v>
      </c>
      <c r="O9" s="190">
        <f t="shared" si="18"/>
        <v>-108.66770455999995</v>
      </c>
      <c r="P9" s="170">
        <f t="shared" ref="P9" si="19">P10-SUM(P5:P8)</f>
        <v>-4.3286534100000722</v>
      </c>
      <c r="Q9" s="170">
        <f t="shared" ref="Q9:AP9" si="20">Q10-SUM(Q5:Q8)</f>
        <v>-45.782440859999951</v>
      </c>
      <c r="R9" s="190">
        <f t="shared" si="20"/>
        <v>-50.111094269999853</v>
      </c>
      <c r="S9" s="170">
        <f t="shared" si="20"/>
        <v>6.0620451299999445</v>
      </c>
      <c r="T9" s="170">
        <f t="shared" si="20"/>
        <v>-57.445177299999784</v>
      </c>
      <c r="U9" s="190">
        <f t="shared" si="20"/>
        <v>-51.383132169999726</v>
      </c>
      <c r="V9" s="190">
        <f t="shared" si="20"/>
        <v>-101.49422643999969</v>
      </c>
      <c r="W9" s="170">
        <f t="shared" si="20"/>
        <v>12.728756320000002</v>
      </c>
      <c r="X9" s="170">
        <f t="shared" si="20"/>
        <v>-21.812627632999977</v>
      </c>
      <c r="Y9" s="190">
        <f t="shared" si="20"/>
        <v>-9.0838713130000315</v>
      </c>
      <c r="Z9" s="170">
        <f t="shared" si="20"/>
        <v>42.594139750000011</v>
      </c>
      <c r="AA9" s="170">
        <f t="shared" si="20"/>
        <v>95.790628599999877</v>
      </c>
      <c r="AB9" s="190">
        <f t="shared" si="20"/>
        <v>138.38476834999983</v>
      </c>
      <c r="AC9" s="190">
        <f t="shared" si="20"/>
        <v>129.30089703699991</v>
      </c>
      <c r="AD9" s="170">
        <f t="shared" si="20"/>
        <v>156.21964451999995</v>
      </c>
      <c r="AE9" s="170">
        <f t="shared" si="20"/>
        <v>-3.3154251099999215</v>
      </c>
      <c r="AF9" s="190">
        <f t="shared" si="20"/>
        <v>152.90421941</v>
      </c>
      <c r="AG9" s="170">
        <f t="shared" si="20"/>
        <v>-34.55208663999997</v>
      </c>
      <c r="AH9" s="170">
        <f t="shared" si="20"/>
        <v>0.11871817999997347</v>
      </c>
      <c r="AI9" s="190">
        <f t="shared" si="20"/>
        <v>-34.433368459999997</v>
      </c>
      <c r="AJ9" s="190">
        <f t="shared" si="20"/>
        <v>118.47085094999989</v>
      </c>
      <c r="AK9" s="170">
        <f t="shared" si="20"/>
        <v>-96.197294040000088</v>
      </c>
      <c r="AL9" s="170">
        <f t="shared" si="20"/>
        <v>-155.55993055000005</v>
      </c>
      <c r="AM9" s="190">
        <f t="shared" si="20"/>
        <v>-251.75722459000019</v>
      </c>
      <c r="AN9" s="170">
        <f t="shared" si="20"/>
        <v>-65.76466634999997</v>
      </c>
      <c r="AO9" s="170">
        <f t="shared" si="20"/>
        <v>77.626349129999994</v>
      </c>
      <c r="AP9" s="190">
        <f t="shared" si="20"/>
        <v>11.861682780000052</v>
      </c>
      <c r="AQ9" s="190">
        <f t="shared" si="17"/>
        <v>-239.89554181000014</v>
      </c>
    </row>
    <row r="10" spans="1:43" s="9" customFormat="1" ht="15" customHeight="1">
      <c r="A10" s="191" t="s">
        <v>405</v>
      </c>
      <c r="B10" s="173">
        <v>-344.96921921000001</v>
      </c>
      <c r="C10" s="173">
        <v>-347.99391763000085</v>
      </c>
      <c r="D10" s="190">
        <f>B10+C10</f>
        <v>-692.96313684000086</v>
      </c>
      <c r="E10" s="173">
        <v>-349.57711049000005</v>
      </c>
      <c r="F10" s="173">
        <v>-344.38689289999991</v>
      </c>
      <c r="G10" s="190">
        <f>E10+F10</f>
        <v>-693.96400339000002</v>
      </c>
      <c r="H10" s="190">
        <f>G10+D10</f>
        <v>-1386.927140230001</v>
      </c>
      <c r="I10" s="173">
        <v>-331.72057431000002</v>
      </c>
      <c r="J10" s="173">
        <v>-237.00390862000017</v>
      </c>
      <c r="K10" s="190">
        <f>+J10+I10</f>
        <v>-568.72448293000025</v>
      </c>
      <c r="L10" s="173">
        <v>-372.26330463000005</v>
      </c>
      <c r="M10" s="173">
        <v>-516.61162558000001</v>
      </c>
      <c r="N10" s="190">
        <f>L10+M10</f>
        <v>-888.87493021</v>
      </c>
      <c r="O10" s="190">
        <f>N10+K10</f>
        <v>-1457.5994131400003</v>
      </c>
      <c r="P10" s="173">
        <v>-373.99718016000003</v>
      </c>
      <c r="Q10" s="173">
        <v>-434.06357079529994</v>
      </c>
      <c r="R10" s="190">
        <f>+Q10+P10</f>
        <v>-808.06075095529991</v>
      </c>
      <c r="S10" s="173">
        <v>-402.01166375939999</v>
      </c>
      <c r="T10" s="173">
        <v>-445.33622093859998</v>
      </c>
      <c r="U10" s="190">
        <f>S10+T10</f>
        <v>-847.34788469799992</v>
      </c>
      <c r="V10" s="190">
        <f>U10+R10</f>
        <v>-1655.4086356532998</v>
      </c>
      <c r="W10" s="173">
        <v>-310.96665069229999</v>
      </c>
      <c r="X10" s="173">
        <v>-317.23958840129995</v>
      </c>
      <c r="Y10" s="190">
        <f>+X10+W10</f>
        <v>-628.20623909359995</v>
      </c>
      <c r="Z10" s="173">
        <v>-325.6866249448999</v>
      </c>
      <c r="AA10" s="173">
        <v>-267.11812774940006</v>
      </c>
      <c r="AB10" s="190">
        <f>Z10+AA10</f>
        <v>-592.80475269429996</v>
      </c>
      <c r="AC10" s="190">
        <f>AB10+Y10</f>
        <v>-1221.0109917878999</v>
      </c>
      <c r="AD10" s="173">
        <v>-216.49822745200001</v>
      </c>
      <c r="AE10" s="173">
        <v>-310.14294730620003</v>
      </c>
      <c r="AF10" s="190">
        <f>+AE10+AD10</f>
        <v>-526.64117475820001</v>
      </c>
      <c r="AG10" s="173">
        <v>-396.10786184919999</v>
      </c>
      <c r="AH10" s="173">
        <v>-494.0939453524</v>
      </c>
      <c r="AI10" s="190">
        <f>AG10+AH10</f>
        <v>-890.20180720159999</v>
      </c>
      <c r="AJ10" s="190">
        <f>AI10+AF10</f>
        <v>-1416.8429819598</v>
      </c>
      <c r="AK10" s="173">
        <v>-506.94605663800007</v>
      </c>
      <c r="AL10" s="173">
        <v>-547.02510945630002</v>
      </c>
      <c r="AM10" s="190">
        <f>+AL10+AK10</f>
        <v>-1053.9711660943001</v>
      </c>
      <c r="AN10" s="173">
        <v>-497.05814313418335</v>
      </c>
      <c r="AO10" s="173">
        <v>375.72883292</v>
      </c>
      <c r="AP10" s="190">
        <f>+AO10+AN10</f>
        <v>-121.32931021418335</v>
      </c>
      <c r="AQ10" s="190">
        <f t="shared" si="17"/>
        <v>-1175.3004763084834</v>
      </c>
    </row>
  </sheetData>
  <hyperlinks>
    <hyperlink ref="A2" location="Contents!A1" display="              (Contents)" xr:uid="{9F032089-3343-4F95-96F1-A537F7A9AB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Z48"/>
  <sheetViews>
    <sheetView showGridLines="0" zoomScale="80" zoomScaleNormal="80" workbookViewId="0">
      <pane xSplit="1" ySplit="5" topLeftCell="L30" activePane="bottomRight" state="frozen"/>
      <selection activeCell="R17" sqref="R17"/>
      <selection pane="topRight" activeCell="R17" sqref="R17"/>
      <selection pane="bottomLeft" activeCell="R17" sqref="R17"/>
      <selection pane="bottomRight" activeCell="AA7" sqref="AA7"/>
    </sheetView>
  </sheetViews>
  <sheetFormatPr defaultColWidth="9.140625" defaultRowHeight="15" customHeight="1" outlineLevelCol="1"/>
  <cols>
    <col min="1" max="1" width="67.85546875" style="14" customWidth="1"/>
    <col min="2" max="2" width="10.42578125" style="5" customWidth="1"/>
    <col min="3" max="3" width="9.85546875" style="5" bestFit="1" customWidth="1"/>
    <col min="4" max="4" width="11" style="5" bestFit="1" customWidth="1"/>
    <col min="5" max="5" width="9.85546875" style="5" bestFit="1" customWidth="1"/>
    <col min="6" max="7" width="11" style="5" bestFit="1" customWidth="1"/>
    <col min="8" max="9" width="11" style="40" bestFit="1" customWidth="1"/>
    <col min="10" max="10" width="11" style="5" bestFit="1" customWidth="1"/>
    <col min="11" max="11" width="11" style="5" customWidth="1"/>
    <col min="12" max="24" width="11" style="5" bestFit="1" customWidth="1"/>
    <col min="25" max="25" width="9.140625" style="5" hidden="1" customWidth="1" outlineLevel="1"/>
    <col min="26" max="26" width="9.140625" style="5" collapsed="1"/>
    <col min="27" max="16384" width="9.140625" style="5"/>
  </cols>
  <sheetData>
    <row r="1" spans="1:25" ht="58.5" customHeight="1">
      <c r="A1" s="1"/>
    </row>
    <row r="2" spans="1:25" ht="15" customHeight="1">
      <c r="A2" s="160" t="s">
        <v>350</v>
      </c>
    </row>
    <row r="3" spans="1:25" s="9" customFormat="1" ht="15" customHeight="1">
      <c r="A3" s="6"/>
    </row>
    <row r="4" spans="1:25" ht="15" customHeight="1">
      <c r="A4" s="115" t="s">
        <v>480</v>
      </c>
      <c r="B4" s="116" t="s">
        <v>70</v>
      </c>
      <c r="C4" s="116" t="s">
        <v>71</v>
      </c>
      <c r="D4" s="116" t="s">
        <v>155</v>
      </c>
      <c r="E4" s="116" t="s">
        <v>156</v>
      </c>
      <c r="F4" s="116" t="s">
        <v>80</v>
      </c>
      <c r="G4" s="116" t="s">
        <v>410</v>
      </c>
      <c r="H4" s="116" t="s">
        <v>414</v>
      </c>
      <c r="I4" s="116" t="s">
        <v>469</v>
      </c>
      <c r="J4" s="116" t="s">
        <v>503</v>
      </c>
      <c r="K4" s="116" t="s">
        <v>547</v>
      </c>
      <c r="L4" s="116" t="s">
        <v>553</v>
      </c>
      <c r="M4" s="116" t="s">
        <v>561</v>
      </c>
      <c r="N4" s="116" t="s">
        <v>597</v>
      </c>
      <c r="O4" s="116" t="s">
        <v>605</v>
      </c>
      <c r="P4" s="116" t="s">
        <v>622</v>
      </c>
      <c r="Q4" s="116" t="s">
        <v>623</v>
      </c>
      <c r="R4" s="116" t="s">
        <v>620</v>
      </c>
      <c r="S4" s="116" t="s">
        <v>621</v>
      </c>
      <c r="T4" s="116" t="s">
        <v>624</v>
      </c>
      <c r="U4" s="116" t="s">
        <v>625</v>
      </c>
      <c r="V4" s="116" t="s">
        <v>671</v>
      </c>
      <c r="W4" s="116" t="s">
        <v>672</v>
      </c>
      <c r="X4" s="116" t="s">
        <v>681</v>
      </c>
      <c r="Y4" s="116" t="s">
        <v>682</v>
      </c>
    </row>
    <row r="5" spans="1:25" s="10" customFormat="1" ht="15" customHeight="1">
      <c r="A5" s="180" t="s">
        <v>139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87"/>
      <c r="S5" s="187"/>
      <c r="T5" s="187"/>
      <c r="U5" s="187"/>
    </row>
    <row r="6" spans="1:25" s="11" customFormat="1" ht="9" customHeight="1">
      <c r="A6" s="192"/>
      <c r="B6" s="192"/>
      <c r="C6" s="192"/>
      <c r="D6" s="192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4"/>
      <c r="S6" s="194"/>
      <c r="T6" s="194"/>
      <c r="U6" s="194"/>
    </row>
    <row r="7" spans="1:25" s="10" customFormat="1" ht="15" customHeight="1">
      <c r="A7" s="122" t="s">
        <v>140</v>
      </c>
      <c r="B7" s="195">
        <v>354.77399725000004</v>
      </c>
      <c r="C7" s="195">
        <v>738.38172073999988</v>
      </c>
      <c r="D7" s="195">
        <v>361.76966282999996</v>
      </c>
      <c r="E7" s="195">
        <v>1051.8892627800003</v>
      </c>
      <c r="F7" s="195">
        <v>2239.5578949400001</v>
      </c>
      <c r="G7" s="195">
        <v>3917.2947716649205</v>
      </c>
      <c r="H7" s="195">
        <v>3683.0275729299997</v>
      </c>
      <c r="I7" s="195">
        <v>4808.4660275643892</v>
      </c>
      <c r="J7" s="195">
        <v>4723.4553217900002</v>
      </c>
      <c r="K7" s="195">
        <v>4028.8780120900005</v>
      </c>
      <c r="L7" s="195">
        <v>4802.6705979799999</v>
      </c>
      <c r="M7" s="195">
        <v>2935.1192942100001</v>
      </c>
      <c r="N7" s="195">
        <v>3811.8861960380036</v>
      </c>
      <c r="O7" s="195">
        <v>2810.6211607600003</v>
      </c>
      <c r="P7" s="195">
        <v>578.94480202</v>
      </c>
      <c r="Q7" s="195">
        <v>681.09089386000005</v>
      </c>
      <c r="R7" s="195">
        <v>1327.7221970799999</v>
      </c>
      <c r="S7" s="195">
        <v>1662.8944218200002</v>
      </c>
      <c r="T7" s="195">
        <v>3396.6078400100005</v>
      </c>
      <c r="U7" s="195">
        <v>679.91630885200004</v>
      </c>
      <c r="V7" s="195">
        <v>518.55191069000011</v>
      </c>
      <c r="W7" s="195">
        <v>818.03082745887184</v>
      </c>
      <c r="X7" s="195">
        <v>4284.5877250300009</v>
      </c>
      <c r="Y7" s="195">
        <v>0</v>
      </c>
    </row>
    <row r="8" spans="1:25" ht="15" customHeight="1">
      <c r="A8" s="122" t="s">
        <v>141</v>
      </c>
      <c r="B8" s="195">
        <v>84314.36151735</v>
      </c>
      <c r="C8" s="195">
        <v>84224.590593119981</v>
      </c>
      <c r="D8" s="195">
        <v>91776.767015869991</v>
      </c>
      <c r="E8" s="195">
        <v>86703.429380669986</v>
      </c>
      <c r="F8" s="195">
        <v>95633.912453919998</v>
      </c>
      <c r="G8" s="195">
        <v>107779.42558933001</v>
      </c>
      <c r="H8" s="195">
        <v>106364.54590022002</v>
      </c>
      <c r="I8" s="195">
        <v>101582.81968874563</v>
      </c>
      <c r="J8" s="195">
        <v>106830.33071055997</v>
      </c>
      <c r="K8" s="195">
        <v>105370.77843983997</v>
      </c>
      <c r="L8" s="195">
        <v>105565.81330986999</v>
      </c>
      <c r="M8" s="195">
        <v>107162.39512184996</v>
      </c>
      <c r="N8" s="195">
        <v>108609.06874505199</v>
      </c>
      <c r="O8" s="195">
        <v>108572.96998732</v>
      </c>
      <c r="P8" s="195">
        <v>117255.52174587997</v>
      </c>
      <c r="Q8" s="195">
        <v>112509.10577564999</v>
      </c>
      <c r="R8" s="195">
        <v>120660.72033920004</v>
      </c>
      <c r="S8" s="195">
        <v>125434.63619381997</v>
      </c>
      <c r="T8" s="195">
        <v>120089.46264043001</v>
      </c>
      <c r="U8" s="195">
        <v>129988.49060169801</v>
      </c>
      <c r="V8" s="195">
        <v>123403.30444656999</v>
      </c>
      <c r="W8" s="195">
        <v>121048.28466273114</v>
      </c>
      <c r="X8" s="195">
        <v>126619.61047665999</v>
      </c>
      <c r="Y8" s="195">
        <v>0</v>
      </c>
    </row>
    <row r="9" spans="1:25" ht="15" customHeight="1">
      <c r="A9" s="124" t="s">
        <v>142</v>
      </c>
      <c r="B9" s="196">
        <v>9226.778506229999</v>
      </c>
      <c r="C9" s="196">
        <v>5874.0440247099987</v>
      </c>
      <c r="D9" s="196">
        <v>7166.4523148199996</v>
      </c>
      <c r="E9" s="196">
        <v>2531.9945189900004</v>
      </c>
      <c r="F9" s="196">
        <v>4614.0453492099996</v>
      </c>
      <c r="G9" s="196">
        <v>6122.1828993299996</v>
      </c>
      <c r="H9" s="196">
        <v>7158.6887340500016</v>
      </c>
      <c r="I9" s="196">
        <v>4991.0244479256116</v>
      </c>
      <c r="J9" s="196">
        <v>6589.5461711199996</v>
      </c>
      <c r="K9" s="196">
        <v>3394.7691344</v>
      </c>
      <c r="L9" s="196">
        <v>2450.4884845500001</v>
      </c>
      <c r="M9" s="196">
        <v>3423.2426088199995</v>
      </c>
      <c r="N9" s="196">
        <v>5269.6061496719976</v>
      </c>
      <c r="O9" s="196">
        <v>3920.8653665299998</v>
      </c>
      <c r="P9" s="196">
        <v>1344.40190087</v>
      </c>
      <c r="Q9" s="196">
        <v>1349.9132518500001</v>
      </c>
      <c r="R9" s="196">
        <v>2594.3480693199999</v>
      </c>
      <c r="S9" s="196">
        <v>1496.2628989100001</v>
      </c>
      <c r="T9" s="196">
        <v>2473.88664548</v>
      </c>
      <c r="U9" s="196">
        <v>4784.1631398579993</v>
      </c>
      <c r="V9" s="196">
        <v>4506.3140013799994</v>
      </c>
      <c r="W9" s="196">
        <v>3823.0040617411278</v>
      </c>
      <c r="X9" s="196">
        <v>6735.0439816899998</v>
      </c>
      <c r="Y9" s="196">
        <v>0</v>
      </c>
    </row>
    <row r="10" spans="1:25" ht="15" customHeight="1">
      <c r="A10" s="124" t="s">
        <v>143</v>
      </c>
      <c r="B10" s="196">
        <v>21644.946917480003</v>
      </c>
      <c r="C10" s="196">
        <v>24638.587962180005</v>
      </c>
      <c r="D10" s="196">
        <v>24608.088739359995</v>
      </c>
      <c r="E10" s="196">
        <v>27720.261359799999</v>
      </c>
      <c r="F10" s="196">
        <v>29595.314318370005</v>
      </c>
      <c r="G10" s="196">
        <v>39869.209881070004</v>
      </c>
      <c r="H10" s="196">
        <v>33348.310965770026</v>
      </c>
      <c r="I10" s="196">
        <v>34198.209263979996</v>
      </c>
      <c r="J10" s="196">
        <v>34062.253766709997</v>
      </c>
      <c r="K10" s="196">
        <v>36141.522931049985</v>
      </c>
      <c r="L10" s="196">
        <v>35728.876414929997</v>
      </c>
      <c r="M10" s="196">
        <v>35897.868490040004</v>
      </c>
      <c r="N10" s="196">
        <v>33782.215152019999</v>
      </c>
      <c r="O10" s="196">
        <v>34646.236665669996</v>
      </c>
      <c r="P10" s="196">
        <v>43238.682664829998</v>
      </c>
      <c r="Q10" s="196">
        <v>40539.347629149997</v>
      </c>
      <c r="R10" s="196">
        <v>42909.461888180005</v>
      </c>
      <c r="S10" s="196">
        <v>45713.475036809985</v>
      </c>
      <c r="T10" s="196">
        <v>40659.87352868</v>
      </c>
      <c r="U10" s="196">
        <v>49928.688206550003</v>
      </c>
      <c r="V10" s="196">
        <v>39941.246714700006</v>
      </c>
      <c r="W10" s="196">
        <v>40013.945669960005</v>
      </c>
      <c r="X10" s="196">
        <v>39647.521067429996</v>
      </c>
      <c r="Y10" s="196">
        <v>0</v>
      </c>
    </row>
    <row r="11" spans="1:25" ht="15" customHeight="1">
      <c r="A11" s="124" t="s">
        <v>144</v>
      </c>
      <c r="B11" s="196">
        <v>3672.0859904499989</v>
      </c>
      <c r="C11" s="196">
        <v>2755.0702177800013</v>
      </c>
      <c r="D11" s="196">
        <v>7106.169846159999</v>
      </c>
      <c r="E11" s="196">
        <v>2737.3455020400002</v>
      </c>
      <c r="F11" s="196">
        <v>8091.7184018299968</v>
      </c>
      <c r="G11" s="196">
        <v>7353.0309705500003</v>
      </c>
      <c r="H11" s="196">
        <v>6738.7129304899991</v>
      </c>
      <c r="I11" s="196">
        <v>3621.1410102700002</v>
      </c>
      <c r="J11" s="196">
        <v>5461.9794807299995</v>
      </c>
      <c r="K11" s="196">
        <v>3956.6777238799996</v>
      </c>
      <c r="L11" s="196">
        <v>4294.3917815400009</v>
      </c>
      <c r="M11" s="196">
        <v>3713.7570855099998</v>
      </c>
      <c r="N11" s="196">
        <v>5163.3388218499995</v>
      </c>
      <c r="O11" s="196">
        <v>4272.3074805300002</v>
      </c>
      <c r="P11" s="196">
        <v>4296.6411741400007</v>
      </c>
      <c r="Q11" s="196">
        <v>1307.1691967099998</v>
      </c>
      <c r="R11" s="196">
        <v>2908.8456960400003</v>
      </c>
      <c r="S11" s="196">
        <v>4756.1810287500002</v>
      </c>
      <c r="T11" s="196">
        <v>3783.7492549100002</v>
      </c>
      <c r="U11" s="196">
        <v>1375.62855365</v>
      </c>
      <c r="V11" s="196">
        <v>1775.16179665</v>
      </c>
      <c r="W11" s="196">
        <v>1883.8336553699999</v>
      </c>
      <c r="X11" s="196">
        <v>2767.1018118099996</v>
      </c>
      <c r="Y11" s="196">
        <v>0</v>
      </c>
    </row>
    <row r="12" spans="1:25" ht="15" customHeight="1">
      <c r="A12" s="124" t="s">
        <v>145</v>
      </c>
      <c r="B12" s="196">
        <v>411.17703435999994</v>
      </c>
      <c r="C12" s="196">
        <v>822.21513449999998</v>
      </c>
      <c r="D12" s="196">
        <v>1868.07950886</v>
      </c>
      <c r="E12" s="196">
        <v>1772.1650641400001</v>
      </c>
      <c r="F12" s="196">
        <v>133.28739204000001</v>
      </c>
      <c r="G12" s="196">
        <v>791.56783841999993</v>
      </c>
      <c r="H12" s="196">
        <v>870.05808750999995</v>
      </c>
      <c r="I12" s="196">
        <v>984.10465898000007</v>
      </c>
      <c r="J12" s="196">
        <v>831.48257556999999</v>
      </c>
      <c r="K12" s="196">
        <v>868.17378599000006</v>
      </c>
      <c r="L12" s="196">
        <v>914.81758488000003</v>
      </c>
      <c r="M12" s="196">
        <v>1492.1177514600001</v>
      </c>
      <c r="N12" s="196">
        <v>1375.3742988399999</v>
      </c>
      <c r="O12" s="196">
        <v>1676.5210992999998</v>
      </c>
      <c r="P12" s="196">
        <v>2071.0827838099999</v>
      </c>
      <c r="Q12" s="196">
        <v>1961.3770746799999</v>
      </c>
      <c r="R12" s="196">
        <v>2566.5836343299998</v>
      </c>
      <c r="S12" s="196">
        <v>2279.4984944299999</v>
      </c>
      <c r="T12" s="196">
        <v>2439.3489027000001</v>
      </c>
      <c r="U12" s="196">
        <v>3231.48911714</v>
      </c>
      <c r="V12" s="196">
        <v>3830.47625096</v>
      </c>
      <c r="W12" s="196">
        <v>3435.5906175399996</v>
      </c>
      <c r="X12" s="196">
        <v>4179.8035522200007</v>
      </c>
      <c r="Y12" s="196">
        <v>0</v>
      </c>
    </row>
    <row r="13" spans="1:25" ht="15" customHeight="1">
      <c r="A13" s="124" t="s">
        <v>146</v>
      </c>
      <c r="B13" s="196">
        <v>51210.183500049992</v>
      </c>
      <c r="C13" s="196">
        <v>52484.450349509985</v>
      </c>
      <c r="D13" s="196">
        <v>53527.66594251999</v>
      </c>
      <c r="E13" s="196">
        <v>55676.020422879992</v>
      </c>
      <c r="F13" s="196">
        <v>56617.896749899999</v>
      </c>
      <c r="G13" s="196">
        <v>56655.06919281002</v>
      </c>
      <c r="H13" s="196">
        <v>56395.534098609991</v>
      </c>
      <c r="I13" s="196">
        <v>59444.064370710003</v>
      </c>
      <c r="J13" s="196">
        <v>60803.379521109979</v>
      </c>
      <c r="K13" s="196">
        <v>62164.420878379977</v>
      </c>
      <c r="L13" s="196">
        <v>64336.449825249998</v>
      </c>
      <c r="M13" s="196">
        <v>65833.791090429964</v>
      </c>
      <c r="N13" s="196">
        <v>65688.360946219982</v>
      </c>
      <c r="O13" s="196">
        <v>66083.681099139998</v>
      </c>
      <c r="P13" s="196">
        <v>67379.407520429973</v>
      </c>
      <c r="Q13" s="196">
        <v>70317.801680739984</v>
      </c>
      <c r="R13" s="196">
        <v>71710.368233460031</v>
      </c>
      <c r="S13" s="196">
        <v>72015.811987790003</v>
      </c>
      <c r="T13" s="196">
        <v>71957.416737540014</v>
      </c>
      <c r="U13" s="196">
        <v>74271.75815216999</v>
      </c>
      <c r="V13" s="196">
        <v>74905.734245849992</v>
      </c>
      <c r="W13" s="196">
        <v>74173.095321200002</v>
      </c>
      <c r="X13" s="196">
        <v>75784.820693720001</v>
      </c>
      <c r="Y13" s="196">
        <v>0</v>
      </c>
    </row>
    <row r="14" spans="1:25" ht="15" customHeight="1">
      <c r="A14" s="124" t="s">
        <v>147</v>
      </c>
      <c r="B14" s="125">
        <v>-3798.6658646999999</v>
      </c>
      <c r="C14" s="125">
        <v>-3906.0663611199998</v>
      </c>
      <c r="D14" s="125">
        <v>-4080.6805651699997</v>
      </c>
      <c r="E14" s="125">
        <v>-4715.8780089700012</v>
      </c>
      <c r="F14" s="125">
        <v>-5034.0713948600005</v>
      </c>
      <c r="G14" s="125">
        <v>-5163.8676553800005</v>
      </c>
      <c r="H14" s="125">
        <v>-5278.6264927499997</v>
      </c>
      <c r="I14" s="125">
        <v>-5015.1808771999995</v>
      </c>
      <c r="J14" s="125">
        <v>-4973.2787115199999</v>
      </c>
      <c r="K14" s="125">
        <v>-5067.0555455599997</v>
      </c>
      <c r="L14" s="125">
        <v>-5232.6380753299982</v>
      </c>
      <c r="M14" s="125">
        <v>-5545.0201374899998</v>
      </c>
      <c r="N14" s="125">
        <v>-5705.8270824399979</v>
      </c>
      <c r="O14" s="125">
        <v>-5575.5195115399993</v>
      </c>
      <c r="P14" s="125">
        <v>-5544.5673020300001</v>
      </c>
      <c r="Q14" s="125">
        <v>-5597.0055347200014</v>
      </c>
      <c r="R14" s="125">
        <v>-5842.6164792699974</v>
      </c>
      <c r="S14" s="125">
        <v>-5785.11642699</v>
      </c>
      <c r="T14" s="125">
        <v>-5996.7233497900006</v>
      </c>
      <c r="U14" s="125">
        <v>-5975.3433654600003</v>
      </c>
      <c r="V14" s="125">
        <v>-5703.9708486199997</v>
      </c>
      <c r="W14" s="125">
        <v>-5511.1142497599994</v>
      </c>
      <c r="X14" s="125">
        <v>-5648.1334357999986</v>
      </c>
      <c r="Y14" s="125">
        <v>0</v>
      </c>
    </row>
    <row r="15" spans="1:25" ht="15" customHeight="1">
      <c r="A15" s="124" t="s">
        <v>148</v>
      </c>
      <c r="B15" s="196">
        <v>1947.8554334799996</v>
      </c>
      <c r="C15" s="196">
        <v>1556.2892655600003</v>
      </c>
      <c r="D15" s="196">
        <v>1580.9912293200005</v>
      </c>
      <c r="E15" s="196">
        <v>981.52052178999998</v>
      </c>
      <c r="F15" s="196">
        <v>1615.7216374300001</v>
      </c>
      <c r="G15" s="196">
        <v>2152.2324625300007</v>
      </c>
      <c r="H15" s="196">
        <v>7131.8675765400003</v>
      </c>
      <c r="I15" s="196">
        <v>3359.456814079997</v>
      </c>
      <c r="J15" s="196">
        <v>4054.9679068399996</v>
      </c>
      <c r="K15" s="196">
        <v>3912.2695316999998</v>
      </c>
      <c r="L15" s="196">
        <v>3073.4272940500005</v>
      </c>
      <c r="M15" s="196">
        <v>2346.6382330799997</v>
      </c>
      <c r="N15" s="196">
        <v>3036.0004588899997</v>
      </c>
      <c r="O15" s="196">
        <v>3548.8777876900003</v>
      </c>
      <c r="P15" s="196">
        <v>4469.8730038299991</v>
      </c>
      <c r="Q15" s="196">
        <v>2630.5024772400006</v>
      </c>
      <c r="R15" s="196">
        <v>3813.7292971399993</v>
      </c>
      <c r="S15" s="196">
        <v>4958.5231741199996</v>
      </c>
      <c r="T15" s="196">
        <v>4771.9109209100016</v>
      </c>
      <c r="U15" s="196">
        <v>2372.1067977899993</v>
      </c>
      <c r="V15" s="196">
        <v>4148.3422856499992</v>
      </c>
      <c r="W15" s="196">
        <v>3229.9295866800003</v>
      </c>
      <c r="X15" s="196">
        <v>3153.45280559</v>
      </c>
      <c r="Y15" s="196">
        <v>0</v>
      </c>
    </row>
    <row r="16" spans="1:25" s="10" customFormat="1" ht="15" customHeight="1">
      <c r="A16" s="122" t="s">
        <v>149</v>
      </c>
      <c r="B16" s="195">
        <v>7023.22428399</v>
      </c>
      <c r="C16" s="195">
        <v>6963.3619639799999</v>
      </c>
      <c r="D16" s="195">
        <v>6839.25032612</v>
      </c>
      <c r="E16" s="195">
        <v>7229.0516474999995</v>
      </c>
      <c r="F16" s="195">
        <v>7694.8020872900024</v>
      </c>
      <c r="G16" s="195">
        <v>7929.7273738399972</v>
      </c>
      <c r="H16" s="195">
        <v>8101.0492392400001</v>
      </c>
      <c r="I16" s="195">
        <v>8035.7980608400003</v>
      </c>
      <c r="J16" s="195">
        <v>7684.4930722400004</v>
      </c>
      <c r="K16" s="195">
        <v>7493.1091773300031</v>
      </c>
      <c r="L16" s="195">
        <v>7669.2622321199997</v>
      </c>
      <c r="M16" s="195">
        <v>8125.5184237600006</v>
      </c>
      <c r="N16" s="195">
        <v>8093.0775786800041</v>
      </c>
      <c r="O16" s="195">
        <v>8262.2000487299993</v>
      </c>
      <c r="P16" s="195">
        <v>8053.7299128599989</v>
      </c>
      <c r="Q16" s="195">
        <v>8012.4187882099977</v>
      </c>
      <c r="R16" s="195">
        <v>8186.8943407000006</v>
      </c>
      <c r="S16" s="195">
        <v>8470.5984242200029</v>
      </c>
      <c r="T16" s="195">
        <v>8477.9699758299976</v>
      </c>
      <c r="U16" s="195">
        <v>8885.6465398000018</v>
      </c>
      <c r="V16" s="195">
        <v>8902.7976369500011</v>
      </c>
      <c r="W16" s="195">
        <v>9116.6764853099994</v>
      </c>
      <c r="X16" s="195">
        <v>9364.0047796400013</v>
      </c>
      <c r="Y16" s="195">
        <v>0</v>
      </c>
    </row>
    <row r="17" spans="1:25" ht="15" customHeight="1">
      <c r="A17" s="122" t="s">
        <v>150</v>
      </c>
      <c r="B17" s="195">
        <v>226.66435153</v>
      </c>
      <c r="C17" s="195">
        <v>213.99267901999994</v>
      </c>
      <c r="D17" s="195">
        <v>212.60577299000002</v>
      </c>
      <c r="E17" s="195">
        <v>48.601441990000005</v>
      </c>
      <c r="F17" s="195">
        <v>42.247707450000028</v>
      </c>
      <c r="G17" s="195">
        <v>42.65285308</v>
      </c>
      <c r="H17" s="195">
        <v>19.178378520000003</v>
      </c>
      <c r="I17" s="195">
        <v>19.456769529999995</v>
      </c>
      <c r="J17" s="195">
        <v>6.0969782699999833</v>
      </c>
      <c r="K17" s="195">
        <v>14.354698959999986</v>
      </c>
      <c r="L17" s="195">
        <v>112.19711176999998</v>
      </c>
      <c r="M17" s="195">
        <v>110.44782621999997</v>
      </c>
      <c r="N17" s="195">
        <v>218.31018399999999</v>
      </c>
      <c r="O17" s="195">
        <v>203.26566861999999</v>
      </c>
      <c r="P17" s="195">
        <v>194.43933112000002</v>
      </c>
      <c r="Q17" s="195">
        <v>188.82374331</v>
      </c>
      <c r="R17" s="195">
        <v>254.05479829000001</v>
      </c>
      <c r="S17" s="195">
        <v>255.94090853999998</v>
      </c>
      <c r="T17" s="195">
        <v>250.18304904000001</v>
      </c>
      <c r="U17" s="195">
        <v>243.44960522000002</v>
      </c>
      <c r="V17" s="195">
        <v>230.09160392000001</v>
      </c>
      <c r="W17" s="195">
        <v>214.26330449000002</v>
      </c>
      <c r="X17" s="195">
        <v>202.25478976000002</v>
      </c>
      <c r="Y17" s="195">
        <v>0</v>
      </c>
    </row>
    <row r="18" spans="1:25" ht="15" customHeight="1">
      <c r="A18" s="122" t="s">
        <v>151</v>
      </c>
      <c r="B18" s="195">
        <v>103.44445386000001</v>
      </c>
      <c r="C18" s="195">
        <v>98.523435969999994</v>
      </c>
      <c r="D18" s="195">
        <v>96.612087190000011</v>
      </c>
      <c r="E18" s="195">
        <v>94.415394670000055</v>
      </c>
      <c r="F18" s="195">
        <v>93.897270490000068</v>
      </c>
      <c r="G18" s="195">
        <v>100.02892880000002</v>
      </c>
      <c r="H18" s="195">
        <v>96.20789086000002</v>
      </c>
      <c r="I18" s="195">
        <v>95.227555980000076</v>
      </c>
      <c r="J18" s="195">
        <v>90.583700539999995</v>
      </c>
      <c r="K18" s="195">
        <v>83.002255329999969</v>
      </c>
      <c r="L18" s="195">
        <v>80.251471420000001</v>
      </c>
      <c r="M18" s="195">
        <v>81.407320380000016</v>
      </c>
      <c r="N18" s="195">
        <v>101.12515941000001</v>
      </c>
      <c r="O18" s="195">
        <v>93.933179069999994</v>
      </c>
      <c r="P18" s="195">
        <v>90.179513430000014</v>
      </c>
      <c r="Q18" s="195">
        <v>86.931098179999978</v>
      </c>
      <c r="R18" s="195">
        <v>82.056484490000031</v>
      </c>
      <c r="S18" s="195">
        <v>75.48575166000002</v>
      </c>
      <c r="T18" s="195">
        <v>70.231648789999966</v>
      </c>
      <c r="U18" s="195">
        <v>67.509316540000015</v>
      </c>
      <c r="V18" s="195">
        <v>61.844321899999997</v>
      </c>
      <c r="W18" s="195">
        <v>60.663420250000023</v>
      </c>
      <c r="X18" s="195">
        <v>59.26481935999999</v>
      </c>
      <c r="Y18" s="195">
        <v>0</v>
      </c>
    </row>
    <row r="19" spans="1:25" ht="15" customHeight="1">
      <c r="A19" s="122" t="s">
        <v>152</v>
      </c>
      <c r="B19" s="195">
        <v>368.09957500999997</v>
      </c>
      <c r="C19" s="195">
        <v>417.23742513000002</v>
      </c>
      <c r="D19" s="195">
        <v>432.31652067999994</v>
      </c>
      <c r="E19" s="195">
        <v>334.45192595999993</v>
      </c>
      <c r="F19" s="195">
        <v>392.34553083999998</v>
      </c>
      <c r="G19" s="195">
        <v>436.14765984999997</v>
      </c>
      <c r="H19" s="195">
        <v>471.46512663999999</v>
      </c>
      <c r="I19" s="195">
        <v>462.95869800000008</v>
      </c>
      <c r="J19" s="195">
        <v>478.07400381999997</v>
      </c>
      <c r="K19" s="195">
        <v>547.60567790999994</v>
      </c>
      <c r="L19" s="195">
        <v>608.99240956999984</v>
      </c>
      <c r="M19" s="195">
        <v>674.65864355999997</v>
      </c>
      <c r="N19" s="195">
        <v>788.3241766699997</v>
      </c>
      <c r="O19" s="195">
        <v>855.75246349999998</v>
      </c>
      <c r="P19" s="195">
        <v>917.07109861000015</v>
      </c>
      <c r="Q19" s="195">
        <v>1074.4840335700001</v>
      </c>
      <c r="R19" s="195">
        <v>1096.3629162700001</v>
      </c>
      <c r="S19" s="195">
        <v>1179.8197683999999</v>
      </c>
      <c r="T19" s="195">
        <v>1218.8143193400001</v>
      </c>
      <c r="U19" s="195">
        <v>1507.8250274299999</v>
      </c>
      <c r="V19" s="195">
        <v>1567.7046805099999</v>
      </c>
      <c r="W19" s="195">
        <v>1520.7233313199999</v>
      </c>
      <c r="X19" s="195">
        <v>1537.68683207</v>
      </c>
      <c r="Y19" s="195">
        <v>0</v>
      </c>
    </row>
    <row r="20" spans="1:25" ht="15" customHeight="1">
      <c r="A20" s="122" t="s">
        <v>153</v>
      </c>
      <c r="B20" s="195">
        <v>1602.3799159999992</v>
      </c>
      <c r="C20" s="195">
        <v>1523.2002190900005</v>
      </c>
      <c r="D20" s="195">
        <v>1687.6038432200003</v>
      </c>
      <c r="E20" s="195">
        <v>1400.1391146300009</v>
      </c>
      <c r="F20" s="195">
        <v>1303.5437994299996</v>
      </c>
      <c r="G20" s="195">
        <v>1377.0941588300004</v>
      </c>
      <c r="H20" s="195">
        <v>1297.855848950001</v>
      </c>
      <c r="I20" s="195">
        <v>1272.4119319300012</v>
      </c>
      <c r="J20" s="195">
        <v>1146.6901116900001</v>
      </c>
      <c r="K20" s="195">
        <v>1077.62159939</v>
      </c>
      <c r="L20" s="195">
        <v>1127.6548171499999</v>
      </c>
      <c r="M20" s="195">
        <v>1075.9571591199999</v>
      </c>
      <c r="N20" s="195">
        <v>1016.2987410400001</v>
      </c>
      <c r="O20" s="195">
        <v>1137.3071189299999</v>
      </c>
      <c r="P20" s="195">
        <v>1080.3431816099999</v>
      </c>
      <c r="Q20" s="195">
        <v>1266.7812782100002</v>
      </c>
      <c r="R20" s="195">
        <v>1353.4635003200001</v>
      </c>
      <c r="S20" s="195">
        <v>1338.9663486299996</v>
      </c>
      <c r="T20" s="195">
        <v>1506.3133384299999</v>
      </c>
      <c r="U20" s="195">
        <v>1284.2418869800001</v>
      </c>
      <c r="V20" s="195">
        <v>1554.0637397800001</v>
      </c>
      <c r="W20" s="195">
        <v>1537.23412921</v>
      </c>
      <c r="X20" s="195">
        <v>1595.06273756</v>
      </c>
      <c r="Y20" s="195">
        <v>0</v>
      </c>
    </row>
    <row r="21" spans="1:25" ht="15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ht="15" customHeight="1">
      <c r="A22" s="119" t="s">
        <v>154</v>
      </c>
      <c r="B22" s="195">
        <f t="shared" ref="B22:I22" si="0">SUM(B7:B8,B16:B20)</f>
        <v>93992.948094989988</v>
      </c>
      <c r="C22" s="195">
        <f t="shared" si="0"/>
        <v>94179.288037049977</v>
      </c>
      <c r="D22" s="195">
        <f t="shared" si="0"/>
        <v>101406.92522890001</v>
      </c>
      <c r="E22" s="195">
        <f t="shared" si="0"/>
        <v>96861.978168199988</v>
      </c>
      <c r="F22" s="195">
        <f t="shared" si="0"/>
        <v>107400.30674436</v>
      </c>
      <c r="G22" s="195">
        <f t="shared" si="0"/>
        <v>121582.37133539494</v>
      </c>
      <c r="H22" s="195">
        <f t="shared" si="0"/>
        <v>120033.32995736002</v>
      </c>
      <c r="I22" s="195">
        <f t="shared" si="0"/>
        <v>116277.13873259003</v>
      </c>
      <c r="J22" s="195">
        <v>120959.72389890996</v>
      </c>
      <c r="K22" s="195">
        <v>118615.34986084996</v>
      </c>
      <c r="L22" s="195">
        <v>119966.84194987999</v>
      </c>
      <c r="M22" s="195">
        <v>120165.50378909997</v>
      </c>
      <c r="N22" s="195">
        <v>122638.09078088999</v>
      </c>
      <c r="O22" s="195">
        <v>121936.04962692999</v>
      </c>
      <c r="P22" s="195">
        <v>128170.22958552999</v>
      </c>
      <c r="Q22" s="195">
        <v>123819.63561098998</v>
      </c>
      <c r="R22" s="195">
        <v>132961.27457635006</v>
      </c>
      <c r="S22" s="195">
        <v>138418.34181708997</v>
      </c>
      <c r="T22" s="195">
        <v>135009.58281187</v>
      </c>
      <c r="U22" s="195">
        <v>142657.07928652002</v>
      </c>
      <c r="V22" s="195">
        <v>136238.35834032</v>
      </c>
      <c r="W22" s="195">
        <v>134315.87616077004</v>
      </c>
      <c r="X22" s="195">
        <v>143662.47216007995</v>
      </c>
      <c r="Y22" s="195">
        <v>0</v>
      </c>
    </row>
    <row r="23" spans="1:25" ht="15" customHeight="1">
      <c r="A23" s="197" t="s">
        <v>650</v>
      </c>
      <c r="B23" s="198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</row>
    <row r="24" spans="1:25" ht="15" customHeight="1">
      <c r="A24" s="115" t="s">
        <v>481</v>
      </c>
      <c r="B24" s="116" t="s">
        <v>70</v>
      </c>
      <c r="C24" s="116" t="s">
        <v>71</v>
      </c>
      <c r="D24" s="116" t="s">
        <v>155</v>
      </c>
      <c r="E24" s="116" t="s">
        <v>156</v>
      </c>
      <c r="F24" s="116" t="s">
        <v>80</v>
      </c>
      <c r="G24" s="116" t="s">
        <v>410</v>
      </c>
      <c r="H24" s="116" t="s">
        <v>414</v>
      </c>
      <c r="I24" s="116" t="s">
        <v>469</v>
      </c>
      <c r="J24" s="116" t="s">
        <v>503</v>
      </c>
      <c r="K24" s="116" t="str">
        <f>K4</f>
        <v>Jun.21</v>
      </c>
      <c r="L24" s="116" t="str">
        <f>L4</f>
        <v>Sep.21</v>
      </c>
      <c r="M24" s="116" t="str">
        <f>M4</f>
        <v>Dec.21</v>
      </c>
      <c r="N24" s="116" t="s">
        <v>597</v>
      </c>
      <c r="O24" s="116" t="s">
        <v>605</v>
      </c>
      <c r="P24" s="116" t="s">
        <v>622</v>
      </c>
      <c r="Q24" s="116" t="s">
        <v>623</v>
      </c>
      <c r="R24" s="116" t="s">
        <v>620</v>
      </c>
      <c r="S24" s="116" t="s">
        <v>621</v>
      </c>
      <c r="T24" s="116" t="s">
        <v>624</v>
      </c>
      <c r="U24" s="116" t="s">
        <v>625</v>
      </c>
      <c r="V24" s="116" t="s">
        <v>671</v>
      </c>
      <c r="W24" s="116" t="s">
        <v>672</v>
      </c>
      <c r="X24" s="116" t="s">
        <v>681</v>
      </c>
      <c r="Y24" s="116" t="s">
        <v>682</v>
      </c>
    </row>
    <row r="25" spans="1:25" ht="15" customHeight="1">
      <c r="A25" s="180" t="s">
        <v>157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87"/>
      <c r="S25" s="187"/>
      <c r="T25" s="187"/>
      <c r="U25" s="187"/>
      <c r="V25" s="187"/>
      <c r="W25" s="187"/>
      <c r="X25" s="187"/>
      <c r="Y25" s="187"/>
    </row>
    <row r="26" spans="1:25" ht="19.5" customHeight="1">
      <c r="A26" s="192"/>
      <c r="B26" s="192"/>
      <c r="C26" s="192"/>
      <c r="D26" s="192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4"/>
      <c r="U26" s="194"/>
      <c r="V26" s="194"/>
      <c r="W26" s="194"/>
      <c r="X26" s="194"/>
      <c r="Y26" s="194"/>
    </row>
    <row r="27" spans="1:25" s="11" customFormat="1" ht="12.75">
      <c r="A27" s="180" t="s">
        <v>158</v>
      </c>
      <c r="B27" s="199">
        <v>81284.887630730009</v>
      </c>
      <c r="C27" s="199">
        <v>81118.900940260006</v>
      </c>
      <c r="D27" s="199">
        <v>87783.657868260008</v>
      </c>
      <c r="E27" s="195">
        <v>84001.352047330001</v>
      </c>
      <c r="F27" s="195">
        <v>94759.853426919988</v>
      </c>
      <c r="G27" s="195">
        <v>108725.89860149</v>
      </c>
      <c r="H27" s="195">
        <v>106452.53169148002</v>
      </c>
      <c r="I27" s="195">
        <v>102518.14819697</v>
      </c>
      <c r="J27" s="195">
        <v>106931.70218022002</v>
      </c>
      <c r="K27" s="195">
        <v>104194.46220899344</v>
      </c>
      <c r="L27" s="195">
        <v>104067.37485651</v>
      </c>
      <c r="M27" s="195">
        <v>104109.82012602001</v>
      </c>
      <c r="N27" s="195">
        <v>104149.47003562002</v>
      </c>
      <c r="O27" s="195">
        <v>103720.08655453</v>
      </c>
      <c r="P27" s="195">
        <v>110161.83824933</v>
      </c>
      <c r="Q27" s="195">
        <v>105997.03510035</v>
      </c>
      <c r="R27" s="195">
        <v>115551.53743587999</v>
      </c>
      <c r="S27" s="195">
        <v>121417.17447742001</v>
      </c>
      <c r="T27" s="195">
        <v>118258.96849766999</v>
      </c>
      <c r="U27" s="195">
        <v>125513.81284824001</v>
      </c>
      <c r="V27" s="195">
        <v>119410.22405885003</v>
      </c>
      <c r="W27" s="195">
        <v>117073.78735368</v>
      </c>
      <c r="X27" s="195">
        <v>125618.55658354002</v>
      </c>
      <c r="Y27" s="195">
        <v>0</v>
      </c>
    </row>
    <row r="28" spans="1:25" ht="15" customHeight="1">
      <c r="A28" s="200" t="s">
        <v>159</v>
      </c>
      <c r="B28" s="201">
        <v>11088.607501189997</v>
      </c>
      <c r="C28" s="201">
        <v>12484.50500445</v>
      </c>
      <c r="D28" s="201">
        <v>17058.198036190002</v>
      </c>
      <c r="E28" s="196">
        <v>16355.71234177</v>
      </c>
      <c r="F28" s="196">
        <v>20318.171777949996</v>
      </c>
      <c r="G28" s="196">
        <v>25061.815809349995</v>
      </c>
      <c r="H28" s="196">
        <v>25198.092048450006</v>
      </c>
      <c r="I28" s="196">
        <v>25510.391253630001</v>
      </c>
      <c r="J28" s="196">
        <v>25233.80944071</v>
      </c>
      <c r="K28" s="196">
        <v>22962.569140900003</v>
      </c>
      <c r="L28" s="196">
        <v>23954.11388651</v>
      </c>
      <c r="M28" s="196">
        <v>24046.714028340004</v>
      </c>
      <c r="N28" s="196">
        <v>21876.995844720001</v>
      </c>
      <c r="O28" s="196">
        <v>23421.348850990002</v>
      </c>
      <c r="P28" s="196">
        <v>21925.275237179998</v>
      </c>
      <c r="Q28" s="196">
        <v>23425.325347689999</v>
      </c>
      <c r="R28" s="196">
        <v>24115.112480149994</v>
      </c>
      <c r="S28" s="196">
        <v>23737.898473639998</v>
      </c>
      <c r="T28" s="196">
        <v>25958.941849819999</v>
      </c>
      <c r="U28" s="196">
        <v>27363.4641729</v>
      </c>
      <c r="V28" s="196">
        <v>31062.374995640002</v>
      </c>
      <c r="W28" s="196">
        <v>31810.837610070001</v>
      </c>
      <c r="X28" s="196">
        <v>35957.305306400005</v>
      </c>
      <c r="Y28" s="196">
        <v>0</v>
      </c>
    </row>
    <row r="29" spans="1:25" ht="15" customHeight="1">
      <c r="A29" s="200" t="s">
        <v>160</v>
      </c>
      <c r="B29" s="201">
        <v>16650.71184136</v>
      </c>
      <c r="C29" s="201">
        <v>17348.667905739996</v>
      </c>
      <c r="D29" s="196">
        <v>12772.58076087</v>
      </c>
      <c r="E29" s="196">
        <v>15206.091865000002</v>
      </c>
      <c r="F29" s="196">
        <v>16411.39810993</v>
      </c>
      <c r="G29" s="196">
        <v>24635.21726935</v>
      </c>
      <c r="H29" s="196">
        <v>16067.181119979998</v>
      </c>
      <c r="I29" s="196">
        <v>15028.828829369999</v>
      </c>
      <c r="J29" s="196">
        <v>19674.440622009999</v>
      </c>
      <c r="K29" s="196">
        <v>20109.700388609999</v>
      </c>
      <c r="L29" s="196">
        <v>18026.989791460001</v>
      </c>
      <c r="M29" s="196">
        <v>16820.592930999999</v>
      </c>
      <c r="N29" s="196">
        <v>18143.533191130002</v>
      </c>
      <c r="O29" s="196">
        <v>16074.083539029998</v>
      </c>
      <c r="P29" s="196">
        <v>20939.068998520001</v>
      </c>
      <c r="Q29" s="196">
        <v>18277.810899449996</v>
      </c>
      <c r="R29" s="196">
        <v>20060.80702724</v>
      </c>
      <c r="S29" s="196">
        <v>24810.302193069998</v>
      </c>
      <c r="T29" s="196">
        <v>18583.311668059996</v>
      </c>
      <c r="U29" s="196">
        <v>28367.902580559996</v>
      </c>
      <c r="V29" s="196">
        <v>17528.911281650006</v>
      </c>
      <c r="W29" s="196">
        <v>16266.56960784</v>
      </c>
      <c r="X29" s="196">
        <v>17439.898176220002</v>
      </c>
      <c r="Y29" s="196">
        <v>0</v>
      </c>
    </row>
    <row r="30" spans="1:25" ht="15" customHeight="1">
      <c r="A30" s="200" t="s">
        <v>161</v>
      </c>
      <c r="B30" s="201">
        <v>30165.266905029999</v>
      </c>
      <c r="C30" s="201">
        <v>30298.865746490002</v>
      </c>
      <c r="D30" s="196">
        <v>32655.721276099997</v>
      </c>
      <c r="E30" s="196">
        <v>32066.336514420003</v>
      </c>
      <c r="F30" s="196">
        <v>32318.337081099991</v>
      </c>
      <c r="G30" s="196">
        <v>31964.248811049994</v>
      </c>
      <c r="H30" s="196">
        <v>35713.392651910006</v>
      </c>
      <c r="I30" s="196">
        <v>40154.521088439993</v>
      </c>
      <c r="J30" s="196">
        <v>38324.365512900011</v>
      </c>
      <c r="K30" s="196">
        <v>35053.611352440006</v>
      </c>
      <c r="L30" s="196">
        <v>36874.959315579996</v>
      </c>
      <c r="M30" s="196">
        <v>38273.281367249998</v>
      </c>
      <c r="N30" s="196">
        <v>39968.411069409995</v>
      </c>
      <c r="O30" s="196">
        <v>40891.38089547</v>
      </c>
      <c r="P30" s="196">
        <v>40347.533687849995</v>
      </c>
      <c r="Q30" s="196">
        <v>39957.616625399998</v>
      </c>
      <c r="R30" s="196">
        <v>37969.107561380006</v>
      </c>
      <c r="S30" s="196">
        <v>38450.495211820002</v>
      </c>
      <c r="T30" s="196">
        <v>41939.459936629995</v>
      </c>
      <c r="U30" s="196">
        <v>43235.960087440006</v>
      </c>
      <c r="V30" s="196">
        <v>43222.379710329995</v>
      </c>
      <c r="W30" s="196">
        <v>44148.58310923</v>
      </c>
      <c r="X30" s="196">
        <v>43605.472340650005</v>
      </c>
      <c r="Y30" s="196">
        <v>0</v>
      </c>
    </row>
    <row r="31" spans="1:25" ht="15" customHeight="1">
      <c r="A31" s="200" t="s">
        <v>162</v>
      </c>
      <c r="B31" s="201">
        <v>1394.3098453700004</v>
      </c>
      <c r="C31" s="201">
        <v>1487.9040222099998</v>
      </c>
      <c r="D31" s="196">
        <v>1496.2631432100002</v>
      </c>
      <c r="E31" s="196">
        <v>1642.1518767199998</v>
      </c>
      <c r="F31" s="196">
        <v>1517.6579875200002</v>
      </c>
      <c r="G31" s="196">
        <v>1383.29689143</v>
      </c>
      <c r="H31" s="196">
        <v>1571.9576383100004</v>
      </c>
      <c r="I31" s="196">
        <v>1887.8914851799996</v>
      </c>
      <c r="J31" s="196">
        <v>1975.69561544</v>
      </c>
      <c r="K31" s="196">
        <v>2249.7761044399999</v>
      </c>
      <c r="L31" s="196">
        <v>2552.9178583100002</v>
      </c>
      <c r="M31" s="196">
        <v>2840.1310062699999</v>
      </c>
      <c r="N31" s="196">
        <v>2963.1184520199999</v>
      </c>
      <c r="O31" s="196">
        <v>3113.3808720899997</v>
      </c>
      <c r="P31" s="196">
        <v>3220.4979092499998</v>
      </c>
      <c r="Q31" s="196">
        <v>3472.1978333700004</v>
      </c>
      <c r="R31" s="196">
        <v>3268.8484100300002</v>
      </c>
      <c r="S31" s="196">
        <v>3146.4869186499996</v>
      </c>
      <c r="T31" s="196">
        <v>3010.0703503599998</v>
      </c>
      <c r="U31" s="196">
        <v>3034.46536165</v>
      </c>
      <c r="V31" s="196">
        <v>2922.0682702499998</v>
      </c>
      <c r="W31" s="196">
        <v>2891.1719745099999</v>
      </c>
      <c r="X31" s="196">
        <v>2910.6191486900007</v>
      </c>
      <c r="Y31" s="196">
        <v>0</v>
      </c>
    </row>
    <row r="32" spans="1:25" ht="15" customHeight="1">
      <c r="A32" s="200" t="s">
        <v>163</v>
      </c>
      <c r="B32" s="201">
        <v>3374.4482659199989</v>
      </c>
      <c r="C32" s="201">
        <v>3324.4476475399997</v>
      </c>
      <c r="D32" s="196">
        <v>3142.3244392499992</v>
      </c>
      <c r="E32" s="196">
        <v>3578.3595492599998</v>
      </c>
      <c r="F32" s="196">
        <v>5594.1082542600006</v>
      </c>
      <c r="G32" s="196">
        <v>4976.7687993200016</v>
      </c>
      <c r="H32" s="196">
        <v>4517.4598231100008</v>
      </c>
      <c r="I32" s="196">
        <v>3745.401941359999</v>
      </c>
      <c r="J32" s="196">
        <v>3707.3007826199996</v>
      </c>
      <c r="K32" s="196">
        <v>4197.9277856199997</v>
      </c>
      <c r="L32" s="196">
        <v>4341.1347742300004</v>
      </c>
      <c r="M32" s="196">
        <v>5102.5542366400005</v>
      </c>
      <c r="N32" s="196">
        <v>5288.3445212699999</v>
      </c>
      <c r="O32" s="196">
        <v>6131.644521350001</v>
      </c>
      <c r="P32" s="196">
        <v>6068.0275547600013</v>
      </c>
      <c r="Q32" s="196">
        <v>6641.0068613600006</v>
      </c>
      <c r="R32" s="196">
        <v>7892.3240115700019</v>
      </c>
      <c r="S32" s="196">
        <v>7441.5051436500007</v>
      </c>
      <c r="T32" s="196">
        <v>7558.4069795100013</v>
      </c>
      <c r="U32" s="196">
        <v>5614.3299512399999</v>
      </c>
      <c r="V32" s="196">
        <v>4932.1556519800006</v>
      </c>
      <c r="W32" s="196">
        <v>5583.2424811700002</v>
      </c>
      <c r="X32" s="196">
        <v>6498.1002924199993</v>
      </c>
      <c r="Y32" s="196">
        <v>0</v>
      </c>
    </row>
    <row r="33" spans="1:25" ht="15" customHeight="1">
      <c r="A33" s="200" t="s">
        <v>144</v>
      </c>
      <c r="B33" s="201">
        <v>3514.1160558000001</v>
      </c>
      <c r="C33" s="201">
        <v>2589.9995246100007</v>
      </c>
      <c r="D33" s="196">
        <v>6784.7857781299999</v>
      </c>
      <c r="E33" s="196">
        <v>2934.5618938299999</v>
      </c>
      <c r="F33" s="196">
        <v>7596.3665638400007</v>
      </c>
      <c r="G33" s="196">
        <v>6846.0387312700004</v>
      </c>
      <c r="H33" s="196">
        <v>5629.8850509200001</v>
      </c>
      <c r="I33" s="196">
        <v>3605.6585739300003</v>
      </c>
      <c r="J33" s="196">
        <v>4645.3752005900005</v>
      </c>
      <c r="K33" s="196">
        <v>3937.7320504900003</v>
      </c>
      <c r="L33" s="196">
        <v>3029.3967976499994</v>
      </c>
      <c r="M33" s="196">
        <v>2365.3390630599997</v>
      </c>
      <c r="N33" s="196">
        <v>4259.0116260599998</v>
      </c>
      <c r="O33" s="196">
        <v>2779.4666914299996</v>
      </c>
      <c r="P33" s="196">
        <v>4061.3584150700003</v>
      </c>
      <c r="Q33" s="196">
        <v>1805.5997961200001</v>
      </c>
      <c r="R33" s="196">
        <v>3684.40915189</v>
      </c>
      <c r="S33" s="196">
        <v>5970.7310624900001</v>
      </c>
      <c r="T33" s="196">
        <v>4937.2882506299993</v>
      </c>
      <c r="U33" s="196">
        <v>2639.6213804800004</v>
      </c>
      <c r="V33" s="196">
        <v>2164.4603515000003</v>
      </c>
      <c r="W33" s="196">
        <v>1877.7274120900004</v>
      </c>
      <c r="X33" s="196">
        <v>2909.2356869999999</v>
      </c>
      <c r="Y33" s="196">
        <v>0</v>
      </c>
    </row>
    <row r="34" spans="1:25" ht="15" customHeight="1">
      <c r="A34" s="200" t="s">
        <v>164</v>
      </c>
      <c r="B34" s="201">
        <v>6357.3517717700006</v>
      </c>
      <c r="C34" s="201">
        <v>6361.6750664900001</v>
      </c>
      <c r="D34" s="196">
        <v>6673.7398528999993</v>
      </c>
      <c r="E34" s="196">
        <v>6597.1685177800009</v>
      </c>
      <c r="F34" s="196">
        <v>3889.1871104899997</v>
      </c>
      <c r="G34" s="196">
        <v>3918.8514933000001</v>
      </c>
      <c r="H34" s="196">
        <v>4024.2743633599998</v>
      </c>
      <c r="I34" s="196">
        <v>3693.1260777799998</v>
      </c>
      <c r="J34" s="196">
        <v>3673.0141833099997</v>
      </c>
      <c r="K34" s="196">
        <v>3304.9227759800006</v>
      </c>
      <c r="L34" s="196">
        <v>3813.1398214299998</v>
      </c>
      <c r="M34" s="196">
        <v>3588.4470439299998</v>
      </c>
      <c r="N34" s="196">
        <v>3319.3185207500001</v>
      </c>
      <c r="O34" s="196">
        <v>3638.6132194700003</v>
      </c>
      <c r="P34" s="196">
        <v>4290.2467150800003</v>
      </c>
      <c r="Q34" s="196">
        <v>2667.6336180600001</v>
      </c>
      <c r="R34" s="196">
        <v>2656.6415717700002</v>
      </c>
      <c r="S34" s="196">
        <v>2523.1874527599998</v>
      </c>
      <c r="T34" s="196">
        <v>2599.6535625500001</v>
      </c>
      <c r="U34" s="196">
        <v>2651.75295547</v>
      </c>
      <c r="V34" s="196">
        <v>2557.9105839399999</v>
      </c>
      <c r="W34" s="196">
        <v>2513.9907385199999</v>
      </c>
      <c r="X34" s="196">
        <v>3160.8488992599996</v>
      </c>
      <c r="Y34" s="196">
        <v>0</v>
      </c>
    </row>
    <row r="35" spans="1:25" ht="15" customHeight="1">
      <c r="A35" s="200" t="s">
        <v>165</v>
      </c>
      <c r="B35" s="201">
        <v>8740.0754442900015</v>
      </c>
      <c r="C35" s="201">
        <v>7222.8360227300027</v>
      </c>
      <c r="D35" s="196">
        <v>7200.0445816099991</v>
      </c>
      <c r="E35" s="196">
        <v>5620.9694885499975</v>
      </c>
      <c r="F35" s="196">
        <v>7114.626541829999</v>
      </c>
      <c r="G35" s="196">
        <v>9939.6607964199975</v>
      </c>
      <c r="H35" s="196">
        <v>13730.288995439998</v>
      </c>
      <c r="I35" s="196">
        <v>8892.3289472799988</v>
      </c>
      <c r="J35" s="196">
        <v>9697.7008226399994</v>
      </c>
      <c r="K35" s="196">
        <v>12378.222610513441</v>
      </c>
      <c r="L35" s="196">
        <v>11474.722611340001</v>
      </c>
      <c r="M35" s="196">
        <v>11072.760449529998</v>
      </c>
      <c r="N35" s="196">
        <v>8330.7368102599994</v>
      </c>
      <c r="O35" s="196">
        <v>7670.1679647000001</v>
      </c>
      <c r="P35" s="196">
        <v>9309.8297316199987</v>
      </c>
      <c r="Q35" s="196">
        <v>9749.8441189000005</v>
      </c>
      <c r="R35" s="196">
        <v>15904.287221849998</v>
      </c>
      <c r="S35" s="196">
        <v>15336.568021340001</v>
      </c>
      <c r="T35" s="196">
        <v>13671.83590011</v>
      </c>
      <c r="U35" s="196">
        <v>12606.316358499997</v>
      </c>
      <c r="V35" s="196">
        <v>15019.963213560002</v>
      </c>
      <c r="W35" s="196">
        <v>11981.664420249999</v>
      </c>
      <c r="X35" s="196">
        <v>13137.076732900001</v>
      </c>
      <c r="Y35" s="196">
        <v>0</v>
      </c>
    </row>
    <row r="36" spans="1:25" ht="15" customHeight="1">
      <c r="A36" s="202" t="s">
        <v>170</v>
      </c>
      <c r="B36" s="199">
        <v>303.90131685999995</v>
      </c>
      <c r="C36" s="199">
        <v>340.67814221999998</v>
      </c>
      <c r="D36" s="195">
        <v>459.50154684999995</v>
      </c>
      <c r="E36" s="195">
        <v>566.87197534000006</v>
      </c>
      <c r="F36" s="195">
        <v>380.60018916000007</v>
      </c>
      <c r="G36" s="195">
        <v>515.49773445000005</v>
      </c>
      <c r="H36" s="195">
        <v>431.5019608500001</v>
      </c>
      <c r="I36" s="195">
        <v>605.91312707000009</v>
      </c>
      <c r="J36" s="195">
        <v>426.51888514999996</v>
      </c>
      <c r="K36" s="195">
        <v>464.12611268000001</v>
      </c>
      <c r="L36" s="195">
        <v>952.3866145500001</v>
      </c>
      <c r="M36" s="195">
        <v>1122.6203597700001</v>
      </c>
      <c r="N36" s="195">
        <v>866.23923657</v>
      </c>
      <c r="O36" s="195">
        <v>871.59602817000007</v>
      </c>
      <c r="P36" s="195">
        <v>463.40843954000002</v>
      </c>
      <c r="Q36" s="195">
        <v>392.78448961999993</v>
      </c>
      <c r="R36" s="195">
        <v>281.41349048000001</v>
      </c>
      <c r="S36" s="195">
        <v>452.72405860000003</v>
      </c>
      <c r="T36" s="195">
        <v>331.68640318000007</v>
      </c>
      <c r="U36" s="195">
        <v>517.14484106999998</v>
      </c>
      <c r="V36" s="195">
        <v>375.23204834000001</v>
      </c>
      <c r="W36" s="195">
        <v>473.41203897000003</v>
      </c>
      <c r="X36" s="195">
        <v>629.72684892000007</v>
      </c>
      <c r="Y36" s="195">
        <v>0</v>
      </c>
    </row>
    <row r="37" spans="1:25" ht="15" customHeight="1">
      <c r="A37" s="202" t="s">
        <v>166</v>
      </c>
      <c r="B37" s="199">
        <v>1332.88425476</v>
      </c>
      <c r="C37" s="199">
        <v>1172.1793838699998</v>
      </c>
      <c r="D37" s="195">
        <v>1020.1553917</v>
      </c>
      <c r="E37" s="195">
        <v>906.30837859000007</v>
      </c>
      <c r="F37" s="195">
        <v>939.26494530999992</v>
      </c>
      <c r="G37" s="195">
        <v>912.34123930999999</v>
      </c>
      <c r="H37" s="195">
        <v>867.70880690999979</v>
      </c>
      <c r="I37" s="195">
        <v>818.69838389000006</v>
      </c>
      <c r="J37" s="195">
        <v>806.03829595999991</v>
      </c>
      <c r="K37" s="195">
        <v>780.42520693999995</v>
      </c>
      <c r="L37" s="195">
        <v>746.81810945000007</v>
      </c>
      <c r="M37" s="195">
        <v>732.09096279999994</v>
      </c>
      <c r="N37" s="195">
        <v>726.07057144000009</v>
      </c>
      <c r="O37" s="195">
        <v>708.84502793000001</v>
      </c>
      <c r="P37" s="195">
        <v>688.21090481999988</v>
      </c>
      <c r="Q37" s="195">
        <v>595.19183829999997</v>
      </c>
      <c r="R37" s="195">
        <v>590.74882458000002</v>
      </c>
      <c r="S37" s="195">
        <v>567.33531540000001</v>
      </c>
      <c r="T37" s="195">
        <v>552.40724436999994</v>
      </c>
      <c r="U37" s="195">
        <v>576.57080169000005</v>
      </c>
      <c r="V37" s="195">
        <v>585.51046010000005</v>
      </c>
      <c r="W37" s="195">
        <v>564.57926408999992</v>
      </c>
      <c r="X37" s="195">
        <v>545.69300501999999</v>
      </c>
      <c r="Y37" s="195">
        <v>0</v>
      </c>
    </row>
    <row r="38" spans="1:25" ht="15" customHeight="1">
      <c r="A38" s="180" t="s">
        <v>167</v>
      </c>
      <c r="B38" s="199">
        <v>1283.9660669598236</v>
      </c>
      <c r="C38" s="199">
        <v>1801.9176595399124</v>
      </c>
      <c r="D38" s="195">
        <v>1996.9518545400006</v>
      </c>
      <c r="E38" s="195">
        <v>1501.5655317501173</v>
      </c>
      <c r="F38" s="195">
        <v>1307.0209810200001</v>
      </c>
      <c r="G38" s="195">
        <v>1277.4063673599999</v>
      </c>
      <c r="H38" s="195">
        <v>1629.4868729000004</v>
      </c>
      <c r="I38" s="195">
        <v>1580.6625068500009</v>
      </c>
      <c r="J38" s="195">
        <v>1594.7113454999999</v>
      </c>
      <c r="K38" s="195">
        <v>1505.1793138000198</v>
      </c>
      <c r="L38" s="195">
        <v>1970.9407818799998</v>
      </c>
      <c r="M38" s="195">
        <v>2272.41560218</v>
      </c>
      <c r="N38" s="195">
        <v>2460.3295233500003</v>
      </c>
      <c r="O38" s="195">
        <v>1861.2652425200001</v>
      </c>
      <c r="P38" s="195">
        <v>2163.5200213900002</v>
      </c>
      <c r="Q38" s="195">
        <v>2044.8785398699999</v>
      </c>
      <c r="R38" s="195">
        <v>2387.0498231700003</v>
      </c>
      <c r="S38" s="195">
        <v>2208.0942668799999</v>
      </c>
      <c r="T38" s="195">
        <v>2308.3975084100007</v>
      </c>
      <c r="U38" s="195">
        <v>2069.8012177400001</v>
      </c>
      <c r="V38" s="195">
        <v>1841.60876547</v>
      </c>
      <c r="W38" s="195">
        <v>2010.2886696100002</v>
      </c>
      <c r="X38" s="195">
        <v>2326.4177947799999</v>
      </c>
      <c r="Y38" s="195">
        <v>0</v>
      </c>
    </row>
    <row r="39" spans="1:25" ht="15" customHeight="1">
      <c r="A39" s="180" t="s">
        <v>168</v>
      </c>
      <c r="B39" s="195">
        <v>9787.3086417699578</v>
      </c>
      <c r="C39" s="195">
        <v>9745.611727249996</v>
      </c>
      <c r="D39" s="195">
        <v>10146.658335459999</v>
      </c>
      <c r="E39" s="195">
        <v>9885.8800512999987</v>
      </c>
      <c r="F39" s="195">
        <v>10013.56701898</v>
      </c>
      <c r="G39" s="195">
        <v>10151.227208879955</v>
      </c>
      <c r="H39" s="195">
        <v>10652.10062522</v>
      </c>
      <c r="I39" s="195">
        <v>10753.716517809997</v>
      </c>
      <c r="J39" s="195">
        <v>11200.748102910009</v>
      </c>
      <c r="K39" s="195">
        <v>11671.151377020007</v>
      </c>
      <c r="L39" s="195">
        <v>12229.31594608</v>
      </c>
      <c r="M39" s="195">
        <v>11928.551096930008</v>
      </c>
      <c r="N39" s="195">
        <v>14435.981413910004</v>
      </c>
      <c r="O39" s="195">
        <v>14774.256773780004</v>
      </c>
      <c r="P39" s="195">
        <v>14693.251916350009</v>
      </c>
      <c r="Q39" s="195">
        <v>14789.745643299997</v>
      </c>
      <c r="R39" s="195">
        <v>14150.525002620005</v>
      </c>
      <c r="S39" s="195">
        <v>13773.01370162001</v>
      </c>
      <c r="T39" s="195">
        <v>13558.123158239996</v>
      </c>
      <c r="U39" s="195">
        <v>13979.749577779998</v>
      </c>
      <c r="V39" s="195">
        <v>14025.783007719998</v>
      </c>
      <c r="W39" s="195">
        <v>14193.808834400013</v>
      </c>
      <c r="X39" s="195">
        <v>14542.077927820001</v>
      </c>
      <c r="Y39" s="195">
        <v>0</v>
      </c>
    </row>
    <row r="40" spans="1:25" ht="15" customHeight="1">
      <c r="A40" s="200" t="s">
        <v>649</v>
      </c>
      <c r="B40" s="196">
        <v>9787.3086417699596</v>
      </c>
      <c r="C40" s="196">
        <v>9745.611727249996</v>
      </c>
      <c r="D40" s="196">
        <v>10146.658335460002</v>
      </c>
      <c r="E40" s="196">
        <v>9885.8800512999987</v>
      </c>
      <c r="F40" s="196">
        <v>10013.567018980004</v>
      </c>
      <c r="G40" s="196">
        <v>10151.227208879958</v>
      </c>
      <c r="H40" s="196">
        <v>10652.100625219999</v>
      </c>
      <c r="I40" s="196">
        <v>10753.716517809993</v>
      </c>
      <c r="J40" s="196">
        <v>11200.748102910009</v>
      </c>
      <c r="K40" s="196">
        <v>11671.151377020007</v>
      </c>
      <c r="L40" s="196">
        <v>12229.31594608</v>
      </c>
      <c r="M40" s="196">
        <v>11928.551096930008</v>
      </c>
      <c r="N40" s="196">
        <v>12119.363443230004</v>
      </c>
      <c r="O40" s="196">
        <v>12702.926203530003</v>
      </c>
      <c r="P40" s="196">
        <v>12620.773029030006</v>
      </c>
      <c r="Q40" s="196">
        <v>12887.770573550022</v>
      </c>
      <c r="R40" s="196">
        <v>12765.764355050005</v>
      </c>
      <c r="S40" s="196">
        <v>12904.216353750009</v>
      </c>
      <c r="T40" s="196">
        <v>13026.458039909996</v>
      </c>
      <c r="U40" s="196">
        <v>13431.400954299997</v>
      </c>
      <c r="V40" s="196">
        <v>13462.309979799998</v>
      </c>
      <c r="W40" s="196">
        <v>13619.115336580013</v>
      </c>
      <c r="X40" s="196">
        <v>13955.63481218</v>
      </c>
      <c r="Y40" s="196">
        <v>0</v>
      </c>
    </row>
    <row r="41" spans="1:25" ht="12.75">
      <c r="A41" s="200" t="s">
        <v>497</v>
      </c>
      <c r="B41" s="196">
        <v>1.8390999999999997E-4</v>
      </c>
      <c r="C41" s="196">
        <v>1.8390999999999999E-4</v>
      </c>
      <c r="D41" s="196">
        <v>1.8390999999999999E-4</v>
      </c>
      <c r="E41" s="196">
        <v>1.8390999999999999E-4</v>
      </c>
      <c r="F41" s="196">
        <v>1.8390999999999999E-4</v>
      </c>
      <c r="G41" s="196">
        <v>1.8390999999999999E-4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2316.6179706799999</v>
      </c>
      <c r="O41" s="196">
        <v>2071.3305702500002</v>
      </c>
      <c r="P41" s="196">
        <v>2072.4788873200027</v>
      </c>
      <c r="Q41" s="196">
        <v>1901.9750697499751</v>
      </c>
      <c r="R41" s="196">
        <v>1384.7606475699999</v>
      </c>
      <c r="S41" s="196">
        <v>868.79734786999984</v>
      </c>
      <c r="T41" s="196">
        <v>531.66511832999993</v>
      </c>
      <c r="U41" s="196">
        <v>548.34862348000001</v>
      </c>
      <c r="V41" s="196">
        <v>563.47302791999994</v>
      </c>
      <c r="W41" s="196">
        <v>574.69349782000006</v>
      </c>
      <c r="X41" s="196">
        <v>586.44311563999997</v>
      </c>
      <c r="Y41" s="196">
        <v>0</v>
      </c>
    </row>
    <row r="42" spans="1:25" ht="15" customHeight="1">
      <c r="A42" s="180" t="s">
        <v>169</v>
      </c>
      <c r="B42" s="195">
        <v>93992.948094989799</v>
      </c>
      <c r="C42" s="195">
        <v>94179.288037049919</v>
      </c>
      <c r="D42" s="195">
        <v>101406.92518072002</v>
      </c>
      <c r="E42" s="195">
        <v>96861.978168220128</v>
      </c>
      <c r="F42" s="195">
        <v>107400.3067453</v>
      </c>
      <c r="G42" s="195">
        <v>121582.37133539995</v>
      </c>
      <c r="H42" s="195">
        <v>120033.32995736002</v>
      </c>
      <c r="I42" s="195">
        <v>116277.13873259</v>
      </c>
      <c r="J42" s="195">
        <v>120959.71880974001</v>
      </c>
      <c r="K42" s="195">
        <v>118615.34421943346</v>
      </c>
      <c r="L42" s="195">
        <v>119966.83630847</v>
      </c>
      <c r="M42" s="195">
        <v>120165.49814770001</v>
      </c>
      <c r="N42" s="195">
        <v>122638.09078089002</v>
      </c>
      <c r="O42" s="195">
        <v>121936.04962693001</v>
      </c>
      <c r="P42" s="195">
        <v>128170.22953143</v>
      </c>
      <c r="Q42" s="195">
        <v>123819.63561144</v>
      </c>
      <c r="R42" s="195">
        <v>132961.27457673001</v>
      </c>
      <c r="S42" s="195">
        <v>138418.34181992002</v>
      </c>
      <c r="T42" s="195">
        <v>135009.58281187</v>
      </c>
      <c r="U42" s="195">
        <v>142657.07928651999</v>
      </c>
      <c r="V42" s="195">
        <v>136238.35834048002</v>
      </c>
      <c r="W42" s="195">
        <v>134315.87616075002</v>
      </c>
      <c r="X42" s="195">
        <v>143662.47216008004</v>
      </c>
      <c r="Y42" s="195">
        <v>0</v>
      </c>
    </row>
    <row r="43" spans="1:25" ht="15" customHeight="1">
      <c r="A43" s="12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</row>
    <row r="44" spans="1:25" ht="15" customHeight="1">
      <c r="A44" s="203" t="s">
        <v>650</v>
      </c>
      <c r="B44" s="204">
        <v>1.525680000486318E-2</v>
      </c>
      <c r="C44" s="204">
        <v>6.4007999026216567E-4</v>
      </c>
      <c r="D44" s="204">
        <v>6.4008000481408089E-4</v>
      </c>
      <c r="E44" s="204">
        <v>9.78812001994811E-3</v>
      </c>
      <c r="F44" s="204">
        <v>8.6673499899916351E-3</v>
      </c>
      <c r="G44" s="204">
        <v>8.6674100020900369E-3</v>
      </c>
      <c r="H44" s="204">
        <v>8.6674100020900369E-3</v>
      </c>
      <c r="I44" s="204">
        <v>8.667409943882376E-3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</row>
    <row r="45" spans="1:25" ht="1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1:25" ht="1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1:25" ht="15" customHeight="1">
      <c r="A47" s="90"/>
    </row>
    <row r="48" spans="1:25" ht="15" customHeight="1">
      <c r="B48" s="12"/>
      <c r="C48" s="12"/>
      <c r="D48" s="12"/>
      <c r="E48" s="12"/>
      <c r="F48" s="12"/>
      <c r="G48" s="12"/>
      <c r="H48" s="46"/>
      <c r="I48" s="46"/>
    </row>
  </sheetData>
  <phoneticPr fontId="194" type="noConversion"/>
  <hyperlinks>
    <hyperlink ref="A2" location="Contents!A1" display="              (Contents)" xr:uid="{6AC17E76-ED4A-4D13-8D87-0A9095686BE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D18"/>
  <sheetViews>
    <sheetView showGridLines="0" tabSelected="1" zoomScale="80" zoomScaleNormal="80" workbookViewId="0">
      <pane xSplit="1" ySplit="4" topLeftCell="K5" activePane="bottomRight" state="frozen"/>
      <selection activeCell="R17" sqref="R17"/>
      <selection pane="topRight" activeCell="R17" sqref="R17"/>
      <selection pane="bottomLeft" activeCell="R17" sqref="R17"/>
      <selection pane="bottomRight" activeCell="AD8" sqref="AD8"/>
    </sheetView>
  </sheetViews>
  <sheetFormatPr defaultColWidth="9.140625" defaultRowHeight="15" customHeight="1" outlineLevelCol="1"/>
  <cols>
    <col min="1" max="1" width="42.7109375" style="14" customWidth="1"/>
    <col min="2" max="11" width="11.42578125" style="5" customWidth="1"/>
    <col min="12" max="13" width="11.42578125" style="40" customWidth="1"/>
    <col min="14" max="15" width="9.42578125" style="5" bestFit="1" customWidth="1"/>
    <col min="16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28" width="10.7109375" style="5" bestFit="1" customWidth="1"/>
    <col min="29" max="29" width="9.140625" style="5" hidden="1" customWidth="1" outlineLevel="1"/>
    <col min="30" max="30" width="9.140625" style="5" collapsed="1"/>
    <col min="31" max="16384" width="9.140625" style="5"/>
  </cols>
  <sheetData>
    <row r="1" spans="1:29" ht="56.25" customHeight="1">
      <c r="A1" s="1"/>
    </row>
    <row r="2" spans="1:29" ht="15" customHeight="1">
      <c r="A2" s="160" t="s">
        <v>350</v>
      </c>
    </row>
    <row r="3" spans="1:29" s="9" customFormat="1" ht="15" customHeight="1">
      <c r="A3" s="6"/>
    </row>
    <row r="4" spans="1:29" ht="15" customHeight="1">
      <c r="A4" s="115" t="s">
        <v>482</v>
      </c>
      <c r="B4" s="116" t="s">
        <v>68</v>
      </c>
      <c r="C4" s="116" t="s">
        <v>69</v>
      </c>
      <c r="D4" s="116" t="s">
        <v>173</v>
      </c>
      <c r="E4" s="116" t="s">
        <v>174</v>
      </c>
      <c r="F4" s="116" t="s">
        <v>70</v>
      </c>
      <c r="G4" s="116" t="s">
        <v>71</v>
      </c>
      <c r="H4" s="116" t="s">
        <v>155</v>
      </c>
      <c r="I4" s="116" t="s">
        <v>156</v>
      </c>
      <c r="J4" s="117" t="s">
        <v>80</v>
      </c>
      <c r="K4" s="117" t="s">
        <v>410</v>
      </c>
      <c r="L4" s="117" t="s">
        <v>414</v>
      </c>
      <c r="M4" s="117" t="s">
        <v>469</v>
      </c>
      <c r="N4" s="116" t="s">
        <v>503</v>
      </c>
      <c r="O4" s="116" t="s">
        <v>547</v>
      </c>
      <c r="P4" s="116" t="s">
        <v>553</v>
      </c>
      <c r="Q4" s="116" t="s">
        <v>561</v>
      </c>
      <c r="R4" s="116" t="s">
        <v>597</v>
      </c>
      <c r="S4" s="116" t="s">
        <v>605</v>
      </c>
      <c r="T4" s="116" t="s">
        <v>622</v>
      </c>
      <c r="U4" s="116" t="s">
        <v>623</v>
      </c>
      <c r="V4" s="116" t="s">
        <v>620</v>
      </c>
      <c r="W4" s="116" t="s">
        <v>621</v>
      </c>
      <c r="X4" s="116" t="s">
        <v>624</v>
      </c>
      <c r="Y4" s="116" t="s">
        <v>625</v>
      </c>
      <c r="Z4" s="116" t="s">
        <v>671</v>
      </c>
      <c r="AA4" s="116" t="s">
        <v>672</v>
      </c>
      <c r="AB4" s="116" t="s">
        <v>681</v>
      </c>
      <c r="AC4" s="116" t="s">
        <v>682</v>
      </c>
    </row>
    <row r="5" spans="1:29" s="21" customFormat="1" ht="15" customHeight="1">
      <c r="A5" s="202" t="s">
        <v>171</v>
      </c>
      <c r="B5" s="120">
        <v>11687.26</v>
      </c>
      <c r="C5" s="120">
        <v>12326.17</v>
      </c>
      <c r="D5" s="120">
        <v>12383.152819729108</v>
      </c>
      <c r="E5" s="120">
        <v>11886.516067140101</v>
      </c>
      <c r="F5" s="120">
        <v>11533.534766676999</v>
      </c>
      <c r="G5" s="120">
        <v>11471.874122789999</v>
      </c>
      <c r="H5" s="120">
        <v>10807.116</v>
      </c>
      <c r="I5" s="120">
        <v>11510.99300150003</v>
      </c>
      <c r="J5" s="120">
        <v>11827.09456067405</v>
      </c>
      <c r="K5" s="120">
        <v>11828.837317710002</v>
      </c>
      <c r="L5" s="120">
        <v>10980.832773760761</v>
      </c>
      <c r="M5" s="120">
        <v>12428.770412874361</v>
      </c>
      <c r="N5" s="120">
        <v>13264.04602746775</v>
      </c>
      <c r="O5" s="120">
        <v>13463.217736122902</v>
      </c>
      <c r="P5" s="120">
        <v>13761.376743275679</v>
      </c>
      <c r="Q5" s="120">
        <v>14513.930749039995</v>
      </c>
      <c r="R5" s="120">
        <v>13666</v>
      </c>
      <c r="S5" s="120">
        <v>14213.620496899694</v>
      </c>
      <c r="T5" s="120">
        <v>13650.081714436725</v>
      </c>
      <c r="U5" s="120">
        <v>15045.026855250839</v>
      </c>
      <c r="V5" s="120">
        <v>15028.708542299999</v>
      </c>
      <c r="W5" s="120">
        <v>14460.419076569997</v>
      </c>
      <c r="X5" s="120">
        <v>13293.204922190002</v>
      </c>
      <c r="Y5" s="120">
        <v>13277.55706057</v>
      </c>
      <c r="Z5" s="120">
        <v>12970.607322859996</v>
      </c>
      <c r="AA5" s="120">
        <v>11707.307932110003</v>
      </c>
      <c r="AB5" s="120">
        <v>11328.078499520001</v>
      </c>
      <c r="AC5" s="120">
        <v>11611.120079939999</v>
      </c>
    </row>
    <row r="6" spans="1:29" s="21" customFormat="1" ht="15" customHeight="1">
      <c r="A6" s="202" t="s">
        <v>172</v>
      </c>
      <c r="B6" s="120">
        <v>36498.129999999997</v>
      </c>
      <c r="C6" s="120">
        <v>36843.75</v>
      </c>
      <c r="D6" s="120">
        <v>37387.921935309976</v>
      </c>
      <c r="E6" s="120">
        <v>38591.628599753232</v>
      </c>
      <c r="F6" s="120">
        <v>39665.606022980006</v>
      </c>
      <c r="G6" s="120">
        <v>41007.66644567396</v>
      </c>
      <c r="H6" s="120">
        <v>42712.261999999995</v>
      </c>
      <c r="I6" s="120">
        <f>SUM(I7,I8,I9)</f>
        <v>44165.064883050392</v>
      </c>
      <c r="J6" s="120">
        <f>SUM(J7,J8,J9)</f>
        <v>44790.728131527656</v>
      </c>
      <c r="K6" s="120">
        <f>SUM(K7,K8,K9)</f>
        <v>44826.231875099991</v>
      </c>
      <c r="L6" s="120">
        <f>SUM(L7,L8,L9)</f>
        <v>45414.701324849244</v>
      </c>
      <c r="M6" s="120">
        <f>SUM(M7,M8,M9)</f>
        <v>47015.241106718342</v>
      </c>
      <c r="N6" s="120">
        <v>47546.789608021238</v>
      </c>
      <c r="O6" s="120">
        <v>48702.017190657418</v>
      </c>
      <c r="P6" s="120">
        <v>50575.072006668735</v>
      </c>
      <c r="Q6" s="120">
        <v>51320.180237348919</v>
      </c>
      <c r="R6" s="120">
        <v>52022.308249919988</v>
      </c>
      <c r="S6" s="120">
        <v>51870.666731721038</v>
      </c>
      <c r="T6" s="120">
        <v>53729.325805993241</v>
      </c>
      <c r="U6" s="120">
        <v>55272.813155847092</v>
      </c>
      <c r="V6" s="120">
        <v>56681.659691160035</v>
      </c>
      <c r="W6" s="120">
        <v>57555.392911220013</v>
      </c>
      <c r="X6" s="120">
        <v>58664.211815350012</v>
      </c>
      <c r="Y6" s="120">
        <v>60994.201091599985</v>
      </c>
      <c r="Z6" s="120">
        <v>61935.126922989992</v>
      </c>
      <c r="AA6" s="120">
        <v>62465.787389090001</v>
      </c>
      <c r="AB6" s="120">
        <v>64456.430257029991</v>
      </c>
      <c r="AC6" s="120">
        <v>59305.799535170008</v>
      </c>
    </row>
    <row r="7" spans="1:29" ht="15" customHeight="1">
      <c r="A7" s="205" t="s">
        <v>178</v>
      </c>
      <c r="B7" s="125">
        <v>31158.14</v>
      </c>
      <c r="C7" s="125">
        <v>31577.8</v>
      </c>
      <c r="D7" s="125">
        <v>32225.3535818696</v>
      </c>
      <c r="E7" s="125">
        <v>33370.490010787369</v>
      </c>
      <c r="F7" s="125">
        <v>34485.6419316678</v>
      </c>
      <c r="G7" s="125">
        <v>35726.065398052619</v>
      </c>
      <c r="H7" s="125">
        <v>37309.413999999997</v>
      </c>
      <c r="I7" s="125">
        <v>38655.394257166874</v>
      </c>
      <c r="J7" s="206">
        <v>39610.585304077664</v>
      </c>
      <c r="K7" s="206">
        <v>39719.723482089299</v>
      </c>
      <c r="L7" s="206">
        <v>40198.060064090991</v>
      </c>
      <c r="M7" s="206">
        <v>41376.355158357226</v>
      </c>
      <c r="N7" s="125">
        <v>41449.535596210953</v>
      </c>
      <c r="O7" s="125">
        <v>41760.820168019527</v>
      </c>
      <c r="P7" s="125">
        <v>42404.184089651215</v>
      </c>
      <c r="Q7" s="125">
        <v>41969.386561001484</v>
      </c>
      <c r="R7" s="125">
        <v>41300.564205925402</v>
      </c>
      <c r="S7" s="125">
        <v>40173.881822527532</v>
      </c>
      <c r="T7" s="125">
        <v>40726.269909938725</v>
      </c>
      <c r="U7" s="125">
        <v>41036.850693542125</v>
      </c>
      <c r="V7" s="125">
        <v>41954.231814115796</v>
      </c>
      <c r="W7" s="125">
        <v>42876.490582447324</v>
      </c>
      <c r="X7" s="125">
        <v>44722.730804982966</v>
      </c>
      <c r="Y7" s="125">
        <v>47169.381056739985</v>
      </c>
      <c r="Z7" s="125">
        <v>48503.018083149997</v>
      </c>
      <c r="AA7" s="125">
        <v>49073.921992700001</v>
      </c>
      <c r="AB7" s="125">
        <v>51150.046078410014</v>
      </c>
      <c r="AC7" s="125">
        <v>59300.75254377001</v>
      </c>
    </row>
    <row r="8" spans="1:29" ht="15" customHeight="1">
      <c r="A8" s="205" t="s">
        <v>332</v>
      </c>
      <c r="B8" s="125">
        <v>3425.81</v>
      </c>
      <c r="C8" s="125">
        <v>3274.28</v>
      </c>
      <c r="D8" s="125">
        <v>3109.8511849303691</v>
      </c>
      <c r="E8" s="125">
        <v>2944.8673667858602</v>
      </c>
      <c r="F8" s="125">
        <v>2885.6173985121768</v>
      </c>
      <c r="G8" s="125">
        <v>2845.1353253313446</v>
      </c>
      <c r="H8" s="125">
        <v>2843.174</v>
      </c>
      <c r="I8" s="125">
        <v>2743.2215707435153</v>
      </c>
      <c r="J8" s="206">
        <v>2434.2028789999999</v>
      </c>
      <c r="K8" s="206">
        <v>2495.2591900003108</v>
      </c>
      <c r="L8" s="206">
        <v>2584.6453534479006</v>
      </c>
      <c r="M8" s="206">
        <v>2728.8862446511166</v>
      </c>
      <c r="N8" s="125">
        <v>3022.8139151898467</v>
      </c>
      <c r="O8" s="125">
        <v>3436.4433007375874</v>
      </c>
      <c r="P8" s="125">
        <v>4184.1232755275078</v>
      </c>
      <c r="Q8" s="125">
        <v>4776.6205993874346</v>
      </c>
      <c r="R8" s="125">
        <v>5766.6480119945845</v>
      </c>
      <c r="S8" s="125">
        <v>6588.6007903434993</v>
      </c>
      <c r="T8" s="125">
        <v>7461.8736543545256</v>
      </c>
      <c r="U8" s="125">
        <v>8420.074384094969</v>
      </c>
      <c r="V8" s="125">
        <v>8919.763418014245</v>
      </c>
      <c r="W8" s="125">
        <v>9063.8063182926835</v>
      </c>
      <c r="X8" s="125">
        <v>8735.8045256570476</v>
      </c>
      <c r="Y8" s="125">
        <v>8740.6422639900011</v>
      </c>
      <c r="Z8" s="125">
        <v>8903.9074191199998</v>
      </c>
      <c r="AA8" s="125">
        <v>8877.8355127900013</v>
      </c>
      <c r="AB8" s="125">
        <v>8759.6256666299814</v>
      </c>
      <c r="AC8" s="125">
        <v>0</v>
      </c>
    </row>
    <row r="9" spans="1:29" ht="15" customHeight="1">
      <c r="A9" s="205" t="s">
        <v>175</v>
      </c>
      <c r="B9" s="125">
        <v>1914.17</v>
      </c>
      <c r="C9" s="125">
        <v>1991.66</v>
      </c>
      <c r="D9" s="125">
        <v>2052.7171685100002</v>
      </c>
      <c r="E9" s="125">
        <v>2276.2712221800002</v>
      </c>
      <c r="F9" s="125">
        <v>2298.366</v>
      </c>
      <c r="G9" s="125">
        <v>2436.46572229</v>
      </c>
      <c r="H9" s="125">
        <v>2559.674</v>
      </c>
      <c r="I9" s="125">
        <v>2766.4490551399999</v>
      </c>
      <c r="J9" s="125">
        <v>2745.9399484499968</v>
      </c>
      <c r="K9" s="125">
        <v>2611.2492030103799</v>
      </c>
      <c r="L9" s="125">
        <v>2631.995907310351</v>
      </c>
      <c r="M9" s="125">
        <v>2909.9997037100002</v>
      </c>
      <c r="N9" s="125">
        <v>3074.4400966204403</v>
      </c>
      <c r="O9" s="125">
        <v>3504.7537219003075</v>
      </c>
      <c r="P9" s="125">
        <v>3986.764641490015</v>
      </c>
      <c r="Q9" s="125">
        <v>4574.1730769600008</v>
      </c>
      <c r="R9" s="125">
        <v>4955.0960320000004</v>
      </c>
      <c r="S9" s="125">
        <v>5108.1841188500002</v>
      </c>
      <c r="T9" s="125">
        <v>5541.1822416999939</v>
      </c>
      <c r="U9" s="125">
        <v>5815.8880782100005</v>
      </c>
      <c r="V9" s="125">
        <v>5807.6644590300002</v>
      </c>
      <c r="W9" s="125">
        <v>5615.0960104799997</v>
      </c>
      <c r="X9" s="125">
        <v>5205.6764847100003</v>
      </c>
      <c r="Y9" s="125">
        <v>5084.1777708699938</v>
      </c>
      <c r="Z9" s="125">
        <v>4528.2014207199991</v>
      </c>
      <c r="AA9" s="125">
        <v>4514.0298835999974</v>
      </c>
      <c r="AB9" s="125">
        <v>4546.7585119899959</v>
      </c>
      <c r="AC9" s="125">
        <v>5.0469913999999996</v>
      </c>
    </row>
    <row r="10" spans="1:29" ht="15" customHeight="1">
      <c r="A10" s="180" t="s">
        <v>179</v>
      </c>
      <c r="B10" s="120">
        <f t="shared" ref="B10:H10" si="0">+B5+B6</f>
        <v>48185.39</v>
      </c>
      <c r="C10" s="120">
        <f t="shared" si="0"/>
        <v>49169.919999999998</v>
      </c>
      <c r="D10" s="120">
        <f t="shared" si="0"/>
        <v>49771.074755039081</v>
      </c>
      <c r="E10" s="120">
        <f t="shared" si="0"/>
        <v>50478.144666893335</v>
      </c>
      <c r="F10" s="120">
        <f t="shared" si="0"/>
        <v>51199.140789657002</v>
      </c>
      <c r="G10" s="120">
        <f t="shared" si="0"/>
        <v>52479.540568463955</v>
      </c>
      <c r="H10" s="120">
        <f t="shared" si="0"/>
        <v>53519.377999999997</v>
      </c>
      <c r="I10" s="120">
        <f t="shared" ref="I10:AC10" si="1">SUM(I5:I6)</f>
        <v>55676.057884550421</v>
      </c>
      <c r="J10" s="120">
        <f t="shared" si="1"/>
        <v>56617.822692201706</v>
      </c>
      <c r="K10" s="120">
        <f t="shared" si="1"/>
        <v>56655.069192809991</v>
      </c>
      <c r="L10" s="120">
        <f t="shared" si="1"/>
        <v>56395.534098610005</v>
      </c>
      <c r="M10" s="120">
        <f t="shared" si="1"/>
        <v>59444.011519592706</v>
      </c>
      <c r="N10" s="120">
        <f t="shared" si="1"/>
        <v>60810.835635488984</v>
      </c>
      <c r="O10" s="120">
        <f t="shared" si="1"/>
        <v>62165.234926780322</v>
      </c>
      <c r="P10" s="120">
        <f t="shared" si="1"/>
        <v>64336.448749944415</v>
      </c>
      <c r="Q10" s="120">
        <f t="shared" si="1"/>
        <v>65834.110986388914</v>
      </c>
      <c r="R10" s="120">
        <f t="shared" si="1"/>
        <v>65688.308249919995</v>
      </c>
      <c r="S10" s="120">
        <f t="shared" si="1"/>
        <v>66084.287228620728</v>
      </c>
      <c r="T10" s="120">
        <f t="shared" si="1"/>
        <v>67379.407520429959</v>
      </c>
      <c r="U10" s="120">
        <f t="shared" si="1"/>
        <v>70317.840011097927</v>
      </c>
      <c r="V10" s="120">
        <f t="shared" si="1"/>
        <v>71710.368233460031</v>
      </c>
      <c r="W10" s="120">
        <f t="shared" si="1"/>
        <v>72015.811987790017</v>
      </c>
      <c r="X10" s="120">
        <f t="shared" si="1"/>
        <v>71957.416737540014</v>
      </c>
      <c r="Y10" s="120">
        <f t="shared" si="1"/>
        <v>74271.75815216999</v>
      </c>
      <c r="Z10" s="120">
        <f t="shared" si="1"/>
        <v>74905.734245849992</v>
      </c>
      <c r="AA10" s="120">
        <f t="shared" si="1"/>
        <v>74173.095321200002</v>
      </c>
      <c r="AB10" s="120">
        <f t="shared" si="1"/>
        <v>75784.50875655</v>
      </c>
      <c r="AC10" s="120">
        <f t="shared" si="1"/>
        <v>70916.919615110004</v>
      </c>
    </row>
    <row r="11" spans="1:29" ht="15" customHeight="1">
      <c r="A11" s="177" t="s">
        <v>485</v>
      </c>
      <c r="B11" s="125">
        <v>5242.1000000000004</v>
      </c>
      <c r="C11" s="125">
        <v>5511.54</v>
      </c>
      <c r="D11" s="125">
        <v>5298.6503430700013</v>
      </c>
      <c r="E11" s="125">
        <v>5519.5005506700008</v>
      </c>
      <c r="F11" s="125">
        <v>5454.94390148</v>
      </c>
      <c r="G11" s="125">
        <v>5543.0771979793999</v>
      </c>
      <c r="H11" s="125">
        <v>6411.5919999999996</v>
      </c>
      <c r="I11" s="125">
        <v>6799.7007829364011</v>
      </c>
      <c r="J11" s="125">
        <v>7095</v>
      </c>
      <c r="K11" s="125">
        <v>7078.2948284326994</v>
      </c>
      <c r="L11" s="125">
        <v>6795.4031022181007</v>
      </c>
      <c r="M11" s="125">
        <v>6915.7426906041019</v>
      </c>
      <c r="N11" s="125">
        <v>7279.3639065826992</v>
      </c>
      <c r="O11" s="125">
        <v>7049.8138041996008</v>
      </c>
      <c r="P11" s="125">
        <v>6950.823482019402</v>
      </c>
      <c r="Q11" s="125">
        <v>6668.1595309348004</v>
      </c>
      <c r="R11" s="125">
        <v>6463.4481289454015</v>
      </c>
      <c r="S11" s="125">
        <v>6821.6996117072986</v>
      </c>
      <c r="T11" s="125">
        <v>6663.6182117588996</v>
      </c>
      <c r="U11" s="125">
        <v>7122.8436320759001</v>
      </c>
      <c r="V11" s="125">
        <v>6624.1231825903014</v>
      </c>
      <c r="W11" s="125">
        <v>6755.6099088654</v>
      </c>
      <c r="X11" s="125">
        <v>6399.5333590163009</v>
      </c>
      <c r="Y11" s="125">
        <v>6165.9788676776998</v>
      </c>
      <c r="Z11" s="125">
        <v>6059</v>
      </c>
      <c r="AA11" s="125">
        <v>6165.2318470807004</v>
      </c>
      <c r="AB11" s="125">
        <v>6057.9775147574992</v>
      </c>
      <c r="AC11" s="125">
        <v>0</v>
      </c>
    </row>
    <row r="12" spans="1:29" ht="15" customHeight="1">
      <c r="A12" s="177" t="s">
        <v>180</v>
      </c>
      <c r="B12" s="125">
        <v>4866.08</v>
      </c>
      <c r="C12" s="125">
        <v>4515.1099999999997</v>
      </c>
      <c r="D12" s="125">
        <v>4348.7458057197855</v>
      </c>
      <c r="E12" s="125">
        <v>4228.3993847565598</v>
      </c>
      <c r="F12" s="125">
        <v>3457.4325751699998</v>
      </c>
      <c r="G12" s="125">
        <v>3715.4762881648699</v>
      </c>
      <c r="H12" s="125">
        <v>4046.674</v>
      </c>
      <c r="I12" s="125">
        <v>3836.0037238783684</v>
      </c>
      <c r="J12" s="125">
        <v>4263.5572969517252</v>
      </c>
      <c r="K12" s="125">
        <v>5039.9396639287879</v>
      </c>
      <c r="L12" s="125">
        <v>4177.3476501886398</v>
      </c>
      <c r="M12" s="125">
        <v>3919.9234138947872</v>
      </c>
      <c r="N12" s="125">
        <v>4085.0294892391075</v>
      </c>
      <c r="O12" s="125">
        <v>3949.281953896043</v>
      </c>
      <c r="P12" s="125">
        <v>3998.397685886669</v>
      </c>
      <c r="Q12" s="125">
        <v>3801.9976462067625</v>
      </c>
      <c r="R12" s="125">
        <v>4079.12194014746</v>
      </c>
      <c r="S12" s="125">
        <v>3685.5963266976505</v>
      </c>
      <c r="T12" s="125">
        <v>4247.2540646843709</v>
      </c>
      <c r="U12" s="125">
        <v>5433.8004684678945</v>
      </c>
      <c r="V12" s="125">
        <v>6204.9886800728864</v>
      </c>
      <c r="W12" s="125">
        <v>6153.0166937160648</v>
      </c>
      <c r="X12" s="125">
        <v>6940.0799195249019</v>
      </c>
      <c r="Y12" s="125">
        <v>7437.2416961886593</v>
      </c>
      <c r="Z12" s="125">
        <v>7546.55285162776</v>
      </c>
      <c r="AA12" s="125">
        <v>7774.8959104038222</v>
      </c>
      <c r="AB12" s="125">
        <v>8550.9704747696269</v>
      </c>
      <c r="AC12" s="125">
        <v>0</v>
      </c>
    </row>
    <row r="13" spans="1:29" ht="15" customHeight="1">
      <c r="A13" s="180" t="s">
        <v>607</v>
      </c>
      <c r="B13" s="120">
        <v>58293.58</v>
      </c>
      <c r="C13" s="120">
        <v>59196.58</v>
      </c>
      <c r="D13" s="120">
        <v>59418.470903828871</v>
      </c>
      <c r="E13" s="120">
        <v>60226.044602319897</v>
      </c>
      <c r="F13" s="120">
        <v>60115.536573506972</v>
      </c>
      <c r="G13" s="120">
        <v>61738.094054608227</v>
      </c>
      <c r="H13" s="120">
        <v>63977.643999999993</v>
      </c>
      <c r="I13" s="120">
        <f t="shared" ref="I13:AC13" si="2">SUM(I10:I12)</f>
        <v>66311.762391365191</v>
      </c>
      <c r="J13" s="120">
        <f t="shared" si="2"/>
        <v>67976.379989153429</v>
      </c>
      <c r="K13" s="120">
        <f t="shared" si="2"/>
        <v>68773.303685171471</v>
      </c>
      <c r="L13" s="120">
        <f t="shared" si="2"/>
        <v>67368.284851016739</v>
      </c>
      <c r="M13" s="120">
        <f t="shared" si="2"/>
        <v>70279.677624091608</v>
      </c>
      <c r="N13" s="120">
        <f t="shared" si="2"/>
        <v>72175.229031310795</v>
      </c>
      <c r="O13" s="120">
        <f t="shared" si="2"/>
        <v>73164.330684875968</v>
      </c>
      <c r="P13" s="120">
        <f t="shared" si="2"/>
        <v>75285.669917850479</v>
      </c>
      <c r="Q13" s="120">
        <f t="shared" si="2"/>
        <v>76304.268163530476</v>
      </c>
      <c r="R13" s="120">
        <f t="shared" si="2"/>
        <v>76230.87831901286</v>
      </c>
      <c r="S13" s="120">
        <f t="shared" si="2"/>
        <v>76591.583167025674</v>
      </c>
      <c r="T13" s="120">
        <f t="shared" si="2"/>
        <v>78290.279796873234</v>
      </c>
      <c r="U13" s="120">
        <f t="shared" si="2"/>
        <v>82874.484111641723</v>
      </c>
      <c r="V13" s="120">
        <f t="shared" si="2"/>
        <v>84539.48009612321</v>
      </c>
      <c r="W13" s="120">
        <f t="shared" si="2"/>
        <v>84924.438590371486</v>
      </c>
      <c r="X13" s="120">
        <f t="shared" si="2"/>
        <v>85297.030016081218</v>
      </c>
      <c r="Y13" s="120">
        <f t="shared" si="2"/>
        <v>87874.978716036348</v>
      </c>
      <c r="Z13" s="120">
        <f t="shared" si="2"/>
        <v>88511.287097477747</v>
      </c>
      <c r="AA13" s="120">
        <f t="shared" si="2"/>
        <v>88113.223078684518</v>
      </c>
      <c r="AB13" s="120">
        <f t="shared" si="2"/>
        <v>90393.456746077121</v>
      </c>
      <c r="AC13" s="120">
        <f t="shared" si="2"/>
        <v>70916.919615110004</v>
      </c>
    </row>
    <row r="14" spans="1:29" ht="15" customHeight="1">
      <c r="A14" s="202" t="s">
        <v>176</v>
      </c>
      <c r="B14" s="120">
        <v>21795.45</v>
      </c>
      <c r="C14" s="120">
        <v>22352.83</v>
      </c>
      <c r="D14" s="120">
        <v>22030.548968518895</v>
      </c>
      <c r="E14" s="120">
        <v>21634.416002566664</v>
      </c>
      <c r="F14" s="120">
        <v>20445.911243326998</v>
      </c>
      <c r="G14" s="120">
        <v>20730.427608934271</v>
      </c>
      <c r="H14" s="120">
        <v>21265.381999999998</v>
      </c>
      <c r="I14" s="120">
        <f t="shared" ref="I14:AC14" si="3">SUM(I5,I11,I12)</f>
        <v>22146.697508314799</v>
      </c>
      <c r="J14" s="120">
        <f t="shared" si="3"/>
        <v>23185.651857625773</v>
      </c>
      <c r="K14" s="120">
        <f t="shared" si="3"/>
        <v>23947.071810071488</v>
      </c>
      <c r="L14" s="120">
        <f t="shared" si="3"/>
        <v>21953.583526167502</v>
      </c>
      <c r="M14" s="120">
        <f t="shared" si="3"/>
        <v>23264.436517373251</v>
      </c>
      <c r="N14" s="120">
        <f t="shared" si="3"/>
        <v>24628.439423289554</v>
      </c>
      <c r="O14" s="120">
        <f t="shared" si="3"/>
        <v>24462.313494218546</v>
      </c>
      <c r="P14" s="120">
        <f t="shared" si="3"/>
        <v>24710.597911181751</v>
      </c>
      <c r="Q14" s="120">
        <f t="shared" si="3"/>
        <v>24984.087926181557</v>
      </c>
      <c r="R14" s="120">
        <f t="shared" si="3"/>
        <v>24208.570069092861</v>
      </c>
      <c r="S14" s="120">
        <f t="shared" si="3"/>
        <v>24720.916435304644</v>
      </c>
      <c r="T14" s="120">
        <f t="shared" si="3"/>
        <v>24560.953990879992</v>
      </c>
      <c r="U14" s="120">
        <f t="shared" si="3"/>
        <v>27601.670955794631</v>
      </c>
      <c r="V14" s="120">
        <f t="shared" si="3"/>
        <v>27857.820404963186</v>
      </c>
      <c r="W14" s="120">
        <f t="shared" si="3"/>
        <v>27369.045679151463</v>
      </c>
      <c r="X14" s="120">
        <f t="shared" si="3"/>
        <v>26632.818200731203</v>
      </c>
      <c r="Y14" s="120">
        <f t="shared" si="3"/>
        <v>26880.777624436359</v>
      </c>
      <c r="Z14" s="120">
        <f t="shared" si="3"/>
        <v>26576.160174487755</v>
      </c>
      <c r="AA14" s="120">
        <f t="shared" si="3"/>
        <v>25647.435689594524</v>
      </c>
      <c r="AB14" s="120">
        <f t="shared" si="3"/>
        <v>25937.026489047126</v>
      </c>
      <c r="AC14" s="120">
        <f t="shared" si="3"/>
        <v>11611.120079939999</v>
      </c>
    </row>
    <row r="15" spans="1:29" ht="15" customHeight="1">
      <c r="A15" s="202" t="s">
        <v>177</v>
      </c>
      <c r="B15" s="120">
        <v>36498.129999999997</v>
      </c>
      <c r="C15" s="120">
        <v>36843.75</v>
      </c>
      <c r="D15" s="120">
        <v>37387.921935309969</v>
      </c>
      <c r="E15" s="120">
        <v>38591.628599753232</v>
      </c>
      <c r="F15" s="120">
        <v>39669.625330179973</v>
      </c>
      <c r="G15" s="120">
        <v>41007.66644567396</v>
      </c>
      <c r="H15" s="120">
        <v>42712.261999999995</v>
      </c>
      <c r="I15" s="120">
        <f t="shared" ref="I15:AC15" si="4">I6</f>
        <v>44165.064883050392</v>
      </c>
      <c r="J15" s="120">
        <f t="shared" si="4"/>
        <v>44790.728131527656</v>
      </c>
      <c r="K15" s="120">
        <f t="shared" si="4"/>
        <v>44826.231875099991</v>
      </c>
      <c r="L15" s="120">
        <f t="shared" si="4"/>
        <v>45414.701324849244</v>
      </c>
      <c r="M15" s="120">
        <f t="shared" si="4"/>
        <v>47015.241106718342</v>
      </c>
      <c r="N15" s="120">
        <f t="shared" si="4"/>
        <v>47546.789608021238</v>
      </c>
      <c r="O15" s="120">
        <f t="shared" si="4"/>
        <v>48702.017190657418</v>
      </c>
      <c r="P15" s="120">
        <f t="shared" si="4"/>
        <v>50575.072006668735</v>
      </c>
      <c r="Q15" s="120">
        <f t="shared" si="4"/>
        <v>51320.180237348919</v>
      </c>
      <c r="R15" s="120">
        <f t="shared" si="4"/>
        <v>52022.308249919988</v>
      </c>
      <c r="S15" s="120">
        <f t="shared" si="4"/>
        <v>51870.666731721038</v>
      </c>
      <c r="T15" s="120">
        <f t="shared" si="4"/>
        <v>53729.325805993241</v>
      </c>
      <c r="U15" s="120">
        <f t="shared" si="4"/>
        <v>55272.813155847092</v>
      </c>
      <c r="V15" s="120">
        <f t="shared" si="4"/>
        <v>56681.659691160035</v>
      </c>
      <c r="W15" s="120">
        <f t="shared" si="4"/>
        <v>57555.392911220013</v>
      </c>
      <c r="X15" s="120">
        <f t="shared" si="4"/>
        <v>58664.211815350012</v>
      </c>
      <c r="Y15" s="120">
        <f t="shared" si="4"/>
        <v>60994.201091599985</v>
      </c>
      <c r="Z15" s="120">
        <f t="shared" si="4"/>
        <v>61935.126922989992</v>
      </c>
      <c r="AA15" s="120">
        <f t="shared" si="4"/>
        <v>62465.787389090001</v>
      </c>
      <c r="AB15" s="120">
        <f t="shared" si="4"/>
        <v>64456.430257029991</v>
      </c>
      <c r="AC15" s="120">
        <f t="shared" si="4"/>
        <v>59305.799535170008</v>
      </c>
    </row>
    <row r="16" spans="1:29" s="20" customFormat="1" ht="15" customHeight="1">
      <c r="A16" s="207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 ht="15" customHeight="1">
      <c r="A17" s="130" t="s">
        <v>379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 ht="15" customHeight="1">
      <c r="A18" s="130" t="s">
        <v>606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</sheetData>
  <phoneticPr fontId="194" type="noConversion"/>
  <hyperlinks>
    <hyperlink ref="A2" location="Contents!A1" display="              (Contents)" xr:uid="{1F783EC2-CA52-4603-9A89-484BC0BEA53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D27"/>
  <sheetViews>
    <sheetView showGridLines="0" zoomScale="80" zoomScaleNormal="80" workbookViewId="0">
      <pane xSplit="1" ySplit="4" topLeftCell="K14" activePane="bottomRight" state="frozen"/>
      <selection activeCell="R17" sqref="R17"/>
      <selection pane="topRight" activeCell="R17" sqref="R17"/>
      <selection pane="bottomLeft" activeCell="R17" sqref="R17"/>
      <selection pane="bottomRight" activeCell="AE13" sqref="AE13"/>
    </sheetView>
  </sheetViews>
  <sheetFormatPr defaultColWidth="9.140625" defaultRowHeight="15" customHeight="1" outlineLevelCol="1"/>
  <cols>
    <col min="1" max="1" width="52.28515625" style="14" customWidth="1"/>
    <col min="2" max="8" width="8.140625" style="5" customWidth="1"/>
    <col min="9" max="11" width="9.140625" style="5"/>
    <col min="12" max="13" width="9.140625" style="40"/>
    <col min="14" max="19" width="9.140625" style="5"/>
    <col min="20" max="21" width="9.140625" style="5" customWidth="1"/>
    <col min="22" max="22" width="9.140625" style="5"/>
    <col min="23" max="25" width="9.140625" style="5" customWidth="1"/>
    <col min="26" max="26" width="9.140625" style="5"/>
    <col min="27" max="28" width="9.140625" style="5" customWidth="1"/>
    <col min="29" max="29" width="9.140625" style="5" hidden="1" customWidth="1" outlineLevel="1"/>
    <col min="30" max="30" width="9.140625" style="5" collapsed="1"/>
    <col min="31" max="16384" width="9.140625" style="5"/>
  </cols>
  <sheetData>
    <row r="1" spans="1:29" ht="57" customHeight="1">
      <c r="A1" s="1"/>
    </row>
    <row r="2" spans="1:29" ht="15" customHeight="1">
      <c r="A2" s="160" t="s">
        <v>350</v>
      </c>
    </row>
    <row r="3" spans="1:29" s="9" customFormat="1" ht="15" customHeight="1">
      <c r="A3" s="6"/>
    </row>
    <row r="4" spans="1:29" ht="25.5">
      <c r="A4" s="115" t="s">
        <v>498</v>
      </c>
      <c r="B4" s="116" t="s">
        <v>68</v>
      </c>
      <c r="C4" s="116" t="s">
        <v>69</v>
      </c>
      <c r="D4" s="116" t="s">
        <v>173</v>
      </c>
      <c r="E4" s="116" t="s">
        <v>174</v>
      </c>
      <c r="F4" s="116" t="s">
        <v>70</v>
      </c>
      <c r="G4" s="116" t="s">
        <v>71</v>
      </c>
      <c r="H4" s="116" t="s">
        <v>155</v>
      </c>
      <c r="I4" s="116" t="s">
        <v>156</v>
      </c>
      <c r="J4" s="116" t="s">
        <v>80</v>
      </c>
      <c r="K4" s="116" t="s">
        <v>410</v>
      </c>
      <c r="L4" s="116" t="s">
        <v>414</v>
      </c>
      <c r="M4" s="116" t="s">
        <v>469</v>
      </c>
      <c r="N4" s="116" t="s">
        <v>503</v>
      </c>
      <c r="O4" s="116" t="s">
        <v>547</v>
      </c>
      <c r="P4" s="116" t="s">
        <v>553</v>
      </c>
      <c r="Q4" s="116" t="s">
        <v>561</v>
      </c>
      <c r="R4" s="116" t="s">
        <v>597</v>
      </c>
      <c r="S4" s="116" t="s">
        <v>605</v>
      </c>
      <c r="T4" s="116" t="s">
        <v>622</v>
      </c>
      <c r="U4" s="116" t="s">
        <v>623</v>
      </c>
      <c r="V4" s="116" t="s">
        <v>620</v>
      </c>
      <c r="W4" s="116" t="s">
        <v>621</v>
      </c>
      <c r="X4" s="116" t="s">
        <v>624</v>
      </c>
      <c r="Y4" s="116" t="s">
        <v>625</v>
      </c>
      <c r="Z4" s="116" t="s">
        <v>671</v>
      </c>
      <c r="AA4" s="116" t="s">
        <v>672</v>
      </c>
      <c r="AB4" s="116" t="s">
        <v>681</v>
      </c>
      <c r="AC4" s="116" t="s">
        <v>682</v>
      </c>
    </row>
    <row r="5" spans="1:29" ht="15" customHeight="1">
      <c r="A5" s="177" t="s">
        <v>181</v>
      </c>
      <c r="B5" s="208">
        <v>1861.1110276100001</v>
      </c>
      <c r="C5" s="208">
        <v>1969.1727355800006</v>
      </c>
      <c r="D5" s="208">
        <v>2094.797208349999</v>
      </c>
      <c r="E5" s="209">
        <v>2128.4912988373617</v>
      </c>
      <c r="F5" s="208">
        <v>2309.651244260921</v>
      </c>
      <c r="G5" s="208">
        <v>2320.3972407494166</v>
      </c>
      <c r="H5" s="208">
        <v>2482.587211280003</v>
      </c>
      <c r="I5" s="208">
        <v>2496.4232974973838</v>
      </c>
      <c r="J5" s="208">
        <v>2529.8176490613</v>
      </c>
      <c r="K5" s="208">
        <v>2929.7858022244445</v>
      </c>
      <c r="L5" s="208">
        <v>2351.0346223782794</v>
      </c>
      <c r="M5" s="208">
        <v>2081.1040228300003</v>
      </c>
      <c r="N5" s="208">
        <v>1990.2563471521794</v>
      </c>
      <c r="O5" s="208">
        <v>2169.7696337395305</v>
      </c>
      <c r="P5" s="208">
        <v>2359.7004646795285</v>
      </c>
      <c r="Q5" s="208">
        <v>2404.457360860004</v>
      </c>
      <c r="R5" s="208">
        <v>2682.7342264842969</v>
      </c>
      <c r="S5" s="208">
        <v>2851.6897791900992</v>
      </c>
      <c r="T5" s="208">
        <v>3220.0530598684991</v>
      </c>
      <c r="U5" s="208">
        <v>3460.5182633600007</v>
      </c>
      <c r="V5" s="208">
        <v>3701.7924222500001</v>
      </c>
      <c r="W5" s="208">
        <v>3849.0486879000005</v>
      </c>
      <c r="X5" s="208">
        <v>3964.7049230333328</v>
      </c>
      <c r="Y5" s="208">
        <v>3912.4996293299996</v>
      </c>
      <c r="Z5" s="208">
        <v>3650.0550471499996</v>
      </c>
      <c r="AA5" s="208">
        <v>3393.9385875200001</v>
      </c>
      <c r="AB5" s="208">
        <v>3389.2988150506008</v>
      </c>
      <c r="AC5" s="208">
        <v>0</v>
      </c>
    </row>
    <row r="6" spans="1:29" ht="15" customHeight="1">
      <c r="A6" s="177" t="s">
        <v>182</v>
      </c>
      <c r="B6" s="210">
        <v>3.8623963738106989E-2</v>
      </c>
      <c r="C6" s="210">
        <v>4.0048184975740614E-2</v>
      </c>
      <c r="D6" s="210">
        <v>4.2088636199998253E-2</v>
      </c>
      <c r="E6" s="210">
        <v>4.2166591399768312E-2</v>
      </c>
      <c r="F6" s="210">
        <v>4.5111132894622118E-2</v>
      </c>
      <c r="G6" s="210">
        <v>4.421527384282703E-2</v>
      </c>
      <c r="H6" s="210">
        <v>4.6386708227669327E-2</v>
      </c>
      <c r="I6" s="210">
        <v>4.4823709145004907E-2</v>
      </c>
      <c r="J6" s="210">
        <v>4.4638448577280179E-2</v>
      </c>
      <c r="K6" s="210">
        <v>5.1712685974432411E-2</v>
      </c>
      <c r="L6" s="210">
        <v>4.1688134629325364E-2</v>
      </c>
      <c r="M6" s="210">
        <v>3.5014048361213655E-2</v>
      </c>
      <c r="N6" s="210">
        <v>3.2533110177788829E-2</v>
      </c>
      <c r="O6" s="210">
        <v>3.4681391881870006E-2</v>
      </c>
      <c r="P6" s="210">
        <v>3.6676659698348921E-2</v>
      </c>
      <c r="Q6" s="210">
        <v>3.650156217405115E-2</v>
      </c>
      <c r="R6" s="210">
        <v>4.0829512871959961E-2</v>
      </c>
      <c r="S6" s="210">
        <v>4.2706252648772883E-2</v>
      </c>
      <c r="T6" s="210">
        <v>4.7506712616581556E-2</v>
      </c>
      <c r="U6" s="210">
        <v>4.9265438098400088E-2</v>
      </c>
      <c r="V6" s="210">
        <v>5.1970703707555903E-2</v>
      </c>
      <c r="W6" s="210">
        <v>5.3639238804396944E-2</v>
      </c>
      <c r="X6" s="210">
        <v>5.5198629030513882E-2</v>
      </c>
      <c r="Y6" s="210">
        <v>5.299551142717799E-2</v>
      </c>
      <c r="Z6" s="210">
        <v>4.8899762622368018E-2</v>
      </c>
      <c r="AA6" s="210">
        <v>4.5468943157749138E-2</v>
      </c>
      <c r="AB6" s="210">
        <v>4.4363956958192133E-2</v>
      </c>
      <c r="AC6" s="210">
        <v>0</v>
      </c>
    </row>
    <row r="7" spans="1:29" ht="15" customHeight="1">
      <c r="A7" s="177" t="s">
        <v>183</v>
      </c>
      <c r="B7" s="210">
        <v>4.62251449515216E-2</v>
      </c>
      <c r="C7" s="210">
        <v>4.9177775202166228E-2</v>
      </c>
      <c r="D7" s="210">
        <v>4.9039369351094118E-2</v>
      </c>
      <c r="E7" s="210">
        <v>4.8000000000000001E-2</v>
      </c>
      <c r="F7" s="210">
        <v>4.8067500015108851E-2</v>
      </c>
      <c r="G7" s="210">
        <v>4.7945178805006872E-2</v>
      </c>
      <c r="H7" s="210">
        <v>4.8000000000000001E-2</v>
      </c>
      <c r="I7" s="210">
        <v>4.9000000000000002E-2</v>
      </c>
      <c r="J7" s="210">
        <v>5.2431259124224673E-2</v>
      </c>
      <c r="K7" s="210">
        <v>5.9765945815271088E-2</v>
      </c>
      <c r="L7" s="210">
        <v>4.7925557034305157E-2</v>
      </c>
      <c r="M7" s="210">
        <v>4.2948451086459359E-2</v>
      </c>
      <c r="N7" s="210">
        <v>4.0323048151854772E-2</v>
      </c>
      <c r="O7" s="210">
        <v>4.3007473409701957E-2</v>
      </c>
      <c r="P7" s="210">
        <v>4.3128735265914264E-2</v>
      </c>
      <c r="Q7" s="210">
        <v>4.5835082019619125E-2</v>
      </c>
      <c r="R7" s="210">
        <v>5.1090597235434375E-2</v>
      </c>
      <c r="S7" s="210">
        <v>5.4558382334411959E-2</v>
      </c>
      <c r="T7" s="210">
        <v>5.8927141133691401E-2</v>
      </c>
      <c r="U7" s="210">
        <v>6.1967734211355277E-2</v>
      </c>
      <c r="V7" s="210">
        <v>6.4086745331355804E-2</v>
      </c>
      <c r="W7" s="210">
        <v>6.64454981852938E-2</v>
      </c>
      <c r="X7" s="210">
        <v>6.6821353694328137E-2</v>
      </c>
      <c r="Y7" s="210">
        <v>6.3751500520446536E-2</v>
      </c>
      <c r="Z7" s="210">
        <v>5.7640151107123234E-2</v>
      </c>
      <c r="AA7" s="210">
        <v>5.3136643232921894E-2</v>
      </c>
      <c r="AB7" s="210">
        <v>5.128547273714306E-2</v>
      </c>
      <c r="AC7" s="210">
        <v>0</v>
      </c>
    </row>
    <row r="8" spans="1:29" ht="15" customHeight="1">
      <c r="A8" s="177" t="s">
        <v>184</v>
      </c>
      <c r="B8" s="210">
        <v>4.1320588036142233E-2</v>
      </c>
      <c r="C8" s="210">
        <v>4.3921651867060124E-2</v>
      </c>
      <c r="D8" s="210">
        <v>4.3619488399681515E-2</v>
      </c>
      <c r="E8" s="210">
        <v>4.3028395659333592E-2</v>
      </c>
      <c r="F8" s="210">
        <v>4.2966294761292538E-2</v>
      </c>
      <c r="G8" s="210">
        <v>4.2385558067431058E-2</v>
      </c>
      <c r="H8" s="210">
        <v>4.2000000000000003E-2</v>
      </c>
      <c r="I8" s="210">
        <v>4.2000000000000003E-2</v>
      </c>
      <c r="J8" s="210">
        <v>4.4390568853295641E-2</v>
      </c>
      <c r="K8" s="210">
        <v>5.1187521475490765E-2</v>
      </c>
      <c r="L8" s="210">
        <v>3.9422671024257415E-2</v>
      </c>
      <c r="M8" s="210">
        <v>3.5812901476429446E-2</v>
      </c>
      <c r="N8" s="210">
        <v>3.4771110788488054E-2</v>
      </c>
      <c r="O8" s="210">
        <v>3.7566081626866511E-2</v>
      </c>
      <c r="P8" s="210">
        <v>3.7123757094080979E-2</v>
      </c>
      <c r="Q8" s="210">
        <v>3.8810467141889557E-2</v>
      </c>
      <c r="R8" s="210">
        <v>4.2794085932226195E-2</v>
      </c>
      <c r="S8" s="210">
        <v>4.6277790338835861E-2</v>
      </c>
      <c r="T8" s="210">
        <v>4.5583484748719802E-2</v>
      </c>
      <c r="U8" s="210">
        <v>4.9294844029515256E-2</v>
      </c>
      <c r="V8" s="210">
        <v>4.6714504616902394E-2</v>
      </c>
      <c r="W8" s="210">
        <v>4.9237971095167907E-2</v>
      </c>
      <c r="X8" s="210">
        <v>5.1729478525021647E-2</v>
      </c>
      <c r="Y8" s="210">
        <v>5.0285065637836392E-2</v>
      </c>
      <c r="Z8" s="210">
        <v>4.8266570920115409E-2</v>
      </c>
      <c r="AA8" s="210">
        <v>4.4526267395935612E-2</v>
      </c>
      <c r="AB8" s="210">
        <v>4.3550345848701315E-2</v>
      </c>
      <c r="AC8" s="210">
        <v>0</v>
      </c>
    </row>
    <row r="9" spans="1:29" ht="15" customHeight="1">
      <c r="A9" s="177" t="s">
        <v>185</v>
      </c>
      <c r="B9" s="210">
        <v>1.4886253157790892E-2</v>
      </c>
      <c r="C9" s="210">
        <v>1.2759554134824104E-2</v>
      </c>
      <c r="D9" s="210">
        <v>2.1102630248068167E-2</v>
      </c>
      <c r="E9" s="210">
        <v>2.1999999999999999E-2</v>
      </c>
      <c r="F9" s="210">
        <v>3.4943730113769916E-2</v>
      </c>
      <c r="G9" s="210">
        <v>3.0882256454122993E-2</v>
      </c>
      <c r="H9" s="210">
        <v>0.04</v>
      </c>
      <c r="I9" s="210">
        <v>2.8000000000000001E-2</v>
      </c>
      <c r="J9" s="210">
        <v>1.5126358188678544E-2</v>
      </c>
      <c r="K9" s="210">
        <v>2.1194277177046129E-2</v>
      </c>
      <c r="L9" s="210">
        <v>1.5891868465588304E-2</v>
      </c>
      <c r="M9" s="210">
        <v>5.0049992580243488E-3</v>
      </c>
      <c r="N9" s="210">
        <v>4.3952133563212739E-3</v>
      </c>
      <c r="O9" s="210">
        <v>4.3162408728437728E-3</v>
      </c>
      <c r="P9" s="210">
        <v>1.0527578958168389E-2</v>
      </c>
      <c r="Q9" s="210">
        <v>1.0078740310182487E-3</v>
      </c>
      <c r="R9" s="210">
        <v>1.7558593700969306E-3</v>
      </c>
      <c r="S9" s="210">
        <v>1.5349004289091433E-3</v>
      </c>
      <c r="T9" s="210">
        <v>1.9914827265739604E-3</v>
      </c>
      <c r="U9" s="210">
        <v>2.3641107894519829E-3</v>
      </c>
      <c r="V9" s="210">
        <v>4.080076754066039E-3</v>
      </c>
      <c r="W9" s="210">
        <v>3.0407394393257739E-3</v>
      </c>
      <c r="X9" s="210">
        <v>4.2012826567702586E-3</v>
      </c>
      <c r="Y9" s="210">
        <v>4.158065247784685E-3</v>
      </c>
      <c r="Z9" s="210">
        <v>6.3032654213087133E-3</v>
      </c>
      <c r="AA9" s="210">
        <v>4.6837012271866924E-3</v>
      </c>
      <c r="AB9" s="210">
        <v>5.7143289975231841E-3</v>
      </c>
      <c r="AC9" s="210">
        <v>0</v>
      </c>
    </row>
    <row r="10" spans="1:29" ht="6" customHeight="1">
      <c r="A10" s="205"/>
      <c r="B10" s="211"/>
      <c r="C10" s="211"/>
      <c r="D10" s="211"/>
      <c r="E10" s="212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</row>
    <row r="11" spans="1:29" ht="15" customHeight="1">
      <c r="A11" s="177" t="s">
        <v>186</v>
      </c>
      <c r="B11" s="213">
        <v>-534.39</v>
      </c>
      <c r="C11" s="213">
        <v>-557.04825278999988</v>
      </c>
      <c r="D11" s="213">
        <v>-436.09432760000021</v>
      </c>
      <c r="E11" s="213">
        <v>-530.32888432999994</v>
      </c>
      <c r="F11" s="213">
        <v>-450</v>
      </c>
      <c r="G11" s="213">
        <v>-520.59168504000058</v>
      </c>
      <c r="H11" s="213">
        <v>-453.92696972000033</v>
      </c>
      <c r="I11" s="213">
        <v>-558.57689464999817</v>
      </c>
      <c r="J11" s="213">
        <v>-636.00180633000082</v>
      </c>
      <c r="K11" s="213">
        <v>-706.30690658999879</v>
      </c>
      <c r="L11" s="213">
        <v>-677.75689552000063</v>
      </c>
      <c r="M11" s="213">
        <v>-654.75392563000116</v>
      </c>
      <c r="N11" s="213">
        <v>-682.89456423999934</v>
      </c>
      <c r="O11" s="213">
        <v>-495.66913409000017</v>
      </c>
      <c r="P11" s="213">
        <v>-473.00116144000231</v>
      </c>
      <c r="Q11" s="213">
        <v>-658.92462910999825</v>
      </c>
      <c r="R11" s="213">
        <v>-618.41101156000195</v>
      </c>
      <c r="S11" s="213">
        <v>-645.93293780999875</v>
      </c>
      <c r="T11" s="213">
        <v>-596.61770857999898</v>
      </c>
      <c r="U11" s="213">
        <v>-680.59532106999893</v>
      </c>
      <c r="V11" s="213">
        <v>-767.63328452000371</v>
      </c>
      <c r="W11" s="213">
        <v>-822.37708937999741</v>
      </c>
      <c r="X11" s="213">
        <v>-866.71062359999928</v>
      </c>
      <c r="Y11" s="213">
        <v>-964.83168425999975</v>
      </c>
      <c r="Z11" s="213">
        <v>-933.72005551000029</v>
      </c>
      <c r="AA11" s="213">
        <v>-904.75327605000052</v>
      </c>
      <c r="AB11" s="213">
        <v>-834.35740445000044</v>
      </c>
      <c r="AC11" s="213">
        <v>-4676.7568453099993</v>
      </c>
    </row>
    <row r="12" spans="1:29" ht="15" customHeight="1">
      <c r="A12" s="177" t="s">
        <v>187</v>
      </c>
      <c r="B12" s="213">
        <v>133.4</v>
      </c>
      <c r="C12" s="213">
        <v>200.40282888000002</v>
      </c>
      <c r="D12" s="213">
        <v>221.13445909000001</v>
      </c>
      <c r="E12" s="213">
        <v>114.475427</v>
      </c>
      <c r="F12" s="213">
        <v>148.69437301000002</v>
      </c>
      <c r="G12" s="213">
        <v>127.73912991000006</v>
      </c>
      <c r="H12" s="213">
        <v>177.05541370999995</v>
      </c>
      <c r="I12" s="213">
        <v>105.00533719000002</v>
      </c>
      <c r="J12" s="213">
        <v>133.34002214000003</v>
      </c>
      <c r="K12" s="213">
        <v>119.4165325999999</v>
      </c>
      <c r="L12" s="213">
        <v>159.65191010000001</v>
      </c>
      <c r="M12" s="213">
        <v>130.23325872000007</v>
      </c>
      <c r="N12" s="213">
        <v>171.14854031999997</v>
      </c>
      <c r="O12" s="213">
        <v>147.71801362000002</v>
      </c>
      <c r="P12" s="213">
        <v>157.26994323000002</v>
      </c>
      <c r="Q12" s="213">
        <v>239.83472577999999</v>
      </c>
      <c r="R12" s="213">
        <v>170.33448398999997</v>
      </c>
      <c r="S12" s="213">
        <v>262.12408507000004</v>
      </c>
      <c r="T12" s="213">
        <v>140.30004362</v>
      </c>
      <c r="U12" s="213">
        <v>129.70937353000005</v>
      </c>
      <c r="V12" s="213">
        <v>153.36979991000004</v>
      </c>
      <c r="W12" s="213">
        <v>146.33925321000001</v>
      </c>
      <c r="X12" s="213">
        <v>208.24255320999998</v>
      </c>
      <c r="Y12" s="213">
        <v>175.85048987000002</v>
      </c>
      <c r="Z12" s="213">
        <v>164.22477903999999</v>
      </c>
      <c r="AA12" s="213">
        <v>138.54968523999997</v>
      </c>
      <c r="AB12" s="213">
        <v>155.17407734999998</v>
      </c>
      <c r="AC12" s="213">
        <v>-155.17407734999998</v>
      </c>
    </row>
    <row r="13" spans="1:29" ht="15" customHeight="1">
      <c r="A13" s="177" t="s">
        <v>188</v>
      </c>
      <c r="B13" s="213">
        <v>-400.99</v>
      </c>
      <c r="C13" s="213">
        <v>-356.64542390999986</v>
      </c>
      <c r="D13" s="213">
        <v>-214.95986851000021</v>
      </c>
      <c r="E13" s="213">
        <v>-415.85345732999997</v>
      </c>
      <c r="F13" s="213">
        <v>-301.30562698999995</v>
      </c>
      <c r="G13" s="213">
        <v>-392.8525551300005</v>
      </c>
      <c r="H13" s="213">
        <v>-276.8715560100004</v>
      </c>
      <c r="I13" s="213">
        <v>-453.57155745999813</v>
      </c>
      <c r="J13" s="213">
        <v>-502.66178419000079</v>
      </c>
      <c r="K13" s="213">
        <v>-586.89037398999892</v>
      </c>
      <c r="L13" s="213">
        <v>-518.10498542000062</v>
      </c>
      <c r="M13" s="213">
        <v>-524.52066691000107</v>
      </c>
      <c r="N13" s="213">
        <v>-511.7460239199994</v>
      </c>
      <c r="O13" s="213">
        <v>-347.95112047000015</v>
      </c>
      <c r="P13" s="213">
        <v>-315.73121821000228</v>
      </c>
      <c r="Q13" s="213">
        <v>-419.08990332999826</v>
      </c>
      <c r="R13" s="213">
        <v>-448.07652757000199</v>
      </c>
      <c r="S13" s="213">
        <v>-383.80885273999871</v>
      </c>
      <c r="T13" s="213">
        <v>-456.31766495999898</v>
      </c>
      <c r="U13" s="213">
        <v>-550.88594753999882</v>
      </c>
      <c r="V13" s="213">
        <v>-614.26348461000362</v>
      </c>
      <c r="W13" s="213">
        <v>-676.03783616999738</v>
      </c>
      <c r="X13" s="213">
        <v>-658.4680703899993</v>
      </c>
      <c r="Y13" s="213">
        <v>-788.9811943899997</v>
      </c>
      <c r="Z13" s="213">
        <v>-769.49527647000036</v>
      </c>
      <c r="AA13" s="213">
        <v>-766.20359081000061</v>
      </c>
      <c r="AB13" s="213">
        <v>-679.1833271000005</v>
      </c>
      <c r="AC13" s="213">
        <v>-4831.9309226599989</v>
      </c>
    </row>
    <row r="14" spans="1:29" ht="15" customHeight="1">
      <c r="A14" s="177" t="s">
        <v>189</v>
      </c>
      <c r="B14" s="214">
        <v>3.3705096676191815E-2</v>
      </c>
      <c r="C14" s="214">
        <v>2.9330498295616847E-2</v>
      </c>
      <c r="D14" s="214">
        <v>1.7388583178324701E-2</v>
      </c>
      <c r="E14" s="214">
        <v>3.3362606547579832E-2</v>
      </c>
      <c r="F14" s="214">
        <v>2.3746630499170696E-2</v>
      </c>
      <c r="G14" s="214">
        <v>3.0281198841975332E-2</v>
      </c>
      <c r="H14" s="214">
        <v>2.0854314189194589E-2</v>
      </c>
      <c r="I14" s="214">
        <v>3.2986848668238755E-2</v>
      </c>
      <c r="J14" s="214">
        <v>3.5988353637912418E-2</v>
      </c>
      <c r="K14" s="214">
        <v>4.208434855177412E-2</v>
      </c>
      <c r="L14" s="214">
        <v>3.7257457179505682E-2</v>
      </c>
      <c r="M14" s="214">
        <v>3.5765013949542013E-2</v>
      </c>
      <c r="N14" s="214">
        <v>3.4088802653883254E-2</v>
      </c>
      <c r="O14" s="214">
        <v>2.257746561220153E-2</v>
      </c>
      <c r="P14" s="214">
        <v>1.9774980732739866E-2</v>
      </c>
      <c r="Q14" s="214">
        <v>2.5707567142428944E-2</v>
      </c>
      <c r="R14" s="214">
        <v>2.756545805847499E-2</v>
      </c>
      <c r="S14" s="214">
        <v>2.3434646945678983E-2</v>
      </c>
      <c r="T14" s="214">
        <v>2.7365877390624016E-2</v>
      </c>
      <c r="U14" s="214">
        <v>3.1707087306610093E-2</v>
      </c>
      <c r="V14" s="214">
        <v>3.4706346796639087E-2</v>
      </c>
      <c r="W14" s="214">
        <v>3.8081462371431396E-2</v>
      </c>
      <c r="X14" s="214">
        <v>3.7108702975772845E-2</v>
      </c>
      <c r="Y14" s="214">
        <v>4.3173469020547639E-2</v>
      </c>
      <c r="Z14" s="214">
        <v>4.172893099173125E-2</v>
      </c>
      <c r="AA14" s="214">
        <v>4.1964424622255247E-2</v>
      </c>
      <c r="AB14" s="214">
        <v>3.6332929099689437E-2</v>
      </c>
      <c r="AC14" s="214">
        <v>0.30168150877118416</v>
      </c>
    </row>
    <row r="15" spans="1:29" ht="6" customHeight="1">
      <c r="A15" s="205"/>
      <c r="B15" s="211"/>
      <c r="C15" s="211"/>
      <c r="D15" s="211"/>
      <c r="E15" s="212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</row>
    <row r="16" spans="1:29" ht="15" customHeight="1">
      <c r="A16" s="177" t="s">
        <v>12</v>
      </c>
      <c r="B16" s="213">
        <v>470.08</v>
      </c>
      <c r="C16" s="213">
        <v>665.11</v>
      </c>
      <c r="D16" s="213">
        <v>561.71350001999838</v>
      </c>
      <c r="E16" s="213">
        <v>565</v>
      </c>
      <c r="F16" s="213">
        <v>630.4424151035596</v>
      </c>
      <c r="G16" s="213">
        <v>469.45871090849619</v>
      </c>
      <c r="H16" s="213">
        <v>615.97140000000002</v>
      </c>
      <c r="I16" s="213">
        <v>572.41298086737947</v>
      </c>
      <c r="J16" s="213">
        <v>669.39615789391701</v>
      </c>
      <c r="K16" s="213">
        <v>1106.2750597531433</v>
      </c>
      <c r="L16" s="213">
        <v>99.005715673835539</v>
      </c>
      <c r="M16" s="213">
        <v>384.82332608172203</v>
      </c>
      <c r="N16" s="213">
        <v>592.04688856217842</v>
      </c>
      <c r="O16" s="213">
        <v>675.18242067735127</v>
      </c>
      <c r="P16" s="213">
        <v>662.93199238000034</v>
      </c>
      <c r="Q16" s="213">
        <v>703.6815252904737</v>
      </c>
      <c r="R16" s="213">
        <v>896.68787718429485</v>
      </c>
      <c r="S16" s="213">
        <v>814.8884905158011</v>
      </c>
      <c r="T16" s="213">
        <v>964.98098925839884</v>
      </c>
      <c r="U16" s="213">
        <v>921.06052456150053</v>
      </c>
      <c r="V16" s="213">
        <v>1008.9074434100031</v>
      </c>
      <c r="W16" s="213">
        <v>969.6333550299978</v>
      </c>
      <c r="X16" s="213">
        <v>982.36685873333158</v>
      </c>
      <c r="Y16" s="213">
        <v>912.62639055666659</v>
      </c>
      <c r="Z16" s="213">
        <v>671.2754733300003</v>
      </c>
      <c r="AA16" s="213">
        <v>648.63681642000097</v>
      </c>
      <c r="AB16" s="213">
        <v>829.71763198060114</v>
      </c>
      <c r="AC16" s="213">
        <v>1287.4580302593986</v>
      </c>
    </row>
    <row r="17" spans="1:29" ht="15" customHeight="1">
      <c r="A17" s="177" t="s">
        <v>190</v>
      </c>
      <c r="B17" s="215">
        <v>9.7000000000000003E-3</v>
      </c>
      <c r="C17" s="215">
        <v>1.38E-2</v>
      </c>
      <c r="D17" s="215">
        <v>1.1423886663526093E-2</v>
      </c>
      <c r="E17" s="215">
        <v>1.133234469169573E-2</v>
      </c>
      <c r="F17" s="215">
        <v>0.01</v>
      </c>
      <c r="G17" s="215">
        <v>0.01</v>
      </c>
      <c r="H17" s="215">
        <v>1.17337E-2</v>
      </c>
      <c r="I17" s="215">
        <v>1.0699999999999999E-2</v>
      </c>
      <c r="J17" s="215">
        <v>1.202305233754109E-2</v>
      </c>
      <c r="K17" s="215">
        <v>1.9539303574895518E-2</v>
      </c>
      <c r="L17" s="215">
        <v>1.7475173375377361E-3</v>
      </c>
      <c r="M17" s="215">
        <v>6.823648933066969E-3</v>
      </c>
      <c r="N17" s="215">
        <v>9.9597309761204639E-3</v>
      </c>
      <c r="O17" s="215">
        <v>1.110299527414021E-2</v>
      </c>
      <c r="P17" s="215">
        <v>1.066403099997639E-2</v>
      </c>
      <c r="Q17" s="215">
        <v>1.0937525134865043E-2</v>
      </c>
      <c r="R17" s="215">
        <v>1.362041445914996E-2</v>
      </c>
      <c r="S17" s="215">
        <v>1.2405380991324185E-2</v>
      </c>
      <c r="T17" s="215">
        <v>1.4602275816640285E-2</v>
      </c>
      <c r="U17" s="215">
        <v>1.3669762891314054E-2</v>
      </c>
      <c r="V17" s="215">
        <v>1.4347816190752902E-2</v>
      </c>
      <c r="W17" s="215">
        <v>1.3521522464830507E-2</v>
      </c>
      <c r="X17" s="215">
        <v>1.3640988438759641E-2</v>
      </c>
      <c r="Y17" s="215">
        <v>1.2682867617182699E-2</v>
      </c>
      <c r="Z17" s="215">
        <v>9.0380985993986154E-3</v>
      </c>
      <c r="AA17" s="215">
        <v>8.6593746520272231E-3</v>
      </c>
      <c r="AB17" s="215">
        <v>1.1186234420817719E-2</v>
      </c>
      <c r="AC17" s="215">
        <v>1.6988406356175326E-2</v>
      </c>
    </row>
    <row r="18" spans="1:29" ht="6" customHeight="1">
      <c r="A18" s="205"/>
      <c r="B18" s="211"/>
      <c r="C18" s="211"/>
      <c r="D18" s="211"/>
      <c r="E18" s="212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</row>
    <row r="19" spans="1:29" ht="15" customHeight="1">
      <c r="A19" s="177" t="s">
        <v>191</v>
      </c>
      <c r="B19" s="213">
        <v>3863.4504038405025</v>
      </c>
      <c r="C19" s="213">
        <v>3941.9981135338503</v>
      </c>
      <c r="D19" s="213">
        <v>3930.0251639995995</v>
      </c>
      <c r="E19" s="213">
        <v>3927.7315455289495</v>
      </c>
      <c r="F19" s="213">
        <v>4031.40477902055</v>
      </c>
      <c r="G19" s="213">
        <v>4134.9365984101496</v>
      </c>
      <c r="H19" s="213">
        <v>4251.1729999999998</v>
      </c>
      <c r="I19" s="213">
        <v>4900.8237333883499</v>
      </c>
      <c r="J19" s="213">
        <v>5218.51334002975</v>
      </c>
      <c r="K19" s="213">
        <v>5352.85682213565</v>
      </c>
      <c r="L19" s="213">
        <v>5503.6614522012505</v>
      </c>
      <c r="M19" s="213">
        <v>5249.3626848844997</v>
      </c>
      <c r="N19" s="213">
        <v>5226.3830945153995</v>
      </c>
      <c r="O19" s="213">
        <v>5242.9428046767507</v>
      </c>
      <c r="P19" s="213">
        <v>5452.5164971162994</v>
      </c>
      <c r="Q19" s="213">
        <v>5758.5876465809497</v>
      </c>
      <c r="R19" s="213">
        <v>5929.2211548774994</v>
      </c>
      <c r="S19" s="213">
        <v>5788.7349574445989</v>
      </c>
      <c r="T19" s="213">
        <v>5756.0228262165492</v>
      </c>
      <c r="U19" s="213">
        <v>5733.3564143327494</v>
      </c>
      <c r="V19" s="213">
        <v>6011.0081719399523</v>
      </c>
      <c r="W19" s="213">
        <v>5929.8076320548016</v>
      </c>
      <c r="X19" s="213">
        <v>6128.1116498085976</v>
      </c>
      <c r="Y19" s="213">
        <v>6160.8285220899998</v>
      </c>
      <c r="Z19" s="213">
        <v>5893.3581817900003</v>
      </c>
      <c r="AA19" s="213">
        <v>5674.7194248900005</v>
      </c>
      <c r="AB19" s="213">
        <v>5814.9109027999993</v>
      </c>
      <c r="AC19" s="213">
        <v>0</v>
      </c>
    </row>
    <row r="20" spans="1:29" ht="15" customHeight="1">
      <c r="A20" s="177" t="s">
        <v>192</v>
      </c>
      <c r="B20" s="214">
        <v>8.0178876063517895E-2</v>
      </c>
      <c r="C20" s="214">
        <v>8.0170655363890328E-2</v>
      </c>
      <c r="D20" s="214">
        <v>7.8964071863045701E-2</v>
      </c>
      <c r="E20" s="214">
        <v>7.7810542245819278E-2</v>
      </c>
      <c r="F20" s="214">
        <v>7.8733413317230425E-2</v>
      </c>
      <c r="G20" s="214">
        <v>7.8791448613426449E-2</v>
      </c>
      <c r="H20" s="214">
        <v>7.9432455053747769E-2</v>
      </c>
      <c r="I20" s="214">
        <v>8.8023958899431015E-2</v>
      </c>
      <c r="J20" s="214">
        <v>9.2170738222190837E-2</v>
      </c>
      <c r="K20" s="214">
        <v>9.4481515924350376E-2</v>
      </c>
      <c r="L20" s="214">
        <v>9.7590377326294359E-2</v>
      </c>
      <c r="M20" s="214">
        <v>8.8307678951887583E-2</v>
      </c>
      <c r="N20" s="214">
        <v>8.5944931358011165E-2</v>
      </c>
      <c r="O20" s="214">
        <v>8.4338823956058601E-2</v>
      </c>
      <c r="P20" s="214">
        <v>8.4750038322887855E-2</v>
      </c>
      <c r="Q20" s="214">
        <v>8.7471184167300861E-2</v>
      </c>
      <c r="R20" s="214">
        <v>9.0262960226026534E-2</v>
      </c>
      <c r="S20" s="214">
        <v>8.7596238080291058E-2</v>
      </c>
      <c r="T20" s="214">
        <v>8.5427032353635315E-2</v>
      </c>
      <c r="U20" s="214">
        <v>8.1534876688872715E-2</v>
      </c>
      <c r="V20" s="214">
        <v>8.3823418007986442E-2</v>
      </c>
      <c r="W20" s="214">
        <v>8.2340356490879757E-2</v>
      </c>
      <c r="X20" s="214">
        <v>8.516303013156358E-2</v>
      </c>
      <c r="Y20" s="214">
        <v>8.2949813971920888E-2</v>
      </c>
      <c r="Z20" s="214">
        <v>7.8676996375835015E-2</v>
      </c>
      <c r="AA20" s="214">
        <v>7.6506439434893908E-2</v>
      </c>
      <c r="AB20" s="214">
        <v>7.6729545367639804E-2</v>
      </c>
      <c r="AC20" s="214">
        <v>0</v>
      </c>
    </row>
    <row r="21" spans="1:29" ht="15" customHeight="1">
      <c r="A21" s="177" t="s">
        <v>193</v>
      </c>
      <c r="B21" s="216">
        <v>2.0758838922156433</v>
      </c>
      <c r="C21" s="216">
        <v>2.0018549121201259</v>
      </c>
      <c r="D21" s="216">
        <v>1.8760886010036015</v>
      </c>
      <c r="E21" s="216">
        <v>1.845312474462254</v>
      </c>
      <c r="F21" s="216">
        <v>1.745460397554776</v>
      </c>
      <c r="G21" s="216">
        <v>1.7819951367786893</v>
      </c>
      <c r="H21" s="216">
        <v>1.712396</v>
      </c>
      <c r="I21" s="216">
        <v>1.9631381177628533</v>
      </c>
      <c r="J21" s="216">
        <v>2.0628021715186082</v>
      </c>
      <c r="K21" s="216">
        <v>1.8270471575333203</v>
      </c>
      <c r="L21" s="216">
        <v>2.3409529573978838</v>
      </c>
      <c r="M21" s="216">
        <v>2.5223932236439226</v>
      </c>
      <c r="N21" s="216">
        <v>2.6259848898327762</v>
      </c>
      <c r="O21" s="216">
        <v>2.4163591946121494</v>
      </c>
      <c r="P21" s="216">
        <v>2.3106816219815456</v>
      </c>
      <c r="Q21" s="216">
        <v>2.3949635124830291</v>
      </c>
      <c r="R21" s="216">
        <v>2.2101410927491312</v>
      </c>
      <c r="S21" s="216">
        <v>2.0299315162845808</v>
      </c>
      <c r="T21" s="216">
        <v>1.7875552729095756</v>
      </c>
      <c r="U21" s="216">
        <v>1.6567912601524402</v>
      </c>
      <c r="V21" s="216">
        <v>1.6238101671531273</v>
      </c>
      <c r="W21" s="216">
        <v>1.5405904452952091</v>
      </c>
      <c r="X21" s="216">
        <v>1.5456665171238209</v>
      </c>
      <c r="Y21" s="216">
        <v>1.5746528065857013</v>
      </c>
      <c r="Z21" s="216">
        <v>1.6145943295818497</v>
      </c>
      <c r="AA21" s="216">
        <v>1.6720159421142031</v>
      </c>
      <c r="AB21" s="216">
        <v>1.7156678180684948</v>
      </c>
      <c r="AC21" s="216" t="s">
        <v>13</v>
      </c>
    </row>
    <row r="22" spans="1:29" ht="6" customHeight="1">
      <c r="A22" s="205"/>
      <c r="B22" s="211"/>
      <c r="C22" s="211"/>
      <c r="D22" s="211"/>
      <c r="E22" s="212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</row>
    <row r="23" spans="1:29" ht="15" customHeight="1">
      <c r="A23" s="177" t="s">
        <v>194</v>
      </c>
      <c r="B23" s="213">
        <v>42958.94</v>
      </c>
      <c r="C23" s="213">
        <v>43653.8</v>
      </c>
      <c r="D23" s="213">
        <v>44389.764772980001</v>
      </c>
      <c r="E23" s="213">
        <v>45377.817067719996</v>
      </c>
      <c r="F23" s="213">
        <v>45563.023212840009</v>
      </c>
      <c r="G23" s="213">
        <v>46742.82459851</v>
      </c>
      <c r="H23" s="213">
        <v>47651.218999999997</v>
      </c>
      <c r="I23" s="213">
        <v>49067.895800659993</v>
      </c>
      <c r="J23" s="213">
        <v>49565.965372459999</v>
      </c>
      <c r="K23" s="213">
        <v>48830.745001299991</v>
      </c>
      <c r="L23" s="213">
        <v>48218.2284</v>
      </c>
      <c r="M23" s="213">
        <v>51654.170483259993</v>
      </c>
      <c r="N23" s="213">
        <v>53386.550135620004</v>
      </c>
      <c r="O23" s="213">
        <v>54629.575321279997</v>
      </c>
      <c r="P23" s="213">
        <v>56712.203999999998</v>
      </c>
      <c r="Q23" s="213">
        <v>57265.652000000002</v>
      </c>
      <c r="R23" s="213">
        <v>56647.273999999998</v>
      </c>
      <c r="S23" s="213">
        <v>57299.134000000005</v>
      </c>
      <c r="T23" s="213">
        <v>58457.387999999992</v>
      </c>
      <c r="U23" s="213">
        <v>61750.639000000003</v>
      </c>
      <c r="V23" s="213">
        <v>62148.131000000001</v>
      </c>
      <c r="W23" s="213">
        <v>62034.546999999999</v>
      </c>
      <c r="X23" s="213">
        <v>61927.356</v>
      </c>
      <c r="Y23" s="213">
        <v>64435.562399999995</v>
      </c>
      <c r="Z23" s="213">
        <v>65372.833000000006</v>
      </c>
      <c r="AA23" s="213">
        <v>65379.376399999994</v>
      </c>
      <c r="AB23" s="213">
        <v>67145.323999999993</v>
      </c>
      <c r="AC23" s="213">
        <v>0</v>
      </c>
    </row>
    <row r="24" spans="1:29" ht="15" customHeight="1">
      <c r="A24" s="177" t="s">
        <v>195</v>
      </c>
      <c r="B24" s="214">
        <v>0.89149999999999996</v>
      </c>
      <c r="C24" s="214">
        <v>0.88780000000000003</v>
      </c>
      <c r="D24" s="214">
        <v>0.89187876676273203</v>
      </c>
      <c r="E24" s="214">
        <v>0.89895974585895033</v>
      </c>
      <c r="F24" s="214">
        <v>0.89531456741795234</v>
      </c>
      <c r="G24" s="214">
        <v>0.89068714229281409</v>
      </c>
      <c r="H24" s="214">
        <v>0.89035500000000001</v>
      </c>
      <c r="I24" s="214">
        <v>0.8813111179276526</v>
      </c>
      <c r="J24" s="214">
        <v>0.87544810124404526</v>
      </c>
      <c r="K24" s="214">
        <v>0.86189542607596048</v>
      </c>
      <c r="L24" s="214">
        <v>0.85500082888989692</v>
      </c>
      <c r="M24" s="214">
        <v>0.86895499080230842</v>
      </c>
      <c r="N24" s="214">
        <v>0.87791179939753705</v>
      </c>
      <c r="O24" s="214">
        <v>0.87878016363364508</v>
      </c>
      <c r="P24" s="214">
        <v>0.88149416235923339</v>
      </c>
      <c r="Q24" s="214">
        <v>0.86984773002918769</v>
      </c>
      <c r="R24" s="214">
        <v>0.86236463549156772</v>
      </c>
      <c r="S24" s="214">
        <v>0.867061390883612</v>
      </c>
      <c r="T24" s="214">
        <v>0.86758536697247235</v>
      </c>
      <c r="U24" s="214">
        <v>0.87816461640821442</v>
      </c>
      <c r="V24" s="214">
        <v>0.86665474646108021</v>
      </c>
      <c r="W24" s="214">
        <v>0.8614017573046</v>
      </c>
      <c r="X24" s="214">
        <v>0.86061116154122086</v>
      </c>
      <c r="Y24" s="214">
        <v>0.86756479182817603</v>
      </c>
      <c r="Z24" s="214">
        <v>0.87273469325376596</v>
      </c>
      <c r="AA24" s="214">
        <v>0.88144327962693769</v>
      </c>
      <c r="AB24" s="214">
        <v>0.88600328882116919</v>
      </c>
      <c r="AC24" s="214">
        <v>0</v>
      </c>
    </row>
    <row r="25" spans="1:29" s="9" customFormat="1" ht="15" customHeight="1">
      <c r="A25" s="217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pans="1:29" s="13" customFormat="1" ht="15" customHeight="1">
      <c r="A26" s="218" t="s">
        <v>380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</row>
    <row r="27" spans="1:29" s="13" customFormat="1" ht="15" customHeight="1">
      <c r="A27" s="218" t="s">
        <v>381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</row>
  </sheetData>
  <hyperlinks>
    <hyperlink ref="A2" location="Contents!A1" display="              (Contents)" xr:uid="{102EFB6D-1141-4324-A214-772F5549E7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H33"/>
  <sheetViews>
    <sheetView showGridLines="0" zoomScale="80" zoomScaleNormal="80" workbookViewId="0">
      <pane xSplit="1" ySplit="4" topLeftCell="R5" activePane="bottomRight" state="frozen"/>
      <selection activeCell="R17" sqref="R17"/>
      <selection pane="topRight" activeCell="R17" sqref="R17"/>
      <selection pane="bottomLeft" activeCell="R17" sqref="R17"/>
      <selection pane="bottomRight" activeCell="AI1" sqref="AI1"/>
    </sheetView>
  </sheetViews>
  <sheetFormatPr defaultColWidth="9.140625" defaultRowHeight="15" customHeight="1" outlineLevelCol="1"/>
  <cols>
    <col min="1" max="1" width="65.28515625" style="14" customWidth="1"/>
    <col min="2" max="15" width="9.85546875" style="5" bestFit="1" customWidth="1"/>
    <col min="16" max="17" width="9.85546875" style="40" bestFit="1" customWidth="1"/>
    <col min="18" max="31" width="9.85546875" style="5" bestFit="1" customWidth="1"/>
    <col min="32" max="32" width="10.7109375" style="5" bestFit="1" customWidth="1"/>
    <col min="33" max="33" width="9.140625" style="5" hidden="1" customWidth="1" outlineLevel="1"/>
    <col min="34" max="34" width="9.140625" style="5" collapsed="1"/>
    <col min="35" max="16384" width="9.140625" style="5"/>
  </cols>
  <sheetData>
    <row r="1" spans="1:33" ht="56.25" customHeight="1">
      <c r="A1" s="1"/>
    </row>
    <row r="2" spans="1:33" ht="15" customHeight="1">
      <c r="A2" s="160" t="s">
        <v>350</v>
      </c>
    </row>
    <row r="3" spans="1:33" s="9" customFormat="1" ht="15" customHeight="1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33" ht="15" customHeight="1">
      <c r="A4" s="115" t="s">
        <v>483</v>
      </c>
      <c r="B4" s="116" t="s">
        <v>63</v>
      </c>
      <c r="C4" s="116" t="s">
        <v>64</v>
      </c>
      <c r="D4" s="116" t="s">
        <v>272</v>
      </c>
      <c r="E4" s="116" t="s">
        <v>279</v>
      </c>
      <c r="F4" s="116" t="s">
        <v>68</v>
      </c>
      <c r="G4" s="116" t="s">
        <v>69</v>
      </c>
      <c r="H4" s="116" t="s">
        <v>173</v>
      </c>
      <c r="I4" s="116" t="s">
        <v>174</v>
      </c>
      <c r="J4" s="116" t="s">
        <v>70</v>
      </c>
      <c r="K4" s="116" t="s">
        <v>71</v>
      </c>
      <c r="L4" s="116" t="s">
        <v>155</v>
      </c>
      <c r="M4" s="116" t="s">
        <v>156</v>
      </c>
      <c r="N4" s="116" t="s">
        <v>80</v>
      </c>
      <c r="O4" s="116" t="s">
        <v>410</v>
      </c>
      <c r="P4" s="116" t="s">
        <v>414</v>
      </c>
      <c r="Q4" s="116" t="s">
        <v>469</v>
      </c>
      <c r="R4" s="116" t="s">
        <v>503</v>
      </c>
      <c r="S4" s="116" t="s">
        <v>547</v>
      </c>
      <c r="T4" s="116" t="s">
        <v>553</v>
      </c>
      <c r="U4" s="116" t="s">
        <v>561</v>
      </c>
      <c r="V4" s="116" t="s">
        <v>597</v>
      </c>
      <c r="W4" s="116" t="s">
        <v>605</v>
      </c>
      <c r="X4" s="116" t="s">
        <v>622</v>
      </c>
      <c r="Y4" s="116" t="s">
        <v>623</v>
      </c>
      <c r="Z4" s="116" t="s">
        <v>620</v>
      </c>
      <c r="AA4" s="116" t="s">
        <v>621</v>
      </c>
      <c r="AB4" s="116" t="s">
        <v>624</v>
      </c>
      <c r="AC4" s="116" t="s">
        <v>625</v>
      </c>
      <c r="AD4" s="116" t="s">
        <v>671</v>
      </c>
      <c r="AE4" s="116" t="s">
        <v>672</v>
      </c>
      <c r="AF4" s="116" t="s">
        <v>681</v>
      </c>
      <c r="AG4" s="116" t="s">
        <v>682</v>
      </c>
    </row>
    <row r="5" spans="1:33" s="99" customFormat="1" ht="15" customHeight="1">
      <c r="A5" s="220" t="s">
        <v>196</v>
      </c>
      <c r="B5" s="221">
        <v>11760.436664910001</v>
      </c>
      <c r="C5" s="221">
        <v>8578.6671804299986</v>
      </c>
      <c r="D5" s="221">
        <v>8720.5147040399988</v>
      </c>
      <c r="E5" s="221">
        <v>9290.0253371999988</v>
      </c>
      <c r="F5" s="221">
        <v>7736.67</v>
      </c>
      <c r="G5" s="221">
        <v>6465.37</v>
      </c>
      <c r="H5" s="221">
        <v>4693.0555602300001</v>
      </c>
      <c r="I5" s="221">
        <v>2290.7367249200001</v>
      </c>
      <c r="J5" s="221">
        <v>2607.7968573799999</v>
      </c>
      <c r="K5" s="221">
        <v>2608.1844310299998</v>
      </c>
      <c r="L5" s="221">
        <v>2362.1915927300001</v>
      </c>
      <c r="M5" s="221">
        <v>2766.1131650100001</v>
      </c>
      <c r="N5" s="221">
        <v>1654.90396283</v>
      </c>
      <c r="O5" s="221">
        <v>2159.0776412099999</v>
      </c>
      <c r="P5" s="221">
        <v>1839.0025014100001</v>
      </c>
      <c r="Q5" s="221">
        <v>1911.05500364</v>
      </c>
      <c r="R5" s="221">
        <v>2113.3715968399997</v>
      </c>
      <c r="S5" s="221">
        <v>1832.5468327399999</v>
      </c>
      <c r="T5" s="221">
        <v>1801.16523095</v>
      </c>
      <c r="U5" s="221">
        <v>1401.0314645999999</v>
      </c>
      <c r="V5" s="221">
        <v>1428.0106114300002</v>
      </c>
      <c r="W5" s="221">
        <v>1318.20148223</v>
      </c>
      <c r="X5" s="221">
        <v>1502.4949262299999</v>
      </c>
      <c r="Y5" s="221">
        <v>1469.4369858900002</v>
      </c>
      <c r="Z5" s="221">
        <v>1675.35331161</v>
      </c>
      <c r="AA5" s="221">
        <v>2525.3517759000001</v>
      </c>
      <c r="AB5" s="221">
        <v>3082.22048743</v>
      </c>
      <c r="AC5" s="221">
        <v>3121.7508046599996</v>
      </c>
      <c r="AD5" s="221">
        <v>2995.4708175300002</v>
      </c>
      <c r="AE5" s="221">
        <v>2365.9594476799998</v>
      </c>
      <c r="AF5" s="221">
        <v>2177.8190500800001</v>
      </c>
      <c r="AG5" s="221">
        <v>0</v>
      </c>
    </row>
    <row r="6" spans="1:33" s="99" customFormat="1" ht="15" customHeight="1">
      <c r="A6" s="220" t="s">
        <v>159</v>
      </c>
      <c r="B6" s="221">
        <f t="shared" ref="B6:I6" si="0">+B7+B8</f>
        <v>7429.4793140399997</v>
      </c>
      <c r="C6" s="221">
        <f t="shared" si="0"/>
        <v>10254.521350659999</v>
      </c>
      <c r="D6" s="221">
        <f t="shared" si="0"/>
        <v>9945.1498885500005</v>
      </c>
      <c r="E6" s="221">
        <f t="shared" si="0"/>
        <v>8503.2520707699987</v>
      </c>
      <c r="F6" s="221">
        <f t="shared" si="0"/>
        <v>10128.14</v>
      </c>
      <c r="G6" s="221">
        <f t="shared" si="0"/>
        <v>12635.62</v>
      </c>
      <c r="H6" s="221">
        <f t="shared" si="0"/>
        <v>10971.43396864</v>
      </c>
      <c r="I6" s="221">
        <f t="shared" si="0"/>
        <v>12084.955628799999</v>
      </c>
      <c r="J6" s="221">
        <v>11088.592244390002</v>
      </c>
      <c r="K6" s="221">
        <v>12484.504364370001</v>
      </c>
      <c r="L6" s="221">
        <v>17058.197396110001</v>
      </c>
      <c r="M6" s="221">
        <v>16355.702553650002</v>
      </c>
      <c r="N6" s="221">
        <v>20318.163110539997</v>
      </c>
      <c r="O6" s="221">
        <v>25061.80714194</v>
      </c>
      <c r="P6" s="221">
        <v>25198.08338104</v>
      </c>
      <c r="Q6" s="221">
        <v>25510.382586220006</v>
      </c>
      <c r="R6" s="221">
        <v>25233.80944071</v>
      </c>
      <c r="S6" s="221">
        <v>22962.569140899999</v>
      </c>
      <c r="T6" s="221">
        <v>23954.11388651</v>
      </c>
      <c r="U6" s="221">
        <v>24046.714028340008</v>
      </c>
      <c r="V6" s="221">
        <v>21876.990203310001</v>
      </c>
      <c r="W6" s="221">
        <v>23421.343209580002</v>
      </c>
      <c r="X6" s="221">
        <v>21925.269595769998</v>
      </c>
      <c r="Y6" s="221">
        <v>23425.319706279999</v>
      </c>
      <c r="Z6" s="221">
        <v>24115.106105759995</v>
      </c>
      <c r="AA6" s="221">
        <v>23737.892099249999</v>
      </c>
      <c r="AB6" s="221">
        <v>25958.93547543</v>
      </c>
      <c r="AC6" s="221">
        <v>27223.02746153</v>
      </c>
      <c r="AD6" s="221">
        <v>31062.374995640002</v>
      </c>
      <c r="AE6" s="221">
        <v>31810.837610069997</v>
      </c>
      <c r="AF6" s="221">
        <v>35957.305306399998</v>
      </c>
      <c r="AG6" s="221">
        <v>0</v>
      </c>
    </row>
    <row r="7" spans="1:33" s="39" customFormat="1" ht="15" customHeight="1">
      <c r="A7" s="222" t="s">
        <v>202</v>
      </c>
      <c r="B7" s="223">
        <v>5202.3797397899998</v>
      </c>
      <c r="C7" s="223">
        <v>8433.1802109399996</v>
      </c>
      <c r="D7" s="223">
        <v>7696.4365853900008</v>
      </c>
      <c r="E7" s="223">
        <v>6360.2511715299997</v>
      </c>
      <c r="F7" s="223">
        <v>7948.27</v>
      </c>
      <c r="G7" s="223">
        <v>10652.04</v>
      </c>
      <c r="H7" s="223">
        <v>8902.4923156599998</v>
      </c>
      <c r="I7" s="223">
        <v>9964.2154699999992</v>
      </c>
      <c r="J7" s="224">
        <v>8934.6469891400011</v>
      </c>
      <c r="K7" s="224">
        <v>10335.640794340001</v>
      </c>
      <c r="L7" s="224">
        <v>14869.2867006</v>
      </c>
      <c r="M7" s="224">
        <v>14273.429700740002</v>
      </c>
      <c r="N7" s="224">
        <v>16263.508523339999</v>
      </c>
      <c r="O7" s="224">
        <v>20760.517994330003</v>
      </c>
      <c r="P7" s="224">
        <v>20595.18252627</v>
      </c>
      <c r="Q7" s="224">
        <v>21037.929630580005</v>
      </c>
      <c r="R7" s="224">
        <v>20632.184713359999</v>
      </c>
      <c r="S7" s="224">
        <v>20357.577896840001</v>
      </c>
      <c r="T7" s="224">
        <v>20633.987052820001</v>
      </c>
      <c r="U7" s="224">
        <v>22116.998576180005</v>
      </c>
      <c r="V7" s="224">
        <v>19895.125820109999</v>
      </c>
      <c r="W7" s="224">
        <v>20977.933340510001</v>
      </c>
      <c r="X7" s="224">
        <v>20767.519000349999</v>
      </c>
      <c r="Y7" s="224">
        <v>21780.95762139</v>
      </c>
      <c r="Z7" s="224">
        <v>22540.201590939996</v>
      </c>
      <c r="AA7" s="224">
        <v>22485.72396902</v>
      </c>
      <c r="AB7" s="224">
        <v>24623.34237328</v>
      </c>
      <c r="AC7" s="224">
        <v>26047.81955977</v>
      </c>
      <c r="AD7" s="224">
        <v>29711.191601380004</v>
      </c>
      <c r="AE7" s="224">
        <v>30392.846272129998</v>
      </c>
      <c r="AF7" s="224">
        <v>30483.078417019999</v>
      </c>
      <c r="AG7" s="224">
        <v>0</v>
      </c>
    </row>
    <row r="8" spans="1:33" s="39" customFormat="1" ht="15" customHeight="1">
      <c r="A8" s="222" t="s">
        <v>197</v>
      </c>
      <c r="B8" s="223">
        <v>2227.0995742499999</v>
      </c>
      <c r="C8" s="223">
        <v>1821.34113972</v>
      </c>
      <c r="D8" s="223">
        <v>2248.7133031600001</v>
      </c>
      <c r="E8" s="223">
        <v>2143.0008992399999</v>
      </c>
      <c r="F8" s="223">
        <v>2179.87</v>
      </c>
      <c r="G8" s="223">
        <v>1983.58</v>
      </c>
      <c r="H8" s="223">
        <v>2068.9416529800001</v>
      </c>
      <c r="I8" s="223">
        <v>2120.7401587999998</v>
      </c>
      <c r="J8" s="224">
        <v>2153.9452552500002</v>
      </c>
      <c r="K8" s="224">
        <v>2148.8635700300001</v>
      </c>
      <c r="L8" s="224">
        <v>2188.9106955100001</v>
      </c>
      <c r="M8" s="224">
        <v>2082.27285291</v>
      </c>
      <c r="N8" s="224">
        <v>4054.6545871999997</v>
      </c>
      <c r="O8" s="224">
        <v>4301.2891476099994</v>
      </c>
      <c r="P8" s="224">
        <v>4602.9008547700005</v>
      </c>
      <c r="Q8" s="224">
        <v>4472.4529556400003</v>
      </c>
      <c r="R8" s="224">
        <v>4601.6247273500003</v>
      </c>
      <c r="S8" s="224">
        <v>2604.9912440600001</v>
      </c>
      <c r="T8" s="224">
        <v>3320.1268336900002</v>
      </c>
      <c r="U8" s="224">
        <v>1929.7154521600005</v>
      </c>
      <c r="V8" s="224">
        <v>1981.8643832000002</v>
      </c>
      <c r="W8" s="224">
        <v>2443.4098690700002</v>
      </c>
      <c r="X8" s="224">
        <v>1157.7505954200001</v>
      </c>
      <c r="Y8" s="224">
        <v>1644.36208489</v>
      </c>
      <c r="Z8" s="224">
        <v>1574.90451482</v>
      </c>
      <c r="AA8" s="224">
        <v>1252.1681302300001</v>
      </c>
      <c r="AB8" s="224">
        <v>1335.5931021499998</v>
      </c>
      <c r="AC8" s="224">
        <v>1175.2079017599999</v>
      </c>
      <c r="AD8" s="224">
        <v>1351.1833942600001</v>
      </c>
      <c r="AE8" s="224">
        <v>1417.9913379400002</v>
      </c>
      <c r="AF8" s="224">
        <v>5474.2268893800001</v>
      </c>
      <c r="AG8" s="224">
        <v>0</v>
      </c>
    </row>
    <row r="9" spans="1:33" s="99" customFormat="1" ht="15" customHeight="1">
      <c r="A9" s="220" t="s">
        <v>203</v>
      </c>
      <c r="B9" s="221">
        <f t="shared" ref="B9:I9" si="1">SUM(B10:B11)</f>
        <v>5987.4711979000003</v>
      </c>
      <c r="C9" s="221">
        <f t="shared" si="1"/>
        <v>5559.5108730900001</v>
      </c>
      <c r="D9" s="221">
        <f t="shared" si="1"/>
        <v>5294.0492836899994</v>
      </c>
      <c r="E9" s="221">
        <f t="shared" si="1"/>
        <v>5817.7893485100003</v>
      </c>
      <c r="F9" s="221">
        <f t="shared" si="1"/>
        <v>5766.2597157799992</v>
      </c>
      <c r="G9" s="221">
        <f t="shared" si="1"/>
        <v>6352.3678301300006</v>
      </c>
      <c r="H9" s="221">
        <f t="shared" si="1"/>
        <v>6461.2764452199999</v>
      </c>
      <c r="I9" s="221">
        <f t="shared" si="1"/>
        <v>6333.59534446</v>
      </c>
      <c r="J9" s="225">
        <v>6357.3517717699997</v>
      </c>
      <c r="K9" s="225">
        <v>6361.6750664899992</v>
      </c>
      <c r="L9" s="225">
        <v>6673.7398529000002</v>
      </c>
      <c r="M9" s="225">
        <v>6597.1685177799991</v>
      </c>
      <c r="N9" s="225">
        <v>3889.1871104899992</v>
      </c>
      <c r="O9" s="225">
        <v>3918.8514932999997</v>
      </c>
      <c r="P9" s="225">
        <v>4024.2743633599994</v>
      </c>
      <c r="Q9" s="225">
        <v>3693.1260777799998</v>
      </c>
      <c r="R9" s="225">
        <v>3673.0141833099997</v>
      </c>
      <c r="S9" s="225">
        <v>3304.9227759800006</v>
      </c>
      <c r="T9" s="225">
        <v>3813.1398214299998</v>
      </c>
      <c r="U9" s="225">
        <v>3588.4470439299998</v>
      </c>
      <c r="V9" s="225">
        <v>3319.3185207500001</v>
      </c>
      <c r="W9" s="225">
        <v>3638.6132194700003</v>
      </c>
      <c r="X9" s="225">
        <v>4290.2467150800003</v>
      </c>
      <c r="Y9" s="225">
        <v>2667.6336180600001</v>
      </c>
      <c r="Z9" s="225">
        <v>2656.6415717700002</v>
      </c>
      <c r="AA9" s="225">
        <v>2523.1874527600003</v>
      </c>
      <c r="AB9" s="225">
        <v>2599.6535625500001</v>
      </c>
      <c r="AC9" s="225">
        <v>2164.44618064</v>
      </c>
      <c r="AD9" s="225">
        <v>2557.9105839399999</v>
      </c>
      <c r="AE9" s="225">
        <v>2513.9907385199995</v>
      </c>
      <c r="AF9" s="225">
        <v>3160.8488992600001</v>
      </c>
      <c r="AG9" s="225">
        <v>0</v>
      </c>
    </row>
    <row r="10" spans="1:33" s="39" customFormat="1" ht="15" customHeight="1">
      <c r="A10" s="222" t="s">
        <v>205</v>
      </c>
      <c r="B10" s="224">
        <v>3283.55936213</v>
      </c>
      <c r="C10" s="224">
        <v>2653.01634298</v>
      </c>
      <c r="D10" s="224">
        <v>2586.1335361099996</v>
      </c>
      <c r="E10" s="224">
        <v>1960.5771700799999</v>
      </c>
      <c r="F10" s="224">
        <v>2004.00964079</v>
      </c>
      <c r="G10" s="223">
        <v>2048.4377898500002</v>
      </c>
      <c r="H10" s="224">
        <v>2097.2334584</v>
      </c>
      <c r="I10" s="224">
        <v>2141.7847420200001</v>
      </c>
      <c r="J10" s="224">
        <v>2187.9903919600001</v>
      </c>
      <c r="K10" s="224">
        <v>2240.3967487499999</v>
      </c>
      <c r="L10" s="224">
        <v>2244.9520665100003</v>
      </c>
      <c r="M10" s="224">
        <v>2287.7402872899997</v>
      </c>
      <c r="N10" s="224">
        <v>2287.6561479599995</v>
      </c>
      <c r="O10" s="224">
        <v>2269.9986978299999</v>
      </c>
      <c r="P10" s="224">
        <v>2285.4288579499998</v>
      </c>
      <c r="Q10" s="224">
        <v>2127.4972734200001</v>
      </c>
      <c r="R10" s="224">
        <v>1914.4124929500001</v>
      </c>
      <c r="S10" s="224">
        <v>1797.2242204300001</v>
      </c>
      <c r="T10" s="224">
        <v>2133.4750465699999</v>
      </c>
      <c r="U10" s="224">
        <v>1905.38814751</v>
      </c>
      <c r="V10" s="224">
        <v>1855.7602669899998</v>
      </c>
      <c r="W10" s="224">
        <v>2058.1598953799999</v>
      </c>
      <c r="X10" s="224">
        <v>2104.35022592</v>
      </c>
      <c r="Y10" s="224">
        <v>2130.2539382099999</v>
      </c>
      <c r="Z10" s="224">
        <v>2095.9959392999999</v>
      </c>
      <c r="AA10" s="224">
        <v>1794.0357929200002</v>
      </c>
      <c r="AB10" s="224">
        <v>1558.9468385299999</v>
      </c>
      <c r="AC10" s="224">
        <v>1530.02650513</v>
      </c>
      <c r="AD10" s="224">
        <v>1417.2340707599999</v>
      </c>
      <c r="AE10" s="224">
        <v>1373.7571568699998</v>
      </c>
      <c r="AF10" s="224">
        <v>1669.56467004</v>
      </c>
      <c r="AG10" s="224">
        <v>0</v>
      </c>
    </row>
    <row r="11" spans="1:33" s="39" customFormat="1" ht="15" customHeight="1">
      <c r="A11" s="222" t="s">
        <v>131</v>
      </c>
      <c r="B11" s="224">
        <v>2703.9118357699999</v>
      </c>
      <c r="C11" s="224">
        <v>2906.4945301100001</v>
      </c>
      <c r="D11" s="224">
        <v>2707.9157475799998</v>
      </c>
      <c r="E11" s="224">
        <v>3857.2121784300002</v>
      </c>
      <c r="F11" s="224">
        <v>3762.2500749899996</v>
      </c>
      <c r="G11" s="223">
        <v>4303.93004028</v>
      </c>
      <c r="H11" s="224">
        <v>4364.0429868199999</v>
      </c>
      <c r="I11" s="224">
        <v>4191.8106024399995</v>
      </c>
      <c r="J11" s="224">
        <v>4169.3613798099996</v>
      </c>
      <c r="K11" s="224">
        <v>4121.2783177399997</v>
      </c>
      <c r="L11" s="224">
        <v>4428.7877863900003</v>
      </c>
      <c r="M11" s="224">
        <v>4309.4282304899998</v>
      </c>
      <c r="N11" s="224">
        <v>1601.5309625299999</v>
      </c>
      <c r="O11" s="224">
        <v>1648.8527954699998</v>
      </c>
      <c r="P11" s="224">
        <v>1738.8455054099998</v>
      </c>
      <c r="Q11" s="224">
        <v>1565.62880436</v>
      </c>
      <c r="R11" s="224">
        <v>1758.6016903599998</v>
      </c>
      <c r="S11" s="224">
        <v>1507.6985555500003</v>
      </c>
      <c r="T11" s="224">
        <v>1679.6647748599999</v>
      </c>
      <c r="U11" s="224">
        <v>1683.0588964199999</v>
      </c>
      <c r="V11" s="224">
        <v>1463.5582537600001</v>
      </c>
      <c r="W11" s="224">
        <v>1580.4533240900003</v>
      </c>
      <c r="X11" s="224">
        <v>2185.8964891599999</v>
      </c>
      <c r="Y11" s="224">
        <v>537.37967985</v>
      </c>
      <c r="Z11" s="224">
        <v>560.64563247000001</v>
      </c>
      <c r="AA11" s="224">
        <v>729.15165983999987</v>
      </c>
      <c r="AB11" s="224">
        <v>1040.7067240199999</v>
      </c>
      <c r="AC11" s="224">
        <v>634.41967550999993</v>
      </c>
      <c r="AD11" s="224">
        <v>1140.6765131799998</v>
      </c>
      <c r="AE11" s="224">
        <v>1140.2335816499999</v>
      </c>
      <c r="AF11" s="224">
        <v>1491.28422922</v>
      </c>
      <c r="AG11" s="224">
        <v>0</v>
      </c>
    </row>
    <row r="12" spans="1:33" s="99" customFormat="1" ht="15" customHeight="1">
      <c r="A12" s="220" t="s">
        <v>204</v>
      </c>
      <c r="B12" s="221">
        <v>4303.8126760700006</v>
      </c>
      <c r="C12" s="221">
        <v>4459.0703699699998</v>
      </c>
      <c r="D12" s="221">
        <v>4467.9010643900001</v>
      </c>
      <c r="E12" s="221">
        <v>4061.58286696</v>
      </c>
      <c r="F12" s="221">
        <v>3533.38</v>
      </c>
      <c r="G12" s="221">
        <v>4110.6899999999996</v>
      </c>
      <c r="H12" s="221">
        <v>4394.06783765</v>
      </c>
      <c r="I12" s="221">
        <v>3974.3335832000002</v>
      </c>
      <c r="J12" s="225">
        <v>3374.4482659199994</v>
      </c>
      <c r="K12" s="225">
        <v>3324.4476475400002</v>
      </c>
      <c r="L12" s="225">
        <v>3142.3244392499992</v>
      </c>
      <c r="M12" s="225">
        <v>3578.3595492600002</v>
      </c>
      <c r="N12" s="225">
        <v>5594.1082542599997</v>
      </c>
      <c r="O12" s="225">
        <v>4976.7687993199988</v>
      </c>
      <c r="P12" s="225">
        <v>4517.459823109999</v>
      </c>
      <c r="Q12" s="225">
        <v>3745.4019413599999</v>
      </c>
      <c r="R12" s="225">
        <v>3707.3007826199996</v>
      </c>
      <c r="S12" s="225">
        <v>4197.9277856199997</v>
      </c>
      <c r="T12" s="225">
        <v>4341.1347742300004</v>
      </c>
      <c r="U12" s="225">
        <v>5102.5542366400005</v>
      </c>
      <c r="V12" s="225">
        <v>5288.3445212699999</v>
      </c>
      <c r="W12" s="225">
        <v>6131.644521350001</v>
      </c>
      <c r="X12" s="225">
        <v>6068.0275547600013</v>
      </c>
      <c r="Y12" s="225">
        <v>6641.0068613600006</v>
      </c>
      <c r="Z12" s="225">
        <v>7892.3240115700019</v>
      </c>
      <c r="AA12" s="225">
        <v>7441.5051436500007</v>
      </c>
      <c r="AB12" s="225">
        <v>7558.4069795100013</v>
      </c>
      <c r="AC12" s="225">
        <v>5614.3299512399999</v>
      </c>
      <c r="AD12" s="225">
        <v>4932.1556519800006</v>
      </c>
      <c r="AE12" s="225">
        <v>5583.2424811700002</v>
      </c>
      <c r="AF12" s="225">
        <v>6498.1002924199993</v>
      </c>
      <c r="AG12" s="225">
        <v>0</v>
      </c>
    </row>
    <row r="13" spans="1:33" s="99" customFormat="1" ht="15" customHeight="1">
      <c r="A13" s="220" t="s">
        <v>198</v>
      </c>
      <c r="B13" s="221">
        <f>SUM(B14:B16)</f>
        <v>22043.177161599997</v>
      </c>
      <c r="C13" s="221">
        <f t="shared" ref="C13:I13" si="2">SUM(C14:C16)</f>
        <v>23095.336657350002</v>
      </c>
      <c r="D13" s="221">
        <f t="shared" si="2"/>
        <v>23938.383041810004</v>
      </c>
      <c r="E13" s="221">
        <f t="shared" si="2"/>
        <v>23468.098717949997</v>
      </c>
      <c r="F13" s="221">
        <f t="shared" si="2"/>
        <v>23150.400000000001</v>
      </c>
      <c r="G13" s="221">
        <f t="shared" si="2"/>
        <v>25452.6</v>
      </c>
      <c r="H13" s="221">
        <f t="shared" si="2"/>
        <v>27773.470244499997</v>
      </c>
      <c r="I13" s="221">
        <f t="shared" si="2"/>
        <v>29679.649665160003</v>
      </c>
      <c r="J13" s="225">
        <v>29543.342606800001</v>
      </c>
      <c r="K13" s="225">
        <v>29403.277710760001</v>
      </c>
      <c r="L13" s="225">
        <v>28397.496079850003</v>
      </c>
      <c r="M13" s="225">
        <v>27961.64805381</v>
      </c>
      <c r="N13" s="225">
        <v>27014.313644649996</v>
      </c>
      <c r="O13" s="225">
        <v>26375.231667850003</v>
      </c>
      <c r="P13" s="225">
        <v>27388.973174630002</v>
      </c>
      <c r="Q13" s="225">
        <v>31918.521758340004</v>
      </c>
      <c r="R13" s="225">
        <v>29415.058714490006</v>
      </c>
      <c r="S13" s="225">
        <v>27065.930618570001</v>
      </c>
      <c r="T13" s="225">
        <v>28414.495182489998</v>
      </c>
      <c r="U13" s="225">
        <v>29458.353484879997</v>
      </c>
      <c r="V13" s="225">
        <v>32440.414164189999</v>
      </c>
      <c r="W13" s="225">
        <v>32334.203372829994</v>
      </c>
      <c r="X13" s="225">
        <v>33677.104667749991</v>
      </c>
      <c r="Y13" s="225">
        <v>33544.102427990001</v>
      </c>
      <c r="Z13" s="225">
        <v>31791.177211370003</v>
      </c>
      <c r="AA13" s="225">
        <v>32333.250262190002</v>
      </c>
      <c r="AB13" s="225">
        <v>35368.685969229999</v>
      </c>
      <c r="AC13" s="225">
        <v>36725.292518430004</v>
      </c>
      <c r="AD13" s="225">
        <v>37192.769142799996</v>
      </c>
      <c r="AE13" s="225">
        <v>37402.717199989995</v>
      </c>
      <c r="AF13" s="225">
        <v>39445.817446070003</v>
      </c>
      <c r="AG13" s="225">
        <v>0</v>
      </c>
    </row>
    <row r="14" spans="1:33" s="39" customFormat="1" ht="15" customHeight="1">
      <c r="A14" s="222" t="s">
        <v>199</v>
      </c>
      <c r="B14" s="223">
        <v>19430.921381599997</v>
      </c>
      <c r="C14" s="223">
        <v>20431.658245770002</v>
      </c>
      <c r="D14" s="223">
        <v>21259.966660150003</v>
      </c>
      <c r="E14" s="223">
        <v>20617.260771379999</v>
      </c>
      <c r="F14" s="223">
        <v>20537.2</v>
      </c>
      <c r="G14" s="223">
        <v>20843.849999999999</v>
      </c>
      <c r="H14" s="223">
        <v>23612.417649759998</v>
      </c>
      <c r="I14" s="223">
        <v>24804.175427710001</v>
      </c>
      <c r="J14" s="224">
        <v>25043.408421839998</v>
      </c>
      <c r="K14" s="224">
        <v>25403.720397100002</v>
      </c>
      <c r="L14" s="224">
        <v>24993.699641630003</v>
      </c>
      <c r="M14" s="224">
        <v>25081.446875080001</v>
      </c>
      <c r="N14" s="224">
        <v>24720.703898249998</v>
      </c>
      <c r="O14" s="224">
        <v>24493.680435860002</v>
      </c>
      <c r="P14" s="224">
        <v>25755.972745730003</v>
      </c>
      <c r="Q14" s="224">
        <v>30288.164081200004</v>
      </c>
      <c r="R14" s="224">
        <v>27959.271271260004</v>
      </c>
      <c r="S14" s="224">
        <v>25256.283043160001</v>
      </c>
      <c r="T14" s="224">
        <v>26512.43413319</v>
      </c>
      <c r="U14" s="224">
        <v>27172.458776009997</v>
      </c>
      <c r="V14" s="224">
        <v>29572.094922609998</v>
      </c>
      <c r="W14" s="224">
        <v>28578.670683859993</v>
      </c>
      <c r="X14" s="224">
        <v>29289.306989589993</v>
      </c>
      <c r="Y14" s="224">
        <v>29158.812155370004</v>
      </c>
      <c r="Z14" s="224">
        <v>26899.924079870001</v>
      </c>
      <c r="AA14" s="224">
        <v>27188.282096040002</v>
      </c>
      <c r="AB14" s="224">
        <v>30498.622009259998</v>
      </c>
      <c r="AC14" s="224">
        <v>32021.990778680003</v>
      </c>
      <c r="AD14" s="224">
        <v>32530.724087639999</v>
      </c>
      <c r="AE14" s="224">
        <v>33670.355440619998</v>
      </c>
      <c r="AF14" s="224">
        <v>34978.43270184</v>
      </c>
      <c r="AG14" s="224">
        <v>0</v>
      </c>
    </row>
    <row r="15" spans="1:33" s="39" customFormat="1" ht="15" customHeight="1">
      <c r="A15" s="222" t="s">
        <v>200</v>
      </c>
      <c r="B15" s="223">
        <v>2612.25578</v>
      </c>
      <c r="C15" s="223">
        <v>2663.6784115800001</v>
      </c>
      <c r="D15" s="223">
        <v>2678.4163816600003</v>
      </c>
      <c r="E15" s="223">
        <v>2850.8379465699995</v>
      </c>
      <c r="F15" s="223">
        <v>2613.1999999999998</v>
      </c>
      <c r="G15" s="223">
        <v>2583.08</v>
      </c>
      <c r="H15" s="223">
        <v>2454.0431756499997</v>
      </c>
      <c r="I15" s="223">
        <v>2228.6992246600003</v>
      </c>
      <c r="J15" s="224">
        <v>2191.0893878299999</v>
      </c>
      <c r="K15" s="224">
        <v>2061.7093917100001</v>
      </c>
      <c r="L15" s="224">
        <v>2094.7180520400002</v>
      </c>
      <c r="M15" s="224">
        <v>1994.4213786</v>
      </c>
      <c r="N15" s="224">
        <v>1934.6395390800003</v>
      </c>
      <c r="O15" s="224">
        <v>1881.5512319900001</v>
      </c>
      <c r="P15" s="224">
        <v>1633.0004288999999</v>
      </c>
      <c r="Q15" s="224">
        <v>1630.3576771400001</v>
      </c>
      <c r="R15" s="224">
        <v>1455.78744323</v>
      </c>
      <c r="S15" s="224">
        <v>1809.6475754100002</v>
      </c>
      <c r="T15" s="224">
        <v>1902.0610492999999</v>
      </c>
      <c r="U15" s="224">
        <v>2285.8947088700002</v>
      </c>
      <c r="V15" s="224">
        <v>2868.3192415799995</v>
      </c>
      <c r="W15" s="224">
        <v>3755.53268897</v>
      </c>
      <c r="X15" s="224">
        <v>4387.79767816</v>
      </c>
      <c r="Y15" s="224">
        <v>4385.2902726200009</v>
      </c>
      <c r="Z15" s="224">
        <v>4891.2531315000006</v>
      </c>
      <c r="AA15" s="224">
        <v>5144.9681661499999</v>
      </c>
      <c r="AB15" s="224">
        <v>4870.0639599699998</v>
      </c>
      <c r="AC15" s="224">
        <v>4703.3017397499998</v>
      </c>
      <c r="AD15" s="224">
        <v>4662.0450551600006</v>
      </c>
      <c r="AE15" s="224">
        <v>3732.3617593699996</v>
      </c>
      <c r="AF15" s="224">
        <v>4467.3847442300003</v>
      </c>
      <c r="AG15" s="224">
        <v>0</v>
      </c>
    </row>
    <row r="16" spans="1:33" s="39" customFormat="1" ht="15" customHeight="1">
      <c r="A16" s="222" t="s">
        <v>201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2025.67</v>
      </c>
      <c r="H16" s="223">
        <v>1707.0094190899997</v>
      </c>
      <c r="I16" s="223">
        <v>2646.7750127899999</v>
      </c>
      <c r="J16" s="224">
        <v>2308.8447971300002</v>
      </c>
      <c r="K16" s="224">
        <v>1937.84792195</v>
      </c>
      <c r="L16" s="224">
        <v>1309.0783861800001</v>
      </c>
      <c r="M16" s="224">
        <v>885.77980013000001</v>
      </c>
      <c r="N16" s="224">
        <v>358.97020731999999</v>
      </c>
      <c r="O16" s="224">
        <v>0</v>
      </c>
      <c r="P16" s="224">
        <v>0</v>
      </c>
      <c r="Q16" s="224">
        <v>0</v>
      </c>
      <c r="R16" s="224">
        <v>0</v>
      </c>
      <c r="S16" s="224">
        <v>0</v>
      </c>
      <c r="T16" s="224">
        <v>0</v>
      </c>
      <c r="U16" s="224">
        <v>0</v>
      </c>
      <c r="V16" s="224">
        <v>0</v>
      </c>
      <c r="W16" s="224">
        <v>0</v>
      </c>
      <c r="X16" s="224">
        <v>0</v>
      </c>
      <c r="Y16" s="224">
        <v>0</v>
      </c>
      <c r="Z16" s="224">
        <v>0</v>
      </c>
      <c r="AA16" s="224">
        <v>0</v>
      </c>
      <c r="AB16" s="224">
        <v>0</v>
      </c>
      <c r="AC16" s="224">
        <v>0</v>
      </c>
      <c r="AD16" s="224">
        <v>0</v>
      </c>
      <c r="AE16" s="224">
        <v>0</v>
      </c>
      <c r="AF16" s="224">
        <v>0</v>
      </c>
      <c r="AG16" s="224">
        <v>0</v>
      </c>
    </row>
    <row r="17" spans="1:33" s="99" customFormat="1" ht="15" customHeight="1">
      <c r="A17" s="220" t="s">
        <v>628</v>
      </c>
      <c r="B17" s="221">
        <v>11437.809925760001</v>
      </c>
      <c r="C17" s="221">
        <v>10446.572763</v>
      </c>
      <c r="D17" s="221">
        <v>11509.563595000001</v>
      </c>
      <c r="E17" s="221">
        <v>9445.2955853200001</v>
      </c>
      <c r="F17" s="221">
        <v>7731.2</v>
      </c>
      <c r="G17" s="221">
        <v>8197.6</v>
      </c>
      <c r="H17" s="221">
        <v>6634.7611656900008</v>
      </c>
      <c r="I17" s="221">
        <v>5913.5550996599995</v>
      </c>
      <c r="J17" s="225">
        <v>6775.5104349099993</v>
      </c>
      <c r="K17" s="225">
        <v>5575.2274258599991</v>
      </c>
      <c r="L17" s="225">
        <v>5481.1750694399998</v>
      </c>
      <c r="M17" s="225">
        <v>4494.0331326999994</v>
      </c>
      <c r="N17" s="225">
        <v>5583.9600634600001</v>
      </c>
      <c r="O17" s="225">
        <v>7955.7775714899999</v>
      </c>
      <c r="P17" s="225">
        <v>6667.6013163200005</v>
      </c>
      <c r="Q17" s="225">
        <v>5561.6586674700011</v>
      </c>
      <c r="R17" s="225">
        <v>5802.6606760699997</v>
      </c>
      <c r="S17" s="225">
        <v>8496.6676689099986</v>
      </c>
      <c r="T17" s="225">
        <v>8522.2597671100011</v>
      </c>
      <c r="U17" s="225">
        <v>8177.5090261599998</v>
      </c>
      <c r="V17" s="225">
        <v>6756.4350578300009</v>
      </c>
      <c r="W17" s="225">
        <v>7451.0586006000012</v>
      </c>
      <c r="X17" s="225">
        <v>8678.2687199200009</v>
      </c>
      <c r="Y17" s="225">
        <v>10794.94583085</v>
      </c>
      <c r="Z17" s="225">
        <v>15397.254742110001</v>
      </c>
      <c r="AA17" s="225">
        <v>13194.836287129998</v>
      </c>
      <c r="AB17" s="225">
        <v>10871.020199619999</v>
      </c>
      <c r="AC17" s="225">
        <v>11354.685801110001</v>
      </c>
      <c r="AD17" s="225">
        <v>11761.64223503</v>
      </c>
      <c r="AE17" s="225">
        <v>9854.0770159699987</v>
      </c>
      <c r="AF17" s="225">
        <v>11114.99096318</v>
      </c>
      <c r="AG17" s="225">
        <v>0</v>
      </c>
    </row>
    <row r="18" spans="1:33" s="39" customFormat="1" ht="15" customHeight="1">
      <c r="A18" s="226" t="s">
        <v>627</v>
      </c>
      <c r="B18" s="224">
        <f t="shared" ref="B18:H18" si="3">B17</f>
        <v>11437.809925760001</v>
      </c>
      <c r="C18" s="224">
        <f t="shared" si="3"/>
        <v>10446.572763</v>
      </c>
      <c r="D18" s="224">
        <f t="shared" si="3"/>
        <v>11509.563595000001</v>
      </c>
      <c r="E18" s="224">
        <f t="shared" si="3"/>
        <v>9445.2955853200001</v>
      </c>
      <c r="F18" s="224">
        <f t="shared" si="3"/>
        <v>7731.2</v>
      </c>
      <c r="G18" s="224">
        <f t="shared" si="3"/>
        <v>8197.6</v>
      </c>
      <c r="H18" s="224">
        <f t="shared" si="3"/>
        <v>6634.7611656900008</v>
      </c>
      <c r="I18" s="224">
        <f>I17</f>
        <v>5913.5550996599995</v>
      </c>
      <c r="J18" s="224">
        <v>6775.5104349099993</v>
      </c>
      <c r="K18" s="224">
        <v>5575.2274258599991</v>
      </c>
      <c r="L18" s="224">
        <v>5481.1750694399998</v>
      </c>
      <c r="M18" s="224">
        <v>4494.0331326999994</v>
      </c>
      <c r="N18" s="224">
        <v>5583.9600634600001</v>
      </c>
      <c r="O18" s="224">
        <v>7955.7775714899999</v>
      </c>
      <c r="P18" s="224">
        <v>6667.6013163200005</v>
      </c>
      <c r="Q18" s="224">
        <v>5561.6586674700011</v>
      </c>
      <c r="R18" s="224">
        <v>5802.6606760699997</v>
      </c>
      <c r="S18" s="224">
        <v>6586.5391665299994</v>
      </c>
      <c r="T18" s="224">
        <v>6464.6290134600004</v>
      </c>
      <c r="U18" s="224">
        <v>6621.6864538599993</v>
      </c>
      <c r="V18" s="224">
        <v>5473.047260880001</v>
      </c>
      <c r="W18" s="224">
        <v>4441.3827560100008</v>
      </c>
      <c r="X18" s="224">
        <v>5111.64063859</v>
      </c>
      <c r="Y18" s="224">
        <v>7411.3650146700002</v>
      </c>
      <c r="Z18" s="224">
        <v>12406.205935740001</v>
      </c>
      <c r="AA18" s="224">
        <v>10582.159368659999</v>
      </c>
      <c r="AB18" s="224">
        <v>8843.1439317599998</v>
      </c>
      <c r="AC18" s="224">
        <v>10539.278079200001</v>
      </c>
      <c r="AD18" s="224">
        <v>11009.50997248</v>
      </c>
      <c r="AE18" s="224">
        <v>9139.5319434599987</v>
      </c>
      <c r="AF18" s="224">
        <v>10387.9798453</v>
      </c>
      <c r="AG18" s="224">
        <v>0</v>
      </c>
    </row>
    <row r="19" spans="1:33" s="39" customFormat="1" ht="15" customHeight="1">
      <c r="A19" s="226" t="s">
        <v>626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4">
        <v>0</v>
      </c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  <c r="Q19" s="224">
        <v>0</v>
      </c>
      <c r="R19" s="224">
        <v>0</v>
      </c>
      <c r="S19" s="224">
        <v>1910.1285023800001</v>
      </c>
      <c r="T19" s="224">
        <v>2057.6307536500003</v>
      </c>
      <c r="U19" s="224">
        <v>1555.8225723</v>
      </c>
      <c r="V19" s="224">
        <v>1283.3877969499999</v>
      </c>
      <c r="W19" s="224">
        <v>3009.67584459</v>
      </c>
      <c r="X19" s="224">
        <v>3566.62808133</v>
      </c>
      <c r="Y19" s="224">
        <v>3383.5808161799996</v>
      </c>
      <c r="Z19" s="224">
        <v>2991.04880637</v>
      </c>
      <c r="AA19" s="224">
        <v>2612.6769184699997</v>
      </c>
      <c r="AB19" s="224">
        <v>2027.8762678599999</v>
      </c>
      <c r="AC19" s="224">
        <v>815.40772190999996</v>
      </c>
      <c r="AD19" s="224">
        <v>752.13226254999995</v>
      </c>
      <c r="AE19" s="224">
        <v>714.54507250999995</v>
      </c>
      <c r="AF19" s="224">
        <v>727.01111788000003</v>
      </c>
      <c r="AG19" s="224">
        <v>0</v>
      </c>
    </row>
    <row r="20" spans="1:33" s="99" customFormat="1" ht="15" customHeight="1">
      <c r="A20" s="220" t="s">
        <v>206</v>
      </c>
      <c r="B20" s="221">
        <v>1109.6899250399999</v>
      </c>
      <c r="C20" s="221">
        <v>949.73122377999994</v>
      </c>
      <c r="D20" s="221">
        <v>892.07251115999998</v>
      </c>
      <c r="E20" s="221">
        <v>607.30670591000001</v>
      </c>
      <c r="F20" s="221">
        <v>390</v>
      </c>
      <c r="G20" s="221">
        <v>605.79999999999995</v>
      </c>
      <c r="H20" s="221">
        <v>678.33863972000006</v>
      </c>
      <c r="I20" s="221">
        <v>531.73716910999997</v>
      </c>
      <c r="J20" s="225">
        <v>501.56436213000001</v>
      </c>
      <c r="K20" s="225">
        <v>773.33019361000004</v>
      </c>
      <c r="L20" s="225">
        <v>4213.0932880600003</v>
      </c>
      <c r="M20" s="225">
        <v>4058.9706677499998</v>
      </c>
      <c r="N20" s="225">
        <v>5249.5540116100001</v>
      </c>
      <c r="O20" s="225">
        <v>5534.0690426699994</v>
      </c>
      <c r="P20" s="225">
        <v>8314.8240640200002</v>
      </c>
      <c r="Q20" s="225">
        <v>8230.5369823099991</v>
      </c>
      <c r="R20" s="225">
        <v>8903.7741125800003</v>
      </c>
      <c r="S20" s="225">
        <v>7982.0760075299995</v>
      </c>
      <c r="T20" s="225">
        <v>8460.4641330899995</v>
      </c>
      <c r="U20" s="225">
        <v>8814.9278823699988</v>
      </c>
      <c r="V20" s="225">
        <v>7527.9969052199995</v>
      </c>
      <c r="W20" s="225">
        <v>8537.0539195199999</v>
      </c>
      <c r="X20" s="225">
        <v>6649.6200676600001</v>
      </c>
      <c r="Y20" s="225">
        <v>6391.996554209999</v>
      </c>
      <c r="Z20" s="225">
        <v>6163.3430862200003</v>
      </c>
      <c r="AA20" s="225">
        <v>6117.2449496299996</v>
      </c>
      <c r="AB20" s="225">
        <v>6570.7739674000004</v>
      </c>
      <c r="AC20" s="225">
        <v>6510.6675690100001</v>
      </c>
      <c r="AD20" s="225">
        <v>6029.6105675299996</v>
      </c>
      <c r="AE20" s="225">
        <v>6745.8659092400003</v>
      </c>
      <c r="AF20" s="225">
        <v>4159.6548945799996</v>
      </c>
      <c r="AG20" s="225">
        <v>0</v>
      </c>
    </row>
    <row r="21" spans="1:33" s="99" customFormat="1" ht="15" customHeight="1">
      <c r="A21" s="220" t="s">
        <v>127</v>
      </c>
      <c r="B21" s="227">
        <v>1.2144999999999999</v>
      </c>
      <c r="C21" s="221">
        <v>9.0846802300000018</v>
      </c>
      <c r="D21" s="221">
        <v>9.2960559499999995</v>
      </c>
      <c r="E21" s="221">
        <v>9.5123628399999998</v>
      </c>
      <c r="F21" s="221">
        <v>8.39</v>
      </c>
      <c r="G21" s="221">
        <v>0</v>
      </c>
      <c r="H21" s="221">
        <v>0</v>
      </c>
      <c r="I21" s="221">
        <v>0</v>
      </c>
      <c r="J21" s="221">
        <v>120.3599361</v>
      </c>
      <c r="K21" s="221">
        <v>122.25784212000001</v>
      </c>
      <c r="L21" s="221">
        <v>45.131908189999997</v>
      </c>
      <c r="M21" s="221">
        <v>45.717792859999996</v>
      </c>
      <c r="N21" s="221">
        <v>54.469424839999995</v>
      </c>
      <c r="O21" s="221">
        <v>54.948100530000005</v>
      </c>
      <c r="P21" s="221">
        <v>9.5954132599999991</v>
      </c>
      <c r="Q21" s="221">
        <v>5.4623477899999999</v>
      </c>
      <c r="R21" s="221">
        <v>5.5326858300000001</v>
      </c>
      <c r="S21" s="221">
        <v>5.60472634</v>
      </c>
      <c r="T21" s="221">
        <v>0</v>
      </c>
      <c r="U21" s="221">
        <v>0</v>
      </c>
      <c r="V21" s="221">
        <v>0</v>
      </c>
      <c r="W21" s="221">
        <v>20.123603120000002</v>
      </c>
      <c r="X21" s="221">
        <v>20.808952440000002</v>
      </c>
      <c r="Y21" s="221">
        <v>21.517643199999998</v>
      </c>
      <c r="Z21" s="221">
        <v>14.58726379</v>
      </c>
      <c r="AA21" s="221">
        <v>0</v>
      </c>
      <c r="AB21" s="221">
        <v>0</v>
      </c>
      <c r="AC21" s="221">
        <v>0</v>
      </c>
      <c r="AD21" s="221">
        <v>0</v>
      </c>
      <c r="AE21" s="221">
        <v>0</v>
      </c>
      <c r="AF21" s="221">
        <v>0</v>
      </c>
      <c r="AG21" s="221">
        <v>0</v>
      </c>
    </row>
    <row r="22" spans="1:33" s="39" customFormat="1" ht="15" customHeight="1">
      <c r="A22" s="228" t="s">
        <v>207</v>
      </c>
      <c r="B22" s="221">
        <f t="shared" ref="B22:AD22" si="4">+B5+B6+B9+B12+B13+B17+B20+B21</f>
        <v>64073.091365319997</v>
      </c>
      <c r="C22" s="221">
        <f t="shared" si="4"/>
        <v>63352.49509851</v>
      </c>
      <c r="D22" s="221">
        <f t="shared" si="4"/>
        <v>64776.930144590006</v>
      </c>
      <c r="E22" s="221">
        <f t="shared" si="4"/>
        <v>61202.862995459989</v>
      </c>
      <c r="F22" s="221">
        <f t="shared" si="4"/>
        <v>58444.439715779998</v>
      </c>
      <c r="G22" s="221">
        <f t="shared" si="4"/>
        <v>63820.047830129995</v>
      </c>
      <c r="H22" s="221">
        <f t="shared" si="4"/>
        <v>61606.403861649997</v>
      </c>
      <c r="I22" s="221">
        <f t="shared" si="4"/>
        <v>60808.563215310001</v>
      </c>
      <c r="J22" s="221">
        <f t="shared" si="4"/>
        <v>60368.966479400005</v>
      </c>
      <c r="K22" s="221">
        <f t="shared" si="4"/>
        <v>60652.904681780004</v>
      </c>
      <c r="L22" s="221">
        <f t="shared" si="4"/>
        <v>67373.349626530005</v>
      </c>
      <c r="M22" s="221">
        <f t="shared" si="4"/>
        <v>65857.713432820005</v>
      </c>
      <c r="N22" s="221">
        <f t="shared" si="4"/>
        <v>69358.659582679989</v>
      </c>
      <c r="O22" s="221">
        <f t="shared" si="4"/>
        <v>76036.531458310012</v>
      </c>
      <c r="P22" s="221">
        <f t="shared" si="4"/>
        <v>77959.814037150005</v>
      </c>
      <c r="Q22" s="221">
        <f t="shared" si="4"/>
        <v>80576.145364910029</v>
      </c>
      <c r="R22" s="221">
        <f t="shared" si="4"/>
        <v>78854.522192449993</v>
      </c>
      <c r="S22" s="221">
        <f t="shared" si="4"/>
        <v>75848.245556590002</v>
      </c>
      <c r="T22" s="221">
        <f t="shared" si="4"/>
        <v>79306.77279581</v>
      </c>
      <c r="U22" s="221">
        <f t="shared" si="4"/>
        <v>80589.53716692001</v>
      </c>
      <c r="V22" s="221">
        <f t="shared" si="4"/>
        <v>78637.509984000004</v>
      </c>
      <c r="W22" s="221">
        <f t="shared" si="4"/>
        <v>82852.241928699994</v>
      </c>
      <c r="X22" s="221">
        <f t="shared" si="4"/>
        <v>82811.841199609989</v>
      </c>
      <c r="Y22" s="221">
        <f t="shared" si="4"/>
        <v>84955.959627839999</v>
      </c>
      <c r="Z22" s="221">
        <f t="shared" si="4"/>
        <v>89705.787304200014</v>
      </c>
      <c r="AA22" s="221">
        <f t="shared" si="4"/>
        <v>87873.267970510002</v>
      </c>
      <c r="AB22" s="221">
        <f t="shared" si="4"/>
        <v>92009.696641170012</v>
      </c>
      <c r="AC22" s="221">
        <f t="shared" si="4"/>
        <v>92714.200286619991</v>
      </c>
      <c r="AD22" s="221">
        <f t="shared" si="4"/>
        <v>96531.93399445001</v>
      </c>
      <c r="AE22" s="221">
        <f t="shared" ref="AE22:AG22" si="5">+AE5+AE6+AE9+AE12+AE13+AE17+AE20+AE21</f>
        <v>96276.690402639986</v>
      </c>
      <c r="AF22" s="221">
        <f t="shared" si="5"/>
        <v>102514.53685198999</v>
      </c>
      <c r="AG22" s="221">
        <f t="shared" si="5"/>
        <v>0</v>
      </c>
    </row>
    <row r="23" spans="1:33" ht="15" customHeight="1">
      <c r="A23" s="22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</row>
    <row r="24" spans="1:33" ht="15" customHeight="1">
      <c r="A24" s="180" t="s">
        <v>385</v>
      </c>
      <c r="B24" s="230">
        <v>1.74</v>
      </c>
      <c r="C24" s="230">
        <v>1.5</v>
      </c>
      <c r="D24" s="230">
        <v>1.81</v>
      </c>
      <c r="E24" s="230">
        <v>1.85</v>
      </c>
      <c r="F24" s="230">
        <v>1.9627547434996486</v>
      </c>
      <c r="G24" s="230">
        <v>1.72</v>
      </c>
      <c r="H24" s="230">
        <v>1.56</v>
      </c>
      <c r="I24" s="230">
        <v>1.63</v>
      </c>
      <c r="J24" s="230">
        <v>1.54</v>
      </c>
      <c r="K24" s="230">
        <v>1.56</v>
      </c>
      <c r="L24" s="230">
        <v>1.56</v>
      </c>
      <c r="M24" s="230">
        <v>1.8</v>
      </c>
      <c r="N24" s="230">
        <v>1.6619762847887922</v>
      </c>
      <c r="O24" s="230">
        <v>1.8402484974413109</v>
      </c>
      <c r="P24" s="230">
        <v>1.9857873103174299</v>
      </c>
      <c r="Q24" s="230">
        <v>2.2599999999999998</v>
      </c>
      <c r="R24" s="230">
        <v>2.2954081246703786</v>
      </c>
      <c r="S24" s="230">
        <v>2.5800503372267016</v>
      </c>
      <c r="T24" s="230">
        <v>2.6170402801621262</v>
      </c>
      <c r="U24" s="230">
        <v>2.1394291462535242</v>
      </c>
      <c r="V24" s="230">
        <v>2.9089952656496583</v>
      </c>
      <c r="W24" s="230">
        <v>2.1634009854919389</v>
      </c>
      <c r="X24" s="230">
        <v>2.2547688328483675</v>
      </c>
      <c r="Y24" s="230">
        <v>1.7750166112956811</v>
      </c>
      <c r="Z24" s="230">
        <v>1.551917425828639</v>
      </c>
      <c r="AA24" s="230">
        <v>1.8223415351298455</v>
      </c>
      <c r="AB24" s="230">
        <v>1.7564227515694855</v>
      </c>
      <c r="AC24" s="230">
        <v>1.7364713792821587</v>
      </c>
      <c r="AD24" s="230">
        <v>1.4934687179301709</v>
      </c>
      <c r="AE24" s="230">
        <v>1.6558564419758433</v>
      </c>
      <c r="AF24" s="230">
        <v>1.4923742729744285</v>
      </c>
      <c r="AG24" s="230">
        <v>0</v>
      </c>
    </row>
    <row r="25" spans="1:33" ht="15" customHeight="1">
      <c r="A25" s="177" t="s">
        <v>386</v>
      </c>
      <c r="B25" s="231">
        <v>12247</v>
      </c>
      <c r="C25" s="231">
        <v>11769</v>
      </c>
      <c r="D25" s="231">
        <v>11966</v>
      </c>
      <c r="E25" s="231">
        <v>11515</v>
      </c>
      <c r="F25" s="231">
        <v>11172</v>
      </c>
      <c r="G25" s="231">
        <v>11172</v>
      </c>
      <c r="H25" s="231">
        <v>12361</v>
      </c>
      <c r="I25" s="231">
        <v>11722</v>
      </c>
      <c r="J25" s="231">
        <v>11355</v>
      </c>
      <c r="K25" s="231">
        <v>11663</v>
      </c>
      <c r="L25" s="231">
        <v>12361</v>
      </c>
      <c r="M25" s="231">
        <v>14499</v>
      </c>
      <c r="N25" s="231">
        <v>11992.256667416666</v>
      </c>
      <c r="O25" s="231">
        <v>14118.92167</v>
      </c>
      <c r="P25" s="231">
        <v>21513.773850060003</v>
      </c>
      <c r="Q25" s="231">
        <v>19227.019</v>
      </c>
      <c r="R25" s="231">
        <v>17229.1716953867</v>
      </c>
      <c r="S25" s="231">
        <v>14063.540687496701</v>
      </c>
      <c r="T25" s="231">
        <v>16235.201039</v>
      </c>
      <c r="U25" s="231">
        <v>13071.946522</v>
      </c>
      <c r="V25" s="231">
        <v>11060</v>
      </c>
      <c r="W25" s="231">
        <v>14693.001875</v>
      </c>
      <c r="X25" s="231">
        <v>13948</v>
      </c>
      <c r="Y25" s="231">
        <v>13357</v>
      </c>
      <c r="Z25" s="231">
        <v>14410.884938573299</v>
      </c>
      <c r="AA25" s="231">
        <v>13603.391008869999</v>
      </c>
      <c r="AB25" s="231">
        <v>15416.3682644033</v>
      </c>
      <c r="AC25" s="231">
        <v>16477.947319526698</v>
      </c>
      <c r="AD25" s="231">
        <v>16517.54</v>
      </c>
      <c r="AE25" s="231">
        <v>18098.814182463298</v>
      </c>
      <c r="AF25" s="231">
        <v>18385.934826786699</v>
      </c>
      <c r="AG25" s="231">
        <v>0</v>
      </c>
    </row>
    <row r="26" spans="1:33" ht="15" customHeight="1">
      <c r="A26" s="177" t="s">
        <v>387</v>
      </c>
      <c r="B26" s="231">
        <v>7055</v>
      </c>
      <c r="C26" s="231">
        <v>7842</v>
      </c>
      <c r="D26" s="231">
        <v>6618</v>
      </c>
      <c r="E26" s="231">
        <v>6236</v>
      </c>
      <c r="F26" s="231">
        <v>5692</v>
      </c>
      <c r="G26" s="231">
        <v>6496</v>
      </c>
      <c r="H26" s="231">
        <v>7937</v>
      </c>
      <c r="I26" s="231">
        <v>7193</v>
      </c>
      <c r="J26" s="231">
        <v>7356</v>
      </c>
      <c r="K26" s="231">
        <v>7461</v>
      </c>
      <c r="L26" s="231">
        <v>7937</v>
      </c>
      <c r="M26" s="231">
        <v>8063</v>
      </c>
      <c r="N26" s="231">
        <v>7215.6605224608666</v>
      </c>
      <c r="O26" s="231">
        <v>7672.2908289999996</v>
      </c>
      <c r="P26" s="231">
        <v>10833.876185169602</v>
      </c>
      <c r="Q26" s="231">
        <v>8512.7540000000008</v>
      </c>
      <c r="R26" s="231">
        <v>7505.9295600693304</v>
      </c>
      <c r="S26" s="231">
        <v>5450.8784129435298</v>
      </c>
      <c r="T26" s="231">
        <v>6203.6496580000003</v>
      </c>
      <c r="U26" s="231">
        <v>6110.0160969999997</v>
      </c>
      <c r="V26" s="231">
        <v>3802</v>
      </c>
      <c r="W26" s="231">
        <v>6791.6220679999997</v>
      </c>
      <c r="X26" s="231">
        <v>6186</v>
      </c>
      <c r="Y26" s="231">
        <v>7525</v>
      </c>
      <c r="Z26" s="231">
        <v>9285.8580609588007</v>
      </c>
      <c r="AA26" s="231">
        <v>7464.7867848222704</v>
      </c>
      <c r="AB26" s="231">
        <v>8777.1399286576689</v>
      </c>
      <c r="AC26" s="231">
        <v>9489.3284831095407</v>
      </c>
      <c r="AD26" s="231">
        <v>11059.85</v>
      </c>
      <c r="AE26" s="231">
        <v>10930.183150942101</v>
      </c>
      <c r="AF26" s="231">
        <v>12319.922126600301</v>
      </c>
      <c r="AG26" s="231">
        <v>0</v>
      </c>
    </row>
    <row r="27" spans="1:33" ht="15" customHeight="1">
      <c r="A27" s="21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</row>
    <row r="28" spans="1:33" s="13" customFormat="1" ht="15" customHeight="1">
      <c r="A28" s="232" t="s">
        <v>382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</row>
    <row r="29" spans="1:33" s="13" customFormat="1" ht="15" customHeight="1">
      <c r="A29" s="232" t="s">
        <v>383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</row>
    <row r="30" spans="1:33" ht="15" customHeight="1">
      <c r="A30" s="232" t="s">
        <v>384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</row>
    <row r="33" spans="2:12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</sheetData>
  <hyperlinks>
    <hyperlink ref="A2" location="Contents!A1" display="              (Contents)" xr:uid="{D44E3E5C-29CB-4CE0-BF86-9934F244488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F25"/>
  <sheetViews>
    <sheetView showGridLines="0" zoomScale="80" zoomScaleNormal="80" workbookViewId="0">
      <pane xSplit="1" ySplit="4" topLeftCell="AL11" activePane="bottomRight" state="frozen"/>
      <selection activeCell="R17" sqref="R17"/>
      <selection pane="topRight" activeCell="R17" sqref="R17"/>
      <selection pane="bottomLeft" activeCell="R17" sqref="R17"/>
      <selection pane="bottomRight" activeCell="BG4" sqref="BG4"/>
    </sheetView>
  </sheetViews>
  <sheetFormatPr defaultColWidth="9.140625" defaultRowHeight="15" customHeight="1" outlineLevelCol="1"/>
  <cols>
    <col min="1" max="1" width="44.28515625" style="14" customWidth="1"/>
    <col min="2" max="3" width="9.28515625" style="3" bestFit="1" customWidth="1"/>
    <col min="4" max="4" width="10.42578125" style="3" bestFit="1" customWidth="1"/>
    <col min="5" max="5" width="9.28515625" style="3" bestFit="1" customWidth="1"/>
    <col min="6" max="19" width="9.28515625" style="4" bestFit="1" customWidth="1"/>
    <col min="20" max="20" width="9.28515625" style="21" bestFit="1" customWidth="1"/>
    <col min="21" max="26" width="9.28515625" style="5" bestFit="1" customWidth="1"/>
    <col min="27" max="32" width="9.28515625" style="5" customWidth="1"/>
    <col min="33" max="39" width="9.140625" style="5"/>
    <col min="40" max="41" width="9.140625" style="40"/>
    <col min="42" max="50" width="9.140625" style="5"/>
    <col min="51" max="53" width="9.140625" style="5" customWidth="1"/>
    <col min="54" max="54" width="9.140625" style="5"/>
    <col min="55" max="56" width="9.140625" style="5" customWidth="1"/>
    <col min="57" max="57" width="9.140625" style="5" hidden="1" customWidth="1" outlineLevel="1"/>
    <col min="58" max="58" width="9.140625" style="5" collapsed="1"/>
    <col min="59" max="16384" width="9.140625" style="5"/>
  </cols>
  <sheetData>
    <row r="1" spans="1:57" ht="56.25" customHeight="1">
      <c r="A1" s="1"/>
      <c r="B1" s="2"/>
      <c r="C1" s="2"/>
      <c r="D1" s="2"/>
    </row>
    <row r="2" spans="1:57" ht="15" customHeight="1">
      <c r="A2" s="160" t="s">
        <v>350</v>
      </c>
      <c r="B2" s="2"/>
      <c r="C2" s="2"/>
      <c r="D2" s="2"/>
    </row>
    <row r="3" spans="1:57" s="9" customFormat="1" ht="15" customHeight="1">
      <c r="A3" s="6"/>
      <c r="B3" s="7"/>
      <c r="C3" s="7"/>
      <c r="D3" s="7"/>
      <c r="E3" s="7"/>
      <c r="F3" s="8"/>
      <c r="G3" s="8"/>
      <c r="H3" s="8"/>
      <c r="I3" s="8"/>
      <c r="J3" s="8"/>
      <c r="K3" s="19"/>
      <c r="L3" s="19"/>
      <c r="M3" s="19"/>
      <c r="N3" s="19"/>
      <c r="O3" s="19"/>
      <c r="P3" s="19"/>
      <c r="Q3" s="19"/>
      <c r="R3" s="19"/>
      <c r="S3" s="19"/>
      <c r="T3" s="22"/>
      <c r="AW3" s="5"/>
    </row>
    <row r="4" spans="1:57" ht="15" customHeight="1">
      <c r="A4" s="115" t="s">
        <v>484</v>
      </c>
      <c r="B4" s="116" t="s">
        <v>0</v>
      </c>
      <c r="C4" s="116" t="s">
        <v>2</v>
      </c>
      <c r="D4" s="116" t="s">
        <v>3</v>
      </c>
      <c r="E4" s="116" t="s">
        <v>5</v>
      </c>
      <c r="F4" s="116" t="s">
        <v>1</v>
      </c>
      <c r="G4" s="116" t="s">
        <v>6</v>
      </c>
      <c r="H4" s="116" t="s">
        <v>7</v>
      </c>
      <c r="I4" s="116" t="s">
        <v>8</v>
      </c>
      <c r="J4" s="116" t="s">
        <v>9</v>
      </c>
      <c r="K4" s="116" t="s">
        <v>10</v>
      </c>
      <c r="L4" s="116" t="s">
        <v>11</v>
      </c>
      <c r="M4" s="116" t="s">
        <v>36</v>
      </c>
      <c r="N4" s="116" t="s">
        <v>14</v>
      </c>
      <c r="O4" s="116" t="s">
        <v>34</v>
      </c>
      <c r="P4" s="116" t="s">
        <v>37</v>
      </c>
      <c r="Q4" s="116" t="s">
        <v>38</v>
      </c>
      <c r="R4" s="116" t="s">
        <v>39</v>
      </c>
      <c r="S4" s="116" t="s">
        <v>43</v>
      </c>
      <c r="T4" s="116" t="s">
        <v>45</v>
      </c>
      <c r="U4" s="116" t="s">
        <v>51</v>
      </c>
      <c r="V4" s="116" t="s">
        <v>54</v>
      </c>
      <c r="W4" s="116" t="s">
        <v>60</v>
      </c>
      <c r="X4" s="116" t="s">
        <v>61</v>
      </c>
      <c r="Y4" s="116" t="s">
        <v>62</v>
      </c>
      <c r="Z4" s="116" t="s">
        <v>63</v>
      </c>
      <c r="AA4" s="116" t="s">
        <v>64</v>
      </c>
      <c r="AB4" s="116" t="s">
        <v>65</v>
      </c>
      <c r="AC4" s="116" t="s">
        <v>67</v>
      </c>
      <c r="AD4" s="116" t="s">
        <v>68</v>
      </c>
      <c r="AE4" s="116" t="s">
        <v>69</v>
      </c>
      <c r="AF4" s="116" t="s">
        <v>173</v>
      </c>
      <c r="AG4" s="116" t="s">
        <v>174</v>
      </c>
      <c r="AH4" s="116" t="s">
        <v>70</v>
      </c>
      <c r="AI4" s="116" t="s">
        <v>71</v>
      </c>
      <c r="AJ4" s="116" t="s">
        <v>155</v>
      </c>
      <c r="AK4" s="116" t="s">
        <v>156</v>
      </c>
      <c r="AL4" s="116" t="s">
        <v>80</v>
      </c>
      <c r="AM4" s="116" t="s">
        <v>410</v>
      </c>
      <c r="AN4" s="116" t="s">
        <v>414</v>
      </c>
      <c r="AO4" s="116" t="s">
        <v>469</v>
      </c>
      <c r="AP4" s="116" t="s">
        <v>503</v>
      </c>
      <c r="AQ4" s="116" t="s">
        <v>547</v>
      </c>
      <c r="AR4" s="116" t="s">
        <v>553</v>
      </c>
      <c r="AS4" s="116" t="s">
        <v>561</v>
      </c>
      <c r="AT4" s="116" t="s">
        <v>597</v>
      </c>
      <c r="AU4" s="116" t="s">
        <v>605</v>
      </c>
      <c r="AV4" s="116" t="s">
        <v>622</v>
      </c>
      <c r="AW4" s="116" t="s">
        <v>623</v>
      </c>
      <c r="AX4" s="116" t="s">
        <v>620</v>
      </c>
      <c r="AY4" s="116" t="s">
        <v>621</v>
      </c>
      <c r="AZ4" s="116" t="s">
        <v>624</v>
      </c>
      <c r="BA4" s="116" t="s">
        <v>625</v>
      </c>
      <c r="BB4" s="116" t="s">
        <v>671</v>
      </c>
      <c r="BC4" s="116" t="s">
        <v>672</v>
      </c>
      <c r="BD4" s="116" t="s">
        <v>681</v>
      </c>
      <c r="BE4" s="116" t="s">
        <v>682</v>
      </c>
    </row>
    <row r="5" spans="1:57" ht="15" customHeight="1">
      <c r="A5" s="180" t="s">
        <v>208</v>
      </c>
      <c r="B5" s="181">
        <v>12020.371999999999</v>
      </c>
      <c r="C5" s="181">
        <v>12592.04</v>
      </c>
      <c r="D5" s="181">
        <v>13057.07</v>
      </c>
      <c r="E5" s="181">
        <v>12054.18</v>
      </c>
      <c r="F5" s="181">
        <v>11282.264999999999</v>
      </c>
      <c r="G5" s="181">
        <v>13624.297</v>
      </c>
      <c r="H5" s="181">
        <v>13002.284</v>
      </c>
      <c r="I5" s="181">
        <v>12110.638999999999</v>
      </c>
      <c r="J5" s="181">
        <v>11430.212</v>
      </c>
      <c r="K5" s="181">
        <v>10793.058999999999</v>
      </c>
      <c r="L5" s="181">
        <v>10728.322</v>
      </c>
      <c r="M5" s="181">
        <v>11217.382</v>
      </c>
      <c r="N5" s="181">
        <v>10769.888000000001</v>
      </c>
      <c r="O5" s="181">
        <v>11052.445</v>
      </c>
      <c r="P5" s="181">
        <v>11190.210999999999</v>
      </c>
      <c r="Q5" s="181">
        <v>11276.25</v>
      </c>
      <c r="R5" s="181">
        <v>10523.379000000001</v>
      </c>
      <c r="S5" s="181">
        <v>10967.143</v>
      </c>
      <c r="T5" s="181">
        <v>10865.91</v>
      </c>
      <c r="U5" s="181">
        <v>10742</v>
      </c>
      <c r="V5" s="181">
        <v>9741.9680000000008</v>
      </c>
      <c r="W5" s="181">
        <v>9674.7150000000001</v>
      </c>
      <c r="X5" s="181">
        <v>9736.67</v>
      </c>
      <c r="Y5" s="181">
        <v>9218.5370000000003</v>
      </c>
      <c r="Z5" s="181">
        <v>8010</v>
      </c>
      <c r="AA5" s="181">
        <v>8178</v>
      </c>
      <c r="AB5" s="181">
        <v>8807.729803123837</v>
      </c>
      <c r="AC5" s="181">
        <v>9233.1589005240003</v>
      </c>
      <c r="AD5" s="181">
        <v>9467</v>
      </c>
      <c r="AE5" s="181">
        <v>9578</v>
      </c>
      <c r="AF5" s="181">
        <v>9730.5769999999993</v>
      </c>
      <c r="AG5" s="181">
        <v>9358.2293611839996</v>
      </c>
      <c r="AH5" s="181">
        <f t="shared" ref="AH5:BE5" si="0">+AH6+AH9</f>
        <v>9903</v>
      </c>
      <c r="AI5" s="181">
        <f t="shared" si="0"/>
        <v>9808.3650000000016</v>
      </c>
      <c r="AJ5" s="181">
        <f t="shared" si="0"/>
        <v>10383.255999999999</v>
      </c>
      <c r="AK5" s="181">
        <f t="shared" si="0"/>
        <v>9975.2454635524991</v>
      </c>
      <c r="AL5" s="181">
        <f t="shared" si="0"/>
        <v>9926.9209999999985</v>
      </c>
      <c r="AM5" s="181">
        <f t="shared" si="0"/>
        <v>9977.7959999999985</v>
      </c>
      <c r="AN5" s="181">
        <f t="shared" si="0"/>
        <v>10563.59</v>
      </c>
      <c r="AO5" s="181">
        <f t="shared" si="0"/>
        <v>10610.531000000001</v>
      </c>
      <c r="AP5" s="181">
        <f t="shared" si="0"/>
        <v>11183</v>
      </c>
      <c r="AQ5" s="181">
        <f t="shared" si="0"/>
        <v>11653.022550105001</v>
      </c>
      <c r="AR5" s="181">
        <f t="shared" si="0"/>
        <v>12359.25</v>
      </c>
      <c r="AS5" s="181">
        <f t="shared" si="0"/>
        <v>12209.489</v>
      </c>
      <c r="AT5" s="181">
        <f t="shared" si="0"/>
        <v>12081.020349999999</v>
      </c>
      <c r="AU5" s="181">
        <f t="shared" si="0"/>
        <v>12655.293800000001</v>
      </c>
      <c r="AV5" s="181">
        <f t="shared" si="0"/>
        <v>13078.85269</v>
      </c>
      <c r="AW5" s="181">
        <f t="shared" si="0"/>
        <v>11361.495510000001</v>
      </c>
      <c r="AX5" s="181">
        <f t="shared" si="0"/>
        <v>11243.9802</v>
      </c>
      <c r="AY5" s="181">
        <f t="shared" si="0"/>
        <v>11640.15374</v>
      </c>
      <c r="AZ5" s="181">
        <f t="shared" si="0"/>
        <v>12140.21956145</v>
      </c>
      <c r="BA5" s="181">
        <f t="shared" si="0"/>
        <v>12727.870869999999</v>
      </c>
      <c r="BB5" s="181">
        <f t="shared" si="0"/>
        <v>12654.047849999999</v>
      </c>
      <c r="BC5" s="181">
        <f t="shared" si="0"/>
        <v>12806.76684</v>
      </c>
      <c r="BD5" s="181">
        <f t="shared" si="0"/>
        <v>13862.52259</v>
      </c>
      <c r="BE5" s="181">
        <f t="shared" si="0"/>
        <v>0</v>
      </c>
    </row>
    <row r="6" spans="1:57" ht="15" customHeight="1">
      <c r="A6" s="205" t="s">
        <v>209</v>
      </c>
      <c r="B6" s="178">
        <v>8797.4429999999993</v>
      </c>
      <c r="C6" s="178">
        <v>8825.4629999999997</v>
      </c>
      <c r="D6" s="178">
        <v>8741.393</v>
      </c>
      <c r="E6" s="178">
        <v>8086.3509999999997</v>
      </c>
      <c r="F6" s="178">
        <v>7491.23</v>
      </c>
      <c r="G6" s="178">
        <v>8948.3140000000003</v>
      </c>
      <c r="H6" s="178">
        <v>8449.277</v>
      </c>
      <c r="I6" s="178">
        <v>7874.5060000000003</v>
      </c>
      <c r="J6" s="178">
        <v>7595.2349999999997</v>
      </c>
      <c r="K6" s="178">
        <v>7400.0529999999999</v>
      </c>
      <c r="L6" s="178">
        <v>7338.3130000000001</v>
      </c>
      <c r="M6" s="178">
        <v>7100.4319999999998</v>
      </c>
      <c r="N6" s="178">
        <v>7028.9930000000004</v>
      </c>
      <c r="O6" s="178">
        <v>7256.1959999999999</v>
      </c>
      <c r="P6" s="178">
        <v>7343.5730000000003</v>
      </c>
      <c r="Q6" s="178">
        <v>7159.4440000000004</v>
      </c>
      <c r="R6" s="178">
        <v>6872.8230000000003</v>
      </c>
      <c r="S6" s="178">
        <v>7105.058</v>
      </c>
      <c r="T6" s="178">
        <v>6828.28</v>
      </c>
      <c r="U6" s="178">
        <v>6686</v>
      </c>
      <c r="V6" s="178">
        <v>6586.65</v>
      </c>
      <c r="W6" s="178">
        <v>6892.49</v>
      </c>
      <c r="X6" s="178">
        <v>6893.92</v>
      </c>
      <c r="Y6" s="178">
        <v>6836.5370000000003</v>
      </c>
      <c r="Z6" s="178">
        <v>6164</v>
      </c>
      <c r="AA6" s="178">
        <v>6255</v>
      </c>
      <c r="AB6" s="178">
        <v>6591.6465767278369</v>
      </c>
      <c r="AC6" s="178">
        <v>6758.6360000000004</v>
      </c>
      <c r="AD6" s="178">
        <v>7503</v>
      </c>
      <c r="AE6" s="178">
        <v>7634</v>
      </c>
      <c r="AF6" s="178">
        <v>7800.5769999999993</v>
      </c>
      <c r="AG6" s="178">
        <v>8058.1521922399997</v>
      </c>
      <c r="AH6" s="178">
        <v>8658</v>
      </c>
      <c r="AI6" s="178">
        <v>8695.2350000000006</v>
      </c>
      <c r="AJ6" s="178">
        <v>9321.5969999999998</v>
      </c>
      <c r="AK6" s="178">
        <v>9008.0467938644997</v>
      </c>
      <c r="AL6" s="178">
        <v>9041.369999999999</v>
      </c>
      <c r="AM6" s="178">
        <v>9227.9429999999993</v>
      </c>
      <c r="AN6" s="178">
        <v>9900.9359999999997</v>
      </c>
      <c r="AO6" s="178">
        <v>10078.251</v>
      </c>
      <c r="AP6" s="178">
        <v>10698</v>
      </c>
      <c r="AQ6" s="178">
        <v>11229.518932207</v>
      </c>
      <c r="AR6" s="178">
        <v>11886.512000000001</v>
      </c>
      <c r="AS6" s="178">
        <v>11419.467999999999</v>
      </c>
      <c r="AT6" s="178">
        <v>11310.210419999999</v>
      </c>
      <c r="AU6" s="178">
        <v>11697.737850000001</v>
      </c>
      <c r="AV6" s="178">
        <v>12154.8197</v>
      </c>
      <c r="AW6" s="178">
        <v>10445.53289</v>
      </c>
      <c r="AX6" s="178">
        <v>10351.782999999999</v>
      </c>
      <c r="AY6" s="178">
        <v>10729.17892</v>
      </c>
      <c r="AZ6" s="178">
        <v>11298.50870491</v>
      </c>
      <c r="BA6" s="178">
        <v>11721.684929999999</v>
      </c>
      <c r="BB6" s="178">
        <v>11649.972279999998</v>
      </c>
      <c r="BC6" s="178">
        <v>11779.62739</v>
      </c>
      <c r="BD6" s="178">
        <v>12563.803159999999</v>
      </c>
      <c r="BE6" s="178">
        <v>0</v>
      </c>
    </row>
    <row r="7" spans="1:57" ht="15" customHeight="1">
      <c r="A7" s="233" t="s">
        <v>210</v>
      </c>
      <c r="B7" s="178">
        <v>8797.4429999999993</v>
      </c>
      <c r="C7" s="178">
        <v>8825.4629999999997</v>
      </c>
      <c r="D7" s="178">
        <v>8741.393</v>
      </c>
      <c r="E7" s="178">
        <v>8086.3509999999997</v>
      </c>
      <c r="F7" s="178">
        <v>7491.23</v>
      </c>
      <c r="G7" s="178">
        <v>8948.3140000000003</v>
      </c>
      <c r="H7" s="178">
        <v>8449.277</v>
      </c>
      <c r="I7" s="178">
        <v>7874.5060000000003</v>
      </c>
      <c r="J7" s="178">
        <v>7595.2349999999997</v>
      </c>
      <c r="K7" s="178">
        <v>7400.0529999999999</v>
      </c>
      <c r="L7" s="178">
        <v>7338.3130000000001</v>
      </c>
      <c r="M7" s="178">
        <v>7100.4319999999998</v>
      </c>
      <c r="N7" s="178">
        <v>7028.9930000000004</v>
      </c>
      <c r="O7" s="178">
        <v>7256.1959999999999</v>
      </c>
      <c r="P7" s="178">
        <v>7343.5730000000003</v>
      </c>
      <c r="Q7" s="178">
        <v>7159.4440000000004</v>
      </c>
      <c r="R7" s="178">
        <v>6872.8230000000003</v>
      </c>
      <c r="S7" s="178">
        <v>7105.058</v>
      </c>
      <c r="T7" s="178">
        <v>6828.28</v>
      </c>
      <c r="U7" s="178">
        <v>6686</v>
      </c>
      <c r="V7" s="178">
        <v>6587</v>
      </c>
      <c r="W7" s="178">
        <v>6892.49</v>
      </c>
      <c r="X7" s="178">
        <v>6893.92</v>
      </c>
      <c r="Y7" s="178">
        <v>6836.5370000000003</v>
      </c>
      <c r="Z7" s="178">
        <v>6164</v>
      </c>
      <c r="AA7" s="178">
        <v>6255</v>
      </c>
      <c r="AB7" s="178">
        <v>6591.6465767278369</v>
      </c>
      <c r="AC7" s="178">
        <v>6758.6360000000004</v>
      </c>
      <c r="AD7" s="178">
        <v>6479</v>
      </c>
      <c r="AE7" s="178">
        <v>6477</v>
      </c>
      <c r="AF7" s="178">
        <v>6570.4589999999998</v>
      </c>
      <c r="AG7" s="178">
        <v>6894.915</v>
      </c>
      <c r="AH7" s="178">
        <v>7460</v>
      </c>
      <c r="AI7" s="178">
        <v>7544.0730000000003</v>
      </c>
      <c r="AJ7" s="178">
        <v>8040.3289999999997</v>
      </c>
      <c r="AK7" s="178">
        <v>7796.1817581444993</v>
      </c>
      <c r="AL7" s="178">
        <v>7439.8389999999999</v>
      </c>
      <c r="AM7" s="178">
        <v>7579.09</v>
      </c>
      <c r="AN7" s="178">
        <v>8162.09</v>
      </c>
      <c r="AO7" s="178">
        <v>8512.6219999999994</v>
      </c>
      <c r="AP7" s="178">
        <v>8939</v>
      </c>
      <c r="AQ7" s="178">
        <v>9721.8203766570005</v>
      </c>
      <c r="AR7" s="178">
        <v>10206.847</v>
      </c>
      <c r="AS7" s="178">
        <v>9736.4089999999997</v>
      </c>
      <c r="AT7" s="178">
        <v>9846.6521699999994</v>
      </c>
      <c r="AU7" s="178">
        <v>10117.284530000001</v>
      </c>
      <c r="AV7" s="178">
        <v>9968.9232100000008</v>
      </c>
      <c r="AW7" s="178">
        <v>9908.1532100000004</v>
      </c>
      <c r="AX7" s="178">
        <v>9791.1373700000004</v>
      </c>
      <c r="AY7" s="178">
        <v>10000.027260000001</v>
      </c>
      <c r="AZ7" s="178">
        <v>10257.801980890001</v>
      </c>
      <c r="BA7" s="178">
        <v>10599.958479999999</v>
      </c>
      <c r="BB7" s="178">
        <v>10509.295769999999</v>
      </c>
      <c r="BC7" s="178">
        <v>10639.394319999999</v>
      </c>
      <c r="BD7" s="178">
        <v>11072.519319999999</v>
      </c>
      <c r="BE7" s="178">
        <v>0</v>
      </c>
    </row>
    <row r="8" spans="1:57" ht="15" customHeight="1">
      <c r="A8" s="233" t="s">
        <v>211</v>
      </c>
      <c r="B8" s="178">
        <v>0</v>
      </c>
      <c r="C8" s="178">
        <v>0</v>
      </c>
      <c r="D8" s="178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8">
        <v>0</v>
      </c>
      <c r="P8" s="178">
        <v>0</v>
      </c>
      <c r="Q8" s="178">
        <v>0</v>
      </c>
      <c r="R8" s="178">
        <v>0</v>
      </c>
      <c r="S8" s="178">
        <v>0</v>
      </c>
      <c r="T8" s="178">
        <v>0</v>
      </c>
      <c r="U8" s="178">
        <v>0</v>
      </c>
      <c r="V8" s="178">
        <v>0</v>
      </c>
      <c r="W8" s="178">
        <v>0</v>
      </c>
      <c r="X8" s="178">
        <v>0</v>
      </c>
      <c r="Y8" s="178">
        <v>0</v>
      </c>
      <c r="Z8" s="178">
        <v>0</v>
      </c>
      <c r="AA8" s="178">
        <v>0</v>
      </c>
      <c r="AB8" s="178">
        <v>0</v>
      </c>
      <c r="AC8" s="178">
        <v>0</v>
      </c>
      <c r="AD8" s="178">
        <v>1024</v>
      </c>
      <c r="AE8" s="178">
        <v>1157</v>
      </c>
      <c r="AF8" s="178">
        <v>1230.1179999999999</v>
      </c>
      <c r="AG8" s="178">
        <v>1163.23719224</v>
      </c>
      <c r="AH8" s="178">
        <v>1198</v>
      </c>
      <c r="AI8" s="178">
        <v>1151.162</v>
      </c>
      <c r="AJ8" s="178">
        <v>1281.268</v>
      </c>
      <c r="AK8" s="178">
        <v>1211.8650357200002</v>
      </c>
      <c r="AL8" s="178">
        <v>1601.5309999999999</v>
      </c>
      <c r="AM8" s="178">
        <v>1648.8530000000001</v>
      </c>
      <c r="AN8" s="178">
        <v>1738.846</v>
      </c>
      <c r="AO8" s="178">
        <v>1565.6289999999999</v>
      </c>
      <c r="AP8" s="178">
        <v>1759</v>
      </c>
      <c r="AQ8" s="178">
        <v>1507.69855555</v>
      </c>
      <c r="AR8" s="178">
        <v>1679.665</v>
      </c>
      <c r="AS8" s="178">
        <v>1683.059</v>
      </c>
      <c r="AT8" s="178">
        <v>1463.55825</v>
      </c>
      <c r="AU8" s="178">
        <v>1580.4533200000001</v>
      </c>
      <c r="AV8" s="178">
        <v>2185.8964900000001</v>
      </c>
      <c r="AW8" s="178">
        <v>537.37968000000001</v>
      </c>
      <c r="AX8" s="178">
        <v>560.64562999999998</v>
      </c>
      <c r="AY8" s="178">
        <v>729.15165999999999</v>
      </c>
      <c r="AZ8" s="178">
        <v>1040.7067240199999</v>
      </c>
      <c r="BA8" s="178">
        <v>1121.7264500000001</v>
      </c>
      <c r="BB8" s="178">
        <v>1140.67651</v>
      </c>
      <c r="BC8" s="178">
        <v>1140.23307</v>
      </c>
      <c r="BD8" s="178">
        <v>1491.2838400000001</v>
      </c>
      <c r="BE8" s="178">
        <v>0</v>
      </c>
    </row>
    <row r="9" spans="1:57" ht="15" customHeight="1">
      <c r="A9" s="205" t="s">
        <v>212</v>
      </c>
      <c r="B9" s="178">
        <v>3222.9290000000001</v>
      </c>
      <c r="C9" s="178">
        <v>3766.5770000000002</v>
      </c>
      <c r="D9" s="178">
        <v>4315.6760000000004</v>
      </c>
      <c r="E9" s="178">
        <v>3967.8290000000002</v>
      </c>
      <c r="F9" s="178">
        <v>3791.0349999999999</v>
      </c>
      <c r="G9" s="178">
        <v>4675.9830000000002</v>
      </c>
      <c r="H9" s="178">
        <v>4553.0069999999996</v>
      </c>
      <c r="I9" s="178">
        <v>4236.1319999999996</v>
      </c>
      <c r="J9" s="178">
        <v>3834.9769999999999</v>
      </c>
      <c r="K9" s="178">
        <v>3393.0059999999999</v>
      </c>
      <c r="L9" s="178">
        <v>3390.009</v>
      </c>
      <c r="M9" s="178">
        <v>4116.95</v>
      </c>
      <c r="N9" s="178">
        <v>3740.8939999999998</v>
      </c>
      <c r="O9" s="178">
        <v>3796.2489999999998</v>
      </c>
      <c r="P9" s="178">
        <v>3846.6379999999999</v>
      </c>
      <c r="Q9" s="178">
        <v>4116.8059999999996</v>
      </c>
      <c r="R9" s="178">
        <v>3650.556</v>
      </c>
      <c r="S9" s="178">
        <v>3862.085</v>
      </c>
      <c r="T9" s="178">
        <v>4038</v>
      </c>
      <c r="U9" s="178">
        <v>4056.248</v>
      </c>
      <c r="V9" s="178">
        <v>3155.3180000000002</v>
      </c>
      <c r="W9" s="178">
        <v>2782.2249999999999</v>
      </c>
      <c r="X9" s="178">
        <v>2842.75</v>
      </c>
      <c r="Y9" s="178">
        <v>2382</v>
      </c>
      <c r="Z9" s="178">
        <v>1846</v>
      </c>
      <c r="AA9" s="178">
        <v>1923</v>
      </c>
      <c r="AB9" s="178">
        <v>2216.0832263960001</v>
      </c>
      <c r="AC9" s="178">
        <v>2474.5229005239999</v>
      </c>
      <c r="AD9" s="178">
        <v>1964</v>
      </c>
      <c r="AE9" s="178">
        <v>1944</v>
      </c>
      <c r="AF9" s="178">
        <v>1930</v>
      </c>
      <c r="AG9" s="178">
        <v>1300.0771689440003</v>
      </c>
      <c r="AH9" s="178">
        <v>1245</v>
      </c>
      <c r="AI9" s="178">
        <v>1113.1300000000001</v>
      </c>
      <c r="AJ9" s="178">
        <v>1061.6590000000001</v>
      </c>
      <c r="AK9" s="178">
        <v>967.198669688</v>
      </c>
      <c r="AL9" s="178">
        <v>885.55100000000004</v>
      </c>
      <c r="AM9" s="178">
        <v>749.85299999999995</v>
      </c>
      <c r="AN9" s="178">
        <v>662.654</v>
      </c>
      <c r="AO9" s="178">
        <v>532.28</v>
      </c>
      <c r="AP9" s="178">
        <v>485</v>
      </c>
      <c r="AQ9" s="178">
        <v>423.50361789800002</v>
      </c>
      <c r="AR9" s="178">
        <v>472.738</v>
      </c>
      <c r="AS9" s="178">
        <v>790.02099999999996</v>
      </c>
      <c r="AT9" s="178">
        <v>770.80993000000001</v>
      </c>
      <c r="AU9" s="178">
        <v>957.55595000000005</v>
      </c>
      <c r="AV9" s="178">
        <v>924.03299000000004</v>
      </c>
      <c r="AW9" s="178">
        <v>915.96262000000002</v>
      </c>
      <c r="AX9" s="178">
        <v>892.19719999999995</v>
      </c>
      <c r="AY9" s="178">
        <v>910.97482000000002</v>
      </c>
      <c r="AZ9" s="178">
        <v>841.71085654000001</v>
      </c>
      <c r="BA9" s="178">
        <v>1006.18594</v>
      </c>
      <c r="BB9" s="178">
        <v>1004.07557</v>
      </c>
      <c r="BC9" s="178">
        <v>1027.1394499999999</v>
      </c>
      <c r="BD9" s="178">
        <v>1298.7194300000001</v>
      </c>
      <c r="BE9" s="178">
        <v>0</v>
      </c>
    </row>
    <row r="10" spans="1:57" ht="15" customHeight="1">
      <c r="A10" s="180" t="s">
        <v>213</v>
      </c>
      <c r="B10" s="181">
        <v>96571.409</v>
      </c>
      <c r="C10" s="181">
        <v>90908.462</v>
      </c>
      <c r="D10" s="181">
        <v>102677.774</v>
      </c>
      <c r="E10" s="181">
        <v>85324.717000000004</v>
      </c>
      <c r="F10" s="181">
        <v>86543.093999999997</v>
      </c>
      <c r="G10" s="181">
        <v>87902.213000000003</v>
      </c>
      <c r="H10" s="181">
        <v>86372.338000000003</v>
      </c>
      <c r="I10" s="181">
        <v>84640.599000000002</v>
      </c>
      <c r="J10" s="181">
        <v>84043.051999999996</v>
      </c>
      <c r="K10" s="181">
        <v>77653.232999999993</v>
      </c>
      <c r="L10" s="181">
        <v>77099.577000000005</v>
      </c>
      <c r="M10" s="181">
        <v>77308.820000000007</v>
      </c>
      <c r="N10" s="181">
        <v>74298.593999999997</v>
      </c>
      <c r="O10" s="181">
        <v>73118.652000000002</v>
      </c>
      <c r="P10" s="181">
        <v>73222.755999999994</v>
      </c>
      <c r="Q10" s="181">
        <v>75374.854000000007</v>
      </c>
      <c r="R10" s="181">
        <v>76289.070999999996</v>
      </c>
      <c r="S10" s="181">
        <v>73786.152000000002</v>
      </c>
      <c r="T10" s="181">
        <v>75457.42</v>
      </c>
      <c r="U10" s="181">
        <v>70549</v>
      </c>
      <c r="V10" s="181">
        <v>67714.403999999995</v>
      </c>
      <c r="W10" s="181">
        <v>64838.987999999998</v>
      </c>
      <c r="X10" s="181">
        <v>61625.65</v>
      </c>
      <c r="Y10" s="181">
        <v>61207.071000000004</v>
      </c>
      <c r="Z10" s="181">
        <v>60872</v>
      </c>
      <c r="AA10" s="181">
        <v>60445.530054986113</v>
      </c>
      <c r="AB10" s="181">
        <v>60213.018052121908</v>
      </c>
      <c r="AC10" s="181">
        <v>59409.715535711628</v>
      </c>
      <c r="AD10" s="181">
        <v>57135</v>
      </c>
      <c r="AE10" s="181">
        <v>59790</v>
      </c>
      <c r="AF10" s="181">
        <v>59363.786699999997</v>
      </c>
      <c r="AG10" s="181">
        <v>59457.255163110203</v>
      </c>
      <c r="AH10" s="181">
        <f t="shared" ref="AH10:AK10" si="1">SUM(AH11:AH13)</f>
        <v>61763</v>
      </c>
      <c r="AI10" s="181">
        <f t="shared" si="1"/>
        <v>61911.885999999999</v>
      </c>
      <c r="AJ10" s="181">
        <f t="shared" si="1"/>
        <v>66318.553</v>
      </c>
      <c r="AK10" s="181">
        <f t="shared" si="1"/>
        <v>66069.41589572368</v>
      </c>
      <c r="AL10" s="181">
        <f t="shared" ref="AL10:BE10" si="2">SUM(AL11:AL13)</f>
        <v>69456.801000000007</v>
      </c>
      <c r="AM10" s="181">
        <f t="shared" si="2"/>
        <v>69156.317999999999</v>
      </c>
      <c r="AN10" s="181">
        <f t="shared" si="2"/>
        <v>69582.595000000001</v>
      </c>
      <c r="AO10" s="181">
        <f t="shared" si="2"/>
        <v>72467.089000000007</v>
      </c>
      <c r="AP10" s="181">
        <f t="shared" si="2"/>
        <v>76324</v>
      </c>
      <c r="AQ10" s="181">
        <f t="shared" si="2"/>
        <v>76437.572004591057</v>
      </c>
      <c r="AR10" s="181">
        <f t="shared" si="2"/>
        <v>78911.602000000014</v>
      </c>
      <c r="AS10" s="181">
        <f t="shared" si="2"/>
        <v>77154.847999999998</v>
      </c>
      <c r="AT10" s="181">
        <f t="shared" si="2"/>
        <v>75517.188630000004</v>
      </c>
      <c r="AU10" s="181">
        <f t="shared" si="2"/>
        <v>73910.245940000008</v>
      </c>
      <c r="AV10" s="181">
        <f t="shared" si="2"/>
        <v>76711.623470000006</v>
      </c>
      <c r="AW10" s="181">
        <f t="shared" si="2"/>
        <v>79548.775640000007</v>
      </c>
      <c r="AX10" s="181">
        <f t="shared" si="2"/>
        <v>79277.103589999999</v>
      </c>
      <c r="AY10" s="181">
        <f t="shared" si="2"/>
        <v>79443.093080000006</v>
      </c>
      <c r="AZ10" s="181">
        <f t="shared" si="2"/>
        <v>78903.840939999995</v>
      </c>
      <c r="BA10" s="181">
        <f t="shared" si="2"/>
        <v>81345.105429999996</v>
      </c>
      <c r="BB10" s="181">
        <f t="shared" si="2"/>
        <v>81520.46127</v>
      </c>
      <c r="BC10" s="181">
        <f t="shared" si="2"/>
        <v>81781.617209999997</v>
      </c>
      <c r="BD10" s="181">
        <f t="shared" si="2"/>
        <v>85303.910989999989</v>
      </c>
      <c r="BE10" s="181">
        <f t="shared" si="2"/>
        <v>0</v>
      </c>
    </row>
    <row r="11" spans="1:57" ht="15" customHeight="1">
      <c r="A11" s="205" t="s">
        <v>214</v>
      </c>
      <c r="B11" s="178">
        <v>85251.763000000006</v>
      </c>
      <c r="C11" s="178">
        <v>82784.531000000003</v>
      </c>
      <c r="D11" s="178">
        <v>97433.592000000004</v>
      </c>
      <c r="E11" s="178">
        <v>81124.471000000005</v>
      </c>
      <c r="F11" s="178">
        <v>81395.660999999993</v>
      </c>
      <c r="G11" s="178">
        <v>82817.070000000007</v>
      </c>
      <c r="H11" s="178">
        <v>80621.714999999997</v>
      </c>
      <c r="I11" s="178">
        <v>79279.475999999995</v>
      </c>
      <c r="J11" s="178">
        <v>77218.739000000001</v>
      </c>
      <c r="K11" s="178">
        <v>72653.937999999995</v>
      </c>
      <c r="L11" s="178">
        <v>71327.514999999999</v>
      </c>
      <c r="M11" s="178">
        <v>71990.485000000001</v>
      </c>
      <c r="N11" s="178">
        <v>68623.591</v>
      </c>
      <c r="O11" s="178">
        <v>66708.807000000001</v>
      </c>
      <c r="P11" s="178">
        <v>66967.429999999993</v>
      </c>
      <c r="Q11" s="178">
        <v>67931.827000000005</v>
      </c>
      <c r="R11" s="178">
        <v>68987.899999999994</v>
      </c>
      <c r="S11" s="178">
        <v>66292.633000000002</v>
      </c>
      <c r="T11" s="178">
        <v>67383.7</v>
      </c>
      <c r="U11" s="178">
        <v>62926</v>
      </c>
      <c r="V11" s="178">
        <v>59714.466</v>
      </c>
      <c r="W11" s="178">
        <v>57168.485000000001</v>
      </c>
      <c r="X11" s="178">
        <v>56870.7</v>
      </c>
      <c r="Y11" s="178">
        <v>55922.209000000003</v>
      </c>
      <c r="Z11" s="178">
        <v>54358</v>
      </c>
      <c r="AA11" s="178">
        <v>53575.358073818468</v>
      </c>
      <c r="AB11" s="178">
        <v>53266.712516410276</v>
      </c>
      <c r="AC11" s="178">
        <v>52083.036999999997</v>
      </c>
      <c r="AD11" s="178">
        <v>50073</v>
      </c>
      <c r="AE11" s="178">
        <v>51824</v>
      </c>
      <c r="AF11" s="178">
        <v>51841.607899999995</v>
      </c>
      <c r="AG11" s="178">
        <v>52206.934000000001</v>
      </c>
      <c r="AH11" s="178">
        <v>53105</v>
      </c>
      <c r="AI11" s="178">
        <v>53447.633999999998</v>
      </c>
      <c r="AJ11" s="178">
        <v>55841.031000000003</v>
      </c>
      <c r="AK11" s="178">
        <v>57265.932000000001</v>
      </c>
      <c r="AL11" s="178">
        <v>60825.498</v>
      </c>
      <c r="AM11" s="178">
        <v>61633.337</v>
      </c>
      <c r="AN11" s="178">
        <v>61242.84</v>
      </c>
      <c r="AO11" s="178">
        <v>63770.83</v>
      </c>
      <c r="AP11" s="178">
        <v>66054</v>
      </c>
      <c r="AQ11" s="178">
        <v>66693.9793852</v>
      </c>
      <c r="AR11" s="178">
        <v>69597.816000000006</v>
      </c>
      <c r="AS11" s="178">
        <v>69307.570999999996</v>
      </c>
      <c r="AT11" s="178">
        <v>67967.141950000005</v>
      </c>
      <c r="AU11" s="178">
        <v>66588.405440000002</v>
      </c>
      <c r="AV11" s="178">
        <v>68461.243700000006</v>
      </c>
      <c r="AW11" s="178">
        <v>71566.188529999999</v>
      </c>
      <c r="AX11" s="178">
        <v>72512.627229999998</v>
      </c>
      <c r="AY11" s="178">
        <v>72867.867530000003</v>
      </c>
      <c r="AZ11" s="178">
        <v>71265.815740000005</v>
      </c>
      <c r="BA11" s="178">
        <v>73623.175640000001</v>
      </c>
      <c r="BB11" s="178">
        <v>74221.146089999995</v>
      </c>
      <c r="BC11" s="178">
        <v>74322.517000000007</v>
      </c>
      <c r="BD11" s="178">
        <v>77393.590299999996</v>
      </c>
      <c r="BE11" s="178">
        <v>0</v>
      </c>
    </row>
    <row r="12" spans="1:57" ht="15" customHeight="1">
      <c r="A12" s="205" t="s">
        <v>215</v>
      </c>
      <c r="B12" s="178">
        <v>8019.7179999999998</v>
      </c>
      <c r="C12" s="178">
        <v>4824.0079999999998</v>
      </c>
      <c r="D12" s="178">
        <v>2799.518</v>
      </c>
      <c r="E12" s="178">
        <v>1755.5809999999999</v>
      </c>
      <c r="F12" s="178">
        <v>2238.8359999999998</v>
      </c>
      <c r="G12" s="178">
        <v>2176.5450000000001</v>
      </c>
      <c r="H12" s="178">
        <v>3063.8539999999998</v>
      </c>
      <c r="I12" s="178">
        <v>2674.3539999999998</v>
      </c>
      <c r="J12" s="178">
        <v>4259.5630000000001</v>
      </c>
      <c r="K12" s="178">
        <v>2434.5450000000001</v>
      </c>
      <c r="L12" s="178">
        <v>2131.335</v>
      </c>
      <c r="M12" s="178">
        <v>1677.6089999999999</v>
      </c>
      <c r="N12" s="178">
        <v>1513.0360000000001</v>
      </c>
      <c r="O12" s="178">
        <v>2247.8780000000002</v>
      </c>
      <c r="P12" s="178">
        <v>2067.3440000000001</v>
      </c>
      <c r="Q12" s="178">
        <v>3255.09</v>
      </c>
      <c r="R12" s="178">
        <v>2894.3310000000019</v>
      </c>
      <c r="S12" s="178">
        <v>3086.6790000000001</v>
      </c>
      <c r="T12" s="178">
        <v>3293.83</v>
      </c>
      <c r="U12" s="178">
        <v>2843</v>
      </c>
      <c r="V12" s="178">
        <v>1983.6210000000001</v>
      </c>
      <c r="W12" s="178">
        <v>1654.1859999999999</v>
      </c>
      <c r="X12" s="178">
        <v>1129.54</v>
      </c>
      <c r="Y12" s="178">
        <v>669.86599999999999</v>
      </c>
      <c r="Z12" s="178">
        <v>1363</v>
      </c>
      <c r="AA12" s="178">
        <v>1719.2332983783783</v>
      </c>
      <c r="AB12" s="178">
        <v>1556.7260000000001</v>
      </c>
      <c r="AC12" s="178">
        <v>1937.0989999999999</v>
      </c>
      <c r="AD12" s="178">
        <v>1422</v>
      </c>
      <c r="AE12" s="178">
        <v>2326</v>
      </c>
      <c r="AF12" s="178">
        <v>1925.5566399999998</v>
      </c>
      <c r="AG12" s="178">
        <v>1653.6990000000001</v>
      </c>
      <c r="AH12" s="178">
        <v>2257</v>
      </c>
      <c r="AI12" s="178">
        <v>2063.12</v>
      </c>
      <c r="AJ12" s="178">
        <v>4173.9030000000002</v>
      </c>
      <c r="AK12" s="178">
        <v>2499.8679999999999</v>
      </c>
      <c r="AL12" s="178">
        <v>2149.69</v>
      </c>
      <c r="AM12" s="178">
        <v>1041.3679999999999</v>
      </c>
      <c r="AN12" s="178">
        <v>1894.3130000000001</v>
      </c>
      <c r="AO12" s="178">
        <v>2250.837</v>
      </c>
      <c r="AP12" s="178">
        <v>3691</v>
      </c>
      <c r="AQ12" s="178">
        <v>3164.6241557162821</v>
      </c>
      <c r="AR12" s="178">
        <v>2375.8649999999998</v>
      </c>
      <c r="AS12" s="178">
        <v>909.35599999999999</v>
      </c>
      <c r="AT12" s="178">
        <v>602.25832000000003</v>
      </c>
      <c r="AU12" s="178">
        <v>374.05214000000001</v>
      </c>
      <c r="AV12" s="178">
        <v>955.08175000000006</v>
      </c>
      <c r="AW12" s="178">
        <v>687.28908999999999</v>
      </c>
      <c r="AX12" s="178">
        <v>661.03367000000003</v>
      </c>
      <c r="AY12" s="178">
        <v>471.78286000000003</v>
      </c>
      <c r="AZ12" s="178">
        <v>551.75784999999996</v>
      </c>
      <c r="BA12" s="178">
        <v>635.66243999999995</v>
      </c>
      <c r="BB12" s="178">
        <v>943.31518000000005</v>
      </c>
      <c r="BC12" s="178">
        <v>1102.73081</v>
      </c>
      <c r="BD12" s="178">
        <v>1322.70551</v>
      </c>
      <c r="BE12" s="178">
        <v>0</v>
      </c>
    </row>
    <row r="13" spans="1:57" ht="15" customHeight="1">
      <c r="A13" s="205" t="s">
        <v>216</v>
      </c>
      <c r="B13" s="178">
        <v>3299.9270000000001</v>
      </c>
      <c r="C13" s="178">
        <v>3299.9229999999998</v>
      </c>
      <c r="D13" s="178">
        <v>2444.6640000000002</v>
      </c>
      <c r="E13" s="178">
        <v>2444.6640000000002</v>
      </c>
      <c r="F13" s="178">
        <v>2908.596</v>
      </c>
      <c r="G13" s="178">
        <v>2908.596</v>
      </c>
      <c r="H13" s="178">
        <v>2686.768</v>
      </c>
      <c r="I13" s="178">
        <v>2686.768</v>
      </c>
      <c r="J13" s="178">
        <v>2564.7489999999998</v>
      </c>
      <c r="K13" s="178">
        <v>2564.7489999999998</v>
      </c>
      <c r="L13" s="178">
        <v>3640.7260000000001</v>
      </c>
      <c r="M13" s="178">
        <v>3640.7260000000001</v>
      </c>
      <c r="N13" s="178">
        <v>4161.9660000000003</v>
      </c>
      <c r="O13" s="178">
        <v>4161.9669999999996</v>
      </c>
      <c r="P13" s="178">
        <v>4187.982</v>
      </c>
      <c r="Q13" s="178">
        <v>4187.9809999999998</v>
      </c>
      <c r="R13" s="178">
        <v>4406.84</v>
      </c>
      <c r="S13" s="178">
        <v>4406.84</v>
      </c>
      <c r="T13" s="178">
        <v>4779.88</v>
      </c>
      <c r="U13" s="178">
        <v>4779.884</v>
      </c>
      <c r="V13" s="178">
        <v>6016.317</v>
      </c>
      <c r="W13" s="178">
        <v>6016.317</v>
      </c>
      <c r="X13" s="178">
        <v>3625.41</v>
      </c>
      <c r="Y13" s="178">
        <v>4614.9960000000001</v>
      </c>
      <c r="Z13" s="178">
        <v>5151</v>
      </c>
      <c r="AA13" s="178">
        <v>5150.9386827892704</v>
      </c>
      <c r="AB13" s="178">
        <v>5389.5795357116303</v>
      </c>
      <c r="AC13" s="178">
        <v>5389.5795357116303</v>
      </c>
      <c r="AD13" s="178">
        <v>5640</v>
      </c>
      <c r="AE13" s="178">
        <v>5640</v>
      </c>
      <c r="AF13" s="178">
        <v>5596.6221599999999</v>
      </c>
      <c r="AG13" s="178">
        <v>5596.6221631102035</v>
      </c>
      <c r="AH13" s="178">
        <v>6401</v>
      </c>
      <c r="AI13" s="178">
        <v>6401.1319999999996</v>
      </c>
      <c r="AJ13" s="178">
        <v>6303.6189999999997</v>
      </c>
      <c r="AK13" s="178">
        <v>6303.6158957236739</v>
      </c>
      <c r="AL13" s="178">
        <v>6481.6130000000003</v>
      </c>
      <c r="AM13" s="178">
        <v>6481.6130000000003</v>
      </c>
      <c r="AN13" s="178">
        <v>6445.442</v>
      </c>
      <c r="AO13" s="178">
        <v>6445.4219999999996</v>
      </c>
      <c r="AP13" s="178">
        <v>6579</v>
      </c>
      <c r="AQ13" s="178">
        <v>6578.9684636747652</v>
      </c>
      <c r="AR13" s="178">
        <v>6937.9210000000003</v>
      </c>
      <c r="AS13" s="178">
        <v>6937.9210000000003</v>
      </c>
      <c r="AT13" s="178">
        <v>6947.7883599999996</v>
      </c>
      <c r="AU13" s="178">
        <v>6947.7883599999996</v>
      </c>
      <c r="AV13" s="178">
        <v>7295.2980200000002</v>
      </c>
      <c r="AW13" s="178">
        <v>7295.2980200000002</v>
      </c>
      <c r="AX13" s="178">
        <v>6103.4426899999999</v>
      </c>
      <c r="AY13" s="178">
        <v>6103.4426899999999</v>
      </c>
      <c r="AZ13" s="178">
        <v>7086.2673500000001</v>
      </c>
      <c r="BA13" s="178">
        <v>7086.2673500000001</v>
      </c>
      <c r="BB13" s="178">
        <v>6356</v>
      </c>
      <c r="BC13" s="178">
        <v>6356.3694000000005</v>
      </c>
      <c r="BD13" s="178">
        <v>6587.6151799999998</v>
      </c>
      <c r="BE13" s="178">
        <v>0</v>
      </c>
    </row>
    <row r="14" spans="1:57" ht="15" customHeight="1">
      <c r="A14" s="205" t="s">
        <v>673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>
        <v>0</v>
      </c>
      <c r="AX14" s="178">
        <v>0</v>
      </c>
      <c r="AY14" s="178">
        <v>0</v>
      </c>
      <c r="AZ14" s="178">
        <v>0</v>
      </c>
      <c r="BA14" s="178">
        <v>0</v>
      </c>
      <c r="BB14" s="178">
        <v>97.447519999999997</v>
      </c>
      <c r="BC14" s="178">
        <v>104.74428999999999</v>
      </c>
      <c r="BD14" s="178">
        <v>103.81690999999999</v>
      </c>
      <c r="BE14" s="178">
        <v>0</v>
      </c>
    </row>
    <row r="15" spans="1:57" ht="15" customHeight="1">
      <c r="A15" s="180" t="s">
        <v>217</v>
      </c>
      <c r="B15" s="181">
        <v>10622.855</v>
      </c>
      <c r="C15" s="181">
        <v>9999.93</v>
      </c>
      <c r="D15" s="181">
        <v>11294.555</v>
      </c>
      <c r="E15" s="181">
        <v>9385.7180000000008</v>
      </c>
      <c r="F15" s="181">
        <v>9519.74</v>
      </c>
      <c r="G15" s="181">
        <v>9669.2430000000004</v>
      </c>
      <c r="H15" s="181">
        <v>9500.9570000000003</v>
      </c>
      <c r="I15" s="181">
        <v>9310.4650000000001</v>
      </c>
      <c r="J15" s="181">
        <v>9244.7350000000006</v>
      </c>
      <c r="K15" s="181">
        <v>8541.8549999999996</v>
      </c>
      <c r="L15" s="181">
        <v>8480.9529999999995</v>
      </c>
      <c r="M15" s="181">
        <v>8503.9699999999993</v>
      </c>
      <c r="N15" s="181">
        <v>8172.8450000000003</v>
      </c>
      <c r="O15" s="181">
        <v>8043.0510000000004</v>
      </c>
      <c r="P15" s="181">
        <v>8054.5031599999993</v>
      </c>
      <c r="Q15" s="181">
        <v>8291.2340000000004</v>
      </c>
      <c r="R15" s="181">
        <v>8391.7980000000007</v>
      </c>
      <c r="S15" s="181">
        <v>8116.4769999999999</v>
      </c>
      <c r="T15" s="181">
        <v>8300.31</v>
      </c>
      <c r="U15" s="181">
        <v>7760.39</v>
      </c>
      <c r="V15" s="181">
        <v>6686.7969999999996</v>
      </c>
      <c r="W15" s="181">
        <v>6402.85</v>
      </c>
      <c r="X15" s="181">
        <v>6085.53</v>
      </c>
      <c r="Y15" s="181">
        <v>6044.1982612500005</v>
      </c>
      <c r="Z15" s="181">
        <v>5630.66</v>
      </c>
      <c r="AA15" s="181">
        <v>5591.21</v>
      </c>
      <c r="AB15" s="181">
        <v>5569.7041698212761</v>
      </c>
      <c r="AC15" s="181">
        <v>5495.3986870533254</v>
      </c>
      <c r="AD15" s="181">
        <v>4927.8900000000003</v>
      </c>
      <c r="AE15" s="181">
        <v>5156.88</v>
      </c>
      <c r="AF15" s="181">
        <v>5120.1266028749997</v>
      </c>
      <c r="AG15" s="181">
        <v>5128.1882578182549</v>
      </c>
      <c r="AH15" s="181">
        <v>4941.04</v>
      </c>
      <c r="AI15" s="181">
        <v>4952.9508800000003</v>
      </c>
      <c r="AJ15" s="181">
        <v>5305.4840000000004</v>
      </c>
      <c r="AK15" s="181">
        <v>5285.5532716578946</v>
      </c>
      <c r="AL15" s="181">
        <v>5556.5440800000006</v>
      </c>
      <c r="AM15" s="181">
        <v>4952.9508800000003</v>
      </c>
      <c r="AN15" s="181">
        <v>4952.9508800000003</v>
      </c>
      <c r="AO15" s="181">
        <v>5797.3670000000002</v>
      </c>
      <c r="AP15" s="181">
        <v>6105.84</v>
      </c>
      <c r="AQ15" s="181">
        <v>6115.0057603672849</v>
      </c>
      <c r="AR15" s="181">
        <v>6312.9279999999999</v>
      </c>
      <c r="AS15" s="181">
        <v>6172.3879999999999</v>
      </c>
      <c r="AT15" s="181">
        <v>6041.3750904000008</v>
      </c>
      <c r="AU15" s="181">
        <v>5912.8196752000003</v>
      </c>
      <c r="AV15" s="181">
        <v>6136.9298776000005</v>
      </c>
      <c r="AW15" s="181">
        <v>6363.9020512000006</v>
      </c>
      <c r="AX15" s="181">
        <v>6342.1682872000001</v>
      </c>
      <c r="AY15" s="181">
        <v>6355.4474464000004</v>
      </c>
      <c r="AZ15" s="181">
        <v>6312.3072751999998</v>
      </c>
      <c r="BA15" s="181">
        <v>6507.6084344000001</v>
      </c>
      <c r="BB15" s="181">
        <v>6529.4327032000001</v>
      </c>
      <c r="BC15" s="181">
        <v>6550.9089199999999</v>
      </c>
      <c r="BD15" s="181">
        <v>6832.6182319999989</v>
      </c>
      <c r="BE15" s="181">
        <v>0</v>
      </c>
    </row>
    <row r="16" spans="1:57" s="20" customFormat="1" ht="15" customHeight="1">
      <c r="A16" s="177"/>
      <c r="B16" s="178"/>
      <c r="C16" s="178"/>
      <c r="D16" s="178"/>
      <c r="E16" s="208"/>
      <c r="F16" s="208"/>
      <c r="G16" s="208"/>
      <c r="H16" s="208"/>
      <c r="I16" s="20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</row>
    <row r="17" spans="1:57" ht="15" customHeight="1">
      <c r="A17" s="180" t="s">
        <v>222</v>
      </c>
      <c r="B17" s="289">
        <v>0.124471</v>
      </c>
      <c r="C17" s="289">
        <v>0.138513</v>
      </c>
      <c r="D17" s="289">
        <v>0.127165</v>
      </c>
      <c r="E17" s="289">
        <v>0.14127400000000001</v>
      </c>
      <c r="F17" s="289">
        <v>0.13036500000000001</v>
      </c>
      <c r="G17" s="289">
        <v>0.15499299999999999</v>
      </c>
      <c r="H17" s="289">
        <v>0.150537</v>
      </c>
      <c r="I17" s="289">
        <v>0.14308299999999999</v>
      </c>
      <c r="J17" s="289">
        <v>0.13600400000000001</v>
      </c>
      <c r="K17" s="289">
        <v>0.138878</v>
      </c>
      <c r="L17" s="289">
        <v>0.13914799999999999</v>
      </c>
      <c r="M17" s="289">
        <v>0.145098</v>
      </c>
      <c r="N17" s="289">
        <v>0.14495</v>
      </c>
      <c r="O17" s="289">
        <v>0.15115000000000001</v>
      </c>
      <c r="P17" s="289">
        <v>0.15282000000000001</v>
      </c>
      <c r="Q17" s="289">
        <v>0.14960000000000001</v>
      </c>
      <c r="R17" s="289">
        <v>0.13789999999999999</v>
      </c>
      <c r="S17" s="289">
        <v>0.14860000000000001</v>
      </c>
      <c r="T17" s="289">
        <v>0.14400066179543949</v>
      </c>
      <c r="U17" s="289">
        <v>0.15229999999999999</v>
      </c>
      <c r="V17" s="289">
        <v>0.14386847704611286</v>
      </c>
      <c r="W17" s="289">
        <v>0.14921138593572564</v>
      </c>
      <c r="X17" s="289">
        <v>0.15799706437149663</v>
      </c>
      <c r="Y17" s="289">
        <v>0.15061228791686501</v>
      </c>
      <c r="Z17" s="289">
        <v>0.13158759363911157</v>
      </c>
      <c r="AA17" s="289">
        <v>0.1353</v>
      </c>
      <c r="AB17" s="289">
        <v>0.14630000000000001</v>
      </c>
      <c r="AC17" s="289">
        <v>0.15540000000000001</v>
      </c>
      <c r="AD17" s="289">
        <v>0.16569999999999999</v>
      </c>
      <c r="AE17" s="289">
        <v>0.16020000000000001</v>
      </c>
      <c r="AF17" s="289">
        <v>0.16391435824628756</v>
      </c>
      <c r="AG17" s="289">
        <v>0.1573942378522418</v>
      </c>
      <c r="AH17" s="289">
        <v>0.16033871411686609</v>
      </c>
      <c r="AI17" s="289">
        <v>0.1584245874855113</v>
      </c>
      <c r="AJ17" s="289">
        <v>0.15656638346738355</v>
      </c>
      <c r="AK17" s="289">
        <v>0.15098128730691782</v>
      </c>
      <c r="AL17" s="289">
        <v>0.14292223161847026</v>
      </c>
      <c r="AM17" s="289">
        <v>0.14427887846776341</v>
      </c>
      <c r="AN17" s="289">
        <v>0.15181368271763937</v>
      </c>
      <c r="AO17" s="289">
        <v>0.14641861769830439</v>
      </c>
      <c r="AP17" s="289">
        <v>0.14650891605413832</v>
      </c>
      <c r="AQ17" s="289">
        <v>0.15245150054485099</v>
      </c>
      <c r="AR17" s="289">
        <v>0.15659999999999999</v>
      </c>
      <c r="AS17" s="289">
        <v>0.15820000000000001</v>
      </c>
      <c r="AT17" s="289">
        <v>0.15997709354874853</v>
      </c>
      <c r="AU17" s="289">
        <v>0.17122516153272591</v>
      </c>
      <c r="AV17" s="289">
        <v>0.1704937543801926</v>
      </c>
      <c r="AW17" s="289">
        <v>0.14282426622650657</v>
      </c>
      <c r="AX17" s="289">
        <v>0.14183136985113459</v>
      </c>
      <c r="AY17" s="289">
        <v>0.14652191007062434</v>
      </c>
      <c r="AZ17" s="289">
        <v>0.15386094538390921</v>
      </c>
      <c r="BA17" s="289">
        <v>0.15646756867200484</v>
      </c>
      <c r="BB17" s="289">
        <v>0.15504008908827127</v>
      </c>
      <c r="BC17" s="289">
        <v>0.15639682366397487</v>
      </c>
      <c r="BD17" s="289">
        <v>0.1623099329633379</v>
      </c>
      <c r="BE17" s="289">
        <v>0</v>
      </c>
    </row>
    <row r="18" spans="1:57" ht="15" customHeight="1">
      <c r="A18" s="205" t="s">
        <v>218</v>
      </c>
      <c r="B18" s="290">
        <v>9.1096999999999997E-2</v>
      </c>
      <c r="C18" s="290">
        <v>9.708E-2</v>
      </c>
      <c r="D18" s="290">
        <v>8.5134000000000001E-2</v>
      </c>
      <c r="E18" s="290">
        <v>9.4770999999999994E-2</v>
      </c>
      <c r="F18" s="290">
        <v>8.6559999999999998E-2</v>
      </c>
      <c r="G18" s="290">
        <v>0.101798</v>
      </c>
      <c r="H18" s="290">
        <v>9.7822999999999993E-2</v>
      </c>
      <c r="I18" s="290">
        <v>9.3034000000000006E-2</v>
      </c>
      <c r="J18" s="290">
        <v>9.0372999999999995E-2</v>
      </c>
      <c r="K18" s="290">
        <v>9.5218999999999998E-2</v>
      </c>
      <c r="L18" s="290">
        <v>9.5179E-2</v>
      </c>
      <c r="M18" s="290">
        <v>9.1844999999999996E-2</v>
      </c>
      <c r="N18" s="290">
        <v>9.4600000000000004E-2</v>
      </c>
      <c r="O18" s="290">
        <v>9.9229999999999999E-2</v>
      </c>
      <c r="P18" s="290">
        <v>0.10029</v>
      </c>
      <c r="Q18" s="290">
        <v>9.4979999999999995E-2</v>
      </c>
      <c r="R18" s="290">
        <v>9.01E-2</v>
      </c>
      <c r="S18" s="290">
        <v>9.6299999999999997E-2</v>
      </c>
      <c r="T18" s="290">
        <v>9.0491943940457981E-2</v>
      </c>
      <c r="U18" s="290">
        <v>9.4799999999999995E-2</v>
      </c>
      <c r="V18" s="290">
        <v>9.7276201276151761E-2</v>
      </c>
      <c r="W18" s="290">
        <v>0.10630163391941355</v>
      </c>
      <c r="X18" s="290">
        <v>0.11186774596841947</v>
      </c>
      <c r="Y18" s="290">
        <v>0.11169521573741047</v>
      </c>
      <c r="Z18" s="290">
        <v>0.10126166381916152</v>
      </c>
      <c r="AA18" s="290">
        <v>0.10349999999999999</v>
      </c>
      <c r="AB18" s="290">
        <v>0.1095</v>
      </c>
      <c r="AC18" s="290">
        <v>0.1138</v>
      </c>
      <c r="AD18" s="290">
        <v>0.1313</v>
      </c>
      <c r="AE18" s="290">
        <v>0.12770000000000001</v>
      </c>
      <c r="AF18" s="290">
        <v>0.13140295512853462</v>
      </c>
      <c r="AG18" s="290">
        <v>0.13552849303476791</v>
      </c>
      <c r="AH18" s="290">
        <v>0.14018101452325826</v>
      </c>
      <c r="AI18" s="290">
        <v>0.14044532579737598</v>
      </c>
      <c r="AJ18" s="290">
        <v>0.14055790692538181</v>
      </c>
      <c r="AK18" s="290">
        <v>0.13634215879979564</v>
      </c>
      <c r="AL18" s="290">
        <v>0.13017256582260386</v>
      </c>
      <c r="AM18" s="290">
        <v>0.13343600797254707</v>
      </c>
      <c r="AN18" s="290">
        <v>0.14229</v>
      </c>
      <c r="AO18" s="290">
        <v>0.13907369009594134</v>
      </c>
      <c r="AP18" s="290">
        <v>0.14016744624818206</v>
      </c>
      <c r="AQ18" s="290">
        <v>0.14691098418893425</v>
      </c>
      <c r="AR18" s="290">
        <v>0.15060000000000001</v>
      </c>
      <c r="AS18" s="290">
        <v>0.14804570149838323</v>
      </c>
      <c r="AT18" s="290">
        <v>0.14977001428661366</v>
      </c>
      <c r="AU18" s="290">
        <v>0.15826950243808102</v>
      </c>
      <c r="AV18" s="290">
        <v>0.15844821358465247</v>
      </c>
      <c r="AW18" s="290">
        <v>0.13130978831492673</v>
      </c>
      <c r="AX18" s="290">
        <v>0.13057720995379266</v>
      </c>
      <c r="AY18" s="290">
        <v>0.13505489909859889</v>
      </c>
      <c r="AZ18" s="290">
        <v>0.14319339299973499</v>
      </c>
      <c r="BA18" s="290">
        <v>0.14409822039123024</v>
      </c>
      <c r="BB18" s="290">
        <v>0.14273794137479023</v>
      </c>
      <c r="BC18" s="290">
        <v>0.14385334962037602</v>
      </c>
      <c r="BD18" s="290">
        <v>0.14710382150325302</v>
      </c>
      <c r="BE18" s="290">
        <v>0</v>
      </c>
    </row>
    <row r="19" spans="1:57" ht="15" customHeight="1">
      <c r="A19" s="205" t="s">
        <v>219</v>
      </c>
      <c r="B19" s="288">
        <v>0</v>
      </c>
      <c r="C19" s="288">
        <v>0</v>
      </c>
      <c r="D19" s="288">
        <v>0</v>
      </c>
      <c r="E19" s="288">
        <v>0</v>
      </c>
      <c r="F19" s="288">
        <v>0</v>
      </c>
      <c r="G19" s="288">
        <v>0</v>
      </c>
      <c r="H19" s="288">
        <v>0</v>
      </c>
      <c r="I19" s="288">
        <v>0</v>
      </c>
      <c r="J19" s="288">
        <v>0</v>
      </c>
      <c r="K19" s="288">
        <v>0</v>
      </c>
      <c r="L19" s="288">
        <v>0</v>
      </c>
      <c r="M19" s="290">
        <v>9.1844999999999996E-2</v>
      </c>
      <c r="N19" s="290">
        <v>9.4600000000000004E-2</v>
      </c>
      <c r="O19" s="290">
        <v>9.9229999999999999E-2</v>
      </c>
      <c r="P19" s="290">
        <v>0.10029</v>
      </c>
      <c r="Q19" s="290">
        <v>9.4979999999999995E-2</v>
      </c>
      <c r="R19" s="290">
        <v>9.01E-2</v>
      </c>
      <c r="S19" s="290">
        <v>9.6299999999999997E-2</v>
      </c>
      <c r="T19" s="290">
        <v>9.0491943940457981E-2</v>
      </c>
      <c r="U19" s="290">
        <v>9.4799999999999995E-2</v>
      </c>
      <c r="V19" s="290">
        <v>9.7276201276151761E-2</v>
      </c>
      <c r="W19" s="290">
        <v>0.10630163391941355</v>
      </c>
      <c r="X19" s="290">
        <v>0.11186774596841947</v>
      </c>
      <c r="Y19" s="290">
        <v>0.11169521573741047</v>
      </c>
      <c r="Z19" s="290">
        <v>0.10126166381916152</v>
      </c>
      <c r="AA19" s="290">
        <v>0.10349999999999999</v>
      </c>
      <c r="AB19" s="290">
        <v>0.1095</v>
      </c>
      <c r="AC19" s="290">
        <v>0.1138</v>
      </c>
      <c r="AD19" s="290">
        <v>0.1134</v>
      </c>
      <c r="AE19" s="290">
        <v>0.1084</v>
      </c>
      <c r="AF19" s="290">
        <v>0.11068126487962063</v>
      </c>
      <c r="AG19" s="290">
        <v>0.11596423314673794</v>
      </c>
      <c r="AH19" s="290">
        <v>0.12078428832796334</v>
      </c>
      <c r="AI19" s="290">
        <v>0.12185177172603012</v>
      </c>
      <c r="AJ19" s="290">
        <v>0.12123800409215804</v>
      </c>
      <c r="AK19" s="290">
        <v>0.11799985897331211</v>
      </c>
      <c r="AL19" s="290">
        <v>0.10711462222396334</v>
      </c>
      <c r="AM19" s="290">
        <v>0.10959360213480424</v>
      </c>
      <c r="AN19" s="290">
        <v>0.117301</v>
      </c>
      <c r="AO19" s="290">
        <v>0.117469</v>
      </c>
      <c r="AP19" s="290">
        <v>0.11712065825504762</v>
      </c>
      <c r="AQ19" s="290">
        <v>0.12718641005594838</v>
      </c>
      <c r="AR19" s="290">
        <v>0.1293</v>
      </c>
      <c r="AS19" s="290">
        <v>0.12621985199615426</v>
      </c>
      <c r="AT19" s="290">
        <v>0.13038954903689717</v>
      </c>
      <c r="AU19" s="290">
        <v>0.13688608935509652</v>
      </c>
      <c r="AV19" s="290">
        <v>0.12995322949850743</v>
      </c>
      <c r="AW19" s="290">
        <v>0.12455444009395694</v>
      </c>
      <c r="AX19" s="290">
        <v>0.12350523576942402</v>
      </c>
      <c r="AY19" s="290">
        <v>0.12587661019101901</v>
      </c>
      <c r="AZ19" s="290">
        <v>0.13000383579159638</v>
      </c>
      <c r="BA19" s="290">
        <v>0.13030849765289929</v>
      </c>
      <c r="BB19" s="290">
        <v>0.12876212985363356</v>
      </c>
      <c r="BC19" s="290">
        <v>0.12992877110555218</v>
      </c>
      <c r="BD19" s="290">
        <v>0.12964306149162882</v>
      </c>
      <c r="BE19" s="290">
        <v>0</v>
      </c>
    </row>
    <row r="20" spans="1:57" ht="15" customHeight="1">
      <c r="A20" s="233" t="s">
        <v>220</v>
      </c>
      <c r="B20" s="288">
        <v>0</v>
      </c>
      <c r="C20" s="288">
        <v>0</v>
      </c>
      <c r="D20" s="288">
        <v>0</v>
      </c>
      <c r="E20" s="288">
        <v>0</v>
      </c>
      <c r="F20" s="288">
        <v>0</v>
      </c>
      <c r="G20" s="288">
        <v>0</v>
      </c>
      <c r="H20" s="288">
        <v>0</v>
      </c>
      <c r="I20" s="288">
        <v>0</v>
      </c>
      <c r="J20" s="288">
        <v>0</v>
      </c>
      <c r="K20" s="288">
        <v>0</v>
      </c>
      <c r="L20" s="288">
        <v>0</v>
      </c>
      <c r="M20" s="288">
        <v>0</v>
      </c>
      <c r="N20" s="288">
        <v>0</v>
      </c>
      <c r="O20" s="288">
        <v>0</v>
      </c>
      <c r="P20" s="288">
        <v>0</v>
      </c>
      <c r="Q20" s="288">
        <v>0</v>
      </c>
      <c r="R20" s="288">
        <v>0</v>
      </c>
      <c r="S20" s="288">
        <v>0</v>
      </c>
      <c r="T20" s="288">
        <v>0</v>
      </c>
      <c r="U20" s="288">
        <v>0</v>
      </c>
      <c r="V20" s="288">
        <v>0</v>
      </c>
      <c r="W20" s="288">
        <v>0</v>
      </c>
      <c r="X20" s="288">
        <v>0</v>
      </c>
      <c r="Y20" s="288">
        <v>0</v>
      </c>
      <c r="Z20" s="288">
        <v>0</v>
      </c>
      <c r="AA20" s="288">
        <v>0</v>
      </c>
      <c r="AB20" s="288">
        <v>0</v>
      </c>
      <c r="AC20" s="288">
        <v>0</v>
      </c>
      <c r="AD20" s="290">
        <v>1.7899999999999999E-2</v>
      </c>
      <c r="AE20" s="290">
        <v>1.9300000000000001E-2</v>
      </c>
      <c r="AF20" s="290">
        <v>2.0721690248913991E-2</v>
      </c>
      <c r="AG20" s="290">
        <v>1.9564259888029973E-2</v>
      </c>
      <c r="AH20" s="290">
        <v>1.9396726195294919E-2</v>
      </c>
      <c r="AI20" s="290">
        <v>1.8593554071345848E-2</v>
      </c>
      <c r="AJ20" s="290">
        <v>1.9319902833223761E-2</v>
      </c>
      <c r="AK20" s="290">
        <v>1.8342299826483523E-2</v>
      </c>
      <c r="AL20" s="290">
        <v>2.3057943598640541E-2</v>
      </c>
      <c r="AM20" s="290">
        <v>2.3842405837742837E-2</v>
      </c>
      <c r="AN20" s="290">
        <v>2.4989668752652874E-2</v>
      </c>
      <c r="AO20" s="290">
        <v>2.1604690095941341E-2</v>
      </c>
      <c r="AP20" s="290">
        <v>2.3046787993134438E-2</v>
      </c>
      <c r="AQ20" s="290">
        <v>1.9724574132985846E-2</v>
      </c>
      <c r="AR20" s="290">
        <v>2.1300000000000013E-2</v>
      </c>
      <c r="AS20" s="290">
        <v>2.1629888573301288E-2</v>
      </c>
      <c r="AT20" s="290">
        <v>1.9380465249716487E-2</v>
      </c>
      <c r="AU20" s="290">
        <v>2.1383413082984522E-2</v>
      </c>
      <c r="AV20" s="290">
        <v>2.8494984086145033E-2</v>
      </c>
      <c r="AW20" s="290">
        <v>6.7553482209698028E-3</v>
      </c>
      <c r="AX20" s="290">
        <v>7.0719741843686601E-3</v>
      </c>
      <c r="AY20" s="290">
        <v>9.1782889075798808E-3</v>
      </c>
      <c r="AZ20" s="290">
        <v>1.3189557208138617E-2</v>
      </c>
      <c r="BA20" s="290">
        <v>1.378972273833096E-2</v>
      </c>
      <c r="BB20" s="290">
        <v>1.3975811521156716E-2</v>
      </c>
      <c r="BC20" s="290">
        <v>1.3924578514823862E-2</v>
      </c>
      <c r="BD20" s="290">
        <v>1.74607600116242E-2</v>
      </c>
      <c r="BE20" s="290">
        <v>0</v>
      </c>
    </row>
    <row r="21" spans="1:57" ht="15" customHeight="1">
      <c r="A21" s="205" t="s">
        <v>221</v>
      </c>
      <c r="B21" s="290">
        <v>3.3373E-2</v>
      </c>
      <c r="C21" s="290">
        <v>4.1431999999999997E-2</v>
      </c>
      <c r="D21" s="290">
        <v>4.2030999999999999E-2</v>
      </c>
      <c r="E21" s="290">
        <v>4.6502000000000002E-2</v>
      </c>
      <c r="F21" s="290">
        <v>4.3804999999999997E-2</v>
      </c>
      <c r="G21" s="290">
        <v>5.3194999999999999E-2</v>
      </c>
      <c r="H21" s="290">
        <v>5.2713000000000003E-2</v>
      </c>
      <c r="I21" s="290">
        <v>5.0048000000000002E-2</v>
      </c>
      <c r="J21" s="290">
        <v>4.5630999999999998E-2</v>
      </c>
      <c r="K21" s="290">
        <v>4.3659000000000003E-2</v>
      </c>
      <c r="L21" s="290">
        <v>4.3969000000000001E-2</v>
      </c>
      <c r="M21" s="290">
        <v>5.3253000000000002E-2</v>
      </c>
      <c r="N21" s="290">
        <v>5.0340000000000003E-2</v>
      </c>
      <c r="O21" s="290">
        <v>5.1909999999999998E-2</v>
      </c>
      <c r="P21" s="290">
        <v>5.253E-2</v>
      </c>
      <c r="Q21" s="290">
        <v>5.4609999999999999E-2</v>
      </c>
      <c r="R21" s="290">
        <v>4.7800000000000002E-2</v>
      </c>
      <c r="S21" s="290">
        <v>5.2300000000000013E-2</v>
      </c>
      <c r="T21" s="290">
        <v>5.350871785498152E-2</v>
      </c>
      <c r="U21" s="290">
        <v>5.7509455445913231E-2</v>
      </c>
      <c r="V21" s="290">
        <v>4.6597448864681687E-2</v>
      </c>
      <c r="W21" s="290">
        <v>4.2909752016312093E-2</v>
      </c>
      <c r="X21" s="290">
        <v>4.6129318403077164E-2</v>
      </c>
      <c r="Y21" s="290">
        <v>3.8917072179454552E-2</v>
      </c>
      <c r="Z21" s="290">
        <v>3.0325929819950057E-2</v>
      </c>
      <c r="AA21" s="290">
        <v>3.1800000000000002E-2</v>
      </c>
      <c r="AB21" s="290">
        <v>3.6799999999999999E-2</v>
      </c>
      <c r="AC21" s="290">
        <v>4.1700000000000001E-2</v>
      </c>
      <c r="AD21" s="290">
        <v>3.44E-2</v>
      </c>
      <c r="AE21" s="290">
        <v>3.2500000000000001E-2</v>
      </c>
      <c r="AF21" s="290">
        <v>3.2513798294029103E-2</v>
      </c>
      <c r="AG21" s="290">
        <v>2.1865744817473901E-2</v>
      </c>
      <c r="AH21" s="290">
        <v>2.0157699593607824E-2</v>
      </c>
      <c r="AI21" s="290">
        <v>1.7979261688135299E-2</v>
      </c>
      <c r="AJ21" s="290">
        <v>1.6008476542001753E-2</v>
      </c>
      <c r="AK21" s="290">
        <v>1.4639128507122184E-2</v>
      </c>
      <c r="AL21" s="290">
        <v>1.274966579586641E-2</v>
      </c>
      <c r="AM21" s="290">
        <v>1.084287049521636E-2</v>
      </c>
      <c r="AN21" s="290">
        <v>9.5232723068175307E-3</v>
      </c>
      <c r="AO21" s="290">
        <v>7.3451273860331255E-3</v>
      </c>
      <c r="AP21" s="290">
        <v>6.3545720162991497E-3</v>
      </c>
      <c r="AQ21" s="290">
        <v>5.5405163559167367E-3</v>
      </c>
      <c r="AR21" s="290">
        <v>6.0107761907182439E-3</v>
      </c>
      <c r="AS21" s="290">
        <v>1.0153067125910884E-2</v>
      </c>
      <c r="AT21" s="290">
        <v>1.0207079262134865E-2</v>
      </c>
      <c r="AU21" s="290">
        <v>1.2955659094644868E-2</v>
      </c>
      <c r="AV21" s="290">
        <v>1.2045540795540145E-2</v>
      </c>
      <c r="AW21" s="290">
        <v>1.1514477911579835E-2</v>
      </c>
      <c r="AX21" s="290">
        <v>1.125415989734193E-2</v>
      </c>
      <c r="AY21" s="290">
        <v>1.146701097202546E-2</v>
      </c>
      <c r="AZ21" s="290">
        <v>1.0667552384174215E-2</v>
      </c>
      <c r="BA21" s="290">
        <v>1.2369348280774611E-2</v>
      </c>
      <c r="BB21" s="290">
        <v>1.2302147713481008E-2</v>
      </c>
      <c r="BC21" s="290">
        <v>1.2543474043598821E-2</v>
      </c>
      <c r="BD21" s="290">
        <v>1.5206111460084871E-2</v>
      </c>
      <c r="BE21" s="290">
        <v>0</v>
      </c>
    </row>
    <row r="22" spans="1:57" s="9" customFormat="1" ht="15" customHeight="1">
      <c r="A22" s="217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5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</row>
    <row r="23" spans="1:57" ht="15" customHeight="1">
      <c r="A23" s="236" t="s">
        <v>388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184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</row>
    <row r="24" spans="1:57" ht="15" customHeight="1">
      <c r="A24" s="236" t="s">
        <v>389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184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</row>
    <row r="25" spans="1:57" ht="15" customHeight="1">
      <c r="A25" s="236" t="s">
        <v>390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184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</sheetData>
  <hyperlinks>
    <hyperlink ref="A2" location="Contents!A1" display="              (Contents)" xr:uid="{FEEC4947-E163-4D2C-BF1B-9279474473A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H18"/>
  <sheetViews>
    <sheetView showGridLines="0" zoomScale="80" zoomScaleNormal="80" workbookViewId="0">
      <pane xSplit="1" topLeftCell="N1" activePane="topRight" state="frozen"/>
      <selection activeCell="R17" sqref="R17"/>
      <selection pane="topRight" activeCell="AI2" sqref="AI2"/>
    </sheetView>
  </sheetViews>
  <sheetFormatPr defaultColWidth="9.140625" defaultRowHeight="15" outlineLevelCol="1"/>
  <cols>
    <col min="1" max="1" width="44.85546875" style="36" customWidth="1"/>
    <col min="2" max="5" width="9.140625" style="36" customWidth="1"/>
    <col min="6" max="26" width="9.140625" style="36"/>
    <col min="27" max="29" width="9.140625" style="36" customWidth="1"/>
    <col min="30" max="30" width="9.140625" style="36"/>
    <col min="31" max="32" width="9.140625" style="36" customWidth="1"/>
    <col min="33" max="33" width="9.140625" style="36" hidden="1" customWidth="1" outlineLevel="1"/>
    <col min="34" max="34" width="9.140625" style="36" collapsed="1"/>
    <col min="35" max="16384" width="9.140625" style="36"/>
  </cols>
  <sheetData>
    <row r="1" spans="1:34" ht="57.75" customHeight="1">
      <c r="A1" s="1"/>
      <c r="B1" s="1"/>
      <c r="C1" s="1"/>
      <c r="D1" s="1"/>
      <c r="E1" s="1"/>
    </row>
    <row r="2" spans="1:34">
      <c r="A2" s="160" t="s">
        <v>350</v>
      </c>
      <c r="B2" s="35"/>
      <c r="C2" s="35"/>
      <c r="D2" s="35"/>
      <c r="E2" s="35"/>
    </row>
    <row r="4" spans="1:34">
      <c r="A4" s="115" t="s">
        <v>223</v>
      </c>
      <c r="B4" s="116" t="s">
        <v>105</v>
      </c>
      <c r="C4" s="116" t="s">
        <v>106</v>
      </c>
      <c r="D4" s="116" t="s">
        <v>107</v>
      </c>
      <c r="E4" s="116" t="s">
        <v>108</v>
      </c>
      <c r="F4" s="116" t="s">
        <v>109</v>
      </c>
      <c r="G4" s="116" t="s">
        <v>110</v>
      </c>
      <c r="H4" s="116" t="s">
        <v>111</v>
      </c>
      <c r="I4" s="116" t="s">
        <v>112</v>
      </c>
      <c r="J4" s="116" t="s">
        <v>98</v>
      </c>
      <c r="K4" s="116" t="s">
        <v>99</v>
      </c>
      <c r="L4" s="116" t="s">
        <v>100</v>
      </c>
      <c r="M4" s="116" t="s">
        <v>101</v>
      </c>
      <c r="N4" s="116" t="s">
        <v>102</v>
      </c>
      <c r="O4" s="116" t="s">
        <v>406</v>
      </c>
      <c r="P4" s="116" t="s">
        <v>413</v>
      </c>
      <c r="Q4" s="116" t="s">
        <v>426</v>
      </c>
      <c r="R4" s="116" t="s">
        <v>502</v>
      </c>
      <c r="S4" s="116" t="s">
        <v>541</v>
      </c>
      <c r="T4" s="116" t="s">
        <v>552</v>
      </c>
      <c r="U4" s="116" t="s">
        <v>558</v>
      </c>
      <c r="V4" s="116" t="s">
        <v>570</v>
      </c>
      <c r="W4" s="116" t="s">
        <v>571</v>
      </c>
      <c r="X4" s="116" t="s">
        <v>573</v>
      </c>
      <c r="Y4" s="116" t="s">
        <v>574</v>
      </c>
      <c r="Z4" s="116" t="s">
        <v>614</v>
      </c>
      <c r="AA4" s="116" t="s">
        <v>615</v>
      </c>
      <c r="AB4" s="116" t="s">
        <v>617</v>
      </c>
      <c r="AC4" s="116" t="s">
        <v>618</v>
      </c>
      <c r="AD4" s="116" t="s">
        <v>676</v>
      </c>
      <c r="AE4" s="116" t="s">
        <v>677</v>
      </c>
      <c r="AF4" s="116" t="s">
        <v>674</v>
      </c>
      <c r="AG4" s="116" t="s">
        <v>675</v>
      </c>
    </row>
    <row r="5" spans="1:34" hidden="1">
      <c r="A5" s="237" t="s">
        <v>500</v>
      </c>
      <c r="B5" s="238" t="e">
        <f>#REF!*100</f>
        <v>#REF!</v>
      </c>
      <c r="C5" s="238" t="e">
        <f>#REF!*100</f>
        <v>#REF!</v>
      </c>
      <c r="D5" s="238" t="e">
        <f>#REF!*100</f>
        <v>#REF!</v>
      </c>
      <c r="E5" s="238" t="e">
        <f>#REF!*100</f>
        <v>#REF!</v>
      </c>
      <c r="F5" s="238" t="e">
        <f>#REF!*100</f>
        <v>#REF!</v>
      </c>
      <c r="G5" s="238" t="e">
        <f>#REF!*100</f>
        <v>#REF!</v>
      </c>
      <c r="H5" s="238" t="e">
        <f>#REF!*100</f>
        <v>#REF!</v>
      </c>
      <c r="I5" s="238" t="e">
        <f>#REF!*100</f>
        <v>#REF!</v>
      </c>
      <c r="J5" s="238">
        <v>16.312083556172041</v>
      </c>
      <c r="K5" s="238">
        <v>14.999862752696846</v>
      </c>
      <c r="L5" s="238">
        <v>13.749027803632607</v>
      </c>
      <c r="M5" s="238">
        <v>14.013383103906119</v>
      </c>
      <c r="N5" s="238">
        <v>14.313112558143715</v>
      </c>
      <c r="O5" s="238">
        <v>16.40190966847419</v>
      </c>
      <c r="P5" s="238">
        <v>16.076737007466303</v>
      </c>
      <c r="Q5" s="238">
        <v>17.069920873460418</v>
      </c>
      <c r="R5" s="238">
        <v>17.919757922583024</v>
      </c>
      <c r="S5" s="238">
        <v>17.429326346178886</v>
      </c>
      <c r="T5" s="238">
        <v>17.312106690371621</v>
      </c>
      <c r="U5" s="238">
        <v>18.341312852052983</v>
      </c>
      <c r="V5" s="238">
        <v>16.886267275910939</v>
      </c>
      <c r="W5" s="238">
        <v>15.536011145963835</v>
      </c>
      <c r="X5" s="238">
        <v>14.159133390357304</v>
      </c>
      <c r="Y5" s="238">
        <v>14.865497595752487</v>
      </c>
      <c r="Z5" s="239">
        <v>15.063489570130816</v>
      </c>
      <c r="AA5" s="239">
        <v>14.410715132133811</v>
      </c>
      <c r="AB5" s="239">
        <v>12.890541344174554</v>
      </c>
      <c r="AC5" s="239">
        <v>14.461647933656963</v>
      </c>
    </row>
    <row r="6" spans="1:34">
      <c r="A6" s="171" t="s">
        <v>225</v>
      </c>
      <c r="B6" s="240">
        <v>25.3</v>
      </c>
      <c r="C6" s="240">
        <v>24.2</v>
      </c>
      <c r="D6" s="240">
        <v>23.5</v>
      </c>
      <c r="E6" s="240">
        <v>23</v>
      </c>
      <c r="F6" s="240">
        <v>22.6</v>
      </c>
      <c r="G6" s="240">
        <v>21.5</v>
      </c>
      <c r="H6" s="240">
        <v>23.2</v>
      </c>
      <c r="I6" s="240">
        <v>23.3487305529416</v>
      </c>
      <c r="J6" s="240">
        <v>22.479864742621803</v>
      </c>
      <c r="K6" s="240">
        <v>21.294480837334984</v>
      </c>
      <c r="L6" s="240">
        <v>20.043645888270746</v>
      </c>
      <c r="M6" s="240">
        <v>19.045859445621648</v>
      </c>
      <c r="N6" s="240">
        <v>18.428765789632418</v>
      </c>
      <c r="O6" s="240">
        <v>19.36130772084632</v>
      </c>
      <c r="P6" s="240">
        <v>18.135919508022049</v>
      </c>
      <c r="Q6" s="240">
        <v>18.966205102263835</v>
      </c>
      <c r="R6" s="240">
        <v>19.856744359818279</v>
      </c>
      <c r="S6" s="240">
        <v>20.635497805336158</v>
      </c>
      <c r="T6" s="240">
        <v>22.344583032087151</v>
      </c>
      <c r="U6" s="240">
        <v>25.911961644671578</v>
      </c>
      <c r="V6" s="240">
        <v>26.94328092240006</v>
      </c>
      <c r="W6" s="240">
        <v>27.684158295188354</v>
      </c>
      <c r="X6" s="240">
        <v>28.05248110357763</v>
      </c>
      <c r="Y6" s="240">
        <v>28.264105749246738</v>
      </c>
      <c r="Z6" s="240">
        <v>28.686734608313238</v>
      </c>
      <c r="AA6" s="240">
        <v>27.585093572987418</v>
      </c>
      <c r="AB6" s="240">
        <v>26.378955353286159</v>
      </c>
      <c r="AC6" s="240">
        <v>26.299161202572584</v>
      </c>
      <c r="AD6" s="240">
        <v>25.63266237099382</v>
      </c>
      <c r="AE6" s="240">
        <v>26.432059885213267</v>
      </c>
      <c r="AF6" s="240">
        <v>27.13030271095025</v>
      </c>
      <c r="AG6" s="240">
        <v>0</v>
      </c>
      <c r="AH6" s="331"/>
    </row>
    <row r="7" spans="1:34">
      <c r="A7" s="171" t="s">
        <v>226</v>
      </c>
      <c r="B7" s="240">
        <v>44</v>
      </c>
      <c r="C7" s="240">
        <v>44</v>
      </c>
      <c r="D7" s="240">
        <v>44</v>
      </c>
      <c r="E7" s="240">
        <v>43</v>
      </c>
      <c r="F7" s="240">
        <v>44</v>
      </c>
      <c r="G7" s="240">
        <v>44</v>
      </c>
      <c r="H7" s="240">
        <v>45</v>
      </c>
      <c r="I7" s="240">
        <v>45</v>
      </c>
      <c r="J7" s="240">
        <v>44.857561146880535</v>
      </c>
      <c r="K7" s="240">
        <v>45.12608829870306</v>
      </c>
      <c r="L7" s="240">
        <v>45.333395662491448</v>
      </c>
      <c r="M7" s="240">
        <v>45.287718564382089</v>
      </c>
      <c r="N7" s="240">
        <v>45.383137908374586</v>
      </c>
      <c r="O7" s="240">
        <v>45.368012838491317</v>
      </c>
      <c r="P7" s="240">
        <v>45.38457003873053</v>
      </c>
      <c r="Q7" s="240">
        <v>46.400341618613972</v>
      </c>
      <c r="R7" s="240">
        <v>46.999676348813203</v>
      </c>
      <c r="S7" s="240">
        <v>47.376031480062657</v>
      </c>
      <c r="T7" s="240">
        <v>47.854818107571298</v>
      </c>
      <c r="U7" s="240">
        <v>48.599414284045359</v>
      </c>
      <c r="V7" s="240">
        <v>48.069570068808233</v>
      </c>
      <c r="W7" s="240">
        <v>47.831321234861676</v>
      </c>
      <c r="X7" s="240">
        <v>48.121881655630176</v>
      </c>
      <c r="Y7" s="240">
        <v>47.986288115644733</v>
      </c>
      <c r="Z7" s="240">
        <v>47.657515844386594</v>
      </c>
      <c r="AA7" s="240">
        <v>47.963612111734939</v>
      </c>
      <c r="AB7" s="240">
        <v>48.208966221324509</v>
      </c>
      <c r="AC7" s="240">
        <v>48.305590997629167</v>
      </c>
      <c r="AD7" s="240">
        <v>47.822248868518273</v>
      </c>
      <c r="AE7" s="240">
        <v>48.106139732877033</v>
      </c>
      <c r="AF7" s="240">
        <v>48.513740522488703</v>
      </c>
      <c r="AG7" s="240">
        <v>0</v>
      </c>
      <c r="AH7" s="331"/>
    </row>
    <row r="8" spans="1:34">
      <c r="A8" s="171" t="s">
        <v>227</v>
      </c>
      <c r="B8" s="240">
        <v>40.9</v>
      </c>
      <c r="C8" s="240">
        <v>41.3</v>
      </c>
      <c r="D8" s="240">
        <v>41.9</v>
      </c>
      <c r="E8" s="240">
        <v>42.4</v>
      </c>
      <c r="F8" s="240">
        <v>41.6</v>
      </c>
      <c r="G8" s="240">
        <v>41.2</v>
      </c>
      <c r="H8" s="240">
        <v>40.9</v>
      </c>
      <c r="I8" s="240">
        <v>40.321681957444397</v>
      </c>
      <c r="J8" s="240">
        <v>39.233173228552111</v>
      </c>
      <c r="K8" s="240">
        <v>38.855600746640526</v>
      </c>
      <c r="L8" s="240">
        <v>38.083091610354529</v>
      </c>
      <c r="M8" s="240">
        <v>38.824106246075381</v>
      </c>
      <c r="N8" s="240">
        <v>39.344823016129318</v>
      </c>
      <c r="O8" s="240">
        <v>41.439600150668184</v>
      </c>
      <c r="P8" s="240">
        <v>41.522496454712602</v>
      </c>
      <c r="Q8" s="240">
        <v>40.168966679004107</v>
      </c>
      <c r="R8" s="240">
        <v>39.485054720070636</v>
      </c>
      <c r="S8" s="240">
        <v>40.746275270862931</v>
      </c>
      <c r="T8" s="240">
        <v>39.773009211162901</v>
      </c>
      <c r="U8" s="240">
        <v>40.154058446459771</v>
      </c>
      <c r="V8" s="240">
        <v>40.343309689441817</v>
      </c>
      <c r="W8" s="240">
        <v>42.516876541649481</v>
      </c>
      <c r="X8" s="240">
        <v>43.22770383209749</v>
      </c>
      <c r="Y8" s="240">
        <v>44.82259151934047</v>
      </c>
      <c r="Z8" s="240">
        <v>44.439065827748301</v>
      </c>
      <c r="AA8" s="240">
        <v>44.667091828540265</v>
      </c>
      <c r="AB8" s="240">
        <v>43.992899566450177</v>
      </c>
      <c r="AC8" s="240">
        <v>44.172437938501403</v>
      </c>
      <c r="AD8" s="240">
        <v>42.342304708861498</v>
      </c>
      <c r="AE8" s="240">
        <v>41.934037296248825</v>
      </c>
      <c r="AF8" s="240">
        <v>40.699999999999996</v>
      </c>
      <c r="AG8" s="240">
        <v>0</v>
      </c>
      <c r="AH8" s="331"/>
    </row>
    <row r="9" spans="1:34">
      <c r="A9" s="171" t="s">
        <v>228</v>
      </c>
      <c r="B9" s="240">
        <v>87</v>
      </c>
      <c r="C9" s="240">
        <v>85.5</v>
      </c>
      <c r="D9" s="240">
        <v>87.8</v>
      </c>
      <c r="E9" s="240">
        <v>88.6</v>
      </c>
      <c r="F9" s="240">
        <v>90</v>
      </c>
      <c r="G9" s="240">
        <v>89.4</v>
      </c>
      <c r="H9" s="240">
        <v>88.1</v>
      </c>
      <c r="I9" s="240">
        <v>88.804797369353395</v>
      </c>
      <c r="J9" s="240">
        <v>88.246435632306898</v>
      </c>
      <c r="K9" s="240">
        <v>86.459089269272852</v>
      </c>
      <c r="L9" s="240">
        <v>86.159982906347139</v>
      </c>
      <c r="M9" s="240">
        <v>87.601517504216858</v>
      </c>
      <c r="N9" s="240">
        <v>88.683693560112147</v>
      </c>
      <c r="O9" s="240">
        <v>89.903352122266227</v>
      </c>
      <c r="P9" s="240">
        <v>90.046459711170584</v>
      </c>
      <c r="Q9" s="240">
        <v>90.236755519106708</v>
      </c>
      <c r="R9" s="240">
        <v>91.27296191881598</v>
      </c>
      <c r="S9" s="240">
        <v>92.537245063397762</v>
      </c>
      <c r="T9" s="240">
        <v>91.618367157575136</v>
      </c>
      <c r="U9" s="240">
        <v>91.653738845222549</v>
      </c>
      <c r="V9" s="240">
        <v>91.719019679580654</v>
      </c>
      <c r="W9" s="240">
        <v>90.945483643587437</v>
      </c>
      <c r="X9" s="240">
        <v>90.152580293082607</v>
      </c>
      <c r="Y9" s="240">
        <v>91.252705101705871</v>
      </c>
      <c r="Z9" s="240">
        <v>88.77311902199223</v>
      </c>
      <c r="AA9" s="240">
        <v>89.743022790769885</v>
      </c>
      <c r="AB9" s="240">
        <v>89.783820050050394</v>
      </c>
      <c r="AC9" s="240">
        <v>90.329115802328445</v>
      </c>
      <c r="AD9" s="240">
        <v>89.036219595459556</v>
      </c>
      <c r="AE9" s="240">
        <v>87.411245603468018</v>
      </c>
      <c r="AF9" s="240">
        <v>85.501989807611281</v>
      </c>
      <c r="AG9" s="240" t="e">
        <v>#DIV/0!</v>
      </c>
      <c r="AH9" s="331"/>
    </row>
    <row r="10" spans="1:34">
      <c r="A10" s="171" t="s">
        <v>229</v>
      </c>
      <c r="B10" s="240">
        <v>3.6</v>
      </c>
      <c r="C10" s="240">
        <v>3.7</v>
      </c>
      <c r="D10" s="240">
        <v>4.2</v>
      </c>
      <c r="E10" s="240">
        <v>4.5999999999999996</v>
      </c>
      <c r="F10" s="240">
        <v>3.9</v>
      </c>
      <c r="G10" s="240">
        <v>4.0999999999999996</v>
      </c>
      <c r="H10" s="240">
        <v>4.3</v>
      </c>
      <c r="I10" s="240">
        <v>4.5999999999999996</v>
      </c>
      <c r="J10" s="240">
        <v>4.7182987431600001</v>
      </c>
      <c r="K10" s="240">
        <v>4.9761948181800006</v>
      </c>
      <c r="L10" s="240">
        <v>5.5964571879200014</v>
      </c>
      <c r="M10" s="240">
        <v>5.6639461235700006</v>
      </c>
      <c r="N10" s="240">
        <v>4.8893643055899814</v>
      </c>
      <c r="O10" s="240">
        <v>3.2418570408599998</v>
      </c>
      <c r="P10" s="240">
        <v>5.4595115870899864</v>
      </c>
      <c r="Q10" s="240">
        <v>6.3372429631599996</v>
      </c>
      <c r="R10" s="240">
        <v>5.7917943267300016</v>
      </c>
      <c r="S10" s="240">
        <v>5.7089000870200017</v>
      </c>
      <c r="T10" s="240">
        <v>6.6825752260700018</v>
      </c>
      <c r="U10" s="240">
        <v>5.2640807085899981</v>
      </c>
      <c r="V10" s="240">
        <v>4.7224173392600024</v>
      </c>
      <c r="W10" s="240">
        <v>4.3248300032999989</v>
      </c>
      <c r="X10" s="240">
        <v>5.5439951424299982</v>
      </c>
      <c r="Y10" s="240">
        <v>5.4593876838799966</v>
      </c>
      <c r="Z10" s="240">
        <v>5.5518647922000026</v>
      </c>
      <c r="AA10" s="240">
        <v>5.5265522915699972</v>
      </c>
      <c r="AB10" s="240">
        <v>6.7165247810600004</v>
      </c>
      <c r="AC10" s="240">
        <v>7.0627042296200049</v>
      </c>
      <c r="AD10" s="240">
        <v>6.9726158187499996</v>
      </c>
      <c r="AE10" s="240">
        <v>6.6644091756300021</v>
      </c>
      <c r="AF10" s="240">
        <v>7.4972435042200196</v>
      </c>
      <c r="AG10" s="240">
        <v>0</v>
      </c>
      <c r="AH10" s="331"/>
    </row>
    <row r="11" spans="1:34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133"/>
      <c r="AA11" s="133"/>
      <c r="AB11" s="133"/>
      <c r="AC11" s="133"/>
      <c r="AD11" s="133"/>
      <c r="AE11" s="133"/>
      <c r="AF11" s="133"/>
      <c r="AG11" s="133"/>
    </row>
    <row r="12" spans="1:34">
      <c r="A12" s="115" t="s">
        <v>224</v>
      </c>
      <c r="B12" s="116" t="s">
        <v>105</v>
      </c>
      <c r="C12" s="116" t="s">
        <v>106</v>
      </c>
      <c r="D12" s="116" t="s">
        <v>107</v>
      </c>
      <c r="E12" s="116" t="s">
        <v>108</v>
      </c>
      <c r="F12" s="116" t="s">
        <v>109</v>
      </c>
      <c r="G12" s="116" t="s">
        <v>110</v>
      </c>
      <c r="H12" s="116" t="s">
        <v>111</v>
      </c>
      <c r="I12" s="116" t="s">
        <v>112</v>
      </c>
      <c r="J12" s="116" t="s">
        <v>98</v>
      </c>
      <c r="K12" s="116" t="s">
        <v>99</v>
      </c>
      <c r="L12" s="116" t="s">
        <v>100</v>
      </c>
      <c r="M12" s="116" t="s">
        <v>101</v>
      </c>
      <c r="N12" s="116" t="s">
        <v>102</v>
      </c>
      <c r="O12" s="116" t="s">
        <v>406</v>
      </c>
      <c r="P12" s="116" t="s">
        <v>413</v>
      </c>
      <c r="Q12" s="116" t="s">
        <v>426</v>
      </c>
      <c r="R12" s="116" t="s">
        <v>502</v>
      </c>
      <c r="S12" s="116" t="str">
        <f>S4</f>
        <v>2Q21</v>
      </c>
      <c r="T12" s="116" t="str">
        <f>T4</f>
        <v>3Q21</v>
      </c>
      <c r="U12" s="116" t="str">
        <f>U4</f>
        <v>4Q21</v>
      </c>
      <c r="V12" s="116" t="str">
        <f>+V4</f>
        <v>1Q22</v>
      </c>
      <c r="W12" s="116" t="str">
        <f>W4</f>
        <v>2Q22</v>
      </c>
      <c r="X12" s="116" t="str">
        <f>X4</f>
        <v>3Q22</v>
      </c>
      <c r="Y12" s="116" t="str">
        <f>Y4</f>
        <v>4Q22</v>
      </c>
      <c r="Z12" s="116" t="str">
        <f>+Z4</f>
        <v>1Q23</v>
      </c>
      <c r="AA12" s="116" t="str">
        <f>AA4</f>
        <v>2Q23</v>
      </c>
      <c r="AB12" s="116" t="str">
        <f>AB4</f>
        <v>3Q23</v>
      </c>
      <c r="AC12" s="116" t="str">
        <f>AC4</f>
        <v>4Q23</v>
      </c>
      <c r="AD12" s="116" t="s">
        <v>676</v>
      </c>
      <c r="AE12" s="116" t="s">
        <v>677</v>
      </c>
      <c r="AF12" s="116" t="s">
        <v>674</v>
      </c>
      <c r="AG12" s="116" t="s">
        <v>675</v>
      </c>
    </row>
    <row r="13" spans="1:34" hidden="1">
      <c r="A13" s="237" t="s">
        <v>501</v>
      </c>
      <c r="B13" s="238" t="e">
        <f>#REF!*100</f>
        <v>#REF!</v>
      </c>
      <c r="C13" s="238" t="e">
        <f>#REF!*100</f>
        <v>#REF!</v>
      </c>
      <c r="D13" s="238" t="e">
        <f>#REF!*100</f>
        <v>#REF!</v>
      </c>
      <c r="E13" s="238" t="e">
        <f>#REF!*100</f>
        <v>#REF!</v>
      </c>
      <c r="F13" s="238" t="e">
        <f>#REF!*100</f>
        <v>#REF!</v>
      </c>
      <c r="G13" s="238" t="e">
        <f>#REF!*100</f>
        <v>#REF!</v>
      </c>
      <c r="H13" s="238" t="e">
        <f>#REF!*100</f>
        <v>#REF!</v>
      </c>
      <c r="I13" s="238" t="e">
        <f>#REF!*100</f>
        <v>#REF!</v>
      </c>
      <c r="J13" s="238" t="e">
        <f>#REF!*100</f>
        <v>#REF!</v>
      </c>
      <c r="K13" s="238" t="e">
        <f>#REF!*100</f>
        <v>#REF!</v>
      </c>
      <c r="L13" s="238" t="e">
        <f>#REF!*100</f>
        <v>#REF!</v>
      </c>
      <c r="M13" s="238" t="e">
        <f>#REF!*100</f>
        <v>#REF!</v>
      </c>
      <c r="N13" s="238" t="e">
        <f>#REF!*100</f>
        <v>#REF!</v>
      </c>
      <c r="O13" s="238" t="e">
        <f>#REF!*100</f>
        <v>#REF!</v>
      </c>
      <c r="P13" s="238" t="e">
        <f>#REF!*100</f>
        <v>#REF!</v>
      </c>
      <c r="Q13" s="238" t="e">
        <f>#REF!*100</f>
        <v>#REF!</v>
      </c>
      <c r="R13" s="238">
        <v>17.47363543792202</v>
      </c>
      <c r="S13" s="238">
        <v>16.419114712386818</v>
      </c>
      <c r="T13" s="238">
        <v>14.945572052348965</v>
      </c>
      <c r="U13" s="238">
        <v>13.259109460426654</v>
      </c>
      <c r="V13" s="238">
        <v>11.60323363410798</v>
      </c>
      <c r="W13" s="238">
        <v>10.293009019691857</v>
      </c>
      <c r="X13" s="238">
        <v>9.4803573996782742</v>
      </c>
      <c r="Y13" s="238">
        <v>10.843634722343332</v>
      </c>
      <c r="Z13" s="239">
        <v>11.455917151548167</v>
      </c>
      <c r="AA13" s="239">
        <v>12.4909967417838</v>
      </c>
      <c r="AB13" s="239">
        <v>12.517093906167954</v>
      </c>
      <c r="AC13" s="239">
        <v>14.401763262726309</v>
      </c>
      <c r="AD13" s="239"/>
      <c r="AE13" s="239"/>
      <c r="AF13" s="239"/>
      <c r="AG13" s="239"/>
    </row>
    <row r="14" spans="1:34">
      <c r="A14" s="171" t="s">
        <v>225</v>
      </c>
      <c r="B14" s="240">
        <v>27.1</v>
      </c>
      <c r="C14" s="240">
        <v>26.7</v>
      </c>
      <c r="D14" s="240">
        <v>26.2</v>
      </c>
      <c r="E14" s="240">
        <v>25.6</v>
      </c>
      <c r="F14" s="240">
        <v>24.9</v>
      </c>
      <c r="G14" s="240">
        <v>24.3</v>
      </c>
      <c r="H14" s="240">
        <v>24</v>
      </c>
      <c r="I14" s="240">
        <v>23.814560230687</v>
      </c>
      <c r="J14" s="240">
        <v>23.5</v>
      </c>
      <c r="K14" s="240">
        <v>23.399361629461769</v>
      </c>
      <c r="L14" s="240">
        <v>22.483289588538</v>
      </c>
      <c r="M14" s="240">
        <v>21.8163541524987</v>
      </c>
      <c r="N14" s="240">
        <v>21.498193497439864</v>
      </c>
      <c r="O14" s="240">
        <v>19.734929826652458</v>
      </c>
      <c r="P14" s="240">
        <v>19.437919935861636</v>
      </c>
      <c r="Q14" s="240">
        <v>19.314422287683609</v>
      </c>
      <c r="R14" s="240">
        <v>19.410621875157275</v>
      </c>
      <c r="S14" s="240">
        <v>19.625286171544086</v>
      </c>
      <c r="T14" s="240">
        <v>19.978048394064494</v>
      </c>
      <c r="U14" s="240">
        <v>20.829758253045249</v>
      </c>
      <c r="V14" s="240">
        <v>21.660247280597101</v>
      </c>
      <c r="W14" s="240">
        <v>22.441156168916375</v>
      </c>
      <c r="X14" s="240">
        <v>23.373705112898602</v>
      </c>
      <c r="Y14" s="240">
        <v>24.242242875837583</v>
      </c>
      <c r="Z14" s="240">
        <v>25.079162189730585</v>
      </c>
      <c r="AA14" s="240">
        <v>25.665375182637405</v>
      </c>
      <c r="AB14" s="240">
        <v>26.005507915279559</v>
      </c>
      <c r="AC14" s="240">
        <v>26.239276531641931</v>
      </c>
      <c r="AD14" s="240">
        <v>26.292232654965254</v>
      </c>
      <c r="AE14" s="240">
        <v>26.340170357347482</v>
      </c>
      <c r="AF14" s="240">
        <v>26.647771790005592</v>
      </c>
      <c r="AG14" s="240">
        <v>0</v>
      </c>
      <c r="AH14" s="331"/>
    </row>
    <row r="15" spans="1:34">
      <c r="A15" s="171" t="s">
        <v>230</v>
      </c>
      <c r="B15" s="240">
        <v>46</v>
      </c>
      <c r="C15" s="240">
        <v>46</v>
      </c>
      <c r="D15" s="240">
        <v>46</v>
      </c>
      <c r="E15" s="240">
        <v>45</v>
      </c>
      <c r="F15" s="240">
        <v>45</v>
      </c>
      <c r="G15" s="240">
        <v>45</v>
      </c>
      <c r="H15" s="240">
        <v>45</v>
      </c>
      <c r="I15" s="240">
        <v>45</v>
      </c>
      <c r="J15" s="240">
        <v>45.599469538464632</v>
      </c>
      <c r="K15" s="240">
        <v>45.659446170114364</v>
      </c>
      <c r="L15" s="240">
        <v>45.727133246392967</v>
      </c>
      <c r="M15" s="240">
        <v>45.799512789292834</v>
      </c>
      <c r="N15" s="240">
        <v>45.86800377785783</v>
      </c>
      <c r="O15" s="240">
        <v>41.414294728293953</v>
      </c>
      <c r="P15" s="240">
        <v>42.260322785136793</v>
      </c>
      <c r="Q15" s="240">
        <v>43.217420279066602</v>
      </c>
      <c r="R15" s="240">
        <v>44.092669959818188</v>
      </c>
      <c r="S15" s="240">
        <v>44.932996692711995</v>
      </c>
      <c r="T15" s="240">
        <v>45.81020187306946</v>
      </c>
      <c r="U15" s="240">
        <v>46.551818540060708</v>
      </c>
      <c r="V15" s="240">
        <v>47.130927975261237</v>
      </c>
      <c r="W15" s="240">
        <v>47.526144603449012</v>
      </c>
      <c r="X15" s="240">
        <v>47.891413685496353</v>
      </c>
      <c r="Y15" s="240">
        <v>48.210635006132499</v>
      </c>
      <c r="Z15" s="240">
        <v>48.42637354936474</v>
      </c>
      <c r="AA15" s="240">
        <v>48.602653761248263</v>
      </c>
      <c r="AB15" s="240">
        <v>48.744040805393524</v>
      </c>
      <c r="AC15" s="240">
        <v>48.783568101871644</v>
      </c>
      <c r="AD15" s="240">
        <v>48.783568101871644</v>
      </c>
      <c r="AE15" s="240">
        <v>48.96231146393346</v>
      </c>
      <c r="AF15" s="240">
        <v>49.1</v>
      </c>
      <c r="AG15" s="240">
        <v>0</v>
      </c>
      <c r="AH15" s="331"/>
    </row>
    <row r="16" spans="1:34">
      <c r="A16" s="171" t="s">
        <v>231</v>
      </c>
      <c r="B16" s="240">
        <v>88.2</v>
      </c>
      <c r="C16" s="240">
        <v>88.7</v>
      </c>
      <c r="D16" s="240">
        <v>89.5</v>
      </c>
      <c r="E16" s="240">
        <v>90.2</v>
      </c>
      <c r="F16" s="240">
        <v>90.8</v>
      </c>
      <c r="G16" s="240">
        <v>87.7</v>
      </c>
      <c r="H16" s="240">
        <v>88</v>
      </c>
      <c r="I16" s="240">
        <v>51.219912914889299</v>
      </c>
      <c r="J16" s="240">
        <v>88.51802817720062</v>
      </c>
      <c r="K16" s="240">
        <v>88.470462168337676</v>
      </c>
      <c r="L16" s="240">
        <v>88.27275736916171</v>
      </c>
      <c r="M16" s="240">
        <v>88.246403004235461</v>
      </c>
      <c r="N16" s="240">
        <v>88.332315354004749</v>
      </c>
      <c r="O16" s="240">
        <v>88.515712727440871</v>
      </c>
      <c r="P16" s="240">
        <v>88.832836794623873</v>
      </c>
      <c r="Q16" s="240">
        <v>89.121699450982348</v>
      </c>
      <c r="R16" s="240">
        <v>89.531423110122546</v>
      </c>
      <c r="S16" s="240">
        <v>89.984150229295807</v>
      </c>
      <c r="T16" s="240">
        <v>90.374687444511324</v>
      </c>
      <c r="U16" s="240">
        <v>90.599520607484763</v>
      </c>
      <c r="V16" s="240">
        <v>90.842949558835699</v>
      </c>
      <c r="W16" s="240">
        <v>90.93800674488017</v>
      </c>
      <c r="X16" s="240">
        <v>90.92381086909954</v>
      </c>
      <c r="Y16" s="240">
        <v>90.932167650283574</v>
      </c>
      <c r="Z16" s="240">
        <v>90.862572836247963</v>
      </c>
      <c r="AA16" s="240">
        <v>90.72819820183615</v>
      </c>
      <c r="AB16" s="240">
        <v>90.659285847956312</v>
      </c>
      <c r="AC16" s="240">
        <v>90.601368389369526</v>
      </c>
      <c r="AD16" s="240">
        <v>90.364001288336979</v>
      </c>
      <c r="AE16" s="240">
        <v>89.907323129180057</v>
      </c>
      <c r="AF16" s="240">
        <v>89.192240000266381</v>
      </c>
      <c r="AG16" s="240" t="e">
        <v>#DIV/0!</v>
      </c>
      <c r="AH16" s="331"/>
    </row>
    <row r="17" spans="1:34">
      <c r="A17" s="171" t="s">
        <v>232</v>
      </c>
      <c r="B17" s="240">
        <v>5</v>
      </c>
      <c r="C17" s="240">
        <v>5</v>
      </c>
      <c r="D17" s="240">
        <v>5</v>
      </c>
      <c r="E17" s="240">
        <v>5</v>
      </c>
      <c r="F17" s="240">
        <v>5.4</v>
      </c>
      <c r="G17" s="240">
        <v>5.6</v>
      </c>
      <c r="H17" s="240">
        <v>5.8</v>
      </c>
      <c r="I17" s="240">
        <v>5.9</v>
      </c>
      <c r="J17" s="240">
        <v>6.0221280352164168</v>
      </c>
      <c r="K17" s="240">
        <v>5.016612475913429</v>
      </c>
      <c r="L17" s="240">
        <v>6.2284695435499016</v>
      </c>
      <c r="M17" s="240">
        <v>6.3421859467733643</v>
      </c>
      <c r="N17" s="240">
        <v>6.4313980363421299</v>
      </c>
      <c r="O17" s="240">
        <v>6.4563222045914568</v>
      </c>
      <c r="P17" s="240">
        <v>6.5348299449537395</v>
      </c>
      <c r="Q17" s="240">
        <v>6.6221443730676324</v>
      </c>
      <c r="R17" s="240">
        <v>6.5652536058493203</v>
      </c>
      <c r="S17" s="240">
        <v>6.6510692200728343</v>
      </c>
      <c r="T17" s="240">
        <v>6.4727571567908679</v>
      </c>
      <c r="U17" s="240">
        <v>6.5182599032148092</v>
      </c>
      <c r="V17" s="240">
        <v>6.9573296400637687</v>
      </c>
      <c r="W17" s="240">
        <v>6.7632931209875107</v>
      </c>
      <c r="X17" s="240">
        <v>6.4262056971348995</v>
      </c>
      <c r="Y17" s="240">
        <v>5.983439908874348</v>
      </c>
      <c r="Z17" s="240">
        <v>5.5640948448012644</v>
      </c>
      <c r="AA17" s="240">
        <v>8.0008338069436231</v>
      </c>
      <c r="AB17" s="240">
        <v>8.120225108140664</v>
      </c>
      <c r="AC17" s="240">
        <v>8.1684034445429674</v>
      </c>
      <c r="AD17" s="240">
        <v>8.1684034445429674</v>
      </c>
      <c r="AE17" s="240">
        <v>8.5541299727505855</v>
      </c>
      <c r="AF17" s="240">
        <v>8.6999999999999993</v>
      </c>
      <c r="AG17" s="240">
        <v>0</v>
      </c>
      <c r="AH17" s="331"/>
    </row>
    <row r="18" spans="1:34">
      <c r="A18" s="171" t="s">
        <v>233</v>
      </c>
      <c r="B18" s="240">
        <v>28.8</v>
      </c>
      <c r="C18" s="240">
        <v>28.5</v>
      </c>
      <c r="D18" s="240">
        <v>29.4</v>
      </c>
      <c r="E18" s="240">
        <v>30.5</v>
      </c>
      <c r="F18" s="240">
        <v>31.2</v>
      </c>
      <c r="G18" s="240">
        <v>31.577000000000002</v>
      </c>
      <c r="H18" s="240">
        <v>32.969000000000001</v>
      </c>
      <c r="I18" s="240">
        <v>33.369999999999997</v>
      </c>
      <c r="J18" s="240">
        <v>34.5</v>
      </c>
      <c r="K18" s="240">
        <v>35.727699999999999</v>
      </c>
      <c r="L18" s="240">
        <v>37.309382999999997</v>
      </c>
      <c r="M18" s="240">
        <v>38.655366999999998</v>
      </c>
      <c r="N18" s="240">
        <v>39.610585</v>
      </c>
      <c r="O18" s="240">
        <v>39.7197234820893</v>
      </c>
      <c r="P18" s="240">
        <v>40.198060064090988</v>
      </c>
      <c r="Q18" s="240">
        <v>41.376355158357228</v>
      </c>
      <c r="R18" s="240">
        <v>41.44953559621095</v>
      </c>
      <c r="S18" s="240">
        <v>41.760820168019528</v>
      </c>
      <c r="T18" s="240">
        <v>42.404184089651217</v>
      </c>
      <c r="U18" s="240">
        <v>41.969386561001485</v>
      </c>
      <c r="V18" s="240">
        <v>41.300564205925404</v>
      </c>
      <c r="W18" s="240">
        <v>40.173881822527534</v>
      </c>
      <c r="X18" s="240">
        <v>40.726269909938722</v>
      </c>
      <c r="Y18" s="240">
        <v>41.036850693542128</v>
      </c>
      <c r="Z18" s="240">
        <v>41.954231814115793</v>
      </c>
      <c r="AA18" s="240">
        <v>42.876490582447325</v>
      </c>
      <c r="AB18" s="240">
        <v>44.722730804982966</v>
      </c>
      <c r="AC18" s="240">
        <v>47.169381056739986</v>
      </c>
      <c r="AD18" s="240">
        <v>48.503018083149996</v>
      </c>
      <c r="AE18" s="240">
        <v>49.073921992700001</v>
      </c>
      <c r="AF18" s="240">
        <v>51.150046078410014</v>
      </c>
      <c r="AG18" s="240">
        <v>59.30075254377001</v>
      </c>
      <c r="AH18" s="331"/>
    </row>
  </sheetData>
  <hyperlinks>
    <hyperlink ref="A2" location="Contents!A1" display="              (Contents)" xr:uid="{DEF1454D-B8CB-4C83-A9CB-E865A0DA86B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FC3F-52D9-41CE-9B63-6650E606BFC2}">
  <sheetPr>
    <tabColor rgb="FF5775CF"/>
    <pageSetUpPr autoPageBreaks="0" fitToPage="1"/>
  </sheetPr>
  <dimension ref="A1:AX28"/>
  <sheetViews>
    <sheetView showGridLines="0" zoomScale="80" zoomScaleNormal="80" workbookViewId="0">
      <pane xSplit="1" ySplit="5" topLeftCell="AE18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AU30" sqref="AU30"/>
    </sheetView>
  </sheetViews>
  <sheetFormatPr defaultColWidth="9.140625" defaultRowHeight="15" customHeight="1" outlineLevelCol="1"/>
  <cols>
    <col min="1" max="1" width="58.85546875" style="41" customWidth="1"/>
    <col min="2" max="2" width="9.7109375" style="40" customWidth="1"/>
    <col min="3" max="3" width="9.28515625" style="83" customWidth="1"/>
    <col min="4" max="4" width="9.7109375" style="40" customWidth="1"/>
    <col min="5" max="5" width="9.28515625" style="84" customWidth="1"/>
    <col min="6" max="6" width="9.7109375" style="40" customWidth="1"/>
    <col min="7" max="7" width="9.28515625" style="83" customWidth="1"/>
    <col min="8" max="8" width="9.7109375" style="40" customWidth="1"/>
    <col min="9" max="9" width="9.28515625" style="83" customWidth="1"/>
    <col min="10" max="10" width="9.7109375" style="40" customWidth="1"/>
    <col min="11" max="11" width="9.28515625" style="83" customWidth="1"/>
    <col min="12" max="12" width="9.7109375" style="40" customWidth="1"/>
    <col min="13" max="13" width="9.28515625" style="83" customWidth="1"/>
    <col min="14" max="14" width="9.7109375" style="40" customWidth="1"/>
    <col min="15" max="15" width="9.28515625" style="83" customWidth="1"/>
    <col min="16" max="16" width="9.7109375" style="40" customWidth="1"/>
    <col min="17" max="17" width="9.28515625" style="83" customWidth="1"/>
    <col min="18" max="35" width="9.140625" style="40"/>
    <col min="36" max="41" width="9.140625" style="40" customWidth="1"/>
    <col min="42" max="43" width="9.140625" style="40"/>
    <col min="44" max="44" width="11.28515625" style="40" bestFit="1" customWidth="1"/>
    <col min="45" max="45" width="9.28515625" style="40" bestFit="1" customWidth="1"/>
    <col min="46" max="46" width="12.42578125" style="40" bestFit="1" customWidth="1"/>
    <col min="47" max="47" width="9.140625" style="40"/>
    <col min="48" max="49" width="0" style="40" hidden="1" customWidth="1" outlineLevel="1"/>
    <col min="50" max="50" width="9.140625" style="40" collapsed="1"/>
    <col min="51" max="16384" width="9.140625" style="40"/>
  </cols>
  <sheetData>
    <row r="1" spans="1:49" ht="56.25" customHeight="1">
      <c r="A1" s="78"/>
    </row>
    <row r="2" spans="1:49" ht="15" customHeight="1">
      <c r="A2" s="160" t="s">
        <v>350</v>
      </c>
    </row>
    <row r="3" spans="1:49" ht="15" customHeight="1">
      <c r="A3" s="85"/>
    </row>
    <row r="4" spans="1:49" s="9" customFormat="1" ht="12.75">
      <c r="A4" s="349" t="s">
        <v>499</v>
      </c>
      <c r="B4" s="348" t="s">
        <v>98</v>
      </c>
      <c r="C4" s="348"/>
      <c r="D4" s="348" t="s">
        <v>99</v>
      </c>
      <c r="E4" s="348"/>
      <c r="F4" s="348" t="s">
        <v>100</v>
      </c>
      <c r="G4" s="348"/>
      <c r="H4" s="348" t="s">
        <v>101</v>
      </c>
      <c r="I4" s="348"/>
      <c r="J4" s="348" t="s">
        <v>102</v>
      </c>
      <c r="K4" s="348"/>
      <c r="L4" s="348" t="s">
        <v>406</v>
      </c>
      <c r="M4" s="348"/>
      <c r="N4" s="348" t="s">
        <v>413</v>
      </c>
      <c r="O4" s="348"/>
      <c r="P4" s="348" t="s">
        <v>426</v>
      </c>
      <c r="Q4" s="348"/>
      <c r="R4" s="348" t="s">
        <v>502</v>
      </c>
      <c r="S4" s="348"/>
      <c r="T4" s="348" t="s">
        <v>541</v>
      </c>
      <c r="U4" s="348"/>
      <c r="V4" s="348" t="s">
        <v>552</v>
      </c>
      <c r="W4" s="348"/>
      <c r="X4" s="348" t="s">
        <v>558</v>
      </c>
      <c r="Y4" s="348"/>
      <c r="Z4" s="348" t="s">
        <v>570</v>
      </c>
      <c r="AA4" s="348"/>
      <c r="AB4" s="348" t="s">
        <v>600</v>
      </c>
      <c r="AC4" s="348"/>
      <c r="AD4" s="348" t="s">
        <v>601</v>
      </c>
      <c r="AE4" s="348"/>
      <c r="AF4" s="348" t="s">
        <v>602</v>
      </c>
      <c r="AG4" s="348"/>
      <c r="AH4" s="348" t="s">
        <v>614</v>
      </c>
      <c r="AI4" s="348"/>
      <c r="AJ4" s="348" t="s">
        <v>610</v>
      </c>
      <c r="AK4" s="348"/>
      <c r="AL4" s="348" t="s">
        <v>611</v>
      </c>
      <c r="AM4" s="348"/>
      <c r="AN4" s="348" t="s">
        <v>612</v>
      </c>
      <c r="AO4" s="348"/>
      <c r="AP4" s="348" t="s">
        <v>676</v>
      </c>
      <c r="AQ4" s="348"/>
      <c r="AR4" s="348" t="s">
        <v>683</v>
      </c>
      <c r="AS4" s="348"/>
      <c r="AT4" s="348" t="s">
        <v>684</v>
      </c>
      <c r="AU4" s="348"/>
      <c r="AV4" s="348" t="s">
        <v>685</v>
      </c>
      <c r="AW4" s="348"/>
    </row>
    <row r="5" spans="1:49" ht="15" customHeight="1">
      <c r="A5" s="350"/>
      <c r="B5" s="116" t="s">
        <v>75</v>
      </c>
      <c r="C5" s="242" t="s">
        <v>76</v>
      </c>
      <c r="D5" s="116" t="s">
        <v>75</v>
      </c>
      <c r="E5" s="242" t="s">
        <v>76</v>
      </c>
      <c r="F5" s="116" t="s">
        <v>75</v>
      </c>
      <c r="G5" s="242" t="s">
        <v>76</v>
      </c>
      <c r="H5" s="116" t="s">
        <v>75</v>
      </c>
      <c r="I5" s="242" t="s">
        <v>76</v>
      </c>
      <c r="J5" s="116" t="s">
        <v>75</v>
      </c>
      <c r="K5" s="242" t="s">
        <v>76</v>
      </c>
      <c r="L5" s="116" t="s">
        <v>75</v>
      </c>
      <c r="M5" s="242" t="s">
        <v>76</v>
      </c>
      <c r="N5" s="116" t="s">
        <v>75</v>
      </c>
      <c r="O5" s="242" t="s">
        <v>76</v>
      </c>
      <c r="P5" s="116" t="s">
        <v>75</v>
      </c>
      <c r="Q5" s="242" t="s">
        <v>76</v>
      </c>
      <c r="R5" s="116" t="s">
        <v>75</v>
      </c>
      <c r="S5" s="242" t="s">
        <v>76</v>
      </c>
      <c r="T5" s="116" t="s">
        <v>75</v>
      </c>
      <c r="U5" s="242" t="s">
        <v>76</v>
      </c>
      <c r="V5" s="116" t="s">
        <v>75</v>
      </c>
      <c r="W5" s="242" t="s">
        <v>76</v>
      </c>
      <c r="X5" s="116" t="s">
        <v>75</v>
      </c>
      <c r="Y5" s="242" t="s">
        <v>76</v>
      </c>
      <c r="Z5" s="116" t="s">
        <v>75</v>
      </c>
      <c r="AA5" s="242" t="s">
        <v>76</v>
      </c>
      <c r="AB5" s="116" t="s">
        <v>75</v>
      </c>
      <c r="AC5" s="242" t="s">
        <v>76</v>
      </c>
      <c r="AD5" s="116" t="s">
        <v>75</v>
      </c>
      <c r="AE5" s="242" t="s">
        <v>76</v>
      </c>
      <c r="AF5" s="116" t="s">
        <v>75</v>
      </c>
      <c r="AG5" s="242" t="s">
        <v>76</v>
      </c>
      <c r="AH5" s="116" t="s">
        <v>75</v>
      </c>
      <c r="AI5" s="242" t="s">
        <v>76</v>
      </c>
      <c r="AJ5" s="116" t="s">
        <v>75</v>
      </c>
      <c r="AK5" s="242" t="s">
        <v>76</v>
      </c>
      <c r="AL5" s="116" t="s">
        <v>75</v>
      </c>
      <c r="AM5" s="242" t="s">
        <v>76</v>
      </c>
      <c r="AN5" s="116" t="s">
        <v>75</v>
      </c>
      <c r="AO5" s="242" t="s">
        <v>76</v>
      </c>
      <c r="AP5" s="116" t="s">
        <v>75</v>
      </c>
      <c r="AQ5" s="242" t="s">
        <v>76</v>
      </c>
      <c r="AR5" s="116" t="s">
        <v>75</v>
      </c>
      <c r="AS5" s="242" t="s">
        <v>76</v>
      </c>
      <c r="AT5" s="116" t="s">
        <v>75</v>
      </c>
      <c r="AU5" s="242" t="s">
        <v>76</v>
      </c>
      <c r="AV5" s="116" t="s">
        <v>75</v>
      </c>
      <c r="AW5" s="242" t="s">
        <v>76</v>
      </c>
    </row>
    <row r="6" spans="1:49" s="5" customFormat="1" ht="15" customHeight="1">
      <c r="A6" s="177" t="s">
        <v>234</v>
      </c>
      <c r="B6" s="125">
        <v>1930.4826950657841</v>
      </c>
      <c r="C6" s="210">
        <f t="shared" ref="C6:C24" si="0">B6/$B$26</f>
        <v>9.4419009849504437E-2</v>
      </c>
      <c r="D6" s="125">
        <v>1467.752313416556</v>
      </c>
      <c r="E6" s="210">
        <f t="shared" ref="E6:E24" si="1">D6/$D$26</f>
        <v>7.0803295389124749E-2</v>
      </c>
      <c r="F6" s="125">
        <v>2900.704786158688</v>
      </c>
      <c r="G6" s="210">
        <f t="shared" ref="G6:G24" si="2">F6/$F$26</f>
        <v>0.13640746701898368</v>
      </c>
      <c r="H6" s="125">
        <v>3134.4221022042266</v>
      </c>
      <c r="I6" s="210">
        <f t="shared" ref="I6:I24" si="3">H6/$H$26</f>
        <v>0.14152806710634516</v>
      </c>
      <c r="J6" s="125">
        <v>3763.5266273108305</v>
      </c>
      <c r="K6" s="210">
        <f t="shared" ref="K6:K24" si="4">J6/$J$26</f>
        <v>0.16232214227730593</v>
      </c>
      <c r="L6" s="125">
        <v>2642.5769584202721</v>
      </c>
      <c r="M6" s="210">
        <f t="shared" ref="M6:M24" si="5">L6/$L$26</f>
        <v>0.12036881472261424</v>
      </c>
      <c r="N6" s="125">
        <v>2642.5769584202721</v>
      </c>
      <c r="O6" s="210">
        <f t="shared" ref="O6:O24" si="6">N6/$N$26</f>
        <v>0.1203697823977046</v>
      </c>
      <c r="P6" s="125">
        <v>2832.1166064400577</v>
      </c>
      <c r="Q6" s="210">
        <f t="shared" ref="Q6:Q24" si="7">P6/$P$26</f>
        <v>0.12173587803558061</v>
      </c>
      <c r="R6" s="125">
        <v>3048.8457387414878</v>
      </c>
      <c r="S6" s="210">
        <f t="shared" ref="S6:S24" si="8">R6/$R$26</f>
        <v>0.12379393530634134</v>
      </c>
      <c r="T6" s="125">
        <v>3230.9918277700208</v>
      </c>
      <c r="U6" s="210">
        <f t="shared" ref="U6:U24" si="9">T6/$T$26</f>
        <v>0.13207876532046389</v>
      </c>
      <c r="V6" s="125">
        <v>3412.7939739173075</v>
      </c>
      <c r="W6" s="210">
        <f t="shared" ref="W6:W24" si="10">V6/$V$26</f>
        <v>0.13811028789646798</v>
      </c>
      <c r="X6" s="125">
        <v>3494.5153768356013</v>
      </c>
      <c r="Y6" s="210">
        <f>X6/$X$26</f>
        <v>0.13987079858268781</v>
      </c>
      <c r="Z6" s="125">
        <v>3602</v>
      </c>
      <c r="AA6" s="210">
        <f>IFERROR(Z6/$Z$26,0)</f>
        <v>0.14904005296259518</v>
      </c>
      <c r="AB6" s="125">
        <v>3231</v>
      </c>
      <c r="AC6" s="210">
        <f>IFERROR(AB6/$AB$26,)</f>
        <v>0.1320284406668846</v>
      </c>
      <c r="AD6" s="125">
        <v>3624.5727778936403</v>
      </c>
      <c r="AE6" s="210">
        <f>IFERROR(AD6/$AD$26,)</f>
        <v>0.14757459255204511</v>
      </c>
      <c r="AF6" s="125">
        <v>4205.6129060136391</v>
      </c>
      <c r="AG6" s="210">
        <f>IFERROR(AF6/$AF$26,)</f>
        <v>0.15236805455543348</v>
      </c>
      <c r="AH6" s="125">
        <v>4642.7917209168018</v>
      </c>
      <c r="AI6" s="210">
        <f>IFERROR(AH6/$AH$26,)</f>
        <v>0.16767474834340998</v>
      </c>
      <c r="AJ6" s="125">
        <v>4770.3653274533999</v>
      </c>
      <c r="AK6" s="210">
        <f>IFERROR(AJ6/$AJ$26,)</f>
        <v>0.17533635309682208</v>
      </c>
      <c r="AL6" s="125">
        <v>3624.5727778936403</v>
      </c>
      <c r="AM6" s="210">
        <f>IFERROR(AL6/$AL$26,)</f>
        <v>0.14757459255204511</v>
      </c>
      <c r="AN6" s="125">
        <v>3673.229570913305</v>
      </c>
      <c r="AO6" s="210">
        <f>IFERROR(AN6/$AL$26,)</f>
        <v>0.14955565538200408</v>
      </c>
      <c r="AP6" s="125">
        <v>3669.8204174986095</v>
      </c>
      <c r="AQ6" s="210">
        <f>IFERROR(AP6/AP$26,)</f>
        <v>0.1409647296276208</v>
      </c>
      <c r="AR6" s="332">
        <v>3371.9703239258411</v>
      </c>
      <c r="AS6" s="210">
        <f>IFERROR(AR6/AR$26,)</f>
        <v>0.12901940806670764</v>
      </c>
      <c r="AT6" s="332">
        <v>31883.651548756057</v>
      </c>
      <c r="AU6" s="210">
        <f>IFERROR(AT6/AT$26,)</f>
        <v>0.12343204119989343</v>
      </c>
      <c r="AV6" s="125"/>
      <c r="AW6" s="210"/>
    </row>
    <row r="7" spans="1:49" s="5" customFormat="1" ht="15" customHeight="1">
      <c r="A7" s="177" t="s">
        <v>238</v>
      </c>
      <c r="B7" s="125">
        <v>1008.7823842157102</v>
      </c>
      <c r="C7" s="210">
        <f t="shared" si="0"/>
        <v>4.9339076757703847E-2</v>
      </c>
      <c r="D7" s="125">
        <v>1167.5985632968302</v>
      </c>
      <c r="E7" s="210">
        <f t="shared" si="1"/>
        <v>5.6324098567140872E-2</v>
      </c>
      <c r="F7" s="125">
        <v>1499.7585771376798</v>
      </c>
      <c r="G7" s="210">
        <f t="shared" si="2"/>
        <v>7.0527090389733357E-2</v>
      </c>
      <c r="H7" s="125">
        <v>1580.9422183055776</v>
      </c>
      <c r="I7" s="210">
        <f t="shared" si="3"/>
        <v>7.1384034781486319E-2</v>
      </c>
      <c r="J7" s="125">
        <v>1773.7251055819513</v>
      </c>
      <c r="K7" s="210">
        <f t="shared" si="4"/>
        <v>7.6501347661469335E-2</v>
      </c>
      <c r="L7" s="125">
        <v>1873.0156500986513</v>
      </c>
      <c r="M7" s="210">
        <f t="shared" si="5"/>
        <v>8.5315461879322763E-2</v>
      </c>
      <c r="N7" s="125">
        <v>1873.0156500986513</v>
      </c>
      <c r="O7" s="210">
        <f t="shared" si="6"/>
        <v>8.5316147751718141E-2</v>
      </c>
      <c r="P7" s="125">
        <v>1710.3006673</v>
      </c>
      <c r="Q7" s="210">
        <f t="shared" si="7"/>
        <v>7.3515671270441257E-2</v>
      </c>
      <c r="R7" s="125">
        <v>1898.9701737744699</v>
      </c>
      <c r="S7" s="210">
        <f t="shared" si="8"/>
        <v>7.7104914772744781E-2</v>
      </c>
      <c r="T7" s="125">
        <v>2123.3345310898185</v>
      </c>
      <c r="U7" s="210">
        <f t="shared" si="9"/>
        <v>8.6799168236277993E-2</v>
      </c>
      <c r="V7" s="125">
        <v>2056.3770816388878</v>
      </c>
      <c r="W7" s="210">
        <f t="shared" si="10"/>
        <v>8.3218275975462372E-2</v>
      </c>
      <c r="X7" s="125">
        <v>1973.0109132157104</v>
      </c>
      <c r="Y7" s="210">
        <f t="shared" ref="Y7:Y25" si="11">X7/$X$26</f>
        <v>7.8971354332324162E-2</v>
      </c>
      <c r="Z7" s="125">
        <v>1998</v>
      </c>
      <c r="AA7" s="210">
        <f t="shared" ref="AA7:AA25" si="12">IFERROR(Z7/$Z$26,0)</f>
        <v>8.267130089374379E-2</v>
      </c>
      <c r="AB7" s="125">
        <v>4186</v>
      </c>
      <c r="AC7" s="210">
        <f t="shared" ref="AC7:AC25" si="13">IFERROR(AB7/$AB$26,)</f>
        <v>0.17105263157894737</v>
      </c>
      <c r="AD7" s="125">
        <v>2056.7869363250852</v>
      </c>
      <c r="AE7" s="210">
        <f t="shared" ref="AE7:AE25" si="14">IFERROR(AD7/$AD$26,)</f>
        <v>8.3742143610904318E-2</v>
      </c>
      <c r="AF7" s="125">
        <v>2122.7715400669736</v>
      </c>
      <c r="AG7" s="210">
        <f t="shared" ref="AG7:AG25" si="15">IFERROR(AF7/$AF$26,)</f>
        <v>7.6907356205596841E-2</v>
      </c>
      <c r="AH7" s="125">
        <v>2229.9096007617118</v>
      </c>
      <c r="AI7" s="210">
        <f t="shared" ref="AI7:AI25" si="16">IFERROR(AH7/$AH$26,)</f>
        <v>8.0533341491881683E-2</v>
      </c>
      <c r="AJ7" s="125">
        <v>2174.2373880899358</v>
      </c>
      <c r="AK7" s="210">
        <f t="shared" ref="AK7:AK25" si="17">IFERROR(AJ7/$AJ$26,)</f>
        <v>7.9914813274471003E-2</v>
      </c>
      <c r="AL7" s="125">
        <v>2056.7869363250852</v>
      </c>
      <c r="AM7" s="210">
        <f t="shared" ref="AM7:AM25" si="18">IFERROR(AL7/$AL$26,)</f>
        <v>8.3742143610904318E-2</v>
      </c>
      <c r="AN7" s="125">
        <v>2363.6331987952694</v>
      </c>
      <c r="AO7" s="210">
        <f t="shared" ref="AO7:AO25" si="19">IFERROR(AN7/$AL$26,)</f>
        <v>9.623539866052995E-2</v>
      </c>
      <c r="AP7" s="125">
        <v>2231.3739113849788</v>
      </c>
      <c r="AQ7" s="210">
        <f t="shared" ref="AQ7:AU25" si="20">IFERROR(AP7/AP$26,)</f>
        <v>8.5711284022695483E-2</v>
      </c>
      <c r="AR7" s="332">
        <v>2167.0174909667894</v>
      </c>
      <c r="AS7" s="210">
        <f t="shared" si="20"/>
        <v>8.2915117007680408E-2</v>
      </c>
      <c r="AT7" s="332">
        <v>19295.309496425496</v>
      </c>
      <c r="AU7" s="210">
        <f t="shared" si="20"/>
        <v>7.4698452687750799E-2</v>
      </c>
      <c r="AV7" s="125"/>
      <c r="AW7" s="210"/>
    </row>
    <row r="8" spans="1:49" s="5" customFormat="1" ht="15" customHeight="1">
      <c r="A8" s="177" t="s">
        <v>236</v>
      </c>
      <c r="B8" s="125">
        <v>1321.1436693757016</v>
      </c>
      <c r="C8" s="210">
        <f t="shared" si="0"/>
        <v>6.461652179023758E-2</v>
      </c>
      <c r="D8" s="125">
        <v>1596.3459945736201</v>
      </c>
      <c r="E8" s="210">
        <f t="shared" si="1"/>
        <v>7.7006560278515199E-2</v>
      </c>
      <c r="F8" s="125">
        <v>1582.9615219421335</v>
      </c>
      <c r="G8" s="210">
        <f t="shared" si="2"/>
        <v>7.4439761201134894E-2</v>
      </c>
      <c r="H8" s="125">
        <v>2004.1948239119999</v>
      </c>
      <c r="I8" s="210">
        <f t="shared" si="3"/>
        <v>9.0495092965728996E-2</v>
      </c>
      <c r="J8" s="125">
        <v>1865.1264033016423</v>
      </c>
      <c r="K8" s="210">
        <f t="shared" si="4"/>
        <v>8.0443515718717079E-2</v>
      </c>
      <c r="L8" s="125">
        <v>1904.2903504557273</v>
      </c>
      <c r="M8" s="210">
        <f t="shared" si="5"/>
        <v>8.6740017785174817E-2</v>
      </c>
      <c r="N8" s="125">
        <v>1904.2903504557273</v>
      </c>
      <c r="O8" s="210">
        <f t="shared" si="6"/>
        <v>8.6740715109932406E-2</v>
      </c>
      <c r="P8" s="125">
        <v>1926.7557145015003</v>
      </c>
      <c r="Q8" s="210">
        <f t="shared" si="7"/>
        <v>8.2819788610238865E-2</v>
      </c>
      <c r="R8" s="125">
        <v>1811.3457289846058</v>
      </c>
      <c r="S8" s="210">
        <f t="shared" si="8"/>
        <v>7.3547051968558388E-2</v>
      </c>
      <c r="T8" s="125">
        <v>2020.868754138646</v>
      </c>
      <c r="U8" s="210">
        <f t="shared" si="9"/>
        <v>8.2610499855567926E-2</v>
      </c>
      <c r="V8" s="125">
        <v>1822.5190633768518</v>
      </c>
      <c r="W8" s="210">
        <f t="shared" si="10"/>
        <v>7.3754417777191342E-2</v>
      </c>
      <c r="X8" s="125">
        <v>1789.7098851875999</v>
      </c>
      <c r="Y8" s="210">
        <f t="shared" si="11"/>
        <v>7.1634582732670787E-2</v>
      </c>
      <c r="Z8" s="125">
        <v>1568</v>
      </c>
      <c r="AA8" s="210">
        <f t="shared" si="12"/>
        <v>6.4879179079774904E-2</v>
      </c>
      <c r="AB8" s="125">
        <v>2123</v>
      </c>
      <c r="AC8" s="210">
        <f t="shared" si="13"/>
        <v>8.6752206603465179E-2</v>
      </c>
      <c r="AD8" s="125">
        <v>1357.5006882114003</v>
      </c>
      <c r="AE8" s="210">
        <f t="shared" si="14"/>
        <v>5.5270682430147856E-2</v>
      </c>
      <c r="AF8" s="125">
        <v>1478.4790007557003</v>
      </c>
      <c r="AG8" s="210">
        <f t="shared" si="15"/>
        <v>5.3564836821783514E-2</v>
      </c>
      <c r="AH8" s="125">
        <v>1454.5085564627998</v>
      </c>
      <c r="AI8" s="210">
        <f t="shared" si="16"/>
        <v>5.2529678440987049E-2</v>
      </c>
      <c r="AJ8" s="125">
        <v>1528.0394695540003</v>
      </c>
      <c r="AK8" s="210">
        <f t="shared" si="17"/>
        <v>5.6163595361914793E-2</v>
      </c>
      <c r="AL8" s="125">
        <v>1357.5006882114003</v>
      </c>
      <c r="AM8" s="210">
        <f t="shared" si="18"/>
        <v>5.5270682430147856E-2</v>
      </c>
      <c r="AN8" s="125">
        <v>1376.3296710699997</v>
      </c>
      <c r="AO8" s="210">
        <f t="shared" si="19"/>
        <v>5.6037305048536011E-2</v>
      </c>
      <c r="AP8" s="125">
        <v>1333.2986119240202</v>
      </c>
      <c r="AQ8" s="210">
        <f t="shared" si="20"/>
        <v>5.121451650510439E-2</v>
      </c>
      <c r="AR8" s="332">
        <v>1236.9180339200004</v>
      </c>
      <c r="AS8" s="210">
        <f t="shared" si="20"/>
        <v>4.7327353811819607E-2</v>
      </c>
      <c r="AT8" s="332">
        <v>14082.622953996375</v>
      </c>
      <c r="AU8" s="210">
        <f t="shared" si="20"/>
        <v>5.4518438517060737E-2</v>
      </c>
      <c r="AV8" s="125"/>
      <c r="AW8" s="210"/>
    </row>
    <row r="9" spans="1:49" s="5" customFormat="1" ht="15" customHeight="1">
      <c r="A9" s="177" t="s">
        <v>235</v>
      </c>
      <c r="B9" s="125">
        <v>2000.4916572746624</v>
      </c>
      <c r="C9" s="210">
        <f t="shared" si="0"/>
        <v>9.7843115597382388E-2</v>
      </c>
      <c r="D9" s="125">
        <v>1764.5004510872006</v>
      </c>
      <c r="E9" s="210">
        <f t="shared" si="1"/>
        <v>8.5118207963685508E-2</v>
      </c>
      <c r="F9" s="125">
        <v>1813.2810129552984</v>
      </c>
      <c r="G9" s="210">
        <f t="shared" si="2"/>
        <v>8.5270680129569634E-2</v>
      </c>
      <c r="H9" s="125">
        <v>1797.4159692387993</v>
      </c>
      <c r="I9" s="210">
        <f t="shared" si="3"/>
        <v>8.1158439934925691E-2</v>
      </c>
      <c r="J9" s="125">
        <v>1851.9536176723152</v>
      </c>
      <c r="K9" s="210">
        <f t="shared" si="4"/>
        <v>7.9875369138433697E-2</v>
      </c>
      <c r="L9" s="125">
        <v>1542.8470627923175</v>
      </c>
      <c r="M9" s="210">
        <f t="shared" si="5"/>
        <v>7.0276353411329054E-2</v>
      </c>
      <c r="N9" s="125">
        <v>1542.8470627923175</v>
      </c>
      <c r="O9" s="210">
        <f t="shared" si="6"/>
        <v>7.0276918380559605E-2</v>
      </c>
      <c r="P9" s="125">
        <v>1593.1616384995</v>
      </c>
      <c r="Q9" s="210">
        <f t="shared" si="7"/>
        <v>6.8480559901496346E-2</v>
      </c>
      <c r="R9" s="125">
        <v>1671.0119914247505</v>
      </c>
      <c r="S9" s="210">
        <f t="shared" si="8"/>
        <v>6.7849005193665518E-2</v>
      </c>
      <c r="T9" s="125">
        <v>1667.8737989776178</v>
      </c>
      <c r="U9" s="210">
        <f t="shared" si="9"/>
        <v>6.8180522830773138E-2</v>
      </c>
      <c r="V9" s="125">
        <v>1630.6398124965519</v>
      </c>
      <c r="W9" s="210">
        <f t="shared" si="10"/>
        <v>6.5989372836603041E-2</v>
      </c>
      <c r="X9" s="125">
        <v>1577.8266120723997</v>
      </c>
      <c r="Y9" s="210">
        <f t="shared" si="11"/>
        <v>6.3153783703028682E-2</v>
      </c>
      <c r="Z9" s="125">
        <v>1514</v>
      </c>
      <c r="AA9" s="210">
        <f t="shared" si="12"/>
        <v>6.2644819596160209E-2</v>
      </c>
      <c r="AB9" s="125">
        <v>1668</v>
      </c>
      <c r="AC9" s="210">
        <f t="shared" si="13"/>
        <v>6.8159529257927426E-2</v>
      </c>
      <c r="AD9" s="125">
        <v>1391.9783427240998</v>
      </c>
      <c r="AE9" s="210">
        <f t="shared" si="14"/>
        <v>5.6674441198048396E-2</v>
      </c>
      <c r="AF9" s="125">
        <v>1552.5257772067175</v>
      </c>
      <c r="AG9" s="210">
        <f t="shared" si="15"/>
        <v>5.6247528625827062E-2</v>
      </c>
      <c r="AH9" s="125">
        <v>1432.8023700726997</v>
      </c>
      <c r="AI9" s="210">
        <f t="shared" si="16"/>
        <v>5.1745757998452858E-2</v>
      </c>
      <c r="AJ9" s="125">
        <v>1249.3010765830006</v>
      </c>
      <c r="AK9" s="210">
        <f t="shared" si="17"/>
        <v>4.5918473670638754E-2</v>
      </c>
      <c r="AL9" s="125">
        <v>1391.9783427240998</v>
      </c>
      <c r="AM9" s="210">
        <f t="shared" si="18"/>
        <v>5.6674441198048396E-2</v>
      </c>
      <c r="AN9" s="125">
        <v>1255.9828209820009</v>
      </c>
      <c r="AO9" s="210">
        <f t="shared" si="19"/>
        <v>5.113737933177899E-2</v>
      </c>
      <c r="AP9" s="125">
        <v>1181.0069221547899</v>
      </c>
      <c r="AQ9" s="210">
        <f t="shared" si="20"/>
        <v>4.5364705225378145E-2</v>
      </c>
      <c r="AR9" s="332">
        <v>1106.5685484324235</v>
      </c>
      <c r="AS9" s="210">
        <f t="shared" si="20"/>
        <v>4.2339880066846955E-2</v>
      </c>
      <c r="AT9" s="332">
        <v>11182.317048307617</v>
      </c>
      <c r="AU9" s="210">
        <f t="shared" si="20"/>
        <v>4.3290405946957079E-2</v>
      </c>
      <c r="AV9" s="125"/>
      <c r="AW9" s="210"/>
    </row>
    <row r="10" spans="1:49" s="5" customFormat="1" ht="15" customHeight="1">
      <c r="A10" s="177" t="s">
        <v>237</v>
      </c>
      <c r="B10" s="125">
        <v>1289.718940261761</v>
      </c>
      <c r="C10" s="210">
        <f t="shared" si="0"/>
        <v>6.3079552919544826E-2</v>
      </c>
      <c r="D10" s="125">
        <v>1445.6839597856906</v>
      </c>
      <c r="E10" s="210">
        <f t="shared" si="1"/>
        <v>6.9738734191302013E-2</v>
      </c>
      <c r="F10" s="125">
        <v>1576.0848610362409</v>
      </c>
      <c r="G10" s="210">
        <f t="shared" si="2"/>
        <v>7.41163818968371E-2</v>
      </c>
      <c r="H10" s="125">
        <v>1327.1207846443003</v>
      </c>
      <c r="I10" s="210">
        <f t="shared" si="3"/>
        <v>5.9923275596888981E-2</v>
      </c>
      <c r="J10" s="125">
        <v>1267.0386907021405</v>
      </c>
      <c r="K10" s="210">
        <f t="shared" si="4"/>
        <v>5.4647795801556862E-2</v>
      </c>
      <c r="L10" s="125">
        <v>1459.3708905038784</v>
      </c>
      <c r="M10" s="210">
        <f t="shared" si="5"/>
        <v>6.6474031634502995E-2</v>
      </c>
      <c r="N10" s="125">
        <v>1459.3708905038784</v>
      </c>
      <c r="O10" s="210">
        <f t="shared" si="6"/>
        <v>6.6474566035915159E-2</v>
      </c>
      <c r="P10" s="125">
        <v>1772.184382920002</v>
      </c>
      <c r="Q10" s="210">
        <f t="shared" si="7"/>
        <v>7.6175684788237275E-2</v>
      </c>
      <c r="R10" s="125">
        <v>1811.4870752493177</v>
      </c>
      <c r="S10" s="210">
        <f t="shared" si="8"/>
        <v>7.3552791127521791E-2</v>
      </c>
      <c r="T10" s="125">
        <v>1351.5023503685704</v>
      </c>
      <c r="U10" s="210">
        <f t="shared" si="9"/>
        <v>5.5247667366459086E-2</v>
      </c>
      <c r="V10" s="125">
        <v>1212.9618595670424</v>
      </c>
      <c r="W10" s="210">
        <f t="shared" si="10"/>
        <v>4.9086617273867254E-2</v>
      </c>
      <c r="X10" s="125">
        <v>1645.1558589374401</v>
      </c>
      <c r="Y10" s="210">
        <f t="shared" si="11"/>
        <v>6.5848691154119052E-2</v>
      </c>
      <c r="Z10" s="125">
        <v>1494</v>
      </c>
      <c r="AA10" s="210">
        <f t="shared" si="12"/>
        <v>6.1817279046673286E-2</v>
      </c>
      <c r="AB10" s="125">
        <v>912</v>
      </c>
      <c r="AC10" s="210">
        <f t="shared" si="13"/>
        <v>3.7267080745341616E-2</v>
      </c>
      <c r="AD10" s="125">
        <v>1123.7759108625</v>
      </c>
      <c r="AE10" s="210">
        <f t="shared" si="14"/>
        <v>4.5754570904688083E-2</v>
      </c>
      <c r="AF10" s="125">
        <v>1864.8565408672873</v>
      </c>
      <c r="AG10" s="210">
        <f t="shared" si="15"/>
        <v>6.7563175572013121E-2</v>
      </c>
      <c r="AH10" s="125">
        <v>1271.3901915625995</v>
      </c>
      <c r="AI10" s="210">
        <f t="shared" si="16"/>
        <v>4.5916345860641472E-2</v>
      </c>
      <c r="AJ10" s="125">
        <v>1252.4465057251007</v>
      </c>
      <c r="AK10" s="210">
        <f t="shared" si="17"/>
        <v>4.6034084957582835E-2</v>
      </c>
      <c r="AL10" s="125">
        <v>1123.7759108625</v>
      </c>
      <c r="AM10" s="210">
        <f t="shared" si="18"/>
        <v>4.5754570904688083E-2</v>
      </c>
      <c r="AN10" s="125">
        <v>1266.6328956611737</v>
      </c>
      <c r="AO10" s="210">
        <f t="shared" si="19"/>
        <v>5.1570997451137364E-2</v>
      </c>
      <c r="AP10" s="125">
        <v>1200.296769882566</v>
      </c>
      <c r="AQ10" s="210">
        <f t="shared" si="20"/>
        <v>4.6105664689372119E-2</v>
      </c>
      <c r="AR10" s="332">
        <v>1095.1048132045394</v>
      </c>
      <c r="AS10" s="210">
        <f t="shared" si="20"/>
        <v>4.1901250959455197E-2</v>
      </c>
      <c r="AT10" s="332">
        <v>12077.976828064146</v>
      </c>
      <c r="AU10" s="210">
        <f t="shared" si="20"/>
        <v>4.675779783796865E-2</v>
      </c>
      <c r="AV10" s="125"/>
      <c r="AW10" s="210"/>
    </row>
    <row r="11" spans="1:49" s="5" customFormat="1" ht="15" customHeight="1">
      <c r="A11" s="177" t="s">
        <v>510</v>
      </c>
      <c r="B11" s="125">
        <v>771.7601458484628</v>
      </c>
      <c r="C11" s="210">
        <f t="shared" si="0"/>
        <v>3.7746429428541381E-2</v>
      </c>
      <c r="D11" s="125">
        <v>648.05249043190111</v>
      </c>
      <c r="E11" s="210">
        <f t="shared" si="1"/>
        <v>3.1261576962465079E-2</v>
      </c>
      <c r="F11" s="125">
        <v>712.9581006980402</v>
      </c>
      <c r="G11" s="210">
        <f t="shared" si="2"/>
        <v>3.3527303113004475E-2</v>
      </c>
      <c r="H11" s="125">
        <v>596.35585319212987</v>
      </c>
      <c r="I11" s="210">
        <f t="shared" si="3"/>
        <v>2.6927161836462269E-2</v>
      </c>
      <c r="J11" s="125">
        <v>733.30903517206741</v>
      </c>
      <c r="K11" s="210">
        <f t="shared" si="4"/>
        <v>3.1627860070565499E-2</v>
      </c>
      <c r="L11" s="125">
        <v>784.93993916842351</v>
      </c>
      <c r="M11" s="210">
        <f t="shared" si="5"/>
        <v>3.575384618604463E-2</v>
      </c>
      <c r="N11" s="125">
        <v>633.06395519120315</v>
      </c>
      <c r="O11" s="210">
        <f t="shared" si="6"/>
        <v>2.8836159449353794E-2</v>
      </c>
      <c r="P11" s="125">
        <v>1102.2323957217795</v>
      </c>
      <c r="Q11" s="210">
        <f t="shared" si="7"/>
        <v>4.7378426505226723E-2</v>
      </c>
      <c r="R11" s="125">
        <v>1111.5418124681789</v>
      </c>
      <c r="S11" s="210">
        <f t="shared" si="8"/>
        <v>4.5132534412770584E-2</v>
      </c>
      <c r="T11" s="125">
        <v>912.49123762660793</v>
      </c>
      <c r="U11" s="210">
        <f t="shared" si="9"/>
        <v>3.7301461116553136E-2</v>
      </c>
      <c r="V11" s="125">
        <v>1212.633616880114</v>
      </c>
      <c r="W11" s="210">
        <f t="shared" si="10"/>
        <v>4.9073333819800571E-2</v>
      </c>
      <c r="X11" s="125">
        <v>1311.5628562919194</v>
      </c>
      <c r="Y11" s="210">
        <f t="shared" si="11"/>
        <v>5.2496361961085779E-2</v>
      </c>
      <c r="Z11" s="125">
        <v>1565</v>
      </c>
      <c r="AA11" s="210">
        <f t="shared" si="12"/>
        <v>6.4755047997351864E-2</v>
      </c>
      <c r="AB11" s="125">
        <v>2021</v>
      </c>
      <c r="AC11" s="210">
        <f t="shared" si="13"/>
        <v>8.2584177835894085E-2</v>
      </c>
      <c r="AD11" s="125">
        <v>1654.2274715214999</v>
      </c>
      <c r="AE11" s="210">
        <f t="shared" si="14"/>
        <v>6.7351922573355677E-2</v>
      </c>
      <c r="AF11" s="125">
        <v>1762.2380744219663</v>
      </c>
      <c r="AG11" s="210">
        <f t="shared" si="15"/>
        <v>6.384534027828509E-2</v>
      </c>
      <c r="AH11" s="125">
        <v>1882.1418427769004</v>
      </c>
      <c r="AI11" s="210">
        <f t="shared" si="16"/>
        <v>6.797368454251923E-2</v>
      </c>
      <c r="AJ11" s="125">
        <v>1937.1610680138001</v>
      </c>
      <c r="AK11" s="210">
        <f t="shared" si="17"/>
        <v>7.1200994831983888E-2</v>
      </c>
      <c r="AL11" s="125">
        <v>1654.2274715214999</v>
      </c>
      <c r="AM11" s="210">
        <f t="shared" si="18"/>
        <v>6.7351922573355677E-2</v>
      </c>
      <c r="AN11" s="125">
        <v>2528.2308427253001</v>
      </c>
      <c r="AO11" s="210">
        <f t="shared" si="19"/>
        <v>0.10293699681470382</v>
      </c>
      <c r="AP11" s="125">
        <v>2632.4635257568416</v>
      </c>
      <c r="AQ11" s="210">
        <f t="shared" si="20"/>
        <v>0.10111789323353917</v>
      </c>
      <c r="AR11" s="332">
        <v>2563.2090732558672</v>
      </c>
      <c r="AS11" s="210">
        <f t="shared" si="20"/>
        <v>9.8074326169532239E-2</v>
      </c>
      <c r="AT11" s="332">
        <v>29665.726804765476</v>
      </c>
      <c r="AU11" s="210">
        <f t="shared" si="20"/>
        <v>0.11484572924751639</v>
      </c>
      <c r="AV11" s="125"/>
      <c r="AW11" s="210"/>
    </row>
    <row r="12" spans="1:49" s="5" customFormat="1" ht="15" customHeight="1">
      <c r="A12" s="177" t="s">
        <v>73</v>
      </c>
      <c r="B12" s="125">
        <v>0</v>
      </c>
      <c r="C12" s="210">
        <f t="shared" si="0"/>
        <v>0</v>
      </c>
      <c r="D12" s="125">
        <v>536.74089550099995</v>
      </c>
      <c r="E12" s="210">
        <f t="shared" si="1"/>
        <v>2.5891987240762179E-2</v>
      </c>
      <c r="F12" s="125">
        <v>550.70329629299988</v>
      </c>
      <c r="G12" s="210">
        <f t="shared" si="2"/>
        <v>2.5897168882812127E-2</v>
      </c>
      <c r="H12" s="125">
        <v>1003.7117408569998</v>
      </c>
      <c r="I12" s="210">
        <f t="shared" si="3"/>
        <v>4.5320438021266979E-2</v>
      </c>
      <c r="J12" s="125">
        <v>972.11644420979474</v>
      </c>
      <c r="K12" s="210">
        <f t="shared" si="4"/>
        <v>4.1927702230681894E-2</v>
      </c>
      <c r="L12" s="125">
        <v>987.52227187029951</v>
      </c>
      <c r="M12" s="210">
        <f t="shared" si="5"/>
        <v>4.4981428070980226E-2</v>
      </c>
      <c r="N12" s="125">
        <v>987.52227187029951</v>
      </c>
      <c r="O12" s="210">
        <f t="shared" si="6"/>
        <v>4.4981789687961939E-2</v>
      </c>
      <c r="P12" s="125">
        <v>878.95213878000015</v>
      </c>
      <c r="Q12" s="210">
        <f t="shared" si="7"/>
        <v>3.7780933921408265E-2</v>
      </c>
      <c r="R12" s="125">
        <v>1057.5562701599999</v>
      </c>
      <c r="S12" s="210">
        <f t="shared" si="8"/>
        <v>4.2940530190630065E-2</v>
      </c>
      <c r="T12" s="125">
        <v>1067.7514111308362</v>
      </c>
      <c r="U12" s="210">
        <f t="shared" si="9"/>
        <v>4.3648296117380976E-2</v>
      </c>
      <c r="V12" s="125">
        <v>1099.8367122869718</v>
      </c>
      <c r="W12" s="210">
        <f t="shared" si="10"/>
        <v>4.4508624351180658E-2</v>
      </c>
      <c r="X12" s="125">
        <v>1164.1943574859995</v>
      </c>
      <c r="Y12" s="210">
        <f t="shared" si="11"/>
        <v>4.6597818846766663E-2</v>
      </c>
      <c r="Z12" s="125">
        <v>1206</v>
      </c>
      <c r="AA12" s="210">
        <f t="shared" si="12"/>
        <v>4.9900695134061569E-2</v>
      </c>
      <c r="AB12" s="125">
        <v>888</v>
      </c>
      <c r="AC12" s="210">
        <f t="shared" si="13"/>
        <v>3.6286368094148418E-2</v>
      </c>
      <c r="AD12" s="125">
        <v>1431.2459123993997</v>
      </c>
      <c r="AE12" s="210">
        <f t="shared" si="14"/>
        <v>5.8273221509671499E-2</v>
      </c>
      <c r="AF12" s="125">
        <v>1085.4021036423924</v>
      </c>
      <c r="AG12" s="210">
        <f t="shared" si="15"/>
        <v>3.9323782439864417E-2</v>
      </c>
      <c r="AH12" s="125">
        <v>1846.7013378021004</v>
      </c>
      <c r="AI12" s="210">
        <f t="shared" si="16"/>
        <v>6.6693748221869575E-2</v>
      </c>
      <c r="AJ12" s="125">
        <v>1780.4722759199985</v>
      </c>
      <c r="AK12" s="210">
        <f t="shared" si="17"/>
        <v>6.5441846529700809E-2</v>
      </c>
      <c r="AL12" s="125">
        <v>1431.2459123993997</v>
      </c>
      <c r="AM12" s="210">
        <f t="shared" si="18"/>
        <v>5.8273221509671499E-2</v>
      </c>
      <c r="AN12" s="125">
        <v>1822.7678122299994</v>
      </c>
      <c r="AO12" s="210">
        <f t="shared" si="19"/>
        <v>7.4214047748586337E-2</v>
      </c>
      <c r="AP12" s="125">
        <v>1750.9882244828632</v>
      </c>
      <c r="AQ12" s="210">
        <f t="shared" si="20"/>
        <v>6.7258762981545303E-2</v>
      </c>
      <c r="AR12" s="332">
        <v>1750.6484103899998</v>
      </c>
      <c r="AS12" s="210">
        <f t="shared" si="20"/>
        <v>6.6983869946539862E-2</v>
      </c>
      <c r="AT12" s="332">
        <v>16274.328283199995</v>
      </c>
      <c r="AU12" s="210">
        <f t="shared" si="20"/>
        <v>6.3003246540966076E-2</v>
      </c>
      <c r="AV12" s="125"/>
      <c r="AW12" s="210"/>
    </row>
    <row r="13" spans="1:49" s="20" customFormat="1" ht="15" customHeight="1">
      <c r="A13" s="177" t="s">
        <v>246</v>
      </c>
      <c r="B13" s="125">
        <v>919.96059101194328</v>
      </c>
      <c r="C13" s="210">
        <f t="shared" si="0"/>
        <v>4.4994844204471182E-2</v>
      </c>
      <c r="D13" s="125">
        <v>831.32998705449972</v>
      </c>
      <c r="E13" s="210">
        <f t="shared" si="1"/>
        <v>4.0102749013724057E-2</v>
      </c>
      <c r="F13" s="125">
        <v>479.5351085872</v>
      </c>
      <c r="G13" s="210">
        <f t="shared" si="2"/>
        <v>2.255044009344933E-2</v>
      </c>
      <c r="H13" s="125">
        <v>586.7408494709</v>
      </c>
      <c r="I13" s="210">
        <f t="shared" si="3"/>
        <v>2.649301708903689E-2</v>
      </c>
      <c r="J13" s="125">
        <v>480.2329084854037</v>
      </c>
      <c r="K13" s="210">
        <f t="shared" si="4"/>
        <v>2.0712603421411645E-2</v>
      </c>
      <c r="L13" s="125">
        <v>633.06395519120315</v>
      </c>
      <c r="M13" s="210">
        <f t="shared" si="5"/>
        <v>2.8835927630099453E-2</v>
      </c>
      <c r="N13" s="125">
        <v>751.05319945053134</v>
      </c>
      <c r="O13" s="210">
        <f t="shared" si="6"/>
        <v>3.4210587471785008E-2</v>
      </c>
      <c r="P13" s="125">
        <v>1287.83762473</v>
      </c>
      <c r="Q13" s="210">
        <f t="shared" si="7"/>
        <v>5.5356493322790495E-2</v>
      </c>
      <c r="R13" s="125">
        <v>1460.7910691399995</v>
      </c>
      <c r="S13" s="210">
        <f t="shared" si="8"/>
        <v>5.9313291194537383E-2</v>
      </c>
      <c r="T13" s="125">
        <v>1233.0222663049999</v>
      </c>
      <c r="U13" s="210">
        <f t="shared" si="9"/>
        <v>5.0404354831997601E-2</v>
      </c>
      <c r="V13" s="125">
        <v>1071.7063793520001</v>
      </c>
      <c r="W13" s="210">
        <f t="shared" si="10"/>
        <v>4.3370234981659761E-2</v>
      </c>
      <c r="X13" s="125">
        <v>1357.4539078255</v>
      </c>
      <c r="Y13" s="210">
        <f t="shared" si="11"/>
        <v>5.4333188340030959E-2</v>
      </c>
      <c r="Z13" s="125">
        <v>904</v>
      </c>
      <c r="AA13" s="210">
        <f t="shared" si="12"/>
        <v>3.7404832836809003E-2</v>
      </c>
      <c r="AB13" s="125">
        <v>1068</v>
      </c>
      <c r="AC13" s="210">
        <f t="shared" si="13"/>
        <v>4.3641712978097415E-2</v>
      </c>
      <c r="AD13" s="125">
        <v>539.35435064000001</v>
      </c>
      <c r="AE13" s="210">
        <f t="shared" si="14"/>
        <v>2.1959829037596586E-2</v>
      </c>
      <c r="AF13" s="125">
        <v>1004.4142005905001</v>
      </c>
      <c r="AG13" s="210">
        <f t="shared" si="15"/>
        <v>3.6389615766346785E-2</v>
      </c>
      <c r="AH13" s="125">
        <v>187.55109027000003</v>
      </c>
      <c r="AI13" s="210">
        <f t="shared" si="16"/>
        <v>6.773420767698048E-3</v>
      </c>
      <c r="AJ13" s="125">
        <v>414.97441182</v>
      </c>
      <c r="AK13" s="210">
        <f t="shared" si="17"/>
        <v>1.5252521558104578E-2</v>
      </c>
      <c r="AL13" s="125">
        <v>539.35435064000001</v>
      </c>
      <c r="AM13" s="210">
        <f t="shared" si="18"/>
        <v>2.1959829037596586E-2</v>
      </c>
      <c r="AN13" s="125">
        <v>706.58150767999996</v>
      </c>
      <c r="AO13" s="210">
        <f t="shared" si="19"/>
        <v>2.8768487899222848E-2</v>
      </c>
      <c r="AP13" s="125">
        <v>637.62554264000005</v>
      </c>
      <c r="AQ13" s="210">
        <f t="shared" si="20"/>
        <v>2.4492400716212066E-2</v>
      </c>
      <c r="AR13" s="332">
        <v>849.72400729000003</v>
      </c>
      <c r="AS13" s="210">
        <f t="shared" si="20"/>
        <v>3.2512412005153118E-2</v>
      </c>
      <c r="AT13" s="332">
        <v>7084.1217419000004</v>
      </c>
      <c r="AU13" s="210">
        <f t="shared" si="20"/>
        <v>2.7424951793056988E-2</v>
      </c>
      <c r="AV13" s="125"/>
      <c r="AW13" s="210"/>
    </row>
    <row r="14" spans="1:49" s="5" customFormat="1" ht="15" customHeight="1">
      <c r="A14" s="177" t="s">
        <v>240</v>
      </c>
      <c r="B14" s="125">
        <v>744.42370835721169</v>
      </c>
      <c r="C14" s="210">
        <f t="shared" si="0"/>
        <v>3.6409416997746788E-2</v>
      </c>
      <c r="D14" s="125">
        <v>865.05835264050006</v>
      </c>
      <c r="E14" s="210">
        <f t="shared" si="1"/>
        <v>4.1729780638712015E-2</v>
      </c>
      <c r="F14" s="125">
        <v>853.18411333710003</v>
      </c>
      <c r="G14" s="210">
        <f t="shared" si="2"/>
        <v>4.0121519555001178E-2</v>
      </c>
      <c r="H14" s="125">
        <v>814.43758356779995</v>
      </c>
      <c r="I14" s="210">
        <f t="shared" si="3"/>
        <v>3.6774171832203002E-2</v>
      </c>
      <c r="J14" s="125">
        <v>816.60410286447791</v>
      </c>
      <c r="K14" s="210">
        <f t="shared" si="4"/>
        <v>3.522040375840603E-2</v>
      </c>
      <c r="L14" s="125">
        <v>924.74511790681822</v>
      </c>
      <c r="M14" s="210">
        <f t="shared" si="5"/>
        <v>4.2121942147527493E-2</v>
      </c>
      <c r="N14" s="125">
        <v>784.93993916842351</v>
      </c>
      <c r="O14" s="210">
        <f t="shared" si="6"/>
        <v>3.5754133620181275E-2</v>
      </c>
      <c r="P14" s="125">
        <v>793.38551618000008</v>
      </c>
      <c r="Q14" s="210">
        <f t="shared" si="7"/>
        <v>3.4102932842969745E-2</v>
      </c>
      <c r="R14" s="125">
        <v>806.02865830774704</v>
      </c>
      <c r="S14" s="210">
        <f t="shared" si="8"/>
        <v>3.2727618296225919E-2</v>
      </c>
      <c r="T14" s="125">
        <v>822.86150050466586</v>
      </c>
      <c r="U14" s="210">
        <f t="shared" si="9"/>
        <v>3.3637513435436785E-2</v>
      </c>
      <c r="V14" s="125">
        <v>942.86816367474012</v>
      </c>
      <c r="W14" s="210">
        <f t="shared" si="10"/>
        <v>3.8156359431232308E-2</v>
      </c>
      <c r="X14" s="125">
        <v>863.40579064240001</v>
      </c>
      <c r="Y14" s="210">
        <f t="shared" si="11"/>
        <v>3.4558513675056815E-2</v>
      </c>
      <c r="Z14" s="125">
        <v>891</v>
      </c>
      <c r="AA14" s="210">
        <f t="shared" si="12"/>
        <v>3.6866931479642505E-2</v>
      </c>
      <c r="AB14" s="125">
        <v>762</v>
      </c>
      <c r="AC14" s="210">
        <f t="shared" si="13"/>
        <v>3.1137626675384111E-2</v>
      </c>
      <c r="AD14" s="125">
        <v>1357.33509536768</v>
      </c>
      <c r="AE14" s="210">
        <f t="shared" si="14"/>
        <v>5.5263940312403496E-2</v>
      </c>
      <c r="AF14" s="125">
        <v>1330.3610552941018</v>
      </c>
      <c r="AG14" s="210">
        <f t="shared" si="15"/>
        <v>4.8198569478809371E-2</v>
      </c>
      <c r="AH14" s="125">
        <v>898.58469498782995</v>
      </c>
      <c r="AI14" s="210">
        <f t="shared" si="16"/>
        <v>3.2452449227589247E-2</v>
      </c>
      <c r="AJ14" s="125">
        <v>740.19513697789</v>
      </c>
      <c r="AK14" s="210">
        <f t="shared" si="17"/>
        <v>2.7206116720412482E-2</v>
      </c>
      <c r="AL14" s="125">
        <v>1357.33509536768</v>
      </c>
      <c r="AM14" s="210">
        <f t="shared" si="18"/>
        <v>5.5263940312403496E-2</v>
      </c>
      <c r="AN14" s="125">
        <v>505.51099674409988</v>
      </c>
      <c r="AO14" s="210">
        <f t="shared" si="19"/>
        <v>2.0581895838891563E-2</v>
      </c>
      <c r="AP14" s="125">
        <v>546.09564530646389</v>
      </c>
      <c r="AQ14" s="210">
        <f t="shared" si="20"/>
        <v>2.097656458184877E-2</v>
      </c>
      <c r="AR14" s="332">
        <v>444.76508676956405</v>
      </c>
      <c r="AS14" s="210">
        <f t="shared" si="20"/>
        <v>1.7017744141039192E-2</v>
      </c>
      <c r="AT14" s="332">
        <v>7146.7065802835677</v>
      </c>
      <c r="AU14" s="210">
        <f t="shared" si="20"/>
        <v>2.7667238167879402E-2</v>
      </c>
      <c r="AV14" s="125"/>
      <c r="AW14" s="210"/>
    </row>
    <row r="15" spans="1:49" s="20" customFormat="1" ht="15" customHeight="1">
      <c r="A15" s="177" t="s">
        <v>511</v>
      </c>
      <c r="B15" s="125">
        <v>0</v>
      </c>
      <c r="C15" s="210">
        <f t="shared" si="0"/>
        <v>0</v>
      </c>
      <c r="D15" s="125">
        <v>0</v>
      </c>
      <c r="E15" s="210">
        <f t="shared" si="1"/>
        <v>0</v>
      </c>
      <c r="F15" s="125">
        <v>0</v>
      </c>
      <c r="G15" s="210">
        <f t="shared" si="2"/>
        <v>0</v>
      </c>
      <c r="H15" s="125">
        <v>0</v>
      </c>
      <c r="I15" s="210">
        <f t="shared" si="3"/>
        <v>0</v>
      </c>
      <c r="J15" s="125">
        <v>0</v>
      </c>
      <c r="K15" s="210">
        <f t="shared" si="4"/>
        <v>0</v>
      </c>
      <c r="L15" s="125">
        <v>137.05755983999998</v>
      </c>
      <c r="M15" s="210">
        <f t="shared" si="5"/>
        <v>6.2429425088822094E-3</v>
      </c>
      <c r="N15" s="125">
        <v>137.05755983999998</v>
      </c>
      <c r="O15" s="210">
        <f t="shared" si="6"/>
        <v>6.2429926974627839E-3</v>
      </c>
      <c r="P15" s="125">
        <v>615.64677286000097</v>
      </c>
      <c r="Q15" s="210">
        <f t="shared" si="7"/>
        <v>2.646299954015334E-2</v>
      </c>
      <c r="R15" s="125">
        <v>727</v>
      </c>
      <c r="S15" s="210">
        <f t="shared" si="8"/>
        <v>2.9518774867520813E-2</v>
      </c>
      <c r="T15" s="125">
        <v>888</v>
      </c>
      <c r="U15" s="210">
        <f t="shared" si="9"/>
        <v>3.6300291011729616E-2</v>
      </c>
      <c r="V15" s="125">
        <v>906</v>
      </c>
      <c r="W15" s="210">
        <f t="shared" si="10"/>
        <v>3.6664364093029145E-2</v>
      </c>
      <c r="X15" s="125">
        <v>1208.6384458050006</v>
      </c>
      <c r="Y15" s="210">
        <f t="shared" si="11"/>
        <v>4.8376729355120864E-2</v>
      </c>
      <c r="Z15" s="125">
        <v>1194</v>
      </c>
      <c r="AA15" s="210">
        <f t="shared" si="12"/>
        <v>4.9404170804369416E-2</v>
      </c>
      <c r="AB15" s="125">
        <v>780</v>
      </c>
      <c r="AC15" s="210">
        <f t="shared" si="13"/>
        <v>3.1873161163779015E-2</v>
      </c>
      <c r="AD15" s="125">
        <v>1610.3128607169051</v>
      </c>
      <c r="AE15" s="210">
        <f t="shared" si="14"/>
        <v>6.5563937838686928E-2</v>
      </c>
      <c r="AF15" s="125">
        <v>2445.6839714403432</v>
      </c>
      <c r="AG15" s="210">
        <f t="shared" si="15"/>
        <v>8.8606373699520624E-2</v>
      </c>
      <c r="AH15" s="125">
        <v>2285.0519910197972</v>
      </c>
      <c r="AI15" s="210">
        <f t="shared" si="16"/>
        <v>8.2524812780142023E-2</v>
      </c>
      <c r="AJ15" s="125">
        <v>1751.2251057477974</v>
      </c>
      <c r="AK15" s="210">
        <f t="shared" si="17"/>
        <v>6.4366857130695287E-2</v>
      </c>
      <c r="AL15" s="125">
        <v>1610.3128607169051</v>
      </c>
      <c r="AM15" s="210">
        <f t="shared" si="18"/>
        <v>6.5563937838686928E-2</v>
      </c>
      <c r="AN15" s="125">
        <v>1604.2323047196587</v>
      </c>
      <c r="AO15" s="210">
        <f t="shared" si="19"/>
        <v>6.5316367813536266E-2</v>
      </c>
      <c r="AP15" s="125">
        <v>1697.8710513699998</v>
      </c>
      <c r="AQ15" s="210">
        <f t="shared" si="20"/>
        <v>6.5218432094852494E-2</v>
      </c>
      <c r="AR15" s="332">
        <v>2669.0478554336996</v>
      </c>
      <c r="AS15" s="210">
        <f t="shared" si="20"/>
        <v>0.10212396353739227</v>
      </c>
      <c r="AT15" s="332">
        <v>25487.160552473859</v>
      </c>
      <c r="AU15" s="210">
        <f t="shared" si="20"/>
        <v>9.8669132880546448E-2</v>
      </c>
      <c r="AV15" s="125"/>
      <c r="AW15" s="210"/>
    </row>
    <row r="16" spans="1:49" s="5" customFormat="1" ht="15" customHeight="1">
      <c r="A16" s="177" t="s">
        <v>239</v>
      </c>
      <c r="B16" s="125">
        <v>1786.484860239638</v>
      </c>
      <c r="C16" s="210">
        <f t="shared" si="0"/>
        <v>8.7376142788583244E-2</v>
      </c>
      <c r="D16" s="125">
        <v>1630.9980453882993</v>
      </c>
      <c r="E16" s="210">
        <f t="shared" si="1"/>
        <v>7.8678149801654565E-2</v>
      </c>
      <c r="F16" s="125">
        <v>1056.5741756595003</v>
      </c>
      <c r="G16" s="210">
        <f t="shared" si="2"/>
        <v>4.9686065161509536E-2</v>
      </c>
      <c r="H16" s="125">
        <v>998.13305108509996</v>
      </c>
      <c r="I16" s="210">
        <f t="shared" si="3"/>
        <v>4.506854432135729E-2</v>
      </c>
      <c r="J16" s="125">
        <v>989.33919381399562</v>
      </c>
      <c r="K16" s="210">
        <f t="shared" si="4"/>
        <v>4.2670525090329654E-2</v>
      </c>
      <c r="L16" s="125">
        <v>751.05319945053134</v>
      </c>
      <c r="M16" s="210">
        <f t="shared" si="5"/>
        <v>3.4210312446503216E-2</v>
      </c>
      <c r="N16" s="125">
        <v>924.74511790681822</v>
      </c>
      <c r="O16" s="210">
        <f t="shared" si="6"/>
        <v>4.2122280776384705E-2</v>
      </c>
      <c r="P16" s="125">
        <v>932.02535925000007</v>
      </c>
      <c r="Q16" s="210">
        <f t="shared" si="7"/>
        <v>4.0062236562478787E-2</v>
      </c>
      <c r="R16" s="125">
        <v>940.06483760565641</v>
      </c>
      <c r="S16" s="210">
        <f t="shared" si="8"/>
        <v>3.8169961901174533E-2</v>
      </c>
      <c r="T16" s="125">
        <v>943.6013348270742</v>
      </c>
      <c r="U16" s="210">
        <f t="shared" si="9"/>
        <v>3.85732016365758E-2</v>
      </c>
      <c r="V16" s="125">
        <v>885.41031959625991</v>
      </c>
      <c r="W16" s="210">
        <f t="shared" si="10"/>
        <v>3.5831132813910122E-2</v>
      </c>
      <c r="X16" s="125">
        <v>886.0183211639004</v>
      </c>
      <c r="Y16" s="210">
        <f t="shared" si="11"/>
        <v>3.5463598461057018E-2</v>
      </c>
      <c r="Z16" s="125">
        <v>847</v>
      </c>
      <c r="AA16" s="210">
        <f t="shared" si="12"/>
        <v>3.5046342270771268E-2</v>
      </c>
      <c r="AB16" s="125">
        <v>1352</v>
      </c>
      <c r="AC16" s="210">
        <f t="shared" si="13"/>
        <v>5.5246812683883623E-2</v>
      </c>
      <c r="AD16" s="125">
        <v>894.87953093060003</v>
      </c>
      <c r="AE16" s="210">
        <f t="shared" si="14"/>
        <v>3.643504772912682E-2</v>
      </c>
      <c r="AF16" s="125">
        <v>901.74487605822594</v>
      </c>
      <c r="AG16" s="210">
        <f t="shared" si="15"/>
        <v>3.2669937899861674E-2</v>
      </c>
      <c r="AH16" s="125">
        <v>938.19941657109985</v>
      </c>
      <c r="AI16" s="210">
        <f t="shared" si="16"/>
        <v>3.3883137673561006E-2</v>
      </c>
      <c r="AJ16" s="125">
        <v>1014.432589007</v>
      </c>
      <c r="AK16" s="210">
        <f t="shared" si="17"/>
        <v>3.7285804840864627E-2</v>
      </c>
      <c r="AL16" s="125">
        <v>894.87953093060003</v>
      </c>
      <c r="AM16" s="210">
        <f t="shared" si="18"/>
        <v>3.643504772912682E-2</v>
      </c>
      <c r="AN16" s="125">
        <v>1191.4979291967002</v>
      </c>
      <c r="AO16" s="210">
        <f t="shared" si="19"/>
        <v>4.8511874971922067E-2</v>
      </c>
      <c r="AP16" s="125">
        <v>1076.0248083420458</v>
      </c>
      <c r="AQ16" s="210">
        <f t="shared" si="20"/>
        <v>4.1332144062770464E-2</v>
      </c>
      <c r="AR16" s="332">
        <v>1071.2594907007499</v>
      </c>
      <c r="AS16" s="210">
        <f t="shared" si="20"/>
        <v>4.0988873595760963E-2</v>
      </c>
      <c r="AT16" s="332">
        <v>9434.9533523502687</v>
      </c>
      <c r="AU16" s="210">
        <f t="shared" si="20"/>
        <v>3.6525789686464159E-2</v>
      </c>
      <c r="AV16" s="125"/>
      <c r="AW16" s="210"/>
    </row>
    <row r="17" spans="1:49" s="5" customFormat="1" ht="15" customHeight="1">
      <c r="A17" s="177" t="s">
        <v>241</v>
      </c>
      <c r="B17" s="125">
        <v>605.03373980884328</v>
      </c>
      <c r="C17" s="210">
        <f t="shared" si="0"/>
        <v>2.9591918531208072E-2</v>
      </c>
      <c r="D17" s="125">
        <v>550.51467027780996</v>
      </c>
      <c r="E17" s="210">
        <f t="shared" si="1"/>
        <v>2.6556424036556198E-2</v>
      </c>
      <c r="F17" s="125">
        <v>835.6912414658899</v>
      </c>
      <c r="G17" s="210">
        <f t="shared" si="2"/>
        <v>3.9298906252804605E-2</v>
      </c>
      <c r="H17" s="125">
        <v>762.21951613671013</v>
      </c>
      <c r="I17" s="210">
        <f t="shared" si="3"/>
        <v>3.4416377664546444E-2</v>
      </c>
      <c r="J17" s="125">
        <v>742.17767200214212</v>
      </c>
      <c r="K17" s="210">
        <f t="shared" si="4"/>
        <v>3.2010367296338937E-2</v>
      </c>
      <c r="L17" s="125">
        <v>800.99111130897927</v>
      </c>
      <c r="M17" s="210">
        <f t="shared" si="5"/>
        <v>3.6484973640747903E-2</v>
      </c>
      <c r="N17" s="125">
        <v>800.99111130897927</v>
      </c>
      <c r="O17" s="210">
        <f t="shared" si="6"/>
        <v>3.6485266952601528E-2</v>
      </c>
      <c r="P17" s="125">
        <v>563.38378875090029</v>
      </c>
      <c r="Q17" s="210">
        <f t="shared" si="7"/>
        <v>2.4216524149693237E-2</v>
      </c>
      <c r="R17" s="125">
        <v>688.79099346330008</v>
      </c>
      <c r="S17" s="210">
        <f t="shared" si="8"/>
        <v>2.7967353874579305E-2</v>
      </c>
      <c r="T17" s="125">
        <v>779.88525233159999</v>
      </c>
      <c r="U17" s="210">
        <f t="shared" si="9"/>
        <v>3.1880700017334757E-2</v>
      </c>
      <c r="V17" s="125">
        <v>878.17472668949995</v>
      </c>
      <c r="W17" s="210">
        <f t="shared" si="10"/>
        <v>3.5538319996291597E-2</v>
      </c>
      <c r="X17" s="125">
        <v>943.96511419516139</v>
      </c>
      <c r="Y17" s="210">
        <f t="shared" si="11"/>
        <v>3.7782965624330915E-2</v>
      </c>
      <c r="Z17" s="125">
        <v>1069</v>
      </c>
      <c r="AA17" s="210">
        <f t="shared" si="12"/>
        <v>4.4232042370076136E-2</v>
      </c>
      <c r="AB17" s="125">
        <v>823</v>
      </c>
      <c r="AC17" s="210">
        <f t="shared" si="13"/>
        <v>3.3630271330500165E-2</v>
      </c>
      <c r="AD17" s="125">
        <v>1270.2517925950117</v>
      </c>
      <c r="AE17" s="210">
        <f t="shared" si="14"/>
        <v>5.1718340951523452E-2</v>
      </c>
      <c r="AF17" s="125">
        <v>1232.9950386837204</v>
      </c>
      <c r="AG17" s="210">
        <f t="shared" si="15"/>
        <v>4.4671028817727013E-2</v>
      </c>
      <c r="AH17" s="125">
        <v>1538.6956834596774</v>
      </c>
      <c r="AI17" s="210">
        <f t="shared" si="16"/>
        <v>5.5570102431871715E-2</v>
      </c>
      <c r="AJ17" s="125">
        <v>1500.4211596230864</v>
      </c>
      <c r="AK17" s="210">
        <f t="shared" si="17"/>
        <v>5.5148475259033852E-2</v>
      </c>
      <c r="AL17" s="125">
        <v>1270.2517925950117</v>
      </c>
      <c r="AM17" s="210">
        <f t="shared" si="18"/>
        <v>5.1718340951523452E-2</v>
      </c>
      <c r="AN17" s="125">
        <v>1149.8680553343472</v>
      </c>
      <c r="AO17" s="210">
        <f t="shared" si="19"/>
        <v>4.6816913372392542E-2</v>
      </c>
      <c r="AP17" s="125">
        <v>1061.1817384996</v>
      </c>
      <c r="AQ17" s="210">
        <f t="shared" si="20"/>
        <v>4.0761993731378926E-2</v>
      </c>
      <c r="AR17" s="332">
        <v>829.86443649738794</v>
      </c>
      <c r="AS17" s="210">
        <f t="shared" si="20"/>
        <v>3.1752538749466055E-2</v>
      </c>
      <c r="AT17" s="332">
        <v>7560.4578295673045</v>
      </c>
      <c r="AU17" s="210">
        <f t="shared" si="20"/>
        <v>2.9269004551820767E-2</v>
      </c>
      <c r="AV17" s="125"/>
      <c r="AW17" s="210"/>
    </row>
    <row r="18" spans="1:49" s="5" customFormat="1" ht="15" customHeight="1">
      <c r="A18" s="177" t="s">
        <v>243</v>
      </c>
      <c r="B18" s="125">
        <v>1063.1871667027895</v>
      </c>
      <c r="C18" s="210">
        <f t="shared" si="0"/>
        <v>5.1999989340156517E-2</v>
      </c>
      <c r="D18" s="125">
        <v>1053.7027464795001</v>
      </c>
      <c r="E18" s="210">
        <f t="shared" si="1"/>
        <v>5.0829847876483363E-2</v>
      </c>
      <c r="F18" s="125">
        <v>557.73688037349984</v>
      </c>
      <c r="G18" s="210">
        <f t="shared" si="2"/>
        <v>2.6227927598095453E-2</v>
      </c>
      <c r="H18" s="125">
        <v>655.72341423849991</v>
      </c>
      <c r="I18" s="210">
        <f t="shared" si="3"/>
        <v>2.9607775962365104E-2</v>
      </c>
      <c r="J18" s="125">
        <v>657.86221609974211</v>
      </c>
      <c r="K18" s="210">
        <f t="shared" si="4"/>
        <v>2.8373813929120015E-2</v>
      </c>
      <c r="L18" s="125">
        <v>433.40061558403823</v>
      </c>
      <c r="M18" s="210">
        <f t="shared" si="5"/>
        <v>1.9741305255718246E-2</v>
      </c>
      <c r="N18" s="125">
        <v>611.21595289014101</v>
      </c>
      <c r="O18" s="210">
        <f t="shared" si="6"/>
        <v>2.784097962141209E-2</v>
      </c>
      <c r="P18" s="125">
        <v>733.64694680000002</v>
      </c>
      <c r="Q18" s="210">
        <f t="shared" si="7"/>
        <v>3.1535126425844495E-2</v>
      </c>
      <c r="R18" s="125">
        <v>752.5423747799997</v>
      </c>
      <c r="S18" s="210">
        <f t="shared" si="8"/>
        <v>3.05558857488312E-2</v>
      </c>
      <c r="T18" s="125">
        <v>591.21272491000002</v>
      </c>
      <c r="U18" s="210">
        <f t="shared" si="9"/>
        <v>2.4168011220800277E-2</v>
      </c>
      <c r="V18" s="125">
        <v>796.27947340500009</v>
      </c>
      <c r="W18" s="210">
        <f t="shared" si="10"/>
        <v>3.222415069837356E-2</v>
      </c>
      <c r="X18" s="125">
        <v>896.67940734099898</v>
      </c>
      <c r="Y18" s="210">
        <f t="shared" si="11"/>
        <v>3.5890317040472727E-2</v>
      </c>
      <c r="Z18" s="125">
        <v>496</v>
      </c>
      <c r="AA18" s="210">
        <f t="shared" si="12"/>
        <v>2.0523005627275735E-2</v>
      </c>
      <c r="AB18" s="125">
        <v>944</v>
      </c>
      <c r="AC18" s="210">
        <f t="shared" si="13"/>
        <v>3.8574697613599218E-2</v>
      </c>
      <c r="AD18" s="125">
        <v>471.35296654989992</v>
      </c>
      <c r="AE18" s="210">
        <f t="shared" si="14"/>
        <v>1.9191150584986376E-2</v>
      </c>
      <c r="AF18" s="125">
        <v>525.07650969262568</v>
      </c>
      <c r="AG18" s="210">
        <f t="shared" si="15"/>
        <v>1.9023359510862963E-2</v>
      </c>
      <c r="AH18" s="125">
        <v>792.34549398706019</v>
      </c>
      <c r="AI18" s="210">
        <f t="shared" si="16"/>
        <v>2.8615613038760295E-2</v>
      </c>
      <c r="AJ18" s="125">
        <v>954.1645976922506</v>
      </c>
      <c r="AK18" s="210">
        <f t="shared" si="17"/>
        <v>3.5070634915663056E-2</v>
      </c>
      <c r="AL18" s="125">
        <v>471.35296654989992</v>
      </c>
      <c r="AM18" s="210">
        <f t="shared" si="18"/>
        <v>1.9191150584986376E-2</v>
      </c>
      <c r="AN18" s="125">
        <v>626.28616617900025</v>
      </c>
      <c r="AO18" s="210">
        <f t="shared" si="19"/>
        <v>2.5499260591081027E-2</v>
      </c>
      <c r="AP18" s="125">
        <v>594.61269173838002</v>
      </c>
      <c r="AQ18" s="210">
        <f t="shared" si="20"/>
        <v>2.2840195919228336E-2</v>
      </c>
      <c r="AR18" s="332">
        <v>682.12543606958707</v>
      </c>
      <c r="AS18" s="210">
        <f t="shared" si="20"/>
        <v>2.6099701816616128E-2</v>
      </c>
      <c r="AT18" s="332">
        <v>8562.7339599047118</v>
      </c>
      <c r="AU18" s="210">
        <f t="shared" si="20"/>
        <v>3.314914319981397E-2</v>
      </c>
      <c r="AV18" s="125"/>
      <c r="AW18" s="210"/>
    </row>
    <row r="19" spans="1:49" s="5" customFormat="1" ht="14.25" customHeight="1">
      <c r="A19" s="177" t="s">
        <v>411</v>
      </c>
      <c r="B19" s="125">
        <v>341.81115030533539</v>
      </c>
      <c r="C19" s="210">
        <f t="shared" si="0"/>
        <v>1.6717824225950979E-2</v>
      </c>
      <c r="D19" s="125">
        <v>378.23051892020999</v>
      </c>
      <c r="E19" s="210">
        <f t="shared" si="1"/>
        <v>1.8245562900154846E-2</v>
      </c>
      <c r="F19" s="125">
        <v>385.16517789</v>
      </c>
      <c r="G19" s="210">
        <f t="shared" si="2"/>
        <v>1.8112634746766988E-2</v>
      </c>
      <c r="H19" s="125">
        <v>337.04973563999999</v>
      </c>
      <c r="I19" s="210">
        <f t="shared" si="3"/>
        <v>1.5218753584684155E-2</v>
      </c>
      <c r="J19" s="125">
        <v>291.65218090028384</v>
      </c>
      <c r="K19" s="210">
        <f t="shared" si="4"/>
        <v>1.2579054565480688E-2</v>
      </c>
      <c r="L19" s="125">
        <v>471.70206039760444</v>
      </c>
      <c r="M19" s="210">
        <f t="shared" si="5"/>
        <v>2.1485927867249913E-2</v>
      </c>
      <c r="N19" s="125">
        <v>433.40061558403823</v>
      </c>
      <c r="O19" s="210">
        <f t="shared" si="6"/>
        <v>1.9741463961022367E-2</v>
      </c>
      <c r="P19" s="125">
        <v>313.61310924500003</v>
      </c>
      <c r="Q19" s="210">
        <f t="shared" si="7"/>
        <v>1.3480365579084637E-2</v>
      </c>
      <c r="R19" s="125">
        <v>352.48083447999994</v>
      </c>
      <c r="S19" s="210">
        <f t="shared" si="8"/>
        <v>1.4311970286287463E-2</v>
      </c>
      <c r="T19" s="125">
        <v>329.83148752</v>
      </c>
      <c r="U19" s="210">
        <f t="shared" si="9"/>
        <v>1.3483084438972595E-2</v>
      </c>
      <c r="V19" s="125">
        <v>581.33513427000003</v>
      </c>
      <c r="W19" s="210">
        <f t="shared" si="10"/>
        <v>2.3525698700822589E-2</v>
      </c>
      <c r="X19" s="125">
        <v>262.18804319999998</v>
      </c>
      <c r="Y19" s="210">
        <f t="shared" si="11"/>
        <v>1.0494288056166564E-2</v>
      </c>
      <c r="Z19" s="125">
        <v>290</v>
      </c>
      <c r="AA19" s="210">
        <f t="shared" si="12"/>
        <v>1.1999337967560411E-2</v>
      </c>
      <c r="AB19" s="125">
        <v>330</v>
      </c>
      <c r="AC19" s="210">
        <f t="shared" si="13"/>
        <v>1.3484798953906505E-2</v>
      </c>
      <c r="AD19" s="125">
        <v>130.32801861999999</v>
      </c>
      <c r="AE19" s="210">
        <f t="shared" si="14"/>
        <v>5.3063093016824025E-3</v>
      </c>
      <c r="AF19" s="125">
        <v>179.15000330000001</v>
      </c>
      <c r="AG19" s="210">
        <f t="shared" si="15"/>
        <v>6.4905491985219731E-3</v>
      </c>
      <c r="AH19" s="125">
        <v>269.28576673000003</v>
      </c>
      <c r="AI19" s="210">
        <f t="shared" si="16"/>
        <v>9.7252743355885057E-3</v>
      </c>
      <c r="AJ19" s="125">
        <v>418.05963221999997</v>
      </c>
      <c r="AK19" s="210">
        <f t="shared" si="17"/>
        <v>1.5365919852847906E-2</v>
      </c>
      <c r="AL19" s="125">
        <v>130.32801861999999</v>
      </c>
      <c r="AM19" s="210">
        <f t="shared" si="18"/>
        <v>5.3063093016824025E-3</v>
      </c>
      <c r="AN19" s="125">
        <v>426.34293647000004</v>
      </c>
      <c r="AO19" s="210">
        <f t="shared" si="19"/>
        <v>1.7358565820705107E-2</v>
      </c>
      <c r="AP19" s="125">
        <v>423.82272915000004</v>
      </c>
      <c r="AQ19" s="210">
        <f t="shared" si="20"/>
        <v>1.6279831061976689E-2</v>
      </c>
      <c r="AR19" s="332">
        <v>427.57286938999999</v>
      </c>
      <c r="AS19" s="210">
        <f t="shared" si="20"/>
        <v>1.6359930015592487E-2</v>
      </c>
      <c r="AT19" s="332">
        <v>2658.6180581000003</v>
      </c>
      <c r="AU19" s="210">
        <f t="shared" si="20"/>
        <v>1.029237987939882E-2</v>
      </c>
      <c r="AV19" s="125"/>
      <c r="AW19" s="210"/>
    </row>
    <row r="20" spans="1:49" s="5" customFormat="1" ht="14.25" customHeight="1">
      <c r="A20" s="177" t="s">
        <v>244</v>
      </c>
      <c r="B20" s="125">
        <v>355.20360202654382</v>
      </c>
      <c r="C20" s="210">
        <f t="shared" si="0"/>
        <v>1.7372842804571652E-2</v>
      </c>
      <c r="D20" s="125">
        <v>464.19718325389994</v>
      </c>
      <c r="E20" s="210">
        <f t="shared" si="1"/>
        <v>2.2392531753685475E-2</v>
      </c>
      <c r="F20" s="125">
        <v>504.81134281499993</v>
      </c>
      <c r="G20" s="210">
        <f t="shared" si="2"/>
        <v>2.3739070905948737E-2</v>
      </c>
      <c r="H20" s="125">
        <v>468.64365938000009</v>
      </c>
      <c r="I20" s="210">
        <f t="shared" si="3"/>
        <v>2.1160593280354002E-2</v>
      </c>
      <c r="J20" s="125">
        <v>537.52949393559675</v>
      </c>
      <c r="K20" s="210">
        <f t="shared" si="4"/>
        <v>2.3183824012215748E-2</v>
      </c>
      <c r="L20" s="125">
        <v>416.76124368970659</v>
      </c>
      <c r="M20" s="210">
        <f t="shared" si="5"/>
        <v>1.8983385428154628E-2</v>
      </c>
      <c r="N20" s="125">
        <v>529.43832089613772</v>
      </c>
      <c r="O20" s="210">
        <f t="shared" si="6"/>
        <v>2.411599604553084E-2</v>
      </c>
      <c r="P20" s="125">
        <v>491.34074226999996</v>
      </c>
      <c r="Q20" s="210">
        <f t="shared" si="7"/>
        <v>2.1119821316283198E-2</v>
      </c>
      <c r="R20" s="125">
        <v>508.40651271217905</v>
      </c>
      <c r="S20" s="210">
        <f t="shared" si="8"/>
        <v>2.064310507556007E-2</v>
      </c>
      <c r="T20" s="125">
        <v>453.67013973000002</v>
      </c>
      <c r="U20" s="210">
        <f t="shared" si="9"/>
        <v>1.8545448305778197E-2</v>
      </c>
      <c r="V20" s="125">
        <v>469.48375509000005</v>
      </c>
      <c r="W20" s="210">
        <f t="shared" si="10"/>
        <v>1.8999253126249765E-2</v>
      </c>
      <c r="X20" s="125">
        <v>347.71446396380003</v>
      </c>
      <c r="Y20" s="210">
        <f t="shared" si="11"/>
        <v>1.391755208054303E-2</v>
      </c>
      <c r="Z20" s="125">
        <v>318</v>
      </c>
      <c r="AA20" s="210">
        <f t="shared" si="12"/>
        <v>1.3157894736842105E-2</v>
      </c>
      <c r="AB20" s="125">
        <v>460</v>
      </c>
      <c r="AC20" s="210">
        <f t="shared" si="13"/>
        <v>1.8796992481203006E-2</v>
      </c>
      <c r="AD20" s="125">
        <v>298.5891525179</v>
      </c>
      <c r="AE20" s="210">
        <f t="shared" si="14"/>
        <v>1.2157066562999655E-2</v>
      </c>
      <c r="AF20" s="125">
        <v>348.48266327149997</v>
      </c>
      <c r="AG20" s="210">
        <f t="shared" si="15"/>
        <v>1.2625419085301444E-2</v>
      </c>
      <c r="AH20" s="125">
        <v>361.8217893323</v>
      </c>
      <c r="AI20" s="210">
        <f t="shared" si="16"/>
        <v>1.3067219276309827E-2</v>
      </c>
      <c r="AJ20" s="125">
        <v>411.09887764280001</v>
      </c>
      <c r="AK20" s="210">
        <f t="shared" si="17"/>
        <v>1.5110075019467022E-2</v>
      </c>
      <c r="AL20" s="125">
        <v>298.5891525179</v>
      </c>
      <c r="AM20" s="210">
        <f t="shared" si="18"/>
        <v>1.2157066562999655E-2</v>
      </c>
      <c r="AN20" s="125">
        <v>383.44488723459989</v>
      </c>
      <c r="AO20" s="210">
        <f t="shared" si="19"/>
        <v>1.5611970421710057E-2</v>
      </c>
      <c r="AP20" s="125">
        <v>404.96952541370007</v>
      </c>
      <c r="AQ20" s="210">
        <f t="shared" si="20"/>
        <v>1.5555643917932878E-2</v>
      </c>
      <c r="AR20" s="332">
        <v>410.80842832999997</v>
      </c>
      <c r="AS20" s="210">
        <f t="shared" si="20"/>
        <v>1.5718483604637071E-2</v>
      </c>
      <c r="AT20" s="332">
        <v>4069.9062827000012</v>
      </c>
      <c r="AU20" s="210">
        <f t="shared" si="20"/>
        <v>1.5755938092527896E-2</v>
      </c>
      <c r="AV20" s="125"/>
      <c r="AW20" s="210"/>
    </row>
    <row r="21" spans="1:49" s="5" customFormat="1" ht="15" customHeight="1">
      <c r="A21" s="177" t="s">
        <v>486</v>
      </c>
      <c r="B21" s="125">
        <v>20.189544508648932</v>
      </c>
      <c r="C21" s="210">
        <f t="shared" si="0"/>
        <v>9.8746122236240651E-4</v>
      </c>
      <c r="D21" s="125">
        <v>30.577812580099991</v>
      </c>
      <c r="E21" s="210">
        <f t="shared" si="1"/>
        <v>1.4750512580849007E-3</v>
      </c>
      <c r="F21" s="125">
        <v>426.96013971339994</v>
      </c>
      <c r="G21" s="210">
        <f t="shared" si="2"/>
        <v>2.0078069114197034E-2</v>
      </c>
      <c r="H21" s="125">
        <v>278.78802618890001</v>
      </c>
      <c r="I21" s="210">
        <f t="shared" si="3"/>
        <v>1.2588071801548743E-2</v>
      </c>
      <c r="J21" s="125">
        <v>379.73101782031995</v>
      </c>
      <c r="K21" s="210">
        <f t="shared" si="4"/>
        <v>1.6377923794783717E-2</v>
      </c>
      <c r="L21" s="125">
        <v>529.43832089613772</v>
      </c>
      <c r="M21" s="210">
        <f t="shared" si="5"/>
        <v>2.411580217254887E-2</v>
      </c>
      <c r="N21" s="125">
        <v>416.76124368970659</v>
      </c>
      <c r="O21" s="210">
        <f t="shared" si="6"/>
        <v>1.8983538040351168E-2</v>
      </c>
      <c r="P21" s="125">
        <v>497.75915372999953</v>
      </c>
      <c r="Q21" s="210">
        <f t="shared" si="7"/>
        <v>2.1395710717482266E-2</v>
      </c>
      <c r="R21" s="125">
        <v>461.54364034169589</v>
      </c>
      <c r="S21" s="210">
        <f t="shared" si="8"/>
        <v>1.8740306479755869E-2</v>
      </c>
      <c r="T21" s="125">
        <v>460.41216075854396</v>
      </c>
      <c r="U21" s="210">
        <f t="shared" si="9"/>
        <v>1.8821053401885567E-2</v>
      </c>
      <c r="V21" s="125">
        <v>442.82787320047402</v>
      </c>
      <c r="W21" s="210">
        <f t="shared" si="10"/>
        <v>1.7920532421152234E-2</v>
      </c>
      <c r="X21" s="125">
        <v>351.35830747799912</v>
      </c>
      <c r="Y21" s="210">
        <f t="shared" si="11"/>
        <v>1.4063399858355042E-2</v>
      </c>
      <c r="Z21" s="125">
        <v>326</v>
      </c>
      <c r="AA21" s="210">
        <f t="shared" si="12"/>
        <v>1.3488910956636875E-2</v>
      </c>
      <c r="AB21" s="125">
        <v>387</v>
      </c>
      <c r="AC21" s="210">
        <f t="shared" si="13"/>
        <v>1.5813991500490357E-2</v>
      </c>
      <c r="AD21" s="125">
        <v>281.35386778000009</v>
      </c>
      <c r="AE21" s="210">
        <f t="shared" si="14"/>
        <v>1.1455331412797438E-2</v>
      </c>
      <c r="AF21" s="125">
        <v>295.13546489741213</v>
      </c>
      <c r="AG21" s="210">
        <f t="shared" si="15"/>
        <v>1.0692666591456927E-2</v>
      </c>
      <c r="AH21" s="125">
        <v>264.6838356839998</v>
      </c>
      <c r="AI21" s="210">
        <f t="shared" si="16"/>
        <v>9.5590752733830091E-3</v>
      </c>
      <c r="AJ21" s="125">
        <v>259.16721338349993</v>
      </c>
      <c r="AK21" s="210">
        <f t="shared" si="17"/>
        <v>9.5257765218554283E-3</v>
      </c>
      <c r="AL21" s="125">
        <v>281.35386778000009</v>
      </c>
      <c r="AM21" s="210">
        <f t="shared" si="18"/>
        <v>1.1455331412797438E-2</v>
      </c>
      <c r="AN21" s="125">
        <v>192.8742940119001</v>
      </c>
      <c r="AO21" s="210">
        <f t="shared" si="19"/>
        <v>7.8528828352318284E-3</v>
      </c>
      <c r="AP21" s="125">
        <v>198.671891172568</v>
      </c>
      <c r="AQ21" s="210">
        <f t="shared" si="20"/>
        <v>7.6313623659105831E-3</v>
      </c>
      <c r="AR21" s="332">
        <v>196.47764927676903</v>
      </c>
      <c r="AS21" s="210">
        <f t="shared" si="20"/>
        <v>7.5176907187349349E-3</v>
      </c>
      <c r="AT21" s="332">
        <v>1751.7834271055597</v>
      </c>
      <c r="AU21" s="210">
        <f t="shared" si="20"/>
        <v>6.7817264850336765E-3</v>
      </c>
      <c r="AV21" s="125"/>
      <c r="AW21" s="210"/>
    </row>
    <row r="22" spans="1:49" s="5" customFormat="1" ht="15" customHeight="1">
      <c r="A22" s="177" t="s">
        <v>245</v>
      </c>
      <c r="B22" s="125">
        <v>1253.1859879718359</v>
      </c>
      <c r="C22" s="210">
        <f t="shared" si="0"/>
        <v>6.1292743231527197E-2</v>
      </c>
      <c r="D22" s="125">
        <v>992.25523412979987</v>
      </c>
      <c r="E22" s="210">
        <f t="shared" si="1"/>
        <v>4.7865664936314514E-2</v>
      </c>
      <c r="F22" s="125">
        <v>723.38023827600182</v>
      </c>
      <c r="G22" s="210">
        <f t="shared" si="2"/>
        <v>3.4017410687796935E-2</v>
      </c>
      <c r="H22" s="125">
        <v>976.45771300200011</v>
      </c>
      <c r="I22" s="210">
        <f t="shared" si="3"/>
        <v>4.4089841197543687E-2</v>
      </c>
      <c r="J22" s="125">
        <v>506.71453143049075</v>
      </c>
      <c r="K22" s="210">
        <f t="shared" si="4"/>
        <v>2.1854764535998432E-2</v>
      </c>
      <c r="L22" s="125">
        <v>611.21595289014101</v>
      </c>
      <c r="M22" s="210">
        <f t="shared" si="5"/>
        <v>2.784075580259366E-2</v>
      </c>
      <c r="N22" s="125">
        <v>480.9318192363221</v>
      </c>
      <c r="O22" s="210">
        <f t="shared" si="6"/>
        <v>2.1906517516982599E-2</v>
      </c>
      <c r="P22" s="125">
        <v>649.35306446195045</v>
      </c>
      <c r="Q22" s="210">
        <f t="shared" si="7"/>
        <v>2.7911832894739117E-2</v>
      </c>
      <c r="R22" s="125">
        <v>542.45235101344997</v>
      </c>
      <c r="S22" s="210">
        <f t="shared" si="8"/>
        <v>2.2025486693154614E-2</v>
      </c>
      <c r="T22" s="125">
        <v>762.4807113769499</v>
      </c>
      <c r="U22" s="210">
        <f t="shared" si="9"/>
        <v>3.1169224902943576E-2</v>
      </c>
      <c r="V22" s="125">
        <v>419.27078690865005</v>
      </c>
      <c r="W22" s="210">
        <f t="shared" si="10"/>
        <v>1.696721499424899E-2</v>
      </c>
      <c r="X22" s="125">
        <v>622.42373410145012</v>
      </c>
      <c r="Y22" s="210">
        <f t="shared" si="11"/>
        <v>2.4913012351493236E-2</v>
      </c>
      <c r="Z22" s="125">
        <v>734</v>
      </c>
      <c r="AA22" s="210">
        <f t="shared" si="12"/>
        <v>3.0370738166170141E-2</v>
      </c>
      <c r="AB22" s="125">
        <v>1233</v>
      </c>
      <c r="AC22" s="210">
        <f t="shared" si="13"/>
        <v>5.0384112455050672E-2</v>
      </c>
      <c r="AD22" s="125">
        <v>797.83005699100011</v>
      </c>
      <c r="AE22" s="210">
        <f t="shared" si="14"/>
        <v>3.2483675401503202E-2</v>
      </c>
      <c r="AF22" s="125">
        <v>652.53516874035893</v>
      </c>
      <c r="AG22" s="210">
        <f t="shared" si="15"/>
        <v>2.3641147298126435E-2</v>
      </c>
      <c r="AH22" s="125">
        <v>612.6602816169999</v>
      </c>
      <c r="AI22" s="210">
        <f t="shared" si="16"/>
        <v>2.2126269002618052E-2</v>
      </c>
      <c r="AJ22" s="125">
        <v>681.28636537819989</v>
      </c>
      <c r="AK22" s="210">
        <f t="shared" si="17"/>
        <v>2.5040905364741062E-2</v>
      </c>
      <c r="AL22" s="125">
        <v>797.83005699100011</v>
      </c>
      <c r="AM22" s="210">
        <f t="shared" si="18"/>
        <v>3.2483675401503202E-2</v>
      </c>
      <c r="AN22" s="125">
        <v>494.12438222160011</v>
      </c>
      <c r="AO22" s="210">
        <f t="shared" si="19"/>
        <v>2.0118289477073212E-2</v>
      </c>
      <c r="AP22" s="125">
        <v>491.91728343451399</v>
      </c>
      <c r="AQ22" s="210">
        <f t="shared" si="20"/>
        <v>1.8895471431750584E-2</v>
      </c>
      <c r="AR22" s="332">
        <v>272.46162864680599</v>
      </c>
      <c r="AS22" s="210">
        <f t="shared" si="20"/>
        <v>1.0425014063580214E-2</v>
      </c>
      <c r="AT22" s="332">
        <v>2911.9686809000004</v>
      </c>
      <c r="AU22" s="210">
        <f t="shared" si="20"/>
        <v>1.1273182986710673E-2</v>
      </c>
      <c r="AV22" s="125"/>
      <c r="AW22" s="210"/>
    </row>
    <row r="23" spans="1:49" s="5" customFormat="1" ht="14.25" customHeight="1">
      <c r="A23" s="177" t="s">
        <v>242</v>
      </c>
      <c r="B23" s="125">
        <v>407.99437394113642</v>
      </c>
      <c r="C23" s="210">
        <f t="shared" si="0"/>
        <v>1.9954814881351656E-2</v>
      </c>
      <c r="D23" s="125">
        <v>536.74847836809988</v>
      </c>
      <c r="E23" s="210">
        <f t="shared" si="1"/>
        <v>2.5892353032711042E-2</v>
      </c>
      <c r="F23" s="125">
        <v>431.59835696558378</v>
      </c>
      <c r="G23" s="210">
        <f t="shared" si="2"/>
        <v>2.0296184197770222E-2</v>
      </c>
      <c r="H23" s="125">
        <v>587.19636159182005</v>
      </c>
      <c r="I23" s="210">
        <f t="shared" si="3"/>
        <v>2.6513584756031067E-2</v>
      </c>
      <c r="J23" s="125">
        <v>675.84649829816544</v>
      </c>
      <c r="K23" s="210">
        <f t="shared" si="4"/>
        <v>2.9149481940230541E-2</v>
      </c>
      <c r="L23" s="125">
        <v>480.9318192363221</v>
      </c>
      <c r="M23" s="210">
        <f t="shared" si="5"/>
        <v>2.190634140640987E-2</v>
      </c>
      <c r="N23" s="125">
        <v>600.19312719830918</v>
      </c>
      <c r="O23" s="210">
        <f t="shared" si="6"/>
        <v>2.7338888234553559E-2</v>
      </c>
      <c r="P23" s="125">
        <v>688.35709903680026</v>
      </c>
      <c r="Q23" s="210">
        <f t="shared" si="7"/>
        <v>2.958838476590939E-2</v>
      </c>
      <c r="R23" s="125">
        <v>437.30194805847697</v>
      </c>
      <c r="S23" s="210">
        <f t="shared" si="8"/>
        <v>1.7756007914534334E-2</v>
      </c>
      <c r="T23" s="125">
        <v>386.59797023166408</v>
      </c>
      <c r="U23" s="210">
        <f t="shared" si="9"/>
        <v>1.5803624801749312E-2</v>
      </c>
      <c r="V23" s="125">
        <v>361.87167830840201</v>
      </c>
      <c r="W23" s="210">
        <f t="shared" si="10"/>
        <v>1.464436530734522E-2</v>
      </c>
      <c r="X23" s="125">
        <v>394.52764874641201</v>
      </c>
      <c r="Y23" s="210">
        <f t="shared" si="11"/>
        <v>1.5791287587087609E-2</v>
      </c>
      <c r="Z23" s="125">
        <v>425</v>
      </c>
      <c r="AA23" s="210">
        <f t="shared" si="12"/>
        <v>1.7585236676597154E-2</v>
      </c>
      <c r="AB23" s="125">
        <v>591</v>
      </c>
      <c r="AC23" s="210">
        <f t="shared" si="13"/>
        <v>2.4150049035632559E-2</v>
      </c>
      <c r="AD23" s="125">
        <v>456.00596561145011</v>
      </c>
      <c r="AE23" s="210">
        <f t="shared" si="14"/>
        <v>1.8566296967975064E-2</v>
      </c>
      <c r="AF23" s="125">
        <v>641.59357876309184</v>
      </c>
      <c r="AG23" s="210">
        <f t="shared" si="15"/>
        <v>2.3244736878090973E-2</v>
      </c>
      <c r="AH23" s="125">
        <v>669.25217550105992</v>
      </c>
      <c r="AI23" s="210">
        <f t="shared" si="16"/>
        <v>2.4170089215904068E-2</v>
      </c>
      <c r="AJ23" s="125">
        <v>591.76005880540004</v>
      </c>
      <c r="AK23" s="210">
        <f t="shared" si="17"/>
        <v>2.1750336399222747E-2</v>
      </c>
      <c r="AL23" s="125">
        <v>456.00596561145011</v>
      </c>
      <c r="AM23" s="210">
        <f t="shared" si="18"/>
        <v>1.8566296967975064E-2</v>
      </c>
      <c r="AN23" s="125">
        <v>1403.66037540456</v>
      </c>
      <c r="AO23" s="210">
        <f t="shared" si="19"/>
        <v>5.715007551928844E-2</v>
      </c>
      <c r="AP23" s="125">
        <v>2249</v>
      </c>
      <c r="AQ23" s="210">
        <f t="shared" si="20"/>
        <v>8.6388335358548729E-2</v>
      </c>
      <c r="AR23" s="332">
        <v>1265.3092594702862</v>
      </c>
      <c r="AS23" s="210">
        <f t="shared" si="20"/>
        <v>4.8413667973244832E-2</v>
      </c>
      <c r="AT23" s="332">
        <v>12419.823381191665</v>
      </c>
      <c r="AU23" s="210">
        <f t="shared" si="20"/>
        <v>4.8081197630026773E-2</v>
      </c>
      <c r="AV23" s="125"/>
      <c r="AW23" s="210"/>
    </row>
    <row r="24" spans="1:49" s="5" customFormat="1" ht="14.25" customHeight="1">
      <c r="A24" s="177" t="s">
        <v>548</v>
      </c>
      <c r="B24" s="125">
        <v>0</v>
      </c>
      <c r="C24" s="210">
        <f t="shared" si="0"/>
        <v>0</v>
      </c>
      <c r="D24" s="125">
        <v>0</v>
      </c>
      <c r="E24" s="210">
        <f t="shared" si="1"/>
        <v>0</v>
      </c>
      <c r="F24" s="125">
        <v>0</v>
      </c>
      <c r="G24" s="210">
        <f t="shared" si="2"/>
        <v>0</v>
      </c>
      <c r="H24" s="125">
        <v>0</v>
      </c>
      <c r="I24" s="210">
        <f t="shared" si="3"/>
        <v>0</v>
      </c>
      <c r="J24" s="125">
        <v>0</v>
      </c>
      <c r="K24" s="210">
        <f t="shared" si="4"/>
        <v>0</v>
      </c>
      <c r="L24" s="125">
        <v>600.19312719830918</v>
      </c>
      <c r="M24" s="210">
        <f t="shared" si="5"/>
        <v>2.7338668452141269E-2</v>
      </c>
      <c r="N24" s="125">
        <v>0</v>
      </c>
      <c r="O24" s="210">
        <f t="shared" si="6"/>
        <v>0</v>
      </c>
      <c r="P24" s="125">
        <v>0</v>
      </c>
      <c r="Q24" s="210">
        <f t="shared" si="7"/>
        <v>0</v>
      </c>
      <c r="R24" s="125">
        <v>339.46973537369087</v>
      </c>
      <c r="S24" s="210">
        <f t="shared" si="8"/>
        <v>1.3783673580237753E-2</v>
      </c>
      <c r="T24" s="125">
        <v>249.87245592626599</v>
      </c>
      <c r="U24" s="210">
        <f t="shared" si="9"/>
        <v>1.0214462686868285E-2</v>
      </c>
      <c r="V24" s="125">
        <v>263.98821194016</v>
      </c>
      <c r="W24" s="210">
        <f t="shared" si="10"/>
        <v>1.0683178718368401E-2</v>
      </c>
      <c r="X24" s="125">
        <v>236.7185367717</v>
      </c>
      <c r="Y24" s="210">
        <f t="shared" si="11"/>
        <v>9.4748505034667318E-3</v>
      </c>
      <c r="Z24" s="125">
        <v>298</v>
      </c>
      <c r="AA24" s="210">
        <f t="shared" si="12"/>
        <v>1.233035418735518E-2</v>
      </c>
      <c r="AB24" s="125">
        <v>454</v>
      </c>
      <c r="AC24" s="210">
        <f t="shared" si="13"/>
        <v>1.8551814318404709E-2</v>
      </c>
      <c r="AD24" s="125">
        <v>309.22968504084997</v>
      </c>
      <c r="AE24" s="210">
        <f t="shared" si="14"/>
        <v>1.2590296173172819E-2</v>
      </c>
      <c r="AF24" s="125">
        <v>198.77830464379298</v>
      </c>
      <c r="AG24" s="210">
        <f t="shared" si="15"/>
        <v>7.2016764840848154E-3</v>
      </c>
      <c r="AH24" s="125">
        <v>150.48811363394006</v>
      </c>
      <c r="AI24" s="210">
        <f t="shared" si="16"/>
        <v>5.4348887693076763E-3</v>
      </c>
      <c r="AJ24" s="125">
        <v>159.85265302886003</v>
      </c>
      <c r="AK24" s="210">
        <f t="shared" si="17"/>
        <v>5.8754370558647294E-3</v>
      </c>
      <c r="AL24" s="125">
        <v>309.22968504084997</v>
      </c>
      <c r="AM24" s="210">
        <f t="shared" si="18"/>
        <v>1.2590296173172819E-2</v>
      </c>
      <c r="AN24" s="125">
        <v>145.82915669587004</v>
      </c>
      <c r="AO24" s="210">
        <f t="shared" si="19"/>
        <v>5.9374386170024003E-3</v>
      </c>
      <c r="AP24" s="125">
        <v>119.06932128223201</v>
      </c>
      <c r="AQ24" s="210">
        <f t="shared" si="20"/>
        <v>4.5736773934389697E-3</v>
      </c>
      <c r="AR24" s="332">
        <v>90.833294227102002</v>
      </c>
      <c r="AS24" s="210">
        <f t="shared" si="20"/>
        <v>3.4754925838984137E-3</v>
      </c>
      <c r="AT24" s="332">
        <v>1056.79887392151</v>
      </c>
      <c r="AU24" s="210">
        <f t="shared" si="20"/>
        <v>4.0912140175164485E-3</v>
      </c>
      <c r="AV24" s="125"/>
      <c r="AW24" s="210"/>
    </row>
    <row r="25" spans="1:49" s="5" customFormat="1" ht="14.25" customHeight="1">
      <c r="A25" s="177" t="s">
        <v>131</v>
      </c>
      <c r="B25" s="125">
        <v>4626.0570264109774</v>
      </c>
      <c r="C25" s="210">
        <f t="shared" ref="C25" si="21">B25/$B$26</f>
        <v>0.22625829542915593</v>
      </c>
      <c r="D25" s="125">
        <v>4769.7123028144833</v>
      </c>
      <c r="E25" s="210">
        <f t="shared" ref="E25" si="22">D25/$D$26</f>
        <v>0.23008742415892347</v>
      </c>
      <c r="F25" s="125">
        <v>4373.9110686957465</v>
      </c>
      <c r="G25" s="210">
        <f t="shared" ref="G25" si="23">F25/$F$26</f>
        <v>0.20568591905458483</v>
      </c>
      <c r="H25" s="125">
        <v>4237.4465973442348</v>
      </c>
      <c r="I25" s="210">
        <f t="shared" ref="I25" si="24">H25/$H$26</f>
        <v>0.19133275826722512</v>
      </c>
      <c r="J25" s="125">
        <v>4881.0549051330054</v>
      </c>
      <c r="K25" s="210">
        <f t="shared" ref="K25" si="25">J25/$J$26</f>
        <v>0.21052150475695441</v>
      </c>
      <c r="L25" s="125">
        <v>3968.8827931006358</v>
      </c>
      <c r="M25" s="210">
        <f t="shared" ref="M25" si="26">L25/$L$26</f>
        <v>0.18078176155145473</v>
      </c>
      <c r="N25" s="125">
        <v>4440.4083612049872</v>
      </c>
      <c r="O25" s="210">
        <f t="shared" ref="O25" si="27">N25/$N$26</f>
        <v>0.20226127624858659</v>
      </c>
      <c r="P25" s="125">
        <v>3882.3837958513977</v>
      </c>
      <c r="Q25" s="210">
        <f t="shared" ref="Q25" si="28">P25/$P$26</f>
        <v>0.16688062884994193</v>
      </c>
      <c r="R25" s="125">
        <v>4200.7616497427871</v>
      </c>
      <c r="S25" s="210">
        <f t="shared" ref="S25" si="29">R25/$R$26</f>
        <v>0.17056580111536815</v>
      </c>
      <c r="T25" s="125">
        <v>4186.3518886757311</v>
      </c>
      <c r="U25" s="210">
        <f t="shared" ref="U25" si="30">T25/$T$26</f>
        <v>0.1711326484644515</v>
      </c>
      <c r="V25" s="125">
        <v>4243.6640521571508</v>
      </c>
      <c r="W25" s="210">
        <f t="shared" ref="W25" si="31">V25/$V$26</f>
        <v>0.17173426478674306</v>
      </c>
      <c r="X25" s="125">
        <v>3656.813344890571</v>
      </c>
      <c r="Y25" s="210">
        <f t="shared" si="11"/>
        <v>0.14636690575413555</v>
      </c>
      <c r="Z25" s="125">
        <v>3429</v>
      </c>
      <c r="AA25" s="210">
        <f t="shared" si="12"/>
        <v>0.14188182720953327</v>
      </c>
      <c r="AB25" s="125">
        <v>259</v>
      </c>
      <c r="AC25" s="210">
        <f t="shared" si="13"/>
        <v>1.0583524027459955E-2</v>
      </c>
      <c r="AD25" s="125">
        <v>3504.0426075810701</v>
      </c>
      <c r="AE25" s="210">
        <f t="shared" si="14"/>
        <v>0.14266720294668508</v>
      </c>
      <c r="AF25" s="125">
        <v>3773.8341774442702</v>
      </c>
      <c r="AG25" s="210">
        <f t="shared" si="15"/>
        <v>0.13672484479248534</v>
      </c>
      <c r="AH25" s="125">
        <v>3960.4060856434194</v>
      </c>
      <c r="AI25" s="210">
        <f t="shared" si="16"/>
        <v>0.1430303433075045</v>
      </c>
      <c r="AJ25" s="125">
        <v>3618.2773131973117</v>
      </c>
      <c r="AK25" s="210">
        <f t="shared" si="17"/>
        <v>0.13299097763811296</v>
      </c>
      <c r="AL25" s="125">
        <v>3504.0426075810701</v>
      </c>
      <c r="AM25" s="210">
        <f t="shared" si="18"/>
        <v>0.14266720294668508</v>
      </c>
      <c r="AN25" s="125">
        <v>3447.8000015215507</v>
      </c>
      <c r="AO25" s="210">
        <f t="shared" si="19"/>
        <v>0.14037728350461443</v>
      </c>
      <c r="AP25" s="125">
        <v>2533.4967114258243</v>
      </c>
      <c r="AQ25" s="210">
        <f t="shared" si="20"/>
        <v>9.7316391078894823E-2</v>
      </c>
      <c r="AR25" s="332">
        <f>125.886873357604+3507.79975686174</f>
        <v>3633.6866302193444</v>
      </c>
      <c r="AS25" s="210">
        <f t="shared" si="20"/>
        <v>0.13903328116630242</v>
      </c>
      <c r="AT25" s="332">
        <v>33702.394177694114</v>
      </c>
      <c r="AU25" s="210">
        <f t="shared" si="20"/>
        <v>0.13047298865109097</v>
      </c>
      <c r="AV25" s="125"/>
      <c r="AW25" s="210"/>
    </row>
    <row r="26" spans="1:49" s="9" customFormat="1" ht="15" customHeight="1">
      <c r="A26" s="180" t="s">
        <v>74</v>
      </c>
      <c r="B26" s="120">
        <f t="shared" ref="B26:W26" si="32">SUM(B6:B25)</f>
        <v>20445.911243326984</v>
      </c>
      <c r="C26" s="243">
        <f t="shared" si="32"/>
        <v>1</v>
      </c>
      <c r="D26" s="120">
        <f t="shared" si="32"/>
        <v>20730</v>
      </c>
      <c r="E26" s="243">
        <f t="shared" si="32"/>
        <v>1.0000000000000002</v>
      </c>
      <c r="F26" s="120">
        <f t="shared" si="32"/>
        <v>21265</v>
      </c>
      <c r="G26" s="243">
        <f t="shared" si="32"/>
        <v>1.0000000000000002</v>
      </c>
      <c r="H26" s="120">
        <f t="shared" si="32"/>
        <v>22147</v>
      </c>
      <c r="I26" s="243">
        <f t="shared" si="32"/>
        <v>0.99999999999999978</v>
      </c>
      <c r="J26" s="120">
        <f t="shared" si="32"/>
        <v>23185.540644734363</v>
      </c>
      <c r="K26" s="243">
        <f t="shared" si="32"/>
        <v>1.0000000000000002</v>
      </c>
      <c r="L26" s="120">
        <f t="shared" si="32"/>
        <v>21953.999999999993</v>
      </c>
      <c r="M26" s="243">
        <f t="shared" si="32"/>
        <v>1.0000000000000002</v>
      </c>
      <c r="N26" s="120">
        <f t="shared" si="32"/>
        <v>21953.82350770674</v>
      </c>
      <c r="O26" s="243">
        <f t="shared" si="32"/>
        <v>1</v>
      </c>
      <c r="P26" s="120">
        <f t="shared" si="32"/>
        <v>23264.43651732889</v>
      </c>
      <c r="Q26" s="243">
        <f t="shared" si="32"/>
        <v>0.99999999999999989</v>
      </c>
      <c r="R26" s="120">
        <f t="shared" si="32"/>
        <v>24628.393395821797</v>
      </c>
      <c r="S26" s="243">
        <f t="shared" si="32"/>
        <v>1.0000000000000002</v>
      </c>
      <c r="T26" s="120">
        <f t="shared" si="32"/>
        <v>24462.613804199613</v>
      </c>
      <c r="U26" s="243">
        <f t="shared" ref="U26" si="33">SUM(U6:U25)</f>
        <v>1</v>
      </c>
      <c r="V26" s="120">
        <f t="shared" si="32"/>
        <v>24710.642674756065</v>
      </c>
      <c r="W26" s="243">
        <f t="shared" si="32"/>
        <v>1</v>
      </c>
      <c r="X26" s="120">
        <f>SUM(X6:X25)</f>
        <v>24983.880926151563</v>
      </c>
      <c r="Y26" s="243">
        <f t="shared" ref="Y26:AA26" si="34">SUM(Y6:Y25)</f>
        <v>1</v>
      </c>
      <c r="Z26" s="120">
        <f>SUM(Z6:Z25)</f>
        <v>24168</v>
      </c>
      <c r="AA26" s="243">
        <f t="shared" si="34"/>
        <v>1</v>
      </c>
      <c r="AB26" s="120">
        <f>SUM(AB6:AB25)</f>
        <v>24472</v>
      </c>
      <c r="AC26" s="243">
        <f t="shared" ref="AC26" si="35">SUM(AC6:AC25)</f>
        <v>1</v>
      </c>
      <c r="AD26" s="120">
        <f>SUM(AD6:AD25)</f>
        <v>24560.953990879985</v>
      </c>
      <c r="AE26" s="243">
        <f t="shared" ref="AE26:AG26" si="36">SUM(AE6:AE25)</f>
        <v>1.0000000000000004</v>
      </c>
      <c r="AF26" s="120">
        <f>SUM(AF6:AF25)</f>
        <v>27601.670955794623</v>
      </c>
      <c r="AG26" s="243">
        <f t="shared" si="36"/>
        <v>0.99999999999999989</v>
      </c>
      <c r="AH26" s="120">
        <f>SUM(AH6:AH25)</f>
        <v>27689.272038792802</v>
      </c>
      <c r="AI26" s="243">
        <f t="shared" ref="AI26:AK26" si="37">SUM(AI6:AI25)</f>
        <v>0.99999999999999956</v>
      </c>
      <c r="AJ26" s="120">
        <f>SUM(AJ6:AJ25)</f>
        <v>27206.938225863334</v>
      </c>
      <c r="AK26" s="243">
        <f t="shared" si="37"/>
        <v>0.99999999999999967</v>
      </c>
      <c r="AL26" s="120">
        <f>SUM(AL6:AL25)</f>
        <v>24560.953990879985</v>
      </c>
      <c r="AM26" s="243">
        <f t="shared" ref="AM26:AO26" si="38">SUM(AM6:AM25)</f>
        <v>1.0000000000000004</v>
      </c>
      <c r="AN26" s="120">
        <f>SUM(AN6:AN25)</f>
        <v>26564.859805790933</v>
      </c>
      <c r="AO26" s="243">
        <f t="shared" si="38"/>
        <v>1.0815890871199481</v>
      </c>
      <c r="AP26" s="120">
        <f>SUM(AP6:AP25)</f>
        <v>26033.607322860003</v>
      </c>
      <c r="AQ26" s="243">
        <f t="shared" ref="AQ26:AS26" si="39">SUM(AQ6:AQ25)</f>
        <v>0.99999999999999967</v>
      </c>
      <c r="AR26" s="120">
        <f>SUM(AR6:AR25)</f>
        <v>26135.372766416756</v>
      </c>
      <c r="AS26" s="243">
        <f t="shared" si="39"/>
        <v>1</v>
      </c>
      <c r="AT26" s="120">
        <f>SUM(AT6:AT25)</f>
        <v>258309.35986160769</v>
      </c>
      <c r="AU26" s="243">
        <f t="shared" ref="AU26" si="40">SUM(AU6:AU25)</f>
        <v>1.0000000000000002</v>
      </c>
      <c r="AV26" s="120"/>
      <c r="AW26" s="243"/>
    </row>
    <row r="27" spans="1:49" s="54" customFormat="1" ht="15" customHeight="1">
      <c r="A27" s="244" t="s">
        <v>391</v>
      </c>
      <c r="B27" s="245"/>
      <c r="C27" s="246"/>
      <c r="D27" s="245"/>
      <c r="E27" s="210"/>
      <c r="F27" s="247"/>
      <c r="G27" s="246"/>
      <c r="H27" s="245"/>
      <c r="I27" s="246"/>
      <c r="J27" s="245"/>
      <c r="K27" s="246"/>
      <c r="L27" s="245"/>
      <c r="M27" s="246"/>
      <c r="N27" s="245"/>
      <c r="O27" s="246"/>
      <c r="P27" s="245"/>
      <c r="Q27" s="246"/>
      <c r="R27" s="245"/>
      <c r="S27" s="246"/>
      <c r="T27" s="248"/>
      <c r="U27" s="245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</row>
    <row r="28" spans="1:49" s="54" customFormat="1" ht="15" customHeight="1">
      <c r="A28" s="44"/>
      <c r="C28" s="86"/>
      <c r="E28" s="87"/>
      <c r="G28" s="86"/>
      <c r="I28" s="86"/>
      <c r="K28" s="86"/>
      <c r="M28" s="86"/>
      <c r="O28" s="86"/>
      <c r="Q28" s="86"/>
    </row>
  </sheetData>
  <sortState xmlns:xlrd2="http://schemas.microsoft.com/office/spreadsheetml/2017/richdata2" ref="A7:W24">
    <sortCondition descending="1" ref="V6:V24"/>
  </sortState>
  <mergeCells count="25">
    <mergeCell ref="V4:W4"/>
    <mergeCell ref="J4:K4"/>
    <mergeCell ref="A4:A5"/>
    <mergeCell ref="B4:C4"/>
    <mergeCell ref="D4:E4"/>
    <mergeCell ref="F4:G4"/>
    <mergeCell ref="H4:I4"/>
    <mergeCell ref="T4:U4"/>
    <mergeCell ref="R4:S4"/>
    <mergeCell ref="P4:Q4"/>
    <mergeCell ref="N4:O4"/>
    <mergeCell ref="L4:M4"/>
    <mergeCell ref="AB4:AC4"/>
    <mergeCell ref="AD4:AE4"/>
    <mergeCell ref="AF4:AG4"/>
    <mergeCell ref="Z4:AA4"/>
    <mergeCell ref="X4:Y4"/>
    <mergeCell ref="AP4:AQ4"/>
    <mergeCell ref="AR4:AS4"/>
    <mergeCell ref="AT4:AU4"/>
    <mergeCell ref="AV4:AW4"/>
    <mergeCell ref="AH4:AI4"/>
    <mergeCell ref="AJ4:AK4"/>
    <mergeCell ref="AL4:AM4"/>
    <mergeCell ref="AN4:AO4"/>
  </mergeCells>
  <hyperlinks>
    <hyperlink ref="A2" location="Contents!A1" display="              (Contents)" xr:uid="{D230599E-1E4F-49E2-ACC0-B6E728DAFD1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J30"/>
  <sheetViews>
    <sheetView zoomScale="80" zoomScaleNormal="80" workbookViewId="0">
      <pane xSplit="1" ySplit="4" topLeftCell="CV5" activePane="bottomRight" state="frozen"/>
      <selection activeCell="A11" sqref="A11:L11"/>
      <selection pane="topRight" activeCell="A11" sqref="A11:L11"/>
      <selection pane="bottomLeft" activeCell="A11" sqref="A11:L11"/>
      <selection pane="bottomRight" activeCell="DK2" sqref="DK2"/>
    </sheetView>
  </sheetViews>
  <sheetFormatPr defaultColWidth="9.140625" defaultRowHeight="15" outlineLevelCol="1"/>
  <cols>
    <col min="1" max="1" width="55.5703125" style="14" bestFit="1" customWidth="1"/>
    <col min="2" max="2" width="11" style="29" bestFit="1" customWidth="1"/>
    <col min="3" max="3" width="16.7109375" style="29" bestFit="1" customWidth="1"/>
    <col min="4" max="4" width="11" style="29" customWidth="1"/>
    <col min="5" max="5" width="16.7109375" style="29" bestFit="1" customWidth="1"/>
    <col min="6" max="6" width="11" style="29" bestFit="1" customWidth="1"/>
    <col min="7" max="7" width="16.7109375" style="29" bestFit="1" customWidth="1"/>
    <col min="8" max="8" width="11" style="29" bestFit="1" customWidth="1"/>
    <col min="9" max="9" width="16.7109375" style="29" bestFit="1" customWidth="1"/>
    <col min="10" max="10" width="11" style="18" bestFit="1" customWidth="1"/>
    <col min="11" max="11" width="16.7109375" style="18" bestFit="1" customWidth="1"/>
    <col min="12" max="12" width="11" style="18" bestFit="1" customWidth="1"/>
    <col min="13" max="13" width="16.7109375" style="18" bestFit="1" customWidth="1"/>
    <col min="14" max="14" width="11" style="18" bestFit="1" customWidth="1"/>
    <col min="15" max="15" width="16.7109375" style="18" bestFit="1" customWidth="1"/>
    <col min="16" max="16" width="11" style="18" bestFit="1" customWidth="1"/>
    <col min="17" max="17" width="16.7109375" style="18" bestFit="1" customWidth="1"/>
    <col min="18" max="18" width="11" style="18" bestFit="1" customWidth="1"/>
    <col min="19" max="19" width="16.7109375" style="18" bestFit="1" customWidth="1"/>
    <col min="20" max="20" width="11" style="18" bestFit="1" customWidth="1"/>
    <col min="21" max="21" width="16.7109375" style="18" bestFit="1" customWidth="1"/>
    <col min="22" max="22" width="11" style="18" bestFit="1" customWidth="1"/>
    <col min="23" max="23" width="16.7109375" style="18" bestFit="1" customWidth="1"/>
    <col min="24" max="24" width="11" style="18" bestFit="1" customWidth="1"/>
    <col min="25" max="25" width="16.7109375" style="18" bestFit="1" customWidth="1"/>
    <col min="26" max="26" width="11" style="18" bestFit="1" customWidth="1"/>
    <col min="27" max="27" width="16.7109375" style="18" bestFit="1" customWidth="1"/>
    <col min="28" max="28" width="11" style="18" bestFit="1" customWidth="1"/>
    <col min="29" max="29" width="16.7109375" style="18" bestFit="1" customWidth="1"/>
    <col min="30" max="30" width="11" style="18" bestFit="1" customWidth="1"/>
    <col min="31" max="31" width="16.7109375" style="18" bestFit="1" customWidth="1"/>
    <col min="32" max="32" width="11" style="18" bestFit="1" customWidth="1"/>
    <col min="33" max="33" width="16.7109375" style="18" bestFit="1" customWidth="1"/>
    <col min="34" max="34" width="11" style="28" bestFit="1" customWidth="1"/>
    <col min="35" max="35" width="16.7109375" style="28" bestFit="1" customWidth="1"/>
    <col min="36" max="36" width="11" style="28" bestFit="1" customWidth="1"/>
    <col min="37" max="37" width="16.7109375" style="28" bestFit="1" customWidth="1"/>
    <col min="38" max="38" width="11" style="28" bestFit="1" customWidth="1"/>
    <col min="39" max="39" width="16.7109375" style="28" bestFit="1" customWidth="1"/>
    <col min="40" max="40" width="11" style="28" bestFit="1" customWidth="1"/>
    <col min="41" max="41" width="16.7109375" style="28" bestFit="1" customWidth="1"/>
    <col min="42" max="42" width="11" style="28" bestFit="1" customWidth="1"/>
    <col min="43" max="43" width="16.7109375" style="28" bestFit="1" customWidth="1"/>
    <col min="44" max="44" width="8.85546875" style="28" bestFit="1" customWidth="1"/>
    <col min="45" max="45" width="16.7109375" style="28" bestFit="1" customWidth="1"/>
    <col min="46" max="46" width="8.85546875" style="28" bestFit="1" customWidth="1"/>
    <col min="47" max="47" width="16.7109375" style="28" bestFit="1" customWidth="1"/>
    <col min="48" max="48" width="8.85546875" style="28" bestFit="1" customWidth="1"/>
    <col min="49" max="49" width="16.7109375" style="28" bestFit="1" customWidth="1"/>
    <col min="50" max="50" width="8.85546875" style="28" bestFit="1" customWidth="1"/>
    <col min="51" max="51" width="16.7109375" style="28" bestFit="1" customWidth="1"/>
    <col min="52" max="52" width="8.85546875" style="28" bestFit="1" customWidth="1"/>
    <col min="53" max="53" width="16.7109375" style="28" bestFit="1" customWidth="1"/>
    <col min="54" max="54" width="9.42578125" style="28" bestFit="1" customWidth="1"/>
    <col min="55" max="55" width="16.7109375" style="28" bestFit="1" customWidth="1"/>
    <col min="56" max="56" width="9.42578125" style="28" bestFit="1" customWidth="1"/>
    <col min="57" max="57" width="16.7109375" style="28" bestFit="1" customWidth="1"/>
    <col min="58" max="58" width="9.42578125" style="28" bestFit="1" customWidth="1"/>
    <col min="59" max="59" width="16.7109375" style="28" bestFit="1" customWidth="1"/>
    <col min="60" max="60" width="9.42578125" style="28" bestFit="1" customWidth="1"/>
    <col min="61" max="61" width="16.7109375" style="28" bestFit="1" customWidth="1"/>
    <col min="62" max="62" width="9.42578125" style="28" bestFit="1" customWidth="1"/>
    <col min="63" max="63" width="16.7109375" style="28" bestFit="1" customWidth="1"/>
    <col min="64" max="64" width="9.42578125" style="28" bestFit="1" customWidth="1"/>
    <col min="65" max="65" width="16.7109375" style="28" bestFit="1" customWidth="1"/>
    <col min="66" max="66" width="9.42578125" style="28" bestFit="1" customWidth="1"/>
    <col min="67" max="67" width="16.7109375" style="28" bestFit="1" customWidth="1"/>
    <col min="68" max="68" width="9.42578125" style="28" bestFit="1" customWidth="1"/>
    <col min="69" max="69" width="16.7109375" style="28" bestFit="1" customWidth="1"/>
    <col min="70" max="70" width="9.42578125" style="28" bestFit="1" customWidth="1"/>
    <col min="71" max="71" width="16.7109375" style="28" bestFit="1" customWidth="1"/>
    <col min="72" max="72" width="9.42578125" style="28" bestFit="1" customWidth="1"/>
    <col min="73" max="73" width="16.7109375" style="28" bestFit="1" customWidth="1"/>
    <col min="74" max="74" width="9.42578125" style="28" bestFit="1" customWidth="1"/>
    <col min="75" max="75" width="16.7109375" style="28" bestFit="1" customWidth="1"/>
    <col min="76" max="76" width="9.42578125" style="28" bestFit="1" customWidth="1"/>
    <col min="77" max="77" width="16.7109375" style="28" bestFit="1" customWidth="1"/>
    <col min="78" max="78" width="9.42578125" style="28" bestFit="1" customWidth="1"/>
    <col min="79" max="79" width="16.7109375" style="28" bestFit="1" customWidth="1"/>
    <col min="80" max="80" width="9.42578125" style="28" bestFit="1" customWidth="1"/>
    <col min="81" max="81" width="16.7109375" style="28" bestFit="1" customWidth="1"/>
    <col min="82" max="82" width="9.42578125" style="28" bestFit="1" customWidth="1"/>
    <col min="83" max="83" width="17.28515625" style="28" bestFit="1" customWidth="1"/>
    <col min="84" max="84" width="9.42578125" style="28" bestFit="1" customWidth="1"/>
    <col min="85" max="85" width="17.28515625" style="28" bestFit="1" customWidth="1"/>
    <col min="86" max="86" width="9.42578125" style="28" bestFit="1" customWidth="1"/>
    <col min="87" max="87" width="17.28515625" style="28" bestFit="1" customWidth="1"/>
    <col min="88" max="88" width="9.42578125" style="28" bestFit="1" customWidth="1"/>
    <col min="89" max="89" width="17.28515625" style="28" bestFit="1" customWidth="1"/>
    <col min="90" max="90" width="9.42578125" style="28" bestFit="1" customWidth="1"/>
    <col min="91" max="91" width="17.28515625" style="28" bestFit="1" customWidth="1"/>
    <col min="92" max="92" width="9.42578125" style="28" bestFit="1" customWidth="1"/>
    <col min="93" max="93" width="17.28515625" style="28" bestFit="1" customWidth="1"/>
    <col min="94" max="94" width="9.42578125" style="28" bestFit="1" customWidth="1"/>
    <col min="95" max="95" width="17.28515625" style="28" bestFit="1" customWidth="1"/>
    <col min="96" max="96" width="9.42578125" style="28" bestFit="1" customWidth="1"/>
    <col min="97" max="97" width="17.28515625" style="28" bestFit="1" customWidth="1"/>
    <col min="98" max="98" width="9.42578125" style="28" bestFit="1" customWidth="1"/>
    <col min="99" max="99" width="17.28515625" style="28" bestFit="1" customWidth="1"/>
    <col min="100" max="100" width="9.42578125" style="28" bestFit="1" customWidth="1"/>
    <col min="101" max="101" width="17.28515625" style="28" bestFit="1" customWidth="1"/>
    <col min="102" max="102" width="9.42578125" style="28" bestFit="1" customWidth="1"/>
    <col min="103" max="103" width="17.28515625" style="28" bestFit="1" customWidth="1"/>
    <col min="104" max="104" width="9.42578125" style="28" bestFit="1" customWidth="1"/>
    <col min="105" max="105" width="17.28515625" style="28" bestFit="1" customWidth="1"/>
    <col min="106" max="106" width="9.42578125" style="28" bestFit="1" customWidth="1"/>
    <col min="107" max="107" width="17.28515625" style="28" bestFit="1" customWidth="1"/>
    <col min="108" max="108" width="9.42578125" style="28" bestFit="1" customWidth="1"/>
    <col min="109" max="109" width="17.28515625" style="28" bestFit="1" customWidth="1"/>
    <col min="110" max="110" width="9.42578125" style="28" bestFit="1" customWidth="1"/>
    <col min="111" max="111" width="17.28515625" style="28" bestFit="1" customWidth="1"/>
    <col min="112" max="113" width="0" style="28" hidden="1" customWidth="1" outlineLevel="1"/>
    <col min="114" max="114" width="9.140625" style="28" collapsed="1"/>
    <col min="115" max="16384" width="9.140625" style="28"/>
  </cols>
  <sheetData>
    <row r="1" spans="1:113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113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13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113" ht="15" customHeight="1">
      <c r="A4" s="115" t="s">
        <v>15</v>
      </c>
      <c r="B4" s="348" t="s">
        <v>0</v>
      </c>
      <c r="C4" s="348"/>
      <c r="D4" s="348" t="s">
        <v>2</v>
      </c>
      <c r="E4" s="348"/>
      <c r="F4" s="348" t="s">
        <v>266</v>
      </c>
      <c r="G4" s="348"/>
      <c r="H4" s="348" t="s">
        <v>273</v>
      </c>
      <c r="I4" s="348"/>
      <c r="J4" s="348" t="s">
        <v>1</v>
      </c>
      <c r="K4" s="348"/>
      <c r="L4" s="348" t="s">
        <v>4</v>
      </c>
      <c r="M4" s="348"/>
      <c r="N4" s="348" t="s">
        <v>267</v>
      </c>
      <c r="O4" s="348"/>
      <c r="P4" s="348" t="s">
        <v>274</v>
      </c>
      <c r="Q4" s="348"/>
      <c r="R4" s="348" t="s">
        <v>9</v>
      </c>
      <c r="S4" s="348"/>
      <c r="T4" s="348" t="s">
        <v>10</v>
      </c>
      <c r="U4" s="348"/>
      <c r="V4" s="351" t="s">
        <v>268</v>
      </c>
      <c r="W4" s="351"/>
      <c r="X4" s="351" t="s">
        <v>275</v>
      </c>
      <c r="Y4" s="351"/>
      <c r="Z4" s="351" t="s">
        <v>14</v>
      </c>
      <c r="AA4" s="351"/>
      <c r="AB4" s="351" t="s">
        <v>34</v>
      </c>
      <c r="AC4" s="351"/>
      <c r="AD4" s="351" t="s">
        <v>269</v>
      </c>
      <c r="AE4" s="351"/>
      <c r="AF4" s="351" t="s">
        <v>276</v>
      </c>
      <c r="AG4" s="351"/>
      <c r="AH4" s="351" t="s">
        <v>39</v>
      </c>
      <c r="AI4" s="351"/>
      <c r="AJ4" s="351" t="s">
        <v>43</v>
      </c>
      <c r="AK4" s="351"/>
      <c r="AL4" s="351" t="s">
        <v>270</v>
      </c>
      <c r="AM4" s="351"/>
      <c r="AN4" s="351" t="s">
        <v>277</v>
      </c>
      <c r="AO4" s="351"/>
      <c r="AP4" s="351" t="s">
        <v>54</v>
      </c>
      <c r="AQ4" s="351"/>
      <c r="AR4" s="351" t="s">
        <v>60</v>
      </c>
      <c r="AS4" s="351"/>
      <c r="AT4" s="351" t="s">
        <v>271</v>
      </c>
      <c r="AU4" s="351"/>
      <c r="AV4" s="351" t="s">
        <v>278</v>
      </c>
      <c r="AW4" s="351"/>
      <c r="AX4" s="351" t="s">
        <v>63</v>
      </c>
      <c r="AY4" s="351"/>
      <c r="AZ4" s="351" t="s">
        <v>64</v>
      </c>
      <c r="BA4" s="351"/>
      <c r="BB4" s="351" t="s">
        <v>272</v>
      </c>
      <c r="BC4" s="351"/>
      <c r="BD4" s="351" t="s">
        <v>279</v>
      </c>
      <c r="BE4" s="351"/>
      <c r="BF4" s="351" t="s">
        <v>68</v>
      </c>
      <c r="BG4" s="351"/>
      <c r="BH4" s="351" t="s">
        <v>69</v>
      </c>
      <c r="BI4" s="351"/>
      <c r="BJ4" s="351" t="s">
        <v>173</v>
      </c>
      <c r="BK4" s="351"/>
      <c r="BL4" s="351" t="s">
        <v>174</v>
      </c>
      <c r="BM4" s="351"/>
      <c r="BN4" s="351" t="s">
        <v>70</v>
      </c>
      <c r="BO4" s="351"/>
      <c r="BP4" s="351" t="s">
        <v>71</v>
      </c>
      <c r="BQ4" s="351"/>
      <c r="BR4" s="351" t="s">
        <v>155</v>
      </c>
      <c r="BS4" s="351"/>
      <c r="BT4" s="351" t="s">
        <v>156</v>
      </c>
      <c r="BU4" s="351"/>
      <c r="BV4" s="351" t="s">
        <v>80</v>
      </c>
      <c r="BW4" s="351"/>
      <c r="BX4" s="351" t="s">
        <v>410</v>
      </c>
      <c r="BY4" s="351"/>
      <c r="BZ4" s="351" t="s">
        <v>414</v>
      </c>
      <c r="CA4" s="351"/>
      <c r="CB4" s="351" t="s">
        <v>469</v>
      </c>
      <c r="CC4" s="351"/>
      <c r="CD4" s="351" t="s">
        <v>503</v>
      </c>
      <c r="CE4" s="351"/>
      <c r="CF4" s="351" t="s">
        <v>547</v>
      </c>
      <c r="CG4" s="351"/>
      <c r="CH4" s="351" t="s">
        <v>553</v>
      </c>
      <c r="CI4" s="351"/>
      <c r="CJ4" s="351" t="s">
        <v>561</v>
      </c>
      <c r="CK4" s="351"/>
      <c r="CL4" s="351" t="s">
        <v>597</v>
      </c>
      <c r="CM4" s="351"/>
      <c r="CN4" s="351" t="s">
        <v>605</v>
      </c>
      <c r="CO4" s="351"/>
      <c r="CP4" s="351" t="s">
        <v>622</v>
      </c>
      <c r="CQ4" s="351"/>
      <c r="CR4" s="351" t="s">
        <v>623</v>
      </c>
      <c r="CS4" s="351"/>
      <c r="CT4" s="351" t="s">
        <v>620</v>
      </c>
      <c r="CU4" s="351"/>
      <c r="CV4" s="351" t="s">
        <v>621</v>
      </c>
      <c r="CW4" s="351"/>
      <c r="CX4" s="351" t="s">
        <v>624</v>
      </c>
      <c r="CY4" s="351"/>
      <c r="CZ4" s="351" t="s">
        <v>625</v>
      </c>
      <c r="DA4" s="351"/>
      <c r="DB4" s="351" t="s">
        <v>671</v>
      </c>
      <c r="DC4" s="351"/>
      <c r="DD4" s="351" t="s">
        <v>672</v>
      </c>
      <c r="DE4" s="351"/>
      <c r="DF4" s="351" t="s">
        <v>681</v>
      </c>
      <c r="DG4" s="351"/>
      <c r="DH4" s="351" t="s">
        <v>682</v>
      </c>
      <c r="DI4" s="351"/>
    </row>
    <row r="5" spans="1:113" ht="15" customHeight="1">
      <c r="A5" s="180" t="s">
        <v>16</v>
      </c>
      <c r="B5" s="249" t="s">
        <v>281</v>
      </c>
      <c r="C5" s="249" t="s">
        <v>280</v>
      </c>
      <c r="D5" s="249" t="s">
        <v>281</v>
      </c>
      <c r="E5" s="249" t="s">
        <v>280</v>
      </c>
      <c r="F5" s="249" t="s">
        <v>281</v>
      </c>
      <c r="G5" s="249" t="s">
        <v>280</v>
      </c>
      <c r="H5" s="249" t="s">
        <v>281</v>
      </c>
      <c r="I5" s="249" t="s">
        <v>280</v>
      </c>
      <c r="J5" s="249" t="s">
        <v>281</v>
      </c>
      <c r="K5" s="249" t="s">
        <v>280</v>
      </c>
      <c r="L5" s="249" t="s">
        <v>281</v>
      </c>
      <c r="M5" s="249" t="s">
        <v>280</v>
      </c>
      <c r="N5" s="249" t="s">
        <v>281</v>
      </c>
      <c r="O5" s="249" t="s">
        <v>280</v>
      </c>
      <c r="P5" s="249" t="s">
        <v>281</v>
      </c>
      <c r="Q5" s="249" t="s">
        <v>280</v>
      </c>
      <c r="R5" s="249" t="s">
        <v>281</v>
      </c>
      <c r="S5" s="249" t="s">
        <v>280</v>
      </c>
      <c r="T5" s="249" t="s">
        <v>281</v>
      </c>
      <c r="U5" s="249" t="s">
        <v>280</v>
      </c>
      <c r="V5" s="249" t="s">
        <v>281</v>
      </c>
      <c r="W5" s="249" t="s">
        <v>280</v>
      </c>
      <c r="X5" s="249" t="s">
        <v>281</v>
      </c>
      <c r="Y5" s="249" t="s">
        <v>280</v>
      </c>
      <c r="Z5" s="249" t="s">
        <v>281</v>
      </c>
      <c r="AA5" s="249" t="s">
        <v>280</v>
      </c>
      <c r="AB5" s="249" t="s">
        <v>281</v>
      </c>
      <c r="AC5" s="249" t="s">
        <v>280</v>
      </c>
      <c r="AD5" s="249" t="s">
        <v>281</v>
      </c>
      <c r="AE5" s="249" t="s">
        <v>280</v>
      </c>
      <c r="AF5" s="249" t="s">
        <v>281</v>
      </c>
      <c r="AG5" s="249" t="s">
        <v>280</v>
      </c>
      <c r="AH5" s="249" t="s">
        <v>281</v>
      </c>
      <c r="AI5" s="249" t="s">
        <v>280</v>
      </c>
      <c r="AJ5" s="249" t="s">
        <v>281</v>
      </c>
      <c r="AK5" s="249" t="s">
        <v>280</v>
      </c>
      <c r="AL5" s="249" t="s">
        <v>281</v>
      </c>
      <c r="AM5" s="249" t="s">
        <v>280</v>
      </c>
      <c r="AN5" s="249" t="s">
        <v>281</v>
      </c>
      <c r="AO5" s="249" t="s">
        <v>280</v>
      </c>
      <c r="AP5" s="249" t="s">
        <v>281</v>
      </c>
      <c r="AQ5" s="249" t="s">
        <v>280</v>
      </c>
      <c r="AR5" s="249" t="s">
        <v>281</v>
      </c>
      <c r="AS5" s="249" t="s">
        <v>280</v>
      </c>
      <c r="AT5" s="249" t="s">
        <v>281</v>
      </c>
      <c r="AU5" s="249" t="s">
        <v>280</v>
      </c>
      <c r="AV5" s="249" t="s">
        <v>281</v>
      </c>
      <c r="AW5" s="249" t="s">
        <v>280</v>
      </c>
      <c r="AX5" s="249" t="s">
        <v>281</v>
      </c>
      <c r="AY5" s="249" t="s">
        <v>280</v>
      </c>
      <c r="AZ5" s="249" t="s">
        <v>281</v>
      </c>
      <c r="BA5" s="249" t="s">
        <v>280</v>
      </c>
      <c r="BB5" s="249" t="s">
        <v>281</v>
      </c>
      <c r="BC5" s="249" t="s">
        <v>280</v>
      </c>
      <c r="BD5" s="249" t="s">
        <v>281</v>
      </c>
      <c r="BE5" s="249" t="s">
        <v>280</v>
      </c>
      <c r="BF5" s="249" t="s">
        <v>281</v>
      </c>
      <c r="BG5" s="249" t="s">
        <v>280</v>
      </c>
      <c r="BH5" s="249" t="s">
        <v>281</v>
      </c>
      <c r="BI5" s="249" t="s">
        <v>280</v>
      </c>
      <c r="BJ5" s="249" t="s">
        <v>281</v>
      </c>
      <c r="BK5" s="249" t="s">
        <v>280</v>
      </c>
      <c r="BL5" s="249" t="s">
        <v>281</v>
      </c>
      <c r="BM5" s="249" t="s">
        <v>280</v>
      </c>
      <c r="BN5" s="249" t="s">
        <v>281</v>
      </c>
      <c r="BO5" s="249" t="s">
        <v>280</v>
      </c>
      <c r="BP5" s="249" t="s">
        <v>281</v>
      </c>
      <c r="BQ5" s="249" t="s">
        <v>280</v>
      </c>
      <c r="BR5" s="249" t="s">
        <v>281</v>
      </c>
      <c r="BS5" s="249" t="s">
        <v>280</v>
      </c>
      <c r="BT5" s="249" t="s">
        <v>281</v>
      </c>
      <c r="BU5" s="249" t="s">
        <v>280</v>
      </c>
      <c r="BV5" s="249" t="s">
        <v>281</v>
      </c>
      <c r="BW5" s="249" t="s">
        <v>280</v>
      </c>
      <c r="BX5" s="249" t="s">
        <v>281</v>
      </c>
      <c r="BY5" s="249" t="s">
        <v>280</v>
      </c>
      <c r="BZ5" s="249" t="s">
        <v>281</v>
      </c>
      <c r="CA5" s="249" t="s">
        <v>280</v>
      </c>
      <c r="CB5" s="249" t="s">
        <v>281</v>
      </c>
      <c r="CC5" s="249" t="s">
        <v>280</v>
      </c>
      <c r="CD5" s="249" t="s">
        <v>504</v>
      </c>
      <c r="CE5" s="249" t="s">
        <v>505</v>
      </c>
      <c r="CF5" s="249" t="s">
        <v>504</v>
      </c>
      <c r="CG5" s="249" t="s">
        <v>505</v>
      </c>
      <c r="CH5" s="249" t="s">
        <v>504</v>
      </c>
      <c r="CI5" s="249" t="s">
        <v>505</v>
      </c>
      <c r="CJ5" s="249" t="s">
        <v>504</v>
      </c>
      <c r="CK5" s="249" t="s">
        <v>505</v>
      </c>
      <c r="CL5" s="249" t="s">
        <v>504</v>
      </c>
      <c r="CM5" s="249" t="s">
        <v>505</v>
      </c>
      <c r="CN5" s="249" t="s">
        <v>504</v>
      </c>
      <c r="CO5" s="249" t="s">
        <v>505</v>
      </c>
      <c r="CP5" s="249" t="s">
        <v>504</v>
      </c>
      <c r="CQ5" s="249" t="s">
        <v>505</v>
      </c>
      <c r="CR5" s="249" t="s">
        <v>504</v>
      </c>
      <c r="CS5" s="249" t="s">
        <v>505</v>
      </c>
      <c r="CT5" s="249" t="s">
        <v>504</v>
      </c>
      <c r="CU5" s="249" t="s">
        <v>505</v>
      </c>
      <c r="CV5" s="249" t="s">
        <v>504</v>
      </c>
      <c r="CW5" s="249" t="s">
        <v>505</v>
      </c>
      <c r="CX5" s="249" t="s">
        <v>504</v>
      </c>
      <c r="CY5" s="249" t="s">
        <v>505</v>
      </c>
      <c r="CZ5" s="249" t="s">
        <v>504</v>
      </c>
      <c r="DA5" s="249" t="s">
        <v>505</v>
      </c>
      <c r="DB5" s="249" t="s">
        <v>504</v>
      </c>
      <c r="DC5" s="249" t="s">
        <v>505</v>
      </c>
      <c r="DD5" s="249" t="s">
        <v>504</v>
      </c>
      <c r="DE5" s="249" t="s">
        <v>505</v>
      </c>
      <c r="DF5" s="249" t="s">
        <v>504</v>
      </c>
      <c r="DG5" s="249" t="s">
        <v>505</v>
      </c>
    </row>
    <row r="6" spans="1:113" ht="15" customHeight="1">
      <c r="A6" s="177" t="s">
        <v>247</v>
      </c>
      <c r="B6" s="208" t="s">
        <v>13</v>
      </c>
      <c r="C6" s="208" t="s">
        <v>21</v>
      </c>
      <c r="D6" s="208" t="s">
        <v>13</v>
      </c>
      <c r="E6" s="208" t="s">
        <v>21</v>
      </c>
      <c r="F6" s="208" t="s">
        <v>13</v>
      </c>
      <c r="G6" s="208" t="s">
        <v>21</v>
      </c>
      <c r="H6" s="208" t="s">
        <v>13</v>
      </c>
      <c r="I6" s="208" t="s">
        <v>21</v>
      </c>
      <c r="J6" s="208" t="s">
        <v>13</v>
      </c>
      <c r="K6" s="208" t="s">
        <v>21</v>
      </c>
      <c r="L6" s="208" t="s">
        <v>13</v>
      </c>
      <c r="M6" s="208" t="s">
        <v>21</v>
      </c>
      <c r="N6" s="208" t="s">
        <v>13</v>
      </c>
      <c r="O6" s="208" t="s">
        <v>21</v>
      </c>
      <c r="P6" s="208" t="s">
        <v>13</v>
      </c>
      <c r="Q6" s="208" t="s">
        <v>21</v>
      </c>
      <c r="R6" s="208" t="s">
        <v>13</v>
      </c>
      <c r="S6" s="208" t="s">
        <v>21</v>
      </c>
      <c r="T6" s="208" t="s">
        <v>13</v>
      </c>
      <c r="U6" s="208" t="s">
        <v>21</v>
      </c>
      <c r="V6" s="208" t="s">
        <v>13</v>
      </c>
      <c r="W6" s="208" t="s">
        <v>21</v>
      </c>
      <c r="X6" s="208" t="s">
        <v>13</v>
      </c>
      <c r="Y6" s="208" t="s">
        <v>21</v>
      </c>
      <c r="Z6" s="208" t="s">
        <v>13</v>
      </c>
      <c r="AA6" s="208" t="s">
        <v>21</v>
      </c>
      <c r="AB6" s="208" t="s">
        <v>13</v>
      </c>
      <c r="AC6" s="208" t="s">
        <v>21</v>
      </c>
      <c r="AD6" s="208" t="s">
        <v>13</v>
      </c>
      <c r="AE6" s="208" t="s">
        <v>21</v>
      </c>
      <c r="AF6" s="208" t="s">
        <v>13</v>
      </c>
      <c r="AG6" s="208" t="s">
        <v>21</v>
      </c>
      <c r="AH6" s="208" t="s">
        <v>13</v>
      </c>
      <c r="AI6" s="208" t="s">
        <v>21</v>
      </c>
      <c r="AJ6" s="208" t="s">
        <v>13</v>
      </c>
      <c r="AK6" s="208" t="s">
        <v>21</v>
      </c>
      <c r="AL6" s="208" t="s">
        <v>13</v>
      </c>
      <c r="AM6" s="208" t="s">
        <v>32</v>
      </c>
      <c r="AN6" s="208" t="s">
        <v>13</v>
      </c>
      <c r="AO6" s="208" t="s">
        <v>52</v>
      </c>
      <c r="AP6" s="208" t="s">
        <v>13</v>
      </c>
      <c r="AQ6" s="208" t="s">
        <v>59</v>
      </c>
      <c r="AR6" s="208" t="s">
        <v>13</v>
      </c>
      <c r="AS6" s="208" t="s">
        <v>13</v>
      </c>
      <c r="AT6" s="208" t="s">
        <v>13</v>
      </c>
      <c r="AU6" s="208" t="s">
        <v>13</v>
      </c>
      <c r="AV6" s="208" t="s">
        <v>13</v>
      </c>
      <c r="AW6" s="208" t="s">
        <v>13</v>
      </c>
      <c r="AX6" s="208" t="s">
        <v>13</v>
      </c>
      <c r="AY6" s="208" t="s">
        <v>13</v>
      </c>
      <c r="AZ6" s="208" t="s">
        <v>13</v>
      </c>
      <c r="BA6" s="208" t="s">
        <v>13</v>
      </c>
      <c r="BB6" s="208" t="s">
        <v>13</v>
      </c>
      <c r="BC6" s="208" t="s">
        <v>13</v>
      </c>
      <c r="BD6" s="208" t="s">
        <v>13</v>
      </c>
      <c r="BE6" s="208" t="s">
        <v>13</v>
      </c>
      <c r="BF6" s="208" t="s">
        <v>13</v>
      </c>
      <c r="BG6" s="208" t="s">
        <v>13</v>
      </c>
      <c r="BH6" s="208" t="s">
        <v>13</v>
      </c>
      <c r="BI6" s="208" t="s">
        <v>13</v>
      </c>
      <c r="BJ6" s="208" t="s">
        <v>13</v>
      </c>
      <c r="BK6" s="208" t="s">
        <v>13</v>
      </c>
      <c r="BL6" s="208" t="s">
        <v>13</v>
      </c>
      <c r="BM6" s="208" t="s">
        <v>13</v>
      </c>
      <c r="BN6" s="208" t="s">
        <v>13</v>
      </c>
      <c r="BO6" s="208" t="s">
        <v>13</v>
      </c>
      <c r="BP6" s="208" t="s">
        <v>13</v>
      </c>
      <c r="BQ6" s="208" t="s">
        <v>13</v>
      </c>
      <c r="BR6" s="208" t="s">
        <v>13</v>
      </c>
      <c r="BS6" s="208" t="s">
        <v>13</v>
      </c>
      <c r="BT6" s="208" t="s">
        <v>13</v>
      </c>
      <c r="BU6" s="208" t="s">
        <v>13</v>
      </c>
      <c r="BV6" s="208" t="s">
        <v>13</v>
      </c>
      <c r="BW6" s="208" t="s">
        <v>13</v>
      </c>
      <c r="BX6" s="208" t="s">
        <v>13</v>
      </c>
      <c r="BY6" s="208" t="s">
        <v>13</v>
      </c>
      <c r="BZ6" s="208" t="s">
        <v>13</v>
      </c>
      <c r="CA6" s="208" t="s">
        <v>13</v>
      </c>
      <c r="CB6" s="208" t="s">
        <v>13</v>
      </c>
      <c r="CC6" s="208" t="s">
        <v>13</v>
      </c>
      <c r="CD6" s="208" t="s">
        <v>13</v>
      </c>
      <c r="CE6" s="208" t="s">
        <v>13</v>
      </c>
      <c r="CF6" s="208" t="s">
        <v>13</v>
      </c>
      <c r="CG6" s="208" t="s">
        <v>13</v>
      </c>
      <c r="CH6" s="208" t="s">
        <v>13</v>
      </c>
      <c r="CI6" s="208" t="s">
        <v>13</v>
      </c>
      <c r="CJ6" s="208" t="s">
        <v>13</v>
      </c>
      <c r="CK6" s="208" t="s">
        <v>13</v>
      </c>
      <c r="CL6" s="208" t="s">
        <v>13</v>
      </c>
      <c r="CM6" s="208" t="s">
        <v>13</v>
      </c>
      <c r="CN6" s="208" t="s">
        <v>13</v>
      </c>
      <c r="CO6" s="208" t="s">
        <v>13</v>
      </c>
      <c r="CP6" s="208" t="s">
        <v>13</v>
      </c>
      <c r="CQ6" s="208" t="s">
        <v>13</v>
      </c>
      <c r="CR6" s="208" t="s">
        <v>13</v>
      </c>
      <c r="CS6" s="208" t="s">
        <v>13</v>
      </c>
      <c r="CT6" s="208" t="s">
        <v>13</v>
      </c>
      <c r="CU6" s="208" t="s">
        <v>13</v>
      </c>
      <c r="CV6" s="208" t="s">
        <v>13</v>
      </c>
      <c r="CW6" s="208" t="s">
        <v>13</v>
      </c>
      <c r="CX6" s="208" t="s">
        <v>13</v>
      </c>
      <c r="CY6" s="208" t="s">
        <v>13</v>
      </c>
      <c r="CZ6" s="208" t="s">
        <v>13</v>
      </c>
      <c r="DA6" s="208" t="s">
        <v>13</v>
      </c>
      <c r="DB6" s="208" t="s">
        <v>13</v>
      </c>
      <c r="DC6" s="208" t="s">
        <v>13</v>
      </c>
      <c r="DD6" s="208" t="s">
        <v>13</v>
      </c>
      <c r="DE6" s="208" t="s">
        <v>13</v>
      </c>
      <c r="DF6" s="208" t="s">
        <v>13</v>
      </c>
      <c r="DG6" s="208" t="s">
        <v>13</v>
      </c>
    </row>
    <row r="7" spans="1:113" ht="15" customHeight="1">
      <c r="A7" s="177" t="s">
        <v>248</v>
      </c>
      <c r="B7" s="208" t="s">
        <v>13</v>
      </c>
      <c r="C7" s="208" t="s">
        <v>22</v>
      </c>
      <c r="D7" s="208" t="s">
        <v>13</v>
      </c>
      <c r="E7" s="208" t="s">
        <v>22</v>
      </c>
      <c r="F7" s="208" t="s">
        <v>13</v>
      </c>
      <c r="G7" s="208" t="s">
        <v>22</v>
      </c>
      <c r="H7" s="208" t="s">
        <v>13</v>
      </c>
      <c r="I7" s="208" t="s">
        <v>22</v>
      </c>
      <c r="J7" s="208" t="s">
        <v>13</v>
      </c>
      <c r="K7" s="208" t="s">
        <v>22</v>
      </c>
      <c r="L7" s="208" t="s">
        <v>13</v>
      </c>
      <c r="M7" s="208" t="s">
        <v>22</v>
      </c>
      <c r="N7" s="208" t="s">
        <v>13</v>
      </c>
      <c r="O7" s="208" t="s">
        <v>22</v>
      </c>
      <c r="P7" s="208" t="s">
        <v>13</v>
      </c>
      <c r="Q7" s="208" t="s">
        <v>22</v>
      </c>
      <c r="R7" s="208" t="s">
        <v>13</v>
      </c>
      <c r="S7" s="208" t="s">
        <v>22</v>
      </c>
      <c r="T7" s="208" t="s">
        <v>13</v>
      </c>
      <c r="U7" s="208" t="s">
        <v>22</v>
      </c>
      <c r="V7" s="208" t="s">
        <v>13</v>
      </c>
      <c r="W7" s="208" t="s">
        <v>22</v>
      </c>
      <c r="X7" s="208" t="s">
        <v>13</v>
      </c>
      <c r="Y7" s="208" t="s">
        <v>22</v>
      </c>
      <c r="Z7" s="208" t="s">
        <v>13</v>
      </c>
      <c r="AA7" s="208" t="s">
        <v>22</v>
      </c>
      <c r="AB7" s="208" t="s">
        <v>13</v>
      </c>
      <c r="AC7" s="208" t="s">
        <v>22</v>
      </c>
      <c r="AD7" s="208" t="s">
        <v>13</v>
      </c>
      <c r="AE7" s="208" t="s">
        <v>22</v>
      </c>
      <c r="AF7" s="208" t="s">
        <v>13</v>
      </c>
      <c r="AG7" s="208" t="s">
        <v>22</v>
      </c>
      <c r="AH7" s="208" t="s">
        <v>13</v>
      </c>
      <c r="AI7" s="208" t="s">
        <v>22</v>
      </c>
      <c r="AJ7" s="208" t="s">
        <v>13</v>
      </c>
      <c r="AK7" s="208" t="s">
        <v>22</v>
      </c>
      <c r="AL7" s="208" t="s">
        <v>13</v>
      </c>
      <c r="AM7" s="208" t="s">
        <v>46</v>
      </c>
      <c r="AN7" s="208" t="s">
        <v>13</v>
      </c>
      <c r="AO7" s="208" t="s">
        <v>46</v>
      </c>
      <c r="AP7" s="208" t="s">
        <v>13</v>
      </c>
      <c r="AQ7" s="208" t="s">
        <v>46</v>
      </c>
      <c r="AR7" s="208" t="s">
        <v>13</v>
      </c>
      <c r="AS7" s="208" t="s">
        <v>13</v>
      </c>
      <c r="AT7" s="208" t="s">
        <v>13</v>
      </c>
      <c r="AU7" s="208" t="s">
        <v>13</v>
      </c>
      <c r="AV7" s="208" t="s">
        <v>13</v>
      </c>
      <c r="AW7" s="208" t="s">
        <v>13</v>
      </c>
      <c r="AX7" s="208" t="s">
        <v>13</v>
      </c>
      <c r="AY7" s="208" t="s">
        <v>13</v>
      </c>
      <c r="AZ7" s="208" t="s">
        <v>13</v>
      </c>
      <c r="BA7" s="208" t="s">
        <v>13</v>
      </c>
      <c r="BB7" s="208" t="s">
        <v>13</v>
      </c>
      <c r="BC7" s="208" t="s">
        <v>13</v>
      </c>
      <c r="BD7" s="208" t="s">
        <v>13</v>
      </c>
      <c r="BE7" s="208" t="s">
        <v>13</v>
      </c>
      <c r="BF7" s="208" t="s">
        <v>13</v>
      </c>
      <c r="BG7" s="208" t="s">
        <v>13</v>
      </c>
      <c r="BH7" s="208" t="s">
        <v>13</v>
      </c>
      <c r="BI7" s="208" t="s">
        <v>13</v>
      </c>
      <c r="BJ7" s="208" t="s">
        <v>13</v>
      </c>
      <c r="BK7" s="208" t="s">
        <v>13</v>
      </c>
      <c r="BL7" s="208" t="s">
        <v>13</v>
      </c>
      <c r="BM7" s="208" t="s">
        <v>13</v>
      </c>
      <c r="BN7" s="208" t="s">
        <v>13</v>
      </c>
      <c r="BO7" s="208" t="s">
        <v>13</v>
      </c>
      <c r="BP7" s="208" t="s">
        <v>13</v>
      </c>
      <c r="BQ7" s="208" t="s">
        <v>13</v>
      </c>
      <c r="BR7" s="208" t="s">
        <v>13</v>
      </c>
      <c r="BS7" s="208" t="s">
        <v>13</v>
      </c>
      <c r="BT7" s="208" t="s">
        <v>13</v>
      </c>
      <c r="BU7" s="208" t="s">
        <v>13</v>
      </c>
      <c r="BV7" s="208" t="s">
        <v>13</v>
      </c>
      <c r="BW7" s="208" t="s">
        <v>13</v>
      </c>
      <c r="BX7" s="208" t="s">
        <v>13</v>
      </c>
      <c r="BY7" s="208" t="s">
        <v>13</v>
      </c>
      <c r="BZ7" s="208" t="s">
        <v>13</v>
      </c>
      <c r="CA7" s="208" t="s">
        <v>13</v>
      </c>
      <c r="CB7" s="208" t="s">
        <v>13</v>
      </c>
      <c r="CC7" s="208" t="s">
        <v>13</v>
      </c>
      <c r="CD7" s="208" t="s">
        <v>13</v>
      </c>
      <c r="CE7" s="208" t="s">
        <v>13</v>
      </c>
      <c r="CF7" s="208" t="s">
        <v>13</v>
      </c>
      <c r="CG7" s="208" t="s">
        <v>13</v>
      </c>
      <c r="CH7" s="208" t="s">
        <v>13</v>
      </c>
      <c r="CI7" s="208" t="s">
        <v>13</v>
      </c>
      <c r="CJ7" s="208" t="s">
        <v>13</v>
      </c>
      <c r="CK7" s="208" t="s">
        <v>13</v>
      </c>
      <c r="CL7" s="208" t="s">
        <v>13</v>
      </c>
      <c r="CM7" s="208" t="s">
        <v>13</v>
      </c>
      <c r="CN7" s="208" t="s">
        <v>13</v>
      </c>
      <c r="CO7" s="208" t="s">
        <v>13</v>
      </c>
      <c r="CP7" s="208" t="s">
        <v>13</v>
      </c>
      <c r="CQ7" s="208" t="s">
        <v>13</v>
      </c>
      <c r="CR7" s="208" t="s">
        <v>13</v>
      </c>
      <c r="CS7" s="208" t="s">
        <v>13</v>
      </c>
      <c r="CT7" s="208" t="s">
        <v>13</v>
      </c>
      <c r="CU7" s="208" t="s">
        <v>13</v>
      </c>
      <c r="CV7" s="208" t="s">
        <v>13</v>
      </c>
      <c r="CW7" s="208" t="s">
        <v>13</v>
      </c>
      <c r="CX7" s="208" t="s">
        <v>13</v>
      </c>
      <c r="CY7" s="208" t="s">
        <v>13</v>
      </c>
      <c r="CZ7" s="208" t="s">
        <v>13</v>
      </c>
      <c r="DA7" s="208" t="s">
        <v>13</v>
      </c>
      <c r="DB7" s="208" t="s">
        <v>13</v>
      </c>
      <c r="DC7" s="208" t="s">
        <v>13</v>
      </c>
      <c r="DD7" s="208" t="s">
        <v>13</v>
      </c>
      <c r="DE7" s="208" t="s">
        <v>13</v>
      </c>
      <c r="DF7" s="208" t="s">
        <v>13</v>
      </c>
      <c r="DG7" s="208" t="s">
        <v>13</v>
      </c>
    </row>
    <row r="8" spans="1:113" ht="15" customHeight="1">
      <c r="A8" s="177" t="s">
        <v>249</v>
      </c>
      <c r="B8" s="208" t="s">
        <v>13</v>
      </c>
      <c r="C8" s="208" t="s">
        <v>21</v>
      </c>
      <c r="D8" s="208" t="s">
        <v>13</v>
      </c>
      <c r="E8" s="208" t="s">
        <v>21</v>
      </c>
      <c r="F8" s="208" t="s">
        <v>13</v>
      </c>
      <c r="G8" s="208" t="s">
        <v>21</v>
      </c>
      <c r="H8" s="208" t="s">
        <v>13</v>
      </c>
      <c r="I8" s="208" t="s">
        <v>21</v>
      </c>
      <c r="J8" s="208" t="s">
        <v>13</v>
      </c>
      <c r="K8" s="208" t="s">
        <v>21</v>
      </c>
      <c r="L8" s="208" t="s">
        <v>13</v>
      </c>
      <c r="M8" s="208" t="s">
        <v>21</v>
      </c>
      <c r="N8" s="208" t="s">
        <v>13</v>
      </c>
      <c r="O8" s="208" t="s">
        <v>21</v>
      </c>
      <c r="P8" s="208" t="s">
        <v>13</v>
      </c>
      <c r="Q8" s="208" t="s">
        <v>21</v>
      </c>
      <c r="R8" s="208" t="s">
        <v>13</v>
      </c>
      <c r="S8" s="208" t="s">
        <v>21</v>
      </c>
      <c r="T8" s="208" t="s">
        <v>13</v>
      </c>
      <c r="U8" s="208" t="s">
        <v>21</v>
      </c>
      <c r="V8" s="208" t="s">
        <v>13</v>
      </c>
      <c r="W8" s="208" t="s">
        <v>21</v>
      </c>
      <c r="X8" s="208" t="s">
        <v>13</v>
      </c>
      <c r="Y8" s="208" t="s">
        <v>21</v>
      </c>
      <c r="Z8" s="208" t="s">
        <v>13</v>
      </c>
      <c r="AA8" s="208" t="s">
        <v>21</v>
      </c>
      <c r="AB8" s="208" t="s">
        <v>13</v>
      </c>
      <c r="AC8" s="208" t="s">
        <v>21</v>
      </c>
      <c r="AD8" s="208" t="s">
        <v>13</v>
      </c>
      <c r="AE8" s="208" t="s">
        <v>21</v>
      </c>
      <c r="AF8" s="208" t="s">
        <v>13</v>
      </c>
      <c r="AG8" s="208" t="s">
        <v>21</v>
      </c>
      <c r="AH8" s="208" t="s">
        <v>13</v>
      </c>
      <c r="AI8" s="208" t="s">
        <v>21</v>
      </c>
      <c r="AJ8" s="208" t="s">
        <v>13</v>
      </c>
      <c r="AK8" s="208" t="s">
        <v>21</v>
      </c>
      <c r="AL8" s="208" t="s">
        <v>13</v>
      </c>
      <c r="AM8" s="208" t="s">
        <v>32</v>
      </c>
      <c r="AN8" s="208" t="s">
        <v>13</v>
      </c>
      <c r="AO8" s="208" t="s">
        <v>52</v>
      </c>
      <c r="AP8" s="208" t="s">
        <v>13</v>
      </c>
      <c r="AQ8" s="208" t="s">
        <v>59</v>
      </c>
      <c r="AR8" s="208" t="s">
        <v>13</v>
      </c>
      <c r="AS8" s="208" t="s">
        <v>13</v>
      </c>
      <c r="AT8" s="208" t="s">
        <v>13</v>
      </c>
      <c r="AU8" s="208" t="s">
        <v>13</v>
      </c>
      <c r="AV8" s="208" t="s">
        <v>13</v>
      </c>
      <c r="AW8" s="208" t="s">
        <v>13</v>
      </c>
      <c r="AX8" s="208" t="s">
        <v>13</v>
      </c>
      <c r="AY8" s="208" t="s">
        <v>13</v>
      </c>
      <c r="AZ8" s="208" t="s">
        <v>13</v>
      </c>
      <c r="BA8" s="208" t="s">
        <v>13</v>
      </c>
      <c r="BB8" s="208" t="s">
        <v>13</v>
      </c>
      <c r="BC8" s="208" t="s">
        <v>13</v>
      </c>
      <c r="BD8" s="208" t="s">
        <v>13</v>
      </c>
      <c r="BE8" s="208" t="s">
        <v>13</v>
      </c>
      <c r="BF8" s="208" t="s">
        <v>13</v>
      </c>
      <c r="BG8" s="208" t="s">
        <v>13</v>
      </c>
      <c r="BH8" s="208" t="s">
        <v>13</v>
      </c>
      <c r="BI8" s="208" t="s">
        <v>13</v>
      </c>
      <c r="BJ8" s="208" t="s">
        <v>13</v>
      </c>
      <c r="BK8" s="208" t="s">
        <v>13</v>
      </c>
      <c r="BL8" s="208" t="s">
        <v>13</v>
      </c>
      <c r="BM8" s="208" t="s">
        <v>13</v>
      </c>
      <c r="BN8" s="208" t="s">
        <v>13</v>
      </c>
      <c r="BO8" s="208" t="s">
        <v>13</v>
      </c>
      <c r="BP8" s="208" t="s">
        <v>13</v>
      </c>
      <c r="BQ8" s="208" t="s">
        <v>13</v>
      </c>
      <c r="BR8" s="208" t="s">
        <v>13</v>
      </c>
      <c r="BS8" s="208" t="s">
        <v>13</v>
      </c>
      <c r="BT8" s="208" t="s">
        <v>13</v>
      </c>
      <c r="BU8" s="208" t="s">
        <v>13</v>
      </c>
      <c r="BV8" s="208" t="s">
        <v>13</v>
      </c>
      <c r="BW8" s="208" t="s">
        <v>13</v>
      </c>
      <c r="BX8" s="208" t="s">
        <v>13</v>
      </c>
      <c r="BY8" s="208" t="s">
        <v>13</v>
      </c>
      <c r="BZ8" s="208" t="s">
        <v>13</v>
      </c>
      <c r="CA8" s="208" t="s">
        <v>13</v>
      </c>
      <c r="CB8" s="208" t="s">
        <v>13</v>
      </c>
      <c r="CC8" s="208" t="s">
        <v>13</v>
      </c>
      <c r="CD8" s="208" t="s">
        <v>13</v>
      </c>
      <c r="CE8" s="208" t="s">
        <v>13</v>
      </c>
      <c r="CF8" s="208" t="s">
        <v>13</v>
      </c>
      <c r="CG8" s="208" t="s">
        <v>13</v>
      </c>
      <c r="CH8" s="208" t="s">
        <v>13</v>
      </c>
      <c r="CI8" s="208" t="s">
        <v>13</v>
      </c>
      <c r="CJ8" s="208" t="s">
        <v>13</v>
      </c>
      <c r="CK8" s="208" t="s">
        <v>13</v>
      </c>
      <c r="CL8" s="208" t="s">
        <v>13</v>
      </c>
      <c r="CM8" s="208" t="s">
        <v>13</v>
      </c>
      <c r="CN8" s="208" t="s">
        <v>13</v>
      </c>
      <c r="CO8" s="208" t="s">
        <v>13</v>
      </c>
      <c r="CP8" s="208" t="s">
        <v>13</v>
      </c>
      <c r="CQ8" s="208" t="s">
        <v>13</v>
      </c>
      <c r="CR8" s="208" t="s">
        <v>13</v>
      </c>
      <c r="CS8" s="208" t="s">
        <v>13</v>
      </c>
      <c r="CT8" s="208" t="s">
        <v>13</v>
      </c>
      <c r="CU8" s="208" t="s">
        <v>13</v>
      </c>
      <c r="CV8" s="208" t="s">
        <v>13</v>
      </c>
      <c r="CW8" s="208" t="s">
        <v>13</v>
      </c>
      <c r="CX8" s="208" t="s">
        <v>13</v>
      </c>
      <c r="CY8" s="208" t="s">
        <v>13</v>
      </c>
      <c r="CZ8" s="208" t="s">
        <v>13</v>
      </c>
      <c r="DA8" s="208" t="s">
        <v>13</v>
      </c>
      <c r="DB8" s="208" t="s">
        <v>13</v>
      </c>
      <c r="DC8" s="208" t="s">
        <v>13</v>
      </c>
      <c r="DD8" s="208" t="s">
        <v>13</v>
      </c>
      <c r="DE8" s="208" t="s">
        <v>13</v>
      </c>
      <c r="DF8" s="208" t="s">
        <v>13</v>
      </c>
      <c r="DG8" s="208" t="s">
        <v>13</v>
      </c>
    </row>
    <row r="9" spans="1:113" ht="15" customHeight="1">
      <c r="A9" s="177" t="s">
        <v>250</v>
      </c>
      <c r="B9" s="208" t="s">
        <v>13</v>
      </c>
      <c r="C9" s="208" t="s">
        <v>22</v>
      </c>
      <c r="D9" s="208" t="s">
        <v>13</v>
      </c>
      <c r="E9" s="208" t="s">
        <v>22</v>
      </c>
      <c r="F9" s="208" t="s">
        <v>13</v>
      </c>
      <c r="G9" s="208" t="s">
        <v>22</v>
      </c>
      <c r="H9" s="208" t="s">
        <v>13</v>
      </c>
      <c r="I9" s="208" t="s">
        <v>22</v>
      </c>
      <c r="J9" s="208" t="s">
        <v>13</v>
      </c>
      <c r="K9" s="208" t="s">
        <v>22</v>
      </c>
      <c r="L9" s="208" t="s">
        <v>13</v>
      </c>
      <c r="M9" s="208" t="s">
        <v>22</v>
      </c>
      <c r="N9" s="208" t="s">
        <v>13</v>
      </c>
      <c r="O9" s="208" t="s">
        <v>22</v>
      </c>
      <c r="P9" s="208" t="s">
        <v>13</v>
      </c>
      <c r="Q9" s="208" t="s">
        <v>22</v>
      </c>
      <c r="R9" s="208" t="s">
        <v>13</v>
      </c>
      <c r="S9" s="208" t="s">
        <v>22</v>
      </c>
      <c r="T9" s="208" t="s">
        <v>13</v>
      </c>
      <c r="U9" s="208" t="s">
        <v>22</v>
      </c>
      <c r="V9" s="208" t="s">
        <v>13</v>
      </c>
      <c r="W9" s="208" t="s">
        <v>22</v>
      </c>
      <c r="X9" s="208" t="s">
        <v>13</v>
      </c>
      <c r="Y9" s="208" t="s">
        <v>22</v>
      </c>
      <c r="Z9" s="208" t="s">
        <v>13</v>
      </c>
      <c r="AA9" s="208" t="s">
        <v>22</v>
      </c>
      <c r="AB9" s="208" t="s">
        <v>13</v>
      </c>
      <c r="AC9" s="208" t="s">
        <v>22</v>
      </c>
      <c r="AD9" s="208" t="s">
        <v>13</v>
      </c>
      <c r="AE9" s="208" t="s">
        <v>22</v>
      </c>
      <c r="AF9" s="208" t="s">
        <v>13</v>
      </c>
      <c r="AG9" s="208" t="s">
        <v>22</v>
      </c>
      <c r="AH9" s="208" t="s">
        <v>13</v>
      </c>
      <c r="AI9" s="208" t="s">
        <v>22</v>
      </c>
      <c r="AJ9" s="208" t="s">
        <v>13</v>
      </c>
      <c r="AK9" s="208" t="s">
        <v>22</v>
      </c>
      <c r="AL9" s="208" t="s">
        <v>13</v>
      </c>
      <c r="AM9" s="208" t="s">
        <v>46</v>
      </c>
      <c r="AN9" s="208" t="s">
        <v>13</v>
      </c>
      <c r="AO9" s="208" t="s">
        <v>46</v>
      </c>
      <c r="AP9" s="208" t="s">
        <v>13</v>
      </c>
      <c r="AQ9" s="208" t="s">
        <v>46</v>
      </c>
      <c r="AR9" s="208" t="s">
        <v>13</v>
      </c>
      <c r="AS9" s="208" t="s">
        <v>13</v>
      </c>
      <c r="AT9" s="208" t="s">
        <v>13</v>
      </c>
      <c r="AU9" s="208" t="s">
        <v>13</v>
      </c>
      <c r="AV9" s="208" t="s">
        <v>13</v>
      </c>
      <c r="AW9" s="208" t="s">
        <v>13</v>
      </c>
      <c r="AX9" s="208" t="s">
        <v>13</v>
      </c>
      <c r="AY9" s="208" t="s">
        <v>13</v>
      </c>
      <c r="AZ9" s="208" t="s">
        <v>13</v>
      </c>
      <c r="BA9" s="208" t="s">
        <v>13</v>
      </c>
      <c r="BB9" s="208" t="s">
        <v>13</v>
      </c>
      <c r="BC9" s="208" t="s">
        <v>13</v>
      </c>
      <c r="BD9" s="208" t="s">
        <v>13</v>
      </c>
      <c r="BE9" s="208" t="s">
        <v>13</v>
      </c>
      <c r="BF9" s="208" t="s">
        <v>13</v>
      </c>
      <c r="BG9" s="208" t="s">
        <v>13</v>
      </c>
      <c r="BH9" s="208" t="s">
        <v>13</v>
      </c>
      <c r="BI9" s="208" t="s">
        <v>13</v>
      </c>
      <c r="BJ9" s="208" t="s">
        <v>13</v>
      </c>
      <c r="BK9" s="208" t="s">
        <v>13</v>
      </c>
      <c r="BL9" s="208" t="s">
        <v>13</v>
      </c>
      <c r="BM9" s="208" t="s">
        <v>13</v>
      </c>
      <c r="BN9" s="208" t="s">
        <v>13</v>
      </c>
      <c r="BO9" s="208" t="s">
        <v>13</v>
      </c>
      <c r="BP9" s="208" t="s">
        <v>13</v>
      </c>
      <c r="BQ9" s="208" t="s">
        <v>13</v>
      </c>
      <c r="BR9" s="208" t="s">
        <v>13</v>
      </c>
      <c r="BS9" s="208" t="s">
        <v>13</v>
      </c>
      <c r="BT9" s="208" t="s">
        <v>13</v>
      </c>
      <c r="BU9" s="208" t="s">
        <v>13</v>
      </c>
      <c r="BV9" s="208" t="s">
        <v>13</v>
      </c>
      <c r="BW9" s="208" t="s">
        <v>13</v>
      </c>
      <c r="BX9" s="208" t="s">
        <v>13</v>
      </c>
      <c r="BY9" s="208" t="s">
        <v>13</v>
      </c>
      <c r="BZ9" s="208" t="s">
        <v>13</v>
      </c>
      <c r="CA9" s="208" t="s">
        <v>13</v>
      </c>
      <c r="CB9" s="208" t="s">
        <v>13</v>
      </c>
      <c r="CC9" s="208" t="s">
        <v>13</v>
      </c>
      <c r="CD9" s="208" t="s">
        <v>13</v>
      </c>
      <c r="CE9" s="208" t="s">
        <v>13</v>
      </c>
      <c r="CF9" s="208" t="s">
        <v>13</v>
      </c>
      <c r="CG9" s="208" t="s">
        <v>13</v>
      </c>
      <c r="CH9" s="208" t="s">
        <v>13</v>
      </c>
      <c r="CI9" s="208" t="s">
        <v>13</v>
      </c>
      <c r="CJ9" s="208" t="s">
        <v>13</v>
      </c>
      <c r="CK9" s="208" t="s">
        <v>13</v>
      </c>
      <c r="CL9" s="208" t="s">
        <v>13</v>
      </c>
      <c r="CM9" s="208" t="s">
        <v>13</v>
      </c>
      <c r="CN9" s="208" t="s">
        <v>13</v>
      </c>
      <c r="CO9" s="208" t="s">
        <v>13</v>
      </c>
      <c r="CP9" s="208" t="s">
        <v>13</v>
      </c>
      <c r="CQ9" s="208" t="s">
        <v>13</v>
      </c>
      <c r="CR9" s="208" t="s">
        <v>13</v>
      </c>
      <c r="CS9" s="208" t="s">
        <v>13</v>
      </c>
      <c r="CT9" s="208" t="s">
        <v>13</v>
      </c>
      <c r="CU9" s="208" t="s">
        <v>13</v>
      </c>
      <c r="CV9" s="208" t="s">
        <v>13</v>
      </c>
      <c r="CW9" s="208" t="s">
        <v>13</v>
      </c>
      <c r="CX9" s="208" t="s">
        <v>13</v>
      </c>
      <c r="CY9" s="208" t="s">
        <v>13</v>
      </c>
      <c r="CZ9" s="208" t="s">
        <v>13</v>
      </c>
      <c r="DA9" s="208" t="s">
        <v>13</v>
      </c>
      <c r="DB9" s="208" t="s">
        <v>13</v>
      </c>
      <c r="DC9" s="208" t="s">
        <v>13</v>
      </c>
      <c r="DD9" s="208" t="s">
        <v>13</v>
      </c>
      <c r="DE9" s="208" t="s">
        <v>13</v>
      </c>
      <c r="DF9" s="208" t="s">
        <v>13</v>
      </c>
      <c r="DG9" s="208" t="s">
        <v>13</v>
      </c>
    </row>
    <row r="10" spans="1:113" ht="15" customHeight="1">
      <c r="A10" s="177" t="s">
        <v>251</v>
      </c>
      <c r="B10" s="208" t="s">
        <v>19</v>
      </c>
      <c r="C10" s="249" t="s">
        <v>13</v>
      </c>
      <c r="D10" s="208" t="s">
        <v>19</v>
      </c>
      <c r="E10" s="249" t="s">
        <v>13</v>
      </c>
      <c r="F10" s="208" t="s">
        <v>19</v>
      </c>
      <c r="G10" s="249" t="s">
        <v>13</v>
      </c>
      <c r="H10" s="208" t="s">
        <v>19</v>
      </c>
      <c r="I10" s="249" t="s">
        <v>13</v>
      </c>
      <c r="J10" s="208" t="s">
        <v>19</v>
      </c>
      <c r="K10" s="249" t="s">
        <v>13</v>
      </c>
      <c r="L10" s="208" t="s">
        <v>19</v>
      </c>
      <c r="M10" s="249" t="s">
        <v>13</v>
      </c>
      <c r="N10" s="208" t="s">
        <v>19</v>
      </c>
      <c r="O10" s="249" t="s">
        <v>13</v>
      </c>
      <c r="P10" s="208" t="s">
        <v>19</v>
      </c>
      <c r="Q10" s="249" t="s">
        <v>13</v>
      </c>
      <c r="R10" s="208" t="s">
        <v>19</v>
      </c>
      <c r="S10" s="249" t="s">
        <v>13</v>
      </c>
      <c r="T10" s="208" t="s">
        <v>19</v>
      </c>
      <c r="U10" s="249" t="s">
        <v>13</v>
      </c>
      <c r="V10" s="208" t="s">
        <v>19</v>
      </c>
      <c r="W10" s="249" t="s">
        <v>13</v>
      </c>
      <c r="X10" s="208" t="s">
        <v>19</v>
      </c>
      <c r="Y10" s="249" t="s">
        <v>13</v>
      </c>
      <c r="Z10" s="208" t="s">
        <v>19</v>
      </c>
      <c r="AA10" s="249" t="s">
        <v>13</v>
      </c>
      <c r="AB10" s="208" t="s">
        <v>19</v>
      </c>
      <c r="AC10" s="249" t="s">
        <v>13</v>
      </c>
      <c r="AD10" s="208" t="s">
        <v>19</v>
      </c>
      <c r="AE10" s="249" t="s">
        <v>13</v>
      </c>
      <c r="AF10" s="208" t="s">
        <v>19</v>
      </c>
      <c r="AG10" s="249" t="s">
        <v>13</v>
      </c>
      <c r="AH10" s="208" t="s">
        <v>19</v>
      </c>
      <c r="AI10" s="249" t="s">
        <v>13</v>
      </c>
      <c r="AJ10" s="208" t="s">
        <v>19</v>
      </c>
      <c r="AK10" s="249" t="s">
        <v>13</v>
      </c>
      <c r="AL10" s="208" t="s">
        <v>19</v>
      </c>
      <c r="AM10" s="249" t="s">
        <v>13</v>
      </c>
      <c r="AN10" s="208" t="s">
        <v>19</v>
      </c>
      <c r="AO10" s="249" t="s">
        <v>13</v>
      </c>
      <c r="AP10" s="208" t="s">
        <v>19</v>
      </c>
      <c r="AQ10" s="249" t="s">
        <v>13</v>
      </c>
      <c r="AR10" s="208" t="s">
        <v>13</v>
      </c>
      <c r="AS10" s="208" t="s">
        <v>13</v>
      </c>
      <c r="AT10" s="208" t="s">
        <v>13</v>
      </c>
      <c r="AU10" s="208" t="s">
        <v>13</v>
      </c>
      <c r="AV10" s="208" t="s">
        <v>13</v>
      </c>
      <c r="AW10" s="208" t="s">
        <v>13</v>
      </c>
      <c r="AX10" s="208" t="s">
        <v>13</v>
      </c>
      <c r="AY10" s="208" t="s">
        <v>13</v>
      </c>
      <c r="AZ10" s="208" t="s">
        <v>13</v>
      </c>
      <c r="BA10" s="208" t="s">
        <v>13</v>
      </c>
      <c r="BB10" s="208" t="s">
        <v>13</v>
      </c>
      <c r="BC10" s="208" t="s">
        <v>13</v>
      </c>
      <c r="BD10" s="208" t="s">
        <v>13</v>
      </c>
      <c r="BE10" s="208" t="s">
        <v>13</v>
      </c>
      <c r="BF10" s="208" t="s">
        <v>13</v>
      </c>
      <c r="BG10" s="208" t="s">
        <v>13</v>
      </c>
      <c r="BH10" s="208" t="s">
        <v>13</v>
      </c>
      <c r="BI10" s="208" t="s">
        <v>13</v>
      </c>
      <c r="BJ10" s="208" t="s">
        <v>13</v>
      </c>
      <c r="BK10" s="208" t="s">
        <v>13</v>
      </c>
      <c r="BL10" s="208" t="s">
        <v>13</v>
      </c>
      <c r="BM10" s="208" t="s">
        <v>13</v>
      </c>
      <c r="BN10" s="208" t="s">
        <v>13</v>
      </c>
      <c r="BO10" s="208" t="s">
        <v>13</v>
      </c>
      <c r="BP10" s="208" t="s">
        <v>13</v>
      </c>
      <c r="BQ10" s="208" t="s">
        <v>13</v>
      </c>
      <c r="BR10" s="208" t="s">
        <v>13</v>
      </c>
      <c r="BS10" s="208" t="s">
        <v>13</v>
      </c>
      <c r="BT10" s="208" t="s">
        <v>13</v>
      </c>
      <c r="BU10" s="208" t="s">
        <v>13</v>
      </c>
      <c r="BV10" s="208" t="s">
        <v>13</v>
      </c>
      <c r="BW10" s="208" t="s">
        <v>13</v>
      </c>
      <c r="BX10" s="208" t="s">
        <v>13</v>
      </c>
      <c r="BY10" s="208" t="s">
        <v>13</v>
      </c>
      <c r="BZ10" s="208" t="s">
        <v>13</v>
      </c>
      <c r="CA10" s="208" t="s">
        <v>13</v>
      </c>
      <c r="CB10" s="208" t="s">
        <v>13</v>
      </c>
      <c r="CC10" s="208" t="s">
        <v>13</v>
      </c>
      <c r="CD10" s="208" t="s">
        <v>13</v>
      </c>
      <c r="CE10" s="208" t="s">
        <v>13</v>
      </c>
      <c r="CF10" s="208" t="s">
        <v>13</v>
      </c>
      <c r="CG10" s="208" t="s">
        <v>13</v>
      </c>
      <c r="CH10" s="208" t="s">
        <v>13</v>
      </c>
      <c r="CI10" s="208" t="s">
        <v>13</v>
      </c>
      <c r="CJ10" s="208" t="s">
        <v>13</v>
      </c>
      <c r="CK10" s="208" t="s">
        <v>13</v>
      </c>
      <c r="CL10" s="208" t="s">
        <v>13</v>
      </c>
      <c r="CM10" s="208" t="s">
        <v>13</v>
      </c>
      <c r="CN10" s="208" t="s">
        <v>13</v>
      </c>
      <c r="CO10" s="208" t="s">
        <v>13</v>
      </c>
      <c r="CP10" s="208" t="s">
        <v>13</v>
      </c>
      <c r="CQ10" s="208" t="s">
        <v>13</v>
      </c>
      <c r="CR10" s="208" t="s">
        <v>13</v>
      </c>
      <c r="CS10" s="208" t="s">
        <v>13</v>
      </c>
      <c r="CT10" s="208" t="s">
        <v>13</v>
      </c>
      <c r="CU10" s="208" t="s">
        <v>13</v>
      </c>
      <c r="CV10" s="208" t="s">
        <v>13</v>
      </c>
      <c r="CW10" s="208" t="s">
        <v>13</v>
      </c>
      <c r="CX10" s="208" t="s">
        <v>13</v>
      </c>
      <c r="CY10" s="208" t="s">
        <v>13</v>
      </c>
      <c r="CZ10" s="208" t="s">
        <v>13</v>
      </c>
      <c r="DA10" s="208" t="s">
        <v>13</v>
      </c>
      <c r="DB10" s="208" t="s">
        <v>13</v>
      </c>
      <c r="DC10" s="208" t="s">
        <v>13</v>
      </c>
      <c r="DD10" s="208" t="s">
        <v>13</v>
      </c>
      <c r="DE10" s="208" t="s">
        <v>13</v>
      </c>
      <c r="DF10" s="208" t="s">
        <v>13</v>
      </c>
      <c r="DG10" s="208" t="s">
        <v>13</v>
      </c>
    </row>
    <row r="11" spans="1:113" ht="15" customHeight="1">
      <c r="A11" s="177" t="s">
        <v>252</v>
      </c>
      <c r="B11" s="208" t="s">
        <v>20</v>
      </c>
      <c r="C11" s="208" t="s">
        <v>13</v>
      </c>
      <c r="D11" s="208" t="s">
        <v>20</v>
      </c>
      <c r="E11" s="208" t="s">
        <v>13</v>
      </c>
      <c r="F11" s="208" t="s">
        <v>20</v>
      </c>
      <c r="G11" s="208" t="s">
        <v>13</v>
      </c>
      <c r="H11" s="208" t="s">
        <v>20</v>
      </c>
      <c r="I11" s="208" t="s">
        <v>13</v>
      </c>
      <c r="J11" s="208" t="s">
        <v>20</v>
      </c>
      <c r="K11" s="208" t="s">
        <v>13</v>
      </c>
      <c r="L11" s="208" t="s">
        <v>20</v>
      </c>
      <c r="M11" s="208" t="s">
        <v>13</v>
      </c>
      <c r="N11" s="208" t="s">
        <v>20</v>
      </c>
      <c r="O11" s="208" t="s">
        <v>13</v>
      </c>
      <c r="P11" s="208" t="s">
        <v>20</v>
      </c>
      <c r="Q11" s="208" t="s">
        <v>13</v>
      </c>
      <c r="R11" s="208" t="s">
        <v>20</v>
      </c>
      <c r="S11" s="208" t="s">
        <v>13</v>
      </c>
      <c r="T11" s="208" t="s">
        <v>20</v>
      </c>
      <c r="U11" s="208" t="s">
        <v>13</v>
      </c>
      <c r="V11" s="208" t="s">
        <v>20</v>
      </c>
      <c r="W11" s="208" t="s">
        <v>13</v>
      </c>
      <c r="X11" s="208" t="s">
        <v>20</v>
      </c>
      <c r="Y11" s="208" t="s">
        <v>13</v>
      </c>
      <c r="Z11" s="208" t="s">
        <v>20</v>
      </c>
      <c r="AA11" s="208" t="s">
        <v>13</v>
      </c>
      <c r="AB11" s="208" t="s">
        <v>20</v>
      </c>
      <c r="AC11" s="208" t="s">
        <v>13</v>
      </c>
      <c r="AD11" s="208" t="s">
        <v>20</v>
      </c>
      <c r="AE11" s="208" t="s">
        <v>13</v>
      </c>
      <c r="AF11" s="208" t="s">
        <v>20</v>
      </c>
      <c r="AG11" s="208" t="s">
        <v>13</v>
      </c>
      <c r="AH11" s="208" t="s">
        <v>20</v>
      </c>
      <c r="AI11" s="208" t="s">
        <v>13</v>
      </c>
      <c r="AJ11" s="208" t="s">
        <v>20</v>
      </c>
      <c r="AK11" s="208" t="s">
        <v>13</v>
      </c>
      <c r="AL11" s="208" t="s">
        <v>20</v>
      </c>
      <c r="AM11" s="208" t="s">
        <v>13</v>
      </c>
      <c r="AN11" s="208" t="s">
        <v>20</v>
      </c>
      <c r="AO11" s="208" t="s">
        <v>13</v>
      </c>
      <c r="AP11" s="208" t="s">
        <v>20</v>
      </c>
      <c r="AQ11" s="208" t="s">
        <v>13</v>
      </c>
      <c r="AR11" s="208" t="s">
        <v>13</v>
      </c>
      <c r="AS11" s="208" t="s">
        <v>13</v>
      </c>
      <c r="AT11" s="208" t="s">
        <v>13</v>
      </c>
      <c r="AU11" s="208" t="s">
        <v>13</v>
      </c>
      <c r="AV11" s="208" t="s">
        <v>13</v>
      </c>
      <c r="AW11" s="208" t="s">
        <v>13</v>
      </c>
      <c r="AX11" s="208" t="s">
        <v>13</v>
      </c>
      <c r="AY11" s="208" t="s">
        <v>13</v>
      </c>
      <c r="AZ11" s="208" t="s">
        <v>13</v>
      </c>
      <c r="BA11" s="208" t="s">
        <v>13</v>
      </c>
      <c r="BB11" s="208" t="s">
        <v>13</v>
      </c>
      <c r="BC11" s="208" t="s">
        <v>13</v>
      </c>
      <c r="BD11" s="208" t="s">
        <v>13</v>
      </c>
      <c r="BE11" s="208" t="s">
        <v>13</v>
      </c>
      <c r="BF11" s="208" t="s">
        <v>13</v>
      </c>
      <c r="BG11" s="208" t="s">
        <v>13</v>
      </c>
      <c r="BH11" s="208" t="s">
        <v>13</v>
      </c>
      <c r="BI11" s="208" t="s">
        <v>13</v>
      </c>
      <c r="BJ11" s="208" t="s">
        <v>13</v>
      </c>
      <c r="BK11" s="208" t="s">
        <v>13</v>
      </c>
      <c r="BL11" s="208" t="s">
        <v>13</v>
      </c>
      <c r="BM11" s="208" t="s">
        <v>13</v>
      </c>
      <c r="BN11" s="208" t="s">
        <v>13</v>
      </c>
      <c r="BO11" s="208" t="s">
        <v>13</v>
      </c>
      <c r="BP11" s="208" t="s">
        <v>13</v>
      </c>
      <c r="BQ11" s="208" t="s">
        <v>13</v>
      </c>
      <c r="BR11" s="208" t="s">
        <v>13</v>
      </c>
      <c r="BS11" s="208" t="s">
        <v>13</v>
      </c>
      <c r="BT11" s="208" t="s">
        <v>13</v>
      </c>
      <c r="BU11" s="208" t="s">
        <v>13</v>
      </c>
      <c r="BV11" s="208" t="s">
        <v>13</v>
      </c>
      <c r="BW11" s="208" t="s">
        <v>13</v>
      </c>
      <c r="BX11" s="208" t="s">
        <v>13</v>
      </c>
      <c r="BY11" s="208" t="s">
        <v>13</v>
      </c>
      <c r="BZ11" s="208" t="s">
        <v>13</v>
      </c>
      <c r="CA11" s="208" t="s">
        <v>13</v>
      </c>
      <c r="CB11" s="208" t="s">
        <v>13</v>
      </c>
      <c r="CC11" s="208" t="s">
        <v>13</v>
      </c>
      <c r="CD11" s="208" t="s">
        <v>13</v>
      </c>
      <c r="CE11" s="208" t="s">
        <v>13</v>
      </c>
      <c r="CF11" s="208" t="s">
        <v>13</v>
      </c>
      <c r="CG11" s="208" t="s">
        <v>13</v>
      </c>
      <c r="CH11" s="208" t="s">
        <v>13</v>
      </c>
      <c r="CI11" s="208" t="s">
        <v>13</v>
      </c>
      <c r="CJ11" s="208" t="s">
        <v>13</v>
      </c>
      <c r="CK11" s="208" t="s">
        <v>13</v>
      </c>
      <c r="CL11" s="208" t="s">
        <v>13</v>
      </c>
      <c r="CM11" s="208" t="s">
        <v>13</v>
      </c>
      <c r="CN11" s="208" t="s">
        <v>13</v>
      </c>
      <c r="CO11" s="208" t="s">
        <v>13</v>
      </c>
      <c r="CP11" s="208" t="s">
        <v>13</v>
      </c>
      <c r="CQ11" s="208" t="s">
        <v>13</v>
      </c>
      <c r="CR11" s="208" t="s">
        <v>13</v>
      </c>
      <c r="CS11" s="208" t="s">
        <v>13</v>
      </c>
      <c r="CT11" s="208" t="s">
        <v>13</v>
      </c>
      <c r="CU11" s="208" t="s">
        <v>13</v>
      </c>
      <c r="CV11" s="208" t="s">
        <v>13</v>
      </c>
      <c r="CW11" s="208" t="s">
        <v>13</v>
      </c>
      <c r="CX11" s="208" t="s">
        <v>13</v>
      </c>
      <c r="CY11" s="208" t="s">
        <v>13</v>
      </c>
      <c r="CZ11" s="208" t="s">
        <v>13</v>
      </c>
      <c r="DA11" s="208" t="s">
        <v>13</v>
      </c>
      <c r="DB11" s="208" t="s">
        <v>13</v>
      </c>
      <c r="DC11" s="208" t="s">
        <v>13</v>
      </c>
      <c r="DD11" s="208" t="s">
        <v>13</v>
      </c>
      <c r="DE11" s="208" t="s">
        <v>13</v>
      </c>
      <c r="DF11" s="208" t="s">
        <v>13</v>
      </c>
      <c r="DG11" s="208" t="s">
        <v>13</v>
      </c>
    </row>
    <row r="12" spans="1:113" ht="15" customHeight="1">
      <c r="A12" s="180" t="s">
        <v>17</v>
      </c>
      <c r="B12" s="249" t="s">
        <v>281</v>
      </c>
      <c r="C12" s="249" t="s">
        <v>280</v>
      </c>
      <c r="D12" s="249" t="s">
        <v>281</v>
      </c>
      <c r="E12" s="249" t="s">
        <v>280</v>
      </c>
      <c r="F12" s="249" t="s">
        <v>281</v>
      </c>
      <c r="G12" s="249" t="s">
        <v>280</v>
      </c>
      <c r="H12" s="249" t="s">
        <v>281</v>
      </c>
      <c r="I12" s="249" t="s">
        <v>280</v>
      </c>
      <c r="J12" s="249" t="s">
        <v>281</v>
      </c>
      <c r="K12" s="249" t="s">
        <v>280</v>
      </c>
      <c r="L12" s="249" t="s">
        <v>281</v>
      </c>
      <c r="M12" s="249" t="s">
        <v>280</v>
      </c>
      <c r="N12" s="249" t="s">
        <v>281</v>
      </c>
      <c r="O12" s="249" t="s">
        <v>280</v>
      </c>
      <c r="P12" s="249" t="s">
        <v>281</v>
      </c>
      <c r="Q12" s="249" t="s">
        <v>280</v>
      </c>
      <c r="R12" s="249" t="s">
        <v>281</v>
      </c>
      <c r="S12" s="249" t="s">
        <v>280</v>
      </c>
      <c r="T12" s="249" t="s">
        <v>281</v>
      </c>
      <c r="U12" s="249" t="s">
        <v>280</v>
      </c>
      <c r="V12" s="249" t="s">
        <v>281</v>
      </c>
      <c r="W12" s="249" t="s">
        <v>280</v>
      </c>
      <c r="X12" s="249" t="s">
        <v>281</v>
      </c>
      <c r="Y12" s="249" t="s">
        <v>280</v>
      </c>
      <c r="Z12" s="249" t="s">
        <v>281</v>
      </c>
      <c r="AA12" s="249" t="s">
        <v>280</v>
      </c>
      <c r="AB12" s="249" t="s">
        <v>281</v>
      </c>
      <c r="AC12" s="249" t="s">
        <v>280</v>
      </c>
      <c r="AD12" s="249" t="s">
        <v>281</v>
      </c>
      <c r="AE12" s="249" t="s">
        <v>280</v>
      </c>
      <c r="AF12" s="249" t="s">
        <v>281</v>
      </c>
      <c r="AG12" s="249" t="s">
        <v>280</v>
      </c>
      <c r="AH12" s="249" t="s">
        <v>281</v>
      </c>
      <c r="AI12" s="249" t="s">
        <v>280</v>
      </c>
      <c r="AJ12" s="249" t="s">
        <v>281</v>
      </c>
      <c r="AK12" s="249" t="s">
        <v>280</v>
      </c>
      <c r="AL12" s="249" t="s">
        <v>281</v>
      </c>
      <c r="AM12" s="249" t="s">
        <v>280</v>
      </c>
      <c r="AN12" s="249" t="s">
        <v>281</v>
      </c>
      <c r="AO12" s="249" t="s">
        <v>280</v>
      </c>
      <c r="AP12" s="249" t="s">
        <v>281</v>
      </c>
      <c r="AQ12" s="249" t="s">
        <v>280</v>
      </c>
      <c r="AR12" s="249" t="s">
        <v>281</v>
      </c>
      <c r="AS12" s="249" t="s">
        <v>280</v>
      </c>
      <c r="AT12" s="249" t="s">
        <v>281</v>
      </c>
      <c r="AU12" s="249" t="s">
        <v>280</v>
      </c>
      <c r="AV12" s="249" t="s">
        <v>281</v>
      </c>
      <c r="AW12" s="249" t="s">
        <v>280</v>
      </c>
      <c r="AX12" s="249" t="s">
        <v>281</v>
      </c>
      <c r="AY12" s="249" t="s">
        <v>280</v>
      </c>
      <c r="AZ12" s="249" t="s">
        <v>281</v>
      </c>
      <c r="BA12" s="249" t="s">
        <v>280</v>
      </c>
      <c r="BB12" s="249" t="s">
        <v>281</v>
      </c>
      <c r="BC12" s="249" t="s">
        <v>280</v>
      </c>
      <c r="BD12" s="249" t="s">
        <v>281</v>
      </c>
      <c r="BE12" s="249" t="s">
        <v>280</v>
      </c>
      <c r="BF12" s="249" t="s">
        <v>281</v>
      </c>
      <c r="BG12" s="249" t="s">
        <v>280</v>
      </c>
      <c r="BH12" s="249" t="s">
        <v>281</v>
      </c>
      <c r="BI12" s="249" t="s">
        <v>280</v>
      </c>
      <c r="BJ12" s="249" t="s">
        <v>281</v>
      </c>
      <c r="BK12" s="249" t="s">
        <v>280</v>
      </c>
      <c r="BL12" s="249" t="s">
        <v>281</v>
      </c>
      <c r="BM12" s="249" t="s">
        <v>280</v>
      </c>
      <c r="BN12" s="249" t="s">
        <v>281</v>
      </c>
      <c r="BO12" s="249" t="s">
        <v>280</v>
      </c>
      <c r="BP12" s="249" t="s">
        <v>281</v>
      </c>
      <c r="BQ12" s="249" t="s">
        <v>280</v>
      </c>
      <c r="BR12" s="249" t="s">
        <v>281</v>
      </c>
      <c r="BS12" s="249" t="s">
        <v>280</v>
      </c>
      <c r="BT12" s="249" t="s">
        <v>281</v>
      </c>
      <c r="BU12" s="249" t="s">
        <v>280</v>
      </c>
      <c r="BV12" s="249" t="s">
        <v>281</v>
      </c>
      <c r="BW12" s="249" t="s">
        <v>280</v>
      </c>
      <c r="BX12" s="249" t="s">
        <v>281</v>
      </c>
      <c r="BY12" s="249" t="s">
        <v>280</v>
      </c>
      <c r="BZ12" s="249" t="s">
        <v>281</v>
      </c>
      <c r="CA12" s="249" t="s">
        <v>280</v>
      </c>
      <c r="CB12" s="249" t="s">
        <v>281</v>
      </c>
      <c r="CC12" s="249" t="s">
        <v>280</v>
      </c>
      <c r="CD12" s="249" t="s">
        <v>504</v>
      </c>
      <c r="CE12" s="249" t="s">
        <v>505</v>
      </c>
      <c r="CF12" s="249" t="s">
        <v>504</v>
      </c>
      <c r="CG12" s="249" t="s">
        <v>505</v>
      </c>
      <c r="CH12" s="249" t="s">
        <v>504</v>
      </c>
      <c r="CI12" s="249" t="s">
        <v>505</v>
      </c>
      <c r="CJ12" s="249" t="s">
        <v>504</v>
      </c>
      <c r="CK12" s="249" t="s">
        <v>505</v>
      </c>
      <c r="CL12" s="249" t="s">
        <v>504</v>
      </c>
      <c r="CM12" s="249" t="s">
        <v>505</v>
      </c>
      <c r="CN12" s="249" t="s">
        <v>504</v>
      </c>
      <c r="CO12" s="249" t="s">
        <v>505</v>
      </c>
      <c r="CP12" s="249" t="s">
        <v>504</v>
      </c>
      <c r="CQ12" s="249" t="s">
        <v>505</v>
      </c>
      <c r="CR12" s="249" t="s">
        <v>504</v>
      </c>
      <c r="CS12" s="249" t="s">
        <v>505</v>
      </c>
      <c r="CT12" s="249" t="s">
        <v>504</v>
      </c>
      <c r="CU12" s="249" t="s">
        <v>505</v>
      </c>
      <c r="CV12" s="249" t="s">
        <v>504</v>
      </c>
      <c r="CW12" s="249" t="s">
        <v>505</v>
      </c>
      <c r="CX12" s="249" t="s">
        <v>504</v>
      </c>
      <c r="CY12" s="249" t="s">
        <v>505</v>
      </c>
      <c r="CZ12" s="249" t="s">
        <v>504</v>
      </c>
      <c r="DA12" s="249" t="s">
        <v>505</v>
      </c>
      <c r="DB12" s="249" t="s">
        <v>504</v>
      </c>
      <c r="DC12" s="249" t="s">
        <v>505</v>
      </c>
      <c r="DD12" s="249" t="s">
        <v>504</v>
      </c>
      <c r="DE12" s="249" t="s">
        <v>505</v>
      </c>
      <c r="DF12" s="249" t="s">
        <v>504</v>
      </c>
      <c r="DG12" s="249" t="s">
        <v>505</v>
      </c>
    </row>
    <row r="13" spans="1:113" ht="15" customHeight="1">
      <c r="A13" s="177" t="s">
        <v>253</v>
      </c>
      <c r="B13" s="208" t="s">
        <v>13</v>
      </c>
      <c r="C13" s="208" t="s">
        <v>30</v>
      </c>
      <c r="D13" s="208" t="s">
        <v>13</v>
      </c>
      <c r="E13" s="208" t="s">
        <v>30</v>
      </c>
      <c r="F13" s="208" t="s">
        <v>13</v>
      </c>
      <c r="G13" s="208" t="s">
        <v>30</v>
      </c>
      <c r="H13" s="208" t="s">
        <v>13</v>
      </c>
      <c r="I13" s="208" t="s">
        <v>30</v>
      </c>
      <c r="J13" s="208" t="s">
        <v>13</v>
      </c>
      <c r="K13" s="208" t="s">
        <v>30</v>
      </c>
      <c r="L13" s="208" t="s">
        <v>13</v>
      </c>
      <c r="M13" s="208" t="s">
        <v>23</v>
      </c>
      <c r="N13" s="208" t="s">
        <v>13</v>
      </c>
      <c r="O13" s="208" t="s">
        <v>23</v>
      </c>
      <c r="P13" s="208" t="s">
        <v>13</v>
      </c>
      <c r="Q13" s="208" t="s">
        <v>23</v>
      </c>
      <c r="R13" s="208" t="s">
        <v>13</v>
      </c>
      <c r="S13" s="208" t="s">
        <v>23</v>
      </c>
      <c r="T13" s="208" t="s">
        <v>13</v>
      </c>
      <c r="U13" s="208" t="s">
        <v>23</v>
      </c>
      <c r="V13" s="208" t="s">
        <v>13</v>
      </c>
      <c r="W13" s="208" t="s">
        <v>23</v>
      </c>
      <c r="X13" s="208" t="s">
        <v>13</v>
      </c>
      <c r="Y13" s="208" t="s">
        <v>23</v>
      </c>
      <c r="Z13" s="208" t="s">
        <v>13</v>
      </c>
      <c r="AA13" s="208" t="s">
        <v>23</v>
      </c>
      <c r="AB13" s="208" t="s">
        <v>13</v>
      </c>
      <c r="AC13" s="208" t="s">
        <v>23</v>
      </c>
      <c r="AD13" s="208" t="s">
        <v>13</v>
      </c>
      <c r="AE13" s="208" t="s">
        <v>23</v>
      </c>
      <c r="AF13" s="208" t="s">
        <v>13</v>
      </c>
      <c r="AG13" s="208" t="s">
        <v>23</v>
      </c>
      <c r="AH13" s="208" t="s">
        <v>13</v>
      </c>
      <c r="AI13" s="208" t="s">
        <v>40</v>
      </c>
      <c r="AJ13" s="208" t="s">
        <v>13</v>
      </c>
      <c r="AK13" s="208" t="s">
        <v>40</v>
      </c>
      <c r="AL13" s="208" t="s">
        <v>13</v>
      </c>
      <c r="AM13" s="208" t="s">
        <v>47</v>
      </c>
      <c r="AN13" s="208" t="s">
        <v>13</v>
      </c>
      <c r="AO13" s="208" t="s">
        <v>47</v>
      </c>
      <c r="AP13" s="208" t="s">
        <v>13</v>
      </c>
      <c r="AQ13" s="208" t="s">
        <v>56</v>
      </c>
      <c r="AR13" s="208" t="s">
        <v>13</v>
      </c>
      <c r="AS13" s="208" t="s">
        <v>56</v>
      </c>
      <c r="AT13" s="208" t="s">
        <v>13</v>
      </c>
      <c r="AU13" s="208" t="s">
        <v>56</v>
      </c>
      <c r="AV13" s="208" t="s">
        <v>13</v>
      </c>
      <c r="AW13" s="208" t="s">
        <v>56</v>
      </c>
      <c r="AX13" s="208" t="s">
        <v>13</v>
      </c>
      <c r="AY13" s="208" t="s">
        <v>56</v>
      </c>
      <c r="AZ13" s="208" t="s">
        <v>13</v>
      </c>
      <c r="BA13" s="208" t="s">
        <v>56</v>
      </c>
      <c r="BB13" s="208" t="s">
        <v>13</v>
      </c>
      <c r="BC13" s="208" t="s">
        <v>56</v>
      </c>
      <c r="BD13" s="208" t="s">
        <v>13</v>
      </c>
      <c r="BE13" s="208" t="s">
        <v>56</v>
      </c>
      <c r="BF13" s="208" t="s">
        <v>13</v>
      </c>
      <c r="BG13" s="208" t="s">
        <v>56</v>
      </c>
      <c r="BH13" s="208" t="s">
        <v>13</v>
      </c>
      <c r="BI13" s="208" t="s">
        <v>56</v>
      </c>
      <c r="BJ13" s="208" t="s">
        <v>13</v>
      </c>
      <c r="BK13" s="208" t="s">
        <v>56</v>
      </c>
      <c r="BL13" s="208" t="s">
        <v>13</v>
      </c>
      <c r="BM13" s="208" t="s">
        <v>56</v>
      </c>
      <c r="BN13" s="208" t="s">
        <v>13</v>
      </c>
      <c r="BO13" s="208" t="s">
        <v>56</v>
      </c>
      <c r="BP13" s="208" t="s">
        <v>13</v>
      </c>
      <c r="BQ13" s="208" t="s">
        <v>56</v>
      </c>
      <c r="BR13" s="208" t="s">
        <v>13</v>
      </c>
      <c r="BS13" s="208" t="s">
        <v>56</v>
      </c>
      <c r="BT13" s="208" t="s">
        <v>13</v>
      </c>
      <c r="BU13" s="208" t="s">
        <v>56</v>
      </c>
      <c r="BV13" s="208" t="s">
        <v>13</v>
      </c>
      <c r="BW13" s="208" t="s">
        <v>56</v>
      </c>
      <c r="BX13" s="208" t="s">
        <v>13</v>
      </c>
      <c r="BY13" s="208" t="s">
        <v>56</v>
      </c>
      <c r="BZ13" s="208" t="s">
        <v>13</v>
      </c>
      <c r="CA13" s="208" t="s">
        <v>56</v>
      </c>
      <c r="CB13" s="208" t="s">
        <v>13</v>
      </c>
      <c r="CC13" s="208" t="s">
        <v>55</v>
      </c>
      <c r="CD13" s="208" t="s">
        <v>13</v>
      </c>
      <c r="CE13" s="208" t="s">
        <v>55</v>
      </c>
      <c r="CF13" s="208" t="s">
        <v>13</v>
      </c>
      <c r="CG13" s="208" t="s">
        <v>55</v>
      </c>
      <c r="CH13" s="208" t="s">
        <v>13</v>
      </c>
      <c r="CI13" s="208" t="s">
        <v>55</v>
      </c>
      <c r="CJ13" s="208" t="s">
        <v>13</v>
      </c>
      <c r="CK13" s="208" t="s">
        <v>55</v>
      </c>
      <c r="CL13" s="208" t="s">
        <v>13</v>
      </c>
      <c r="CM13" s="208" t="s">
        <v>55</v>
      </c>
      <c r="CN13" s="208" t="s">
        <v>13</v>
      </c>
      <c r="CO13" s="208" t="s">
        <v>55</v>
      </c>
      <c r="CP13" s="208" t="s">
        <v>13</v>
      </c>
      <c r="CQ13" s="208" t="s">
        <v>55</v>
      </c>
      <c r="CR13" s="208" t="s">
        <v>13</v>
      </c>
      <c r="CS13" s="208" t="s">
        <v>55</v>
      </c>
      <c r="CT13" s="208" t="s">
        <v>13</v>
      </c>
      <c r="CU13" s="208" t="s">
        <v>55</v>
      </c>
      <c r="CV13" s="208" t="s">
        <v>13</v>
      </c>
      <c r="CW13" s="208" t="s">
        <v>55</v>
      </c>
      <c r="CX13" s="208" t="s">
        <v>13</v>
      </c>
      <c r="CY13" s="208" t="s">
        <v>55</v>
      </c>
      <c r="CZ13" s="208" t="s">
        <v>13</v>
      </c>
      <c r="DA13" s="208" t="s">
        <v>55</v>
      </c>
      <c r="DB13" s="208" t="s">
        <v>13</v>
      </c>
      <c r="DC13" s="208" t="s">
        <v>55</v>
      </c>
      <c r="DD13" s="208" t="s">
        <v>13</v>
      </c>
      <c r="DE13" s="208" t="s">
        <v>55</v>
      </c>
      <c r="DF13" s="208" t="s">
        <v>13</v>
      </c>
      <c r="DG13" s="208" t="s">
        <v>55</v>
      </c>
    </row>
    <row r="14" spans="1:113" ht="15" customHeight="1">
      <c r="A14" s="177" t="s">
        <v>254</v>
      </c>
      <c r="B14" s="249" t="s">
        <v>13</v>
      </c>
      <c r="C14" s="208" t="s">
        <v>24</v>
      </c>
      <c r="D14" s="249" t="s">
        <v>13</v>
      </c>
      <c r="E14" s="208" t="s">
        <v>24</v>
      </c>
      <c r="F14" s="249" t="s">
        <v>13</v>
      </c>
      <c r="G14" s="208" t="s">
        <v>24</v>
      </c>
      <c r="H14" s="249" t="s">
        <v>13</v>
      </c>
      <c r="I14" s="208" t="s">
        <v>24</v>
      </c>
      <c r="J14" s="249" t="s">
        <v>13</v>
      </c>
      <c r="K14" s="208" t="s">
        <v>24</v>
      </c>
      <c r="L14" s="249" t="s">
        <v>13</v>
      </c>
      <c r="M14" s="208" t="s">
        <v>24</v>
      </c>
      <c r="N14" s="249" t="s">
        <v>13</v>
      </c>
      <c r="O14" s="208" t="s">
        <v>24</v>
      </c>
      <c r="P14" s="249" t="s">
        <v>13</v>
      </c>
      <c r="Q14" s="208" t="s">
        <v>24</v>
      </c>
      <c r="R14" s="249" t="s">
        <v>13</v>
      </c>
      <c r="S14" s="208" t="s">
        <v>24</v>
      </c>
      <c r="T14" s="249" t="s">
        <v>13</v>
      </c>
      <c r="U14" s="208" t="s">
        <v>24</v>
      </c>
      <c r="V14" s="249" t="s">
        <v>13</v>
      </c>
      <c r="W14" s="208" t="s">
        <v>24</v>
      </c>
      <c r="X14" s="249" t="s">
        <v>13</v>
      </c>
      <c r="Y14" s="208" t="s">
        <v>24</v>
      </c>
      <c r="Z14" s="249" t="s">
        <v>13</v>
      </c>
      <c r="AA14" s="208" t="s">
        <v>24</v>
      </c>
      <c r="AB14" s="249" t="s">
        <v>13</v>
      </c>
      <c r="AC14" s="208" t="s">
        <v>24</v>
      </c>
      <c r="AD14" s="249" t="s">
        <v>13</v>
      </c>
      <c r="AE14" s="208" t="s">
        <v>24</v>
      </c>
      <c r="AF14" s="249" t="s">
        <v>13</v>
      </c>
      <c r="AG14" s="208" t="s">
        <v>24</v>
      </c>
      <c r="AH14" s="249" t="s">
        <v>13</v>
      </c>
      <c r="AI14" s="208" t="s">
        <v>41</v>
      </c>
      <c r="AJ14" s="249" t="s">
        <v>13</v>
      </c>
      <c r="AK14" s="208" t="s">
        <v>41</v>
      </c>
      <c r="AL14" s="208" t="s">
        <v>13</v>
      </c>
      <c r="AM14" s="208" t="s">
        <v>48</v>
      </c>
      <c r="AN14" s="208" t="s">
        <v>13</v>
      </c>
      <c r="AO14" s="208" t="s">
        <v>48</v>
      </c>
      <c r="AP14" s="208" t="s">
        <v>13</v>
      </c>
      <c r="AQ14" s="208" t="s">
        <v>48</v>
      </c>
      <c r="AR14" s="208" t="s">
        <v>13</v>
      </c>
      <c r="AS14" s="208" t="s">
        <v>48</v>
      </c>
      <c r="AT14" s="208" t="s">
        <v>13</v>
      </c>
      <c r="AU14" s="208" t="s">
        <v>48</v>
      </c>
      <c r="AV14" s="208" t="s">
        <v>13</v>
      </c>
      <c r="AW14" s="208" t="s">
        <v>48</v>
      </c>
      <c r="AX14" s="208" t="s">
        <v>13</v>
      </c>
      <c r="AY14" s="208" t="s">
        <v>48</v>
      </c>
      <c r="AZ14" s="208" t="s">
        <v>13</v>
      </c>
      <c r="BA14" s="208" t="s">
        <v>48</v>
      </c>
      <c r="BB14" s="208" t="s">
        <v>13</v>
      </c>
      <c r="BC14" s="208" t="s">
        <v>48</v>
      </c>
      <c r="BD14" s="208" t="s">
        <v>13</v>
      </c>
      <c r="BE14" s="208" t="s">
        <v>48</v>
      </c>
      <c r="BF14" s="208" t="s">
        <v>13</v>
      </c>
      <c r="BG14" s="208" t="s">
        <v>48</v>
      </c>
      <c r="BH14" s="208" t="s">
        <v>13</v>
      </c>
      <c r="BI14" s="208" t="s">
        <v>48</v>
      </c>
      <c r="BJ14" s="208" t="s">
        <v>13</v>
      </c>
      <c r="BK14" s="208" t="s">
        <v>48</v>
      </c>
      <c r="BL14" s="208" t="s">
        <v>13</v>
      </c>
      <c r="BM14" s="208" t="s">
        <v>48</v>
      </c>
      <c r="BN14" s="208" t="s">
        <v>13</v>
      </c>
      <c r="BO14" s="208" t="s">
        <v>48</v>
      </c>
      <c r="BP14" s="208" t="s">
        <v>13</v>
      </c>
      <c r="BQ14" s="208" t="s">
        <v>48</v>
      </c>
      <c r="BR14" s="208" t="s">
        <v>13</v>
      </c>
      <c r="BS14" s="208" t="s">
        <v>48</v>
      </c>
      <c r="BT14" s="208" t="s">
        <v>13</v>
      </c>
      <c r="BU14" s="208" t="s">
        <v>48</v>
      </c>
      <c r="BV14" s="208" t="s">
        <v>13</v>
      </c>
      <c r="BW14" s="208" t="s">
        <v>48</v>
      </c>
      <c r="BX14" s="208" t="s">
        <v>13</v>
      </c>
      <c r="BY14" s="208" t="s">
        <v>48</v>
      </c>
      <c r="BZ14" s="208" t="s">
        <v>13</v>
      </c>
      <c r="CA14" s="208" t="s">
        <v>48</v>
      </c>
      <c r="CB14" s="208" t="s">
        <v>13</v>
      </c>
      <c r="CC14" s="208" t="s">
        <v>48</v>
      </c>
      <c r="CD14" s="208" t="s">
        <v>13</v>
      </c>
      <c r="CE14" s="208" t="s">
        <v>48</v>
      </c>
      <c r="CF14" s="208" t="s">
        <v>13</v>
      </c>
      <c r="CG14" s="208" t="s">
        <v>48</v>
      </c>
      <c r="CH14" s="208" t="s">
        <v>13</v>
      </c>
      <c r="CI14" s="208" t="s">
        <v>48</v>
      </c>
      <c r="CJ14" s="208" t="s">
        <v>13</v>
      </c>
      <c r="CK14" s="208" t="s">
        <v>48</v>
      </c>
      <c r="CL14" s="208" t="s">
        <v>13</v>
      </c>
      <c r="CM14" s="208" t="s">
        <v>48</v>
      </c>
      <c r="CN14" s="208" t="s">
        <v>13</v>
      </c>
      <c r="CO14" s="208" t="s">
        <v>48</v>
      </c>
      <c r="CP14" s="208" t="s">
        <v>13</v>
      </c>
      <c r="CQ14" s="208" t="s">
        <v>48</v>
      </c>
      <c r="CR14" s="208" t="s">
        <v>13</v>
      </c>
      <c r="CS14" s="208" t="s">
        <v>48</v>
      </c>
      <c r="CT14" s="208" t="s">
        <v>13</v>
      </c>
      <c r="CU14" s="208" t="s">
        <v>48</v>
      </c>
      <c r="CV14" s="208" t="s">
        <v>13</v>
      </c>
      <c r="CW14" s="208" t="s">
        <v>48</v>
      </c>
      <c r="CX14" s="208" t="s">
        <v>13</v>
      </c>
      <c r="CY14" s="208" t="s">
        <v>48</v>
      </c>
      <c r="CZ14" s="208" t="s">
        <v>13</v>
      </c>
      <c r="DA14" s="208" t="s">
        <v>48</v>
      </c>
      <c r="DB14" s="208" t="s">
        <v>13</v>
      </c>
      <c r="DC14" s="208" t="s">
        <v>48</v>
      </c>
      <c r="DD14" s="208" t="s">
        <v>13</v>
      </c>
      <c r="DE14" s="208" t="s">
        <v>48</v>
      </c>
      <c r="DF14" s="208" t="s">
        <v>13</v>
      </c>
      <c r="DG14" s="208" t="s">
        <v>48</v>
      </c>
    </row>
    <row r="15" spans="1:113" ht="15" customHeight="1">
      <c r="A15" s="177" t="s">
        <v>255</v>
      </c>
      <c r="B15" s="208" t="s">
        <v>13</v>
      </c>
      <c r="C15" s="208" t="s">
        <v>23</v>
      </c>
      <c r="D15" s="208" t="s">
        <v>13</v>
      </c>
      <c r="E15" s="208" t="s">
        <v>23</v>
      </c>
      <c r="F15" s="208" t="s">
        <v>13</v>
      </c>
      <c r="G15" s="208" t="s">
        <v>23</v>
      </c>
      <c r="H15" s="208" t="s">
        <v>13</v>
      </c>
      <c r="I15" s="208" t="s">
        <v>23</v>
      </c>
      <c r="J15" s="208" t="s">
        <v>13</v>
      </c>
      <c r="K15" s="208" t="s">
        <v>23</v>
      </c>
      <c r="L15" s="208" t="s">
        <v>13</v>
      </c>
      <c r="M15" s="208" t="s">
        <v>23</v>
      </c>
      <c r="N15" s="208" t="s">
        <v>13</v>
      </c>
      <c r="O15" s="208" t="s">
        <v>23</v>
      </c>
      <c r="P15" s="208" t="s">
        <v>13</v>
      </c>
      <c r="Q15" s="208" t="s">
        <v>23</v>
      </c>
      <c r="R15" s="208" t="s">
        <v>13</v>
      </c>
      <c r="S15" s="208" t="s">
        <v>23</v>
      </c>
      <c r="T15" s="208" t="s">
        <v>13</v>
      </c>
      <c r="U15" s="208" t="s">
        <v>23</v>
      </c>
      <c r="V15" s="208" t="s">
        <v>13</v>
      </c>
      <c r="W15" s="208" t="s">
        <v>23</v>
      </c>
      <c r="X15" s="208" t="s">
        <v>13</v>
      </c>
      <c r="Y15" s="208" t="s">
        <v>23</v>
      </c>
      <c r="Z15" s="208" t="s">
        <v>13</v>
      </c>
      <c r="AA15" s="208" t="s">
        <v>23</v>
      </c>
      <c r="AB15" s="208" t="s">
        <v>13</v>
      </c>
      <c r="AC15" s="208" t="s">
        <v>23</v>
      </c>
      <c r="AD15" s="208" t="s">
        <v>13</v>
      </c>
      <c r="AE15" s="208" t="s">
        <v>23</v>
      </c>
      <c r="AF15" s="208" t="s">
        <v>13</v>
      </c>
      <c r="AG15" s="208" t="s">
        <v>23</v>
      </c>
      <c r="AH15" s="208" t="s">
        <v>13</v>
      </c>
      <c r="AI15" s="208" t="s">
        <v>40</v>
      </c>
      <c r="AJ15" s="208" t="s">
        <v>13</v>
      </c>
      <c r="AK15" s="208" t="s">
        <v>40</v>
      </c>
      <c r="AL15" s="208" t="s">
        <v>13</v>
      </c>
      <c r="AM15" s="208" t="s">
        <v>47</v>
      </c>
      <c r="AN15" s="208" t="s">
        <v>13</v>
      </c>
      <c r="AO15" s="208" t="s">
        <v>47</v>
      </c>
      <c r="AP15" s="208" t="s">
        <v>13</v>
      </c>
      <c r="AQ15" s="208" t="s">
        <v>56</v>
      </c>
      <c r="AR15" s="208" t="s">
        <v>13</v>
      </c>
      <c r="AS15" s="208" t="s">
        <v>56</v>
      </c>
      <c r="AT15" s="208" t="s">
        <v>13</v>
      </c>
      <c r="AU15" s="208" t="s">
        <v>56</v>
      </c>
      <c r="AV15" s="208" t="s">
        <v>13</v>
      </c>
      <c r="AW15" s="208" t="s">
        <v>56</v>
      </c>
      <c r="AX15" s="208" t="s">
        <v>13</v>
      </c>
      <c r="AY15" s="208" t="s">
        <v>56</v>
      </c>
      <c r="AZ15" s="208" t="s">
        <v>13</v>
      </c>
      <c r="BA15" s="208" t="s">
        <v>56</v>
      </c>
      <c r="BB15" s="208" t="s">
        <v>13</v>
      </c>
      <c r="BC15" s="208" t="s">
        <v>56</v>
      </c>
      <c r="BD15" s="208" t="s">
        <v>13</v>
      </c>
      <c r="BE15" s="208" t="s">
        <v>56</v>
      </c>
      <c r="BF15" s="208" t="s">
        <v>13</v>
      </c>
      <c r="BG15" s="208" t="s">
        <v>56</v>
      </c>
      <c r="BH15" s="208" t="s">
        <v>13</v>
      </c>
      <c r="BI15" s="208" t="s">
        <v>56</v>
      </c>
      <c r="BJ15" s="208" t="s">
        <v>13</v>
      </c>
      <c r="BK15" s="208" t="s">
        <v>56</v>
      </c>
      <c r="BL15" s="208" t="s">
        <v>13</v>
      </c>
      <c r="BM15" s="208" t="s">
        <v>56</v>
      </c>
      <c r="BN15" s="208" t="s">
        <v>13</v>
      </c>
      <c r="BO15" s="208" t="s">
        <v>56</v>
      </c>
      <c r="BP15" s="208" t="s">
        <v>13</v>
      </c>
      <c r="BQ15" s="208" t="s">
        <v>56</v>
      </c>
      <c r="BR15" s="208" t="s">
        <v>13</v>
      </c>
      <c r="BS15" s="208" t="s">
        <v>56</v>
      </c>
      <c r="BT15" s="208" t="s">
        <v>13</v>
      </c>
      <c r="BU15" s="208" t="s">
        <v>56</v>
      </c>
      <c r="BV15" s="208" t="s">
        <v>13</v>
      </c>
      <c r="BW15" s="208" t="s">
        <v>56</v>
      </c>
      <c r="BX15" s="208" t="s">
        <v>13</v>
      </c>
      <c r="BY15" s="208" t="s">
        <v>56</v>
      </c>
      <c r="BZ15" s="208" t="s">
        <v>13</v>
      </c>
      <c r="CA15" s="208" t="s">
        <v>56</v>
      </c>
      <c r="CB15" s="208" t="s">
        <v>13</v>
      </c>
      <c r="CC15" s="208" t="s">
        <v>55</v>
      </c>
      <c r="CD15" s="208" t="s">
        <v>13</v>
      </c>
      <c r="CE15" s="208" t="s">
        <v>55</v>
      </c>
      <c r="CF15" s="208" t="s">
        <v>13</v>
      </c>
      <c r="CG15" s="208" t="s">
        <v>55</v>
      </c>
      <c r="CH15" s="208" t="s">
        <v>13</v>
      </c>
      <c r="CI15" s="208" t="s">
        <v>55</v>
      </c>
      <c r="CJ15" s="208" t="s">
        <v>13</v>
      </c>
      <c r="CK15" s="208" t="s">
        <v>55</v>
      </c>
      <c r="CL15" s="208" t="s">
        <v>13</v>
      </c>
      <c r="CM15" s="208" t="s">
        <v>55</v>
      </c>
      <c r="CN15" s="208" t="s">
        <v>13</v>
      </c>
      <c r="CO15" s="208" t="s">
        <v>55</v>
      </c>
      <c r="CP15" s="208" t="s">
        <v>13</v>
      </c>
      <c r="CQ15" s="208" t="s">
        <v>55</v>
      </c>
      <c r="CR15" s="208" t="s">
        <v>13</v>
      </c>
      <c r="CS15" s="208" t="s">
        <v>55</v>
      </c>
      <c r="CT15" s="208" t="s">
        <v>13</v>
      </c>
      <c r="CU15" s="208" t="s">
        <v>55</v>
      </c>
      <c r="CV15" s="208" t="s">
        <v>13</v>
      </c>
      <c r="CW15" s="208" t="s">
        <v>55</v>
      </c>
      <c r="CX15" s="208" t="s">
        <v>13</v>
      </c>
      <c r="CY15" s="208" t="s">
        <v>55</v>
      </c>
      <c r="CZ15" s="208" t="s">
        <v>13</v>
      </c>
      <c r="DA15" s="208" t="s">
        <v>55</v>
      </c>
      <c r="DB15" s="208" t="s">
        <v>13</v>
      </c>
      <c r="DC15" s="208" t="s">
        <v>55</v>
      </c>
      <c r="DD15" s="208" t="s">
        <v>13</v>
      </c>
      <c r="DE15" s="208" t="s">
        <v>55</v>
      </c>
      <c r="DF15" s="208" t="s">
        <v>13</v>
      </c>
      <c r="DG15" s="208" t="s">
        <v>55</v>
      </c>
    </row>
    <row r="16" spans="1:113" ht="15" customHeight="1">
      <c r="A16" s="177" t="s">
        <v>256</v>
      </c>
      <c r="B16" s="208" t="s">
        <v>13</v>
      </c>
      <c r="C16" s="208" t="s">
        <v>24</v>
      </c>
      <c r="D16" s="208" t="s">
        <v>13</v>
      </c>
      <c r="E16" s="208" t="s">
        <v>24</v>
      </c>
      <c r="F16" s="208" t="s">
        <v>13</v>
      </c>
      <c r="G16" s="208" t="s">
        <v>24</v>
      </c>
      <c r="H16" s="208" t="s">
        <v>13</v>
      </c>
      <c r="I16" s="208" t="s">
        <v>24</v>
      </c>
      <c r="J16" s="208" t="s">
        <v>13</v>
      </c>
      <c r="K16" s="208" t="s">
        <v>24</v>
      </c>
      <c r="L16" s="208" t="s">
        <v>13</v>
      </c>
      <c r="M16" s="208" t="s">
        <v>24</v>
      </c>
      <c r="N16" s="208" t="s">
        <v>13</v>
      </c>
      <c r="O16" s="208" t="s">
        <v>24</v>
      </c>
      <c r="P16" s="208" t="s">
        <v>13</v>
      </c>
      <c r="Q16" s="208" t="s">
        <v>24</v>
      </c>
      <c r="R16" s="208" t="s">
        <v>13</v>
      </c>
      <c r="S16" s="208" t="s">
        <v>24</v>
      </c>
      <c r="T16" s="208" t="s">
        <v>13</v>
      </c>
      <c r="U16" s="208" t="s">
        <v>24</v>
      </c>
      <c r="V16" s="208" t="s">
        <v>13</v>
      </c>
      <c r="W16" s="208" t="s">
        <v>24</v>
      </c>
      <c r="X16" s="208" t="s">
        <v>13</v>
      </c>
      <c r="Y16" s="208" t="s">
        <v>24</v>
      </c>
      <c r="Z16" s="208" t="s">
        <v>13</v>
      </c>
      <c r="AA16" s="208" t="s">
        <v>24</v>
      </c>
      <c r="AB16" s="208" t="s">
        <v>13</v>
      </c>
      <c r="AC16" s="208" t="s">
        <v>24</v>
      </c>
      <c r="AD16" s="208" t="s">
        <v>13</v>
      </c>
      <c r="AE16" s="208" t="s">
        <v>24</v>
      </c>
      <c r="AF16" s="208" t="s">
        <v>13</v>
      </c>
      <c r="AG16" s="208" t="s">
        <v>24</v>
      </c>
      <c r="AH16" s="208" t="s">
        <v>13</v>
      </c>
      <c r="AI16" s="208" t="s">
        <v>41</v>
      </c>
      <c r="AJ16" s="208" t="s">
        <v>13</v>
      </c>
      <c r="AK16" s="208" t="s">
        <v>41</v>
      </c>
      <c r="AL16" s="208" t="s">
        <v>13</v>
      </c>
      <c r="AM16" s="208" t="s">
        <v>48</v>
      </c>
      <c r="AN16" s="208" t="s">
        <v>13</v>
      </c>
      <c r="AO16" s="208" t="s">
        <v>48</v>
      </c>
      <c r="AP16" s="208" t="s">
        <v>13</v>
      </c>
      <c r="AQ16" s="208" t="s">
        <v>48</v>
      </c>
      <c r="AR16" s="208" t="s">
        <v>13</v>
      </c>
      <c r="AS16" s="208" t="s">
        <v>48</v>
      </c>
      <c r="AT16" s="208" t="s">
        <v>13</v>
      </c>
      <c r="AU16" s="208" t="s">
        <v>48</v>
      </c>
      <c r="AV16" s="208" t="s">
        <v>13</v>
      </c>
      <c r="AW16" s="208" t="s">
        <v>48</v>
      </c>
      <c r="AX16" s="208" t="s">
        <v>13</v>
      </c>
      <c r="AY16" s="208" t="s">
        <v>48</v>
      </c>
      <c r="AZ16" s="208" t="s">
        <v>13</v>
      </c>
      <c r="BA16" s="208" t="s">
        <v>48</v>
      </c>
      <c r="BB16" s="208" t="s">
        <v>13</v>
      </c>
      <c r="BC16" s="208" t="s">
        <v>48</v>
      </c>
      <c r="BD16" s="208" t="s">
        <v>13</v>
      </c>
      <c r="BE16" s="208" t="s">
        <v>48</v>
      </c>
      <c r="BF16" s="208" t="s">
        <v>13</v>
      </c>
      <c r="BG16" s="208" t="s">
        <v>48</v>
      </c>
      <c r="BH16" s="208" t="s">
        <v>13</v>
      </c>
      <c r="BI16" s="208" t="s">
        <v>48</v>
      </c>
      <c r="BJ16" s="208" t="s">
        <v>13</v>
      </c>
      <c r="BK16" s="208" t="s">
        <v>48</v>
      </c>
      <c r="BL16" s="208" t="s">
        <v>13</v>
      </c>
      <c r="BM16" s="208" t="s">
        <v>48</v>
      </c>
      <c r="BN16" s="208" t="s">
        <v>13</v>
      </c>
      <c r="BO16" s="208" t="s">
        <v>48</v>
      </c>
      <c r="BP16" s="208" t="s">
        <v>13</v>
      </c>
      <c r="BQ16" s="208" t="s">
        <v>48</v>
      </c>
      <c r="BR16" s="208" t="s">
        <v>13</v>
      </c>
      <c r="BS16" s="208" t="s">
        <v>48</v>
      </c>
      <c r="BT16" s="208" t="s">
        <v>13</v>
      </c>
      <c r="BU16" s="208" t="s">
        <v>48</v>
      </c>
      <c r="BV16" s="208" t="s">
        <v>13</v>
      </c>
      <c r="BW16" s="208" t="s">
        <v>48</v>
      </c>
      <c r="BX16" s="208" t="s">
        <v>13</v>
      </c>
      <c r="BY16" s="208" t="s">
        <v>48</v>
      </c>
      <c r="BZ16" s="208" t="s">
        <v>13</v>
      </c>
      <c r="CA16" s="208" t="s">
        <v>48</v>
      </c>
      <c r="CB16" s="208" t="s">
        <v>13</v>
      </c>
      <c r="CC16" s="208" t="s">
        <v>48</v>
      </c>
      <c r="CD16" s="208" t="s">
        <v>13</v>
      </c>
      <c r="CE16" s="208" t="s">
        <v>48</v>
      </c>
      <c r="CF16" s="208" t="s">
        <v>13</v>
      </c>
      <c r="CG16" s="208" t="s">
        <v>48</v>
      </c>
      <c r="CH16" s="208" t="s">
        <v>13</v>
      </c>
      <c r="CI16" s="208" t="s">
        <v>48</v>
      </c>
      <c r="CJ16" s="208" t="s">
        <v>13</v>
      </c>
      <c r="CK16" s="208" t="s">
        <v>48</v>
      </c>
      <c r="CL16" s="208" t="s">
        <v>13</v>
      </c>
      <c r="CM16" s="208" t="s">
        <v>48</v>
      </c>
      <c r="CN16" s="208" t="s">
        <v>13</v>
      </c>
      <c r="CO16" s="208" t="s">
        <v>48</v>
      </c>
      <c r="CP16" s="208" t="s">
        <v>13</v>
      </c>
      <c r="CQ16" s="208" t="s">
        <v>48</v>
      </c>
      <c r="CR16" s="208" t="s">
        <v>13</v>
      </c>
      <c r="CS16" s="208" t="s">
        <v>48</v>
      </c>
      <c r="CT16" s="208" t="s">
        <v>13</v>
      </c>
      <c r="CU16" s="208" t="s">
        <v>48</v>
      </c>
      <c r="CV16" s="208" t="s">
        <v>13</v>
      </c>
      <c r="CW16" s="208" t="s">
        <v>48</v>
      </c>
      <c r="CX16" s="208" t="s">
        <v>13</v>
      </c>
      <c r="CY16" s="208" t="s">
        <v>48</v>
      </c>
      <c r="CZ16" s="208" t="s">
        <v>13</v>
      </c>
      <c r="DA16" s="208" t="s">
        <v>48</v>
      </c>
      <c r="DB16" s="208" t="s">
        <v>13</v>
      </c>
      <c r="DC16" s="208" t="s">
        <v>48</v>
      </c>
      <c r="DD16" s="208" t="s">
        <v>13</v>
      </c>
      <c r="DE16" s="208" t="s">
        <v>48</v>
      </c>
      <c r="DF16" s="208" t="s">
        <v>13</v>
      </c>
      <c r="DG16" s="208" t="s">
        <v>48</v>
      </c>
    </row>
    <row r="17" spans="1:111" ht="15" customHeight="1">
      <c r="A17" s="177" t="s">
        <v>257</v>
      </c>
      <c r="B17" s="208" t="s">
        <v>25</v>
      </c>
      <c r="C17" s="208" t="s">
        <v>35</v>
      </c>
      <c r="D17" s="208" t="s">
        <v>25</v>
      </c>
      <c r="E17" s="208" t="s">
        <v>35</v>
      </c>
      <c r="F17" s="208" t="s">
        <v>25</v>
      </c>
      <c r="G17" s="208" t="s">
        <v>35</v>
      </c>
      <c r="H17" s="208" t="s">
        <v>25</v>
      </c>
      <c r="I17" s="208" t="s">
        <v>35</v>
      </c>
      <c r="J17" s="208" t="s">
        <v>25</v>
      </c>
      <c r="K17" s="208" t="s">
        <v>35</v>
      </c>
      <c r="L17" s="208" t="s">
        <v>25</v>
      </c>
      <c r="M17" s="208" t="s">
        <v>23</v>
      </c>
      <c r="N17" s="208" t="s">
        <v>25</v>
      </c>
      <c r="O17" s="208" t="s">
        <v>23</v>
      </c>
      <c r="P17" s="208" t="s">
        <v>25</v>
      </c>
      <c r="Q17" s="208" t="s">
        <v>23</v>
      </c>
      <c r="R17" s="208" t="s">
        <v>25</v>
      </c>
      <c r="S17" s="208" t="s">
        <v>23</v>
      </c>
      <c r="T17" s="208" t="s">
        <v>25</v>
      </c>
      <c r="U17" s="208" t="s">
        <v>23</v>
      </c>
      <c r="V17" s="208" t="s">
        <v>25</v>
      </c>
      <c r="W17" s="208" t="s">
        <v>23</v>
      </c>
      <c r="X17" s="208" t="s">
        <v>25</v>
      </c>
      <c r="Y17" s="208" t="s">
        <v>23</v>
      </c>
      <c r="Z17" s="208" t="s">
        <v>25</v>
      </c>
      <c r="AA17" s="208" t="s">
        <v>13</v>
      </c>
      <c r="AB17" s="208" t="s">
        <v>25</v>
      </c>
      <c r="AC17" s="208" t="s">
        <v>13</v>
      </c>
      <c r="AD17" s="208" t="s">
        <v>25</v>
      </c>
      <c r="AE17" s="208" t="s">
        <v>13</v>
      </c>
      <c r="AF17" s="208" t="s">
        <v>25</v>
      </c>
      <c r="AG17" s="208" t="s">
        <v>13</v>
      </c>
      <c r="AH17" s="208" t="s">
        <v>42</v>
      </c>
      <c r="AI17" s="208" t="s">
        <v>13</v>
      </c>
      <c r="AJ17" s="208" t="s">
        <v>42</v>
      </c>
      <c r="AK17" s="208" t="s">
        <v>13</v>
      </c>
      <c r="AL17" s="208" t="s">
        <v>49</v>
      </c>
      <c r="AM17" s="208" t="s">
        <v>13</v>
      </c>
      <c r="AN17" s="208" t="s">
        <v>49</v>
      </c>
      <c r="AO17" s="208" t="s">
        <v>13</v>
      </c>
      <c r="AP17" s="208" t="s">
        <v>57</v>
      </c>
      <c r="AQ17" s="208" t="s">
        <v>55</v>
      </c>
      <c r="AR17" s="208" t="s">
        <v>57</v>
      </c>
      <c r="AS17" s="208" t="s">
        <v>55</v>
      </c>
      <c r="AT17" s="208" t="s">
        <v>57</v>
      </c>
      <c r="AU17" s="208" t="s">
        <v>55</v>
      </c>
      <c r="AV17" s="208" t="s">
        <v>57</v>
      </c>
      <c r="AW17" s="208" t="s">
        <v>55</v>
      </c>
      <c r="AX17" s="208" t="s">
        <v>57</v>
      </c>
      <c r="AY17" s="208" t="s">
        <v>55</v>
      </c>
      <c r="AZ17" s="208" t="s">
        <v>57</v>
      </c>
      <c r="BA17" s="208" t="s">
        <v>55</v>
      </c>
      <c r="BB17" s="208" t="s">
        <v>57</v>
      </c>
      <c r="BC17" s="208" t="s">
        <v>55</v>
      </c>
      <c r="BD17" s="208" t="s">
        <v>57</v>
      </c>
      <c r="BE17" s="208" t="s">
        <v>55</v>
      </c>
      <c r="BF17" s="208" t="s">
        <v>57</v>
      </c>
      <c r="BG17" s="208" t="s">
        <v>55</v>
      </c>
      <c r="BH17" s="208" t="s">
        <v>57</v>
      </c>
      <c r="BI17" s="208" t="s">
        <v>55</v>
      </c>
      <c r="BJ17" s="208" t="s">
        <v>57</v>
      </c>
      <c r="BK17" s="208" t="s">
        <v>55</v>
      </c>
      <c r="BL17" s="208" t="s">
        <v>57</v>
      </c>
      <c r="BM17" s="208" t="s">
        <v>55</v>
      </c>
      <c r="BN17" s="208" t="s">
        <v>57</v>
      </c>
      <c r="BO17" s="208" t="s">
        <v>55</v>
      </c>
      <c r="BP17" s="208" t="s">
        <v>57</v>
      </c>
      <c r="BQ17" s="208" t="s">
        <v>55</v>
      </c>
      <c r="BR17" s="208" t="s">
        <v>57</v>
      </c>
      <c r="BS17" s="208" t="s">
        <v>55</v>
      </c>
      <c r="BT17" s="208" t="s">
        <v>57</v>
      </c>
      <c r="BU17" s="208" t="s">
        <v>55</v>
      </c>
      <c r="BV17" s="208" t="s">
        <v>57</v>
      </c>
      <c r="BW17" s="208" t="s">
        <v>55</v>
      </c>
      <c r="BX17" s="208" t="s">
        <v>57</v>
      </c>
      <c r="BY17" s="208" t="s">
        <v>55</v>
      </c>
      <c r="BZ17" s="208" t="s">
        <v>57</v>
      </c>
      <c r="CA17" s="208" t="s">
        <v>55</v>
      </c>
      <c r="CB17" s="208" t="s">
        <v>57</v>
      </c>
      <c r="CC17" s="208" t="s">
        <v>55</v>
      </c>
      <c r="CD17" s="208" t="s">
        <v>57</v>
      </c>
      <c r="CE17" s="208" t="s">
        <v>55</v>
      </c>
      <c r="CF17" s="208" t="s">
        <v>603</v>
      </c>
      <c r="CG17" s="208" t="s">
        <v>55</v>
      </c>
      <c r="CH17" s="208" t="s">
        <v>603</v>
      </c>
      <c r="CI17" s="208" t="s">
        <v>55</v>
      </c>
      <c r="CJ17" s="208" t="s">
        <v>603</v>
      </c>
      <c r="CK17" s="208" t="s">
        <v>55</v>
      </c>
      <c r="CL17" s="208" t="s">
        <v>603</v>
      </c>
      <c r="CM17" s="208" t="s">
        <v>55</v>
      </c>
      <c r="CN17" s="208" t="s">
        <v>603</v>
      </c>
      <c r="CO17" s="208" t="s">
        <v>55</v>
      </c>
      <c r="CP17" s="208" t="s">
        <v>603</v>
      </c>
      <c r="CQ17" s="208" t="s">
        <v>55</v>
      </c>
      <c r="CR17" s="208" t="s">
        <v>603</v>
      </c>
      <c r="CS17" s="208" t="s">
        <v>55</v>
      </c>
      <c r="CT17" s="208" t="s">
        <v>603</v>
      </c>
      <c r="CU17" s="208" t="s">
        <v>55</v>
      </c>
      <c r="CV17" s="208" t="s">
        <v>603</v>
      </c>
      <c r="CW17" s="208" t="s">
        <v>55</v>
      </c>
      <c r="CX17" s="208" t="s">
        <v>603</v>
      </c>
      <c r="CY17" s="208" t="s">
        <v>55</v>
      </c>
      <c r="CZ17" s="208" t="s">
        <v>603</v>
      </c>
      <c r="DA17" s="208" t="s">
        <v>55</v>
      </c>
      <c r="DB17" s="208" t="s">
        <v>603</v>
      </c>
      <c r="DC17" s="208" t="s">
        <v>55</v>
      </c>
      <c r="DD17" s="208" t="s">
        <v>603</v>
      </c>
      <c r="DE17" s="208" t="s">
        <v>55</v>
      </c>
      <c r="DF17" s="208" t="s">
        <v>603</v>
      </c>
      <c r="DG17" s="208" t="s">
        <v>55</v>
      </c>
    </row>
    <row r="18" spans="1:111">
      <c r="A18" s="177" t="s">
        <v>258</v>
      </c>
      <c r="B18" s="208" t="s">
        <v>26</v>
      </c>
      <c r="C18" s="208" t="s">
        <v>24</v>
      </c>
      <c r="D18" s="208" t="s">
        <v>26</v>
      </c>
      <c r="E18" s="208" t="s">
        <v>24</v>
      </c>
      <c r="F18" s="208" t="s">
        <v>26</v>
      </c>
      <c r="G18" s="208" t="s">
        <v>24</v>
      </c>
      <c r="H18" s="208" t="s">
        <v>26</v>
      </c>
      <c r="I18" s="208" t="s">
        <v>24</v>
      </c>
      <c r="J18" s="208" t="s">
        <v>26</v>
      </c>
      <c r="K18" s="208" t="s">
        <v>24</v>
      </c>
      <c r="L18" s="208" t="s">
        <v>26</v>
      </c>
      <c r="M18" s="208" t="s">
        <v>24</v>
      </c>
      <c r="N18" s="208" t="s">
        <v>26</v>
      </c>
      <c r="O18" s="208" t="s">
        <v>24</v>
      </c>
      <c r="P18" s="208" t="s">
        <v>26</v>
      </c>
      <c r="Q18" s="208" t="s">
        <v>24</v>
      </c>
      <c r="R18" s="208" t="s">
        <v>26</v>
      </c>
      <c r="S18" s="208" t="s">
        <v>24</v>
      </c>
      <c r="T18" s="208" t="s">
        <v>26</v>
      </c>
      <c r="U18" s="208" t="s">
        <v>24</v>
      </c>
      <c r="V18" s="208" t="s">
        <v>26</v>
      </c>
      <c r="W18" s="208" t="s">
        <v>24</v>
      </c>
      <c r="X18" s="208" t="s">
        <v>26</v>
      </c>
      <c r="Y18" s="208" t="s">
        <v>24</v>
      </c>
      <c r="Z18" s="208" t="s">
        <v>26</v>
      </c>
      <c r="AA18" s="208" t="s">
        <v>13</v>
      </c>
      <c r="AB18" s="208" t="s">
        <v>26</v>
      </c>
      <c r="AC18" s="208" t="s">
        <v>13</v>
      </c>
      <c r="AD18" s="208" t="s">
        <v>26</v>
      </c>
      <c r="AE18" s="208" t="s">
        <v>13</v>
      </c>
      <c r="AF18" s="208" t="s">
        <v>26</v>
      </c>
      <c r="AG18" s="208" t="s">
        <v>13</v>
      </c>
      <c r="AH18" s="208" t="s">
        <v>26</v>
      </c>
      <c r="AI18" s="208" t="s">
        <v>13</v>
      </c>
      <c r="AJ18" s="208" t="s">
        <v>26</v>
      </c>
      <c r="AK18" s="208" t="s">
        <v>13</v>
      </c>
      <c r="AL18" s="208" t="s">
        <v>26</v>
      </c>
      <c r="AM18" s="208" t="s">
        <v>13</v>
      </c>
      <c r="AN18" s="208" t="s">
        <v>26</v>
      </c>
      <c r="AO18" s="208" t="s">
        <v>13</v>
      </c>
      <c r="AP18" s="208" t="s">
        <v>26</v>
      </c>
      <c r="AQ18" s="208" t="s">
        <v>48</v>
      </c>
      <c r="AR18" s="208" t="s">
        <v>26</v>
      </c>
      <c r="AS18" s="208" t="s">
        <v>48</v>
      </c>
      <c r="AT18" s="208" t="s">
        <v>26</v>
      </c>
      <c r="AU18" s="208" t="s">
        <v>48</v>
      </c>
      <c r="AV18" s="208" t="s">
        <v>26</v>
      </c>
      <c r="AW18" s="208" t="s">
        <v>48</v>
      </c>
      <c r="AX18" s="208" t="s">
        <v>26</v>
      </c>
      <c r="AY18" s="208" t="s">
        <v>48</v>
      </c>
      <c r="AZ18" s="208" t="s">
        <v>26</v>
      </c>
      <c r="BA18" s="208" t="s">
        <v>48</v>
      </c>
      <c r="BB18" s="208" t="s">
        <v>26</v>
      </c>
      <c r="BC18" s="208" t="s">
        <v>48</v>
      </c>
      <c r="BD18" s="208" t="s">
        <v>26</v>
      </c>
      <c r="BE18" s="208" t="s">
        <v>48</v>
      </c>
      <c r="BF18" s="208" t="s">
        <v>26</v>
      </c>
      <c r="BG18" s="208" t="s">
        <v>48</v>
      </c>
      <c r="BH18" s="208" t="s">
        <v>26</v>
      </c>
      <c r="BI18" s="208" t="s">
        <v>48</v>
      </c>
      <c r="BJ18" s="208" t="s">
        <v>26</v>
      </c>
      <c r="BK18" s="208" t="s">
        <v>48</v>
      </c>
      <c r="BL18" s="208" t="s">
        <v>26</v>
      </c>
      <c r="BM18" s="208" t="s">
        <v>48</v>
      </c>
      <c r="BN18" s="208" t="s">
        <v>26</v>
      </c>
      <c r="BO18" s="208" t="s">
        <v>48</v>
      </c>
      <c r="BP18" s="208" t="s">
        <v>26</v>
      </c>
      <c r="BQ18" s="208" t="s">
        <v>48</v>
      </c>
      <c r="BR18" s="208" t="s">
        <v>26</v>
      </c>
      <c r="BS18" s="208" t="s">
        <v>48</v>
      </c>
      <c r="BT18" s="208" t="s">
        <v>26</v>
      </c>
      <c r="BU18" s="208" t="s">
        <v>48</v>
      </c>
      <c r="BV18" s="208" t="s">
        <v>26</v>
      </c>
      <c r="BW18" s="208" t="s">
        <v>48</v>
      </c>
      <c r="BX18" s="208" t="s">
        <v>26</v>
      </c>
      <c r="BY18" s="208" t="s">
        <v>48</v>
      </c>
      <c r="BZ18" s="208" t="s">
        <v>26</v>
      </c>
      <c r="CA18" s="208" t="s">
        <v>48</v>
      </c>
      <c r="CB18" s="208" t="s">
        <v>26</v>
      </c>
      <c r="CC18" s="208" t="s">
        <v>48</v>
      </c>
      <c r="CD18" s="208" t="s">
        <v>26</v>
      </c>
      <c r="CE18" s="208" t="s">
        <v>48</v>
      </c>
      <c r="CF18" s="208" t="s">
        <v>604</v>
      </c>
      <c r="CG18" s="208" t="s">
        <v>48</v>
      </c>
      <c r="CH18" s="208" t="s">
        <v>604</v>
      </c>
      <c r="CI18" s="208" t="s">
        <v>48</v>
      </c>
      <c r="CJ18" s="208" t="s">
        <v>604</v>
      </c>
      <c r="CK18" s="208" t="s">
        <v>48</v>
      </c>
      <c r="CL18" s="208" t="s">
        <v>604</v>
      </c>
      <c r="CM18" s="208" t="s">
        <v>48</v>
      </c>
      <c r="CN18" s="208" t="s">
        <v>604</v>
      </c>
      <c r="CO18" s="208" t="s">
        <v>48</v>
      </c>
      <c r="CP18" s="208" t="s">
        <v>604</v>
      </c>
      <c r="CQ18" s="208" t="s">
        <v>48</v>
      </c>
      <c r="CR18" s="208" t="s">
        <v>604</v>
      </c>
      <c r="CS18" s="208" t="s">
        <v>48</v>
      </c>
      <c r="CT18" s="208" t="s">
        <v>604</v>
      </c>
      <c r="CU18" s="208" t="s">
        <v>48</v>
      </c>
      <c r="CV18" s="208" t="s">
        <v>604</v>
      </c>
      <c r="CW18" s="208" t="s">
        <v>48</v>
      </c>
      <c r="CX18" s="208" t="s">
        <v>604</v>
      </c>
      <c r="CY18" s="208" t="s">
        <v>48</v>
      </c>
      <c r="CZ18" s="208" t="s">
        <v>604</v>
      </c>
      <c r="DA18" s="208" t="s">
        <v>48</v>
      </c>
      <c r="DB18" s="208" t="s">
        <v>604</v>
      </c>
      <c r="DC18" s="208" t="s">
        <v>48</v>
      </c>
      <c r="DD18" s="208" t="s">
        <v>604</v>
      </c>
      <c r="DE18" s="208" t="s">
        <v>48</v>
      </c>
      <c r="DF18" s="208" t="s">
        <v>604</v>
      </c>
      <c r="DG18" s="208" t="s">
        <v>48</v>
      </c>
    </row>
    <row r="19" spans="1:111">
      <c r="A19" s="250" t="s">
        <v>18</v>
      </c>
      <c r="B19" s="249" t="s">
        <v>281</v>
      </c>
      <c r="C19" s="249" t="s">
        <v>280</v>
      </c>
      <c r="D19" s="249" t="s">
        <v>281</v>
      </c>
      <c r="E19" s="249" t="s">
        <v>280</v>
      </c>
      <c r="F19" s="249" t="s">
        <v>281</v>
      </c>
      <c r="G19" s="249" t="s">
        <v>280</v>
      </c>
      <c r="H19" s="249" t="s">
        <v>281</v>
      </c>
      <c r="I19" s="249" t="s">
        <v>280</v>
      </c>
      <c r="J19" s="249" t="s">
        <v>281</v>
      </c>
      <c r="K19" s="249" t="s">
        <v>280</v>
      </c>
      <c r="L19" s="249" t="s">
        <v>281</v>
      </c>
      <c r="M19" s="249" t="s">
        <v>280</v>
      </c>
      <c r="N19" s="249" t="s">
        <v>281</v>
      </c>
      <c r="O19" s="249" t="s">
        <v>280</v>
      </c>
      <c r="P19" s="249" t="s">
        <v>281</v>
      </c>
      <c r="Q19" s="249" t="s">
        <v>280</v>
      </c>
      <c r="R19" s="249" t="s">
        <v>281</v>
      </c>
      <c r="S19" s="249" t="s">
        <v>280</v>
      </c>
      <c r="T19" s="249" t="s">
        <v>281</v>
      </c>
      <c r="U19" s="249" t="s">
        <v>280</v>
      </c>
      <c r="V19" s="249" t="s">
        <v>281</v>
      </c>
      <c r="W19" s="249" t="s">
        <v>280</v>
      </c>
      <c r="X19" s="249" t="s">
        <v>281</v>
      </c>
      <c r="Y19" s="249" t="s">
        <v>280</v>
      </c>
      <c r="Z19" s="249" t="s">
        <v>281</v>
      </c>
      <c r="AA19" s="249" t="s">
        <v>280</v>
      </c>
      <c r="AB19" s="249" t="s">
        <v>281</v>
      </c>
      <c r="AC19" s="249" t="s">
        <v>280</v>
      </c>
      <c r="AD19" s="249" t="s">
        <v>281</v>
      </c>
      <c r="AE19" s="249" t="s">
        <v>280</v>
      </c>
      <c r="AF19" s="249" t="s">
        <v>281</v>
      </c>
      <c r="AG19" s="249" t="s">
        <v>280</v>
      </c>
      <c r="AH19" s="249" t="s">
        <v>281</v>
      </c>
      <c r="AI19" s="249" t="s">
        <v>280</v>
      </c>
      <c r="AJ19" s="249" t="s">
        <v>281</v>
      </c>
      <c r="AK19" s="249" t="s">
        <v>280</v>
      </c>
      <c r="AL19" s="249" t="s">
        <v>281</v>
      </c>
      <c r="AM19" s="249" t="s">
        <v>280</v>
      </c>
      <c r="AN19" s="249" t="s">
        <v>281</v>
      </c>
      <c r="AO19" s="249" t="s">
        <v>280</v>
      </c>
      <c r="AP19" s="249" t="s">
        <v>281</v>
      </c>
      <c r="AQ19" s="249" t="s">
        <v>280</v>
      </c>
      <c r="AR19" s="249" t="s">
        <v>281</v>
      </c>
      <c r="AS19" s="249" t="s">
        <v>280</v>
      </c>
      <c r="AT19" s="249" t="s">
        <v>281</v>
      </c>
      <c r="AU19" s="249" t="s">
        <v>280</v>
      </c>
      <c r="AV19" s="249" t="s">
        <v>281</v>
      </c>
      <c r="AW19" s="249" t="s">
        <v>280</v>
      </c>
      <c r="AX19" s="249" t="s">
        <v>281</v>
      </c>
      <c r="AY19" s="249" t="s">
        <v>280</v>
      </c>
      <c r="AZ19" s="249" t="s">
        <v>281</v>
      </c>
      <c r="BA19" s="249" t="s">
        <v>280</v>
      </c>
      <c r="BB19" s="249" t="s">
        <v>281</v>
      </c>
      <c r="BC19" s="249" t="s">
        <v>280</v>
      </c>
      <c r="BD19" s="249" t="s">
        <v>281</v>
      </c>
      <c r="BE19" s="249" t="s">
        <v>280</v>
      </c>
      <c r="BF19" s="249" t="s">
        <v>281</v>
      </c>
      <c r="BG19" s="249" t="s">
        <v>280</v>
      </c>
      <c r="BH19" s="249" t="s">
        <v>281</v>
      </c>
      <c r="BI19" s="249" t="s">
        <v>280</v>
      </c>
      <c r="BJ19" s="249" t="s">
        <v>281</v>
      </c>
      <c r="BK19" s="249" t="s">
        <v>280</v>
      </c>
      <c r="BL19" s="249" t="s">
        <v>281</v>
      </c>
      <c r="BM19" s="249" t="s">
        <v>280</v>
      </c>
      <c r="BN19" s="249" t="s">
        <v>281</v>
      </c>
      <c r="BO19" s="249" t="s">
        <v>280</v>
      </c>
      <c r="BP19" s="249" t="s">
        <v>281</v>
      </c>
      <c r="BQ19" s="249" t="s">
        <v>280</v>
      </c>
      <c r="BR19" s="249" t="s">
        <v>281</v>
      </c>
      <c r="BS19" s="249" t="s">
        <v>280</v>
      </c>
      <c r="BT19" s="249" t="s">
        <v>281</v>
      </c>
      <c r="BU19" s="249" t="s">
        <v>280</v>
      </c>
      <c r="BV19" s="249" t="s">
        <v>281</v>
      </c>
      <c r="BW19" s="249" t="s">
        <v>280</v>
      </c>
      <c r="BX19" s="249" t="s">
        <v>281</v>
      </c>
      <c r="BY19" s="249" t="s">
        <v>280</v>
      </c>
      <c r="BZ19" s="249" t="s">
        <v>281</v>
      </c>
      <c r="CA19" s="249" t="s">
        <v>280</v>
      </c>
      <c r="CB19" s="249" t="s">
        <v>281</v>
      </c>
      <c r="CC19" s="249" t="s">
        <v>280</v>
      </c>
      <c r="CD19" s="249" t="s">
        <v>504</v>
      </c>
      <c r="CE19" s="249" t="s">
        <v>505</v>
      </c>
      <c r="CF19" s="249" t="s">
        <v>504</v>
      </c>
      <c r="CG19" s="249" t="s">
        <v>505</v>
      </c>
      <c r="CH19" s="249" t="s">
        <v>504</v>
      </c>
      <c r="CI19" s="249" t="s">
        <v>505</v>
      </c>
      <c r="CJ19" s="249" t="s">
        <v>504</v>
      </c>
      <c r="CK19" s="249" t="s">
        <v>505</v>
      </c>
      <c r="CL19" s="249" t="s">
        <v>504</v>
      </c>
      <c r="CM19" s="249" t="s">
        <v>505</v>
      </c>
      <c r="CN19" s="249" t="s">
        <v>504</v>
      </c>
      <c r="CO19" s="249" t="s">
        <v>505</v>
      </c>
      <c r="CP19" s="249" t="s">
        <v>504</v>
      </c>
      <c r="CQ19" s="249" t="s">
        <v>505</v>
      </c>
      <c r="CR19" s="249" t="s">
        <v>504</v>
      </c>
      <c r="CS19" s="249" t="s">
        <v>505</v>
      </c>
      <c r="CT19" s="249" t="s">
        <v>504</v>
      </c>
      <c r="CU19" s="249" t="s">
        <v>505</v>
      </c>
      <c r="CV19" s="249" t="s">
        <v>504</v>
      </c>
      <c r="CW19" s="249" t="s">
        <v>505</v>
      </c>
      <c r="CX19" s="249" t="s">
        <v>504</v>
      </c>
      <c r="CY19" s="249" t="s">
        <v>505</v>
      </c>
      <c r="CZ19" s="249" t="s">
        <v>504</v>
      </c>
      <c r="DA19" s="249" t="s">
        <v>505</v>
      </c>
      <c r="DB19" s="249" t="s">
        <v>504</v>
      </c>
      <c r="DC19" s="249" t="s">
        <v>505</v>
      </c>
      <c r="DD19" s="249" t="s">
        <v>504</v>
      </c>
      <c r="DE19" s="249" t="s">
        <v>505</v>
      </c>
      <c r="DF19" s="249" t="s">
        <v>504</v>
      </c>
      <c r="DG19" s="249" t="s">
        <v>505</v>
      </c>
    </row>
    <row r="20" spans="1:111">
      <c r="A20" s="251" t="s">
        <v>259</v>
      </c>
      <c r="B20" s="208" t="s">
        <v>13</v>
      </c>
      <c r="C20" s="208" t="s">
        <v>32</v>
      </c>
      <c r="D20" s="208" t="s">
        <v>13</v>
      </c>
      <c r="E20" s="208" t="s">
        <v>32</v>
      </c>
      <c r="F20" s="208" t="s">
        <v>13</v>
      </c>
      <c r="G20" s="208" t="s">
        <v>32</v>
      </c>
      <c r="H20" s="208" t="s">
        <v>13</v>
      </c>
      <c r="I20" s="208" t="s">
        <v>21</v>
      </c>
      <c r="J20" s="208" t="s">
        <v>13</v>
      </c>
      <c r="K20" s="208" t="s">
        <v>21</v>
      </c>
      <c r="L20" s="208" t="s">
        <v>13</v>
      </c>
      <c r="M20" s="208" t="s">
        <v>21</v>
      </c>
      <c r="N20" s="208" t="s">
        <v>13</v>
      </c>
      <c r="O20" s="208" t="s">
        <v>21</v>
      </c>
      <c r="P20" s="208" t="s">
        <v>13</v>
      </c>
      <c r="Q20" s="208" t="s">
        <v>21</v>
      </c>
      <c r="R20" s="208" t="s">
        <v>13</v>
      </c>
      <c r="S20" s="208" t="s">
        <v>21</v>
      </c>
      <c r="T20" s="208" t="s">
        <v>13</v>
      </c>
      <c r="U20" s="208" t="s">
        <v>21</v>
      </c>
      <c r="V20" s="208" t="s">
        <v>13</v>
      </c>
      <c r="W20" s="208" t="s">
        <v>21</v>
      </c>
      <c r="X20" s="208" t="s">
        <v>13</v>
      </c>
      <c r="Y20" s="208" t="s">
        <v>21</v>
      </c>
      <c r="Z20" s="208" t="s">
        <v>13</v>
      </c>
      <c r="AA20" s="208" t="s">
        <v>21</v>
      </c>
      <c r="AB20" s="208" t="s">
        <v>13</v>
      </c>
      <c r="AC20" s="208" t="s">
        <v>32</v>
      </c>
      <c r="AD20" s="208" t="s">
        <v>13</v>
      </c>
      <c r="AE20" s="208" t="s">
        <v>32</v>
      </c>
      <c r="AF20" s="208" t="s">
        <v>13</v>
      </c>
      <c r="AG20" s="208" t="s">
        <v>32</v>
      </c>
      <c r="AH20" s="208" t="s">
        <v>13</v>
      </c>
      <c r="AI20" s="208" t="s">
        <v>32</v>
      </c>
      <c r="AJ20" s="208" t="s">
        <v>13</v>
      </c>
      <c r="AK20" s="208" t="s">
        <v>32</v>
      </c>
      <c r="AL20" s="208" t="s">
        <v>13</v>
      </c>
      <c r="AM20" s="208" t="s">
        <v>32</v>
      </c>
      <c r="AN20" s="208" t="s">
        <v>13</v>
      </c>
      <c r="AO20" s="208" t="s">
        <v>52</v>
      </c>
      <c r="AP20" s="208" t="s">
        <v>13</v>
      </c>
      <c r="AQ20" s="208" t="s">
        <v>52</v>
      </c>
      <c r="AR20" s="208" t="s">
        <v>13</v>
      </c>
      <c r="AS20" s="208" t="s">
        <v>52</v>
      </c>
      <c r="AT20" s="208" t="s">
        <v>13</v>
      </c>
      <c r="AU20" s="208" t="s">
        <v>52</v>
      </c>
      <c r="AV20" s="208" t="s">
        <v>13</v>
      </c>
      <c r="AW20" s="208" t="s">
        <v>52</v>
      </c>
      <c r="AX20" s="208" t="s">
        <v>13</v>
      </c>
      <c r="AY20" s="208" t="s">
        <v>52</v>
      </c>
      <c r="AZ20" s="208" t="s">
        <v>13</v>
      </c>
      <c r="BA20" s="208" t="s">
        <v>52</v>
      </c>
      <c r="BB20" s="208" t="s">
        <v>13</v>
      </c>
      <c r="BC20" s="208" t="s">
        <v>52</v>
      </c>
      <c r="BD20" s="208" t="s">
        <v>13</v>
      </c>
      <c r="BE20" s="208" t="s">
        <v>59</v>
      </c>
      <c r="BF20" s="208" t="s">
        <v>13</v>
      </c>
      <c r="BG20" s="208" t="s">
        <v>59</v>
      </c>
      <c r="BH20" s="208" t="s">
        <v>13</v>
      </c>
      <c r="BI20" s="208" t="s">
        <v>59</v>
      </c>
      <c r="BJ20" s="208" t="s">
        <v>13</v>
      </c>
      <c r="BK20" s="208" t="s">
        <v>59</v>
      </c>
      <c r="BL20" s="208" t="s">
        <v>13</v>
      </c>
      <c r="BM20" s="208" t="s">
        <v>59</v>
      </c>
      <c r="BN20" s="208" t="s">
        <v>13</v>
      </c>
      <c r="BO20" s="208" t="s">
        <v>59</v>
      </c>
      <c r="BP20" s="208" t="s">
        <v>13</v>
      </c>
      <c r="BQ20" s="208" t="s">
        <v>59</v>
      </c>
      <c r="BR20" s="208" t="s">
        <v>13</v>
      </c>
      <c r="BS20" s="208" t="s">
        <v>59</v>
      </c>
      <c r="BT20" s="208" t="s">
        <v>13</v>
      </c>
      <c r="BU20" s="208" t="s">
        <v>59</v>
      </c>
      <c r="BV20" s="208" t="s">
        <v>13</v>
      </c>
      <c r="BW20" s="208" t="s">
        <v>59</v>
      </c>
      <c r="BX20" s="208" t="s">
        <v>13</v>
      </c>
      <c r="BY20" s="208" t="s">
        <v>59</v>
      </c>
      <c r="BZ20" s="208" t="s">
        <v>13</v>
      </c>
      <c r="CA20" s="208" t="s">
        <v>59</v>
      </c>
      <c r="CB20" s="208" t="s">
        <v>13</v>
      </c>
      <c r="CC20" s="208" t="s">
        <v>59</v>
      </c>
      <c r="CD20" s="208" t="s">
        <v>13</v>
      </c>
      <c r="CE20" s="208" t="s">
        <v>59</v>
      </c>
      <c r="CF20" s="208" t="s">
        <v>13</v>
      </c>
      <c r="CG20" s="208" t="s">
        <v>59</v>
      </c>
      <c r="CH20" s="208" t="s">
        <v>13</v>
      </c>
      <c r="CI20" s="208" t="s">
        <v>59</v>
      </c>
      <c r="CJ20" s="208" t="s">
        <v>13</v>
      </c>
      <c r="CK20" s="208" t="s">
        <v>59</v>
      </c>
      <c r="CL20" s="208" t="s">
        <v>13</v>
      </c>
      <c r="CM20" s="208" t="s">
        <v>59</v>
      </c>
      <c r="CN20" s="208" t="s">
        <v>13</v>
      </c>
      <c r="CO20" s="208" t="s">
        <v>59</v>
      </c>
      <c r="CP20" s="208" t="s">
        <v>13</v>
      </c>
      <c r="CQ20" s="208" t="s">
        <v>59</v>
      </c>
      <c r="CR20" s="208" t="s">
        <v>13</v>
      </c>
      <c r="CS20" s="208" t="s">
        <v>59</v>
      </c>
      <c r="CT20" s="208" t="s">
        <v>13</v>
      </c>
      <c r="CU20" s="208" t="s">
        <v>59</v>
      </c>
      <c r="CV20" s="208" t="s">
        <v>13</v>
      </c>
      <c r="CW20" s="208" t="s">
        <v>59</v>
      </c>
      <c r="CX20" s="208" t="s">
        <v>13</v>
      </c>
      <c r="CY20" s="208" t="s">
        <v>59</v>
      </c>
      <c r="CZ20" s="208" t="s">
        <v>13</v>
      </c>
      <c r="DA20" s="208" t="s">
        <v>52</v>
      </c>
      <c r="DB20" s="208" t="s">
        <v>13</v>
      </c>
      <c r="DC20" s="208" t="s">
        <v>52</v>
      </c>
      <c r="DD20" s="208" t="s">
        <v>13</v>
      </c>
      <c r="DE20" s="208" t="s">
        <v>52</v>
      </c>
      <c r="DF20" s="208" t="s">
        <v>13</v>
      </c>
      <c r="DG20" s="208" t="s">
        <v>52</v>
      </c>
    </row>
    <row r="21" spans="1:111">
      <c r="A21" s="251" t="s">
        <v>260</v>
      </c>
      <c r="B21" s="208" t="s">
        <v>13</v>
      </c>
      <c r="C21" s="208" t="s">
        <v>33</v>
      </c>
      <c r="D21" s="208" t="s">
        <v>13</v>
      </c>
      <c r="E21" s="208" t="s">
        <v>33</v>
      </c>
      <c r="F21" s="208" t="s">
        <v>13</v>
      </c>
      <c r="G21" s="208" t="s">
        <v>33</v>
      </c>
      <c r="H21" s="208" t="s">
        <v>13</v>
      </c>
      <c r="I21" s="208" t="s">
        <v>29</v>
      </c>
      <c r="J21" s="208" t="s">
        <v>13</v>
      </c>
      <c r="K21" s="208" t="s">
        <v>29</v>
      </c>
      <c r="L21" s="208" t="s">
        <v>13</v>
      </c>
      <c r="M21" s="208" t="s">
        <v>29</v>
      </c>
      <c r="N21" s="208" t="s">
        <v>13</v>
      </c>
      <c r="O21" s="208" t="s">
        <v>29</v>
      </c>
      <c r="P21" s="208" t="s">
        <v>13</v>
      </c>
      <c r="Q21" s="208" t="s">
        <v>29</v>
      </c>
      <c r="R21" s="208" t="s">
        <v>13</v>
      </c>
      <c r="S21" s="208" t="s">
        <v>29</v>
      </c>
      <c r="T21" s="208" t="s">
        <v>13</v>
      </c>
      <c r="U21" s="208" t="s">
        <v>29</v>
      </c>
      <c r="V21" s="208" t="s">
        <v>13</v>
      </c>
      <c r="W21" s="208" t="s">
        <v>29</v>
      </c>
      <c r="X21" s="208" t="s">
        <v>13</v>
      </c>
      <c r="Y21" s="208" t="s">
        <v>29</v>
      </c>
      <c r="Z21" s="208" t="s">
        <v>13</v>
      </c>
      <c r="AA21" s="208" t="s">
        <v>29</v>
      </c>
      <c r="AB21" s="208" t="s">
        <v>13</v>
      </c>
      <c r="AC21" s="208" t="s">
        <v>33</v>
      </c>
      <c r="AD21" s="208" t="s">
        <v>13</v>
      </c>
      <c r="AE21" s="208" t="s">
        <v>33</v>
      </c>
      <c r="AF21" s="208" t="s">
        <v>13</v>
      </c>
      <c r="AG21" s="208" t="s">
        <v>33</v>
      </c>
      <c r="AH21" s="208" t="s">
        <v>13</v>
      </c>
      <c r="AI21" s="208" t="s">
        <v>33</v>
      </c>
      <c r="AJ21" s="249" t="s">
        <v>13</v>
      </c>
      <c r="AK21" s="208" t="s">
        <v>33</v>
      </c>
      <c r="AL21" s="249" t="s">
        <v>13</v>
      </c>
      <c r="AM21" s="208" t="s">
        <v>33</v>
      </c>
      <c r="AN21" s="249" t="s">
        <v>13</v>
      </c>
      <c r="AO21" s="208" t="s">
        <v>33</v>
      </c>
      <c r="AP21" s="249" t="s">
        <v>13</v>
      </c>
      <c r="AQ21" s="208" t="s">
        <v>33</v>
      </c>
      <c r="AR21" s="249" t="s">
        <v>13</v>
      </c>
      <c r="AS21" s="208" t="s">
        <v>33</v>
      </c>
      <c r="AT21" s="249" t="s">
        <v>13</v>
      </c>
      <c r="AU21" s="208" t="s">
        <v>33</v>
      </c>
      <c r="AV21" s="249" t="s">
        <v>13</v>
      </c>
      <c r="AW21" s="208" t="s">
        <v>33</v>
      </c>
      <c r="AX21" s="249" t="s">
        <v>13</v>
      </c>
      <c r="AY21" s="208" t="s">
        <v>33</v>
      </c>
      <c r="AZ21" s="249" t="s">
        <v>13</v>
      </c>
      <c r="BA21" s="208" t="s">
        <v>33</v>
      </c>
      <c r="BB21" s="249" t="s">
        <v>13</v>
      </c>
      <c r="BC21" s="208" t="s">
        <v>33</v>
      </c>
      <c r="BD21" s="249" t="s">
        <v>13</v>
      </c>
      <c r="BE21" s="208" t="s">
        <v>33</v>
      </c>
      <c r="BF21" s="249" t="s">
        <v>13</v>
      </c>
      <c r="BG21" s="208" t="s">
        <v>46</v>
      </c>
      <c r="BH21" s="249" t="s">
        <v>13</v>
      </c>
      <c r="BI21" s="208" t="s">
        <v>46</v>
      </c>
      <c r="BJ21" s="249" t="s">
        <v>13</v>
      </c>
      <c r="BK21" s="208" t="s">
        <v>46</v>
      </c>
      <c r="BL21" s="249" t="s">
        <v>13</v>
      </c>
      <c r="BM21" s="208" t="s">
        <v>46</v>
      </c>
      <c r="BN21" s="249" t="s">
        <v>13</v>
      </c>
      <c r="BO21" s="208" t="s">
        <v>46</v>
      </c>
      <c r="BP21" s="249" t="s">
        <v>13</v>
      </c>
      <c r="BQ21" s="208" t="s">
        <v>46</v>
      </c>
      <c r="BR21" s="249" t="s">
        <v>13</v>
      </c>
      <c r="BS21" s="208" t="s">
        <v>46</v>
      </c>
      <c r="BT21" s="249" t="s">
        <v>13</v>
      </c>
      <c r="BU21" s="208" t="s">
        <v>46</v>
      </c>
      <c r="BV21" s="249" t="s">
        <v>13</v>
      </c>
      <c r="BW21" s="208" t="s">
        <v>46</v>
      </c>
      <c r="BX21" s="249" t="s">
        <v>13</v>
      </c>
      <c r="BY21" s="208" t="s">
        <v>46</v>
      </c>
      <c r="BZ21" s="249" t="s">
        <v>13</v>
      </c>
      <c r="CA21" s="208" t="s">
        <v>46</v>
      </c>
      <c r="CB21" s="249" t="s">
        <v>13</v>
      </c>
      <c r="CC21" s="208" t="s">
        <v>46</v>
      </c>
      <c r="CD21" s="249" t="s">
        <v>13</v>
      </c>
      <c r="CE21" s="208" t="s">
        <v>46</v>
      </c>
      <c r="CF21" s="249" t="s">
        <v>13</v>
      </c>
      <c r="CG21" s="208" t="s">
        <v>46</v>
      </c>
      <c r="CH21" s="249" t="s">
        <v>13</v>
      </c>
      <c r="CI21" s="208" t="s">
        <v>46</v>
      </c>
      <c r="CJ21" s="249" t="s">
        <v>13</v>
      </c>
      <c r="CK21" s="208" t="s">
        <v>46</v>
      </c>
      <c r="CL21" s="249" t="s">
        <v>13</v>
      </c>
      <c r="CM21" s="208" t="s">
        <v>46</v>
      </c>
      <c r="CN21" s="249" t="s">
        <v>13</v>
      </c>
      <c r="CO21" s="208" t="s">
        <v>46</v>
      </c>
      <c r="CP21" s="249" t="s">
        <v>13</v>
      </c>
      <c r="CQ21" s="208" t="s">
        <v>46</v>
      </c>
      <c r="CR21" s="249" t="s">
        <v>13</v>
      </c>
      <c r="CS21" s="208" t="s">
        <v>46</v>
      </c>
      <c r="CT21" s="249" t="s">
        <v>13</v>
      </c>
      <c r="CU21" s="208" t="s">
        <v>46</v>
      </c>
      <c r="CV21" s="249" t="s">
        <v>13</v>
      </c>
      <c r="CW21" s="208" t="s">
        <v>46</v>
      </c>
      <c r="CX21" s="249" t="s">
        <v>13</v>
      </c>
      <c r="CY21" s="208" t="s">
        <v>46</v>
      </c>
      <c r="CZ21" s="249" t="s">
        <v>13</v>
      </c>
      <c r="DA21" s="208" t="s">
        <v>46</v>
      </c>
      <c r="DB21" s="249" t="s">
        <v>13</v>
      </c>
      <c r="DC21" s="208" t="s">
        <v>46</v>
      </c>
      <c r="DD21" s="249" t="s">
        <v>13</v>
      </c>
      <c r="DE21" s="208" t="s">
        <v>46</v>
      </c>
      <c r="DF21" s="249" t="s">
        <v>13</v>
      </c>
      <c r="DG21" s="208" t="s">
        <v>46</v>
      </c>
    </row>
    <row r="22" spans="1:111">
      <c r="A22" s="251" t="s">
        <v>261</v>
      </c>
      <c r="B22" s="208" t="s">
        <v>13</v>
      </c>
      <c r="C22" s="208" t="s">
        <v>32</v>
      </c>
      <c r="D22" s="208" t="s">
        <v>13</v>
      </c>
      <c r="E22" s="208" t="s">
        <v>32</v>
      </c>
      <c r="F22" s="208" t="s">
        <v>13</v>
      </c>
      <c r="G22" s="208" t="s">
        <v>32</v>
      </c>
      <c r="H22" s="208" t="s">
        <v>13</v>
      </c>
      <c r="I22" s="208" t="s">
        <v>21</v>
      </c>
      <c r="J22" s="208" t="s">
        <v>13</v>
      </c>
      <c r="K22" s="208" t="s">
        <v>21</v>
      </c>
      <c r="L22" s="208" t="s">
        <v>13</v>
      </c>
      <c r="M22" s="208" t="s">
        <v>21</v>
      </c>
      <c r="N22" s="208" t="s">
        <v>13</v>
      </c>
      <c r="O22" s="208" t="s">
        <v>21</v>
      </c>
      <c r="P22" s="208" t="s">
        <v>13</v>
      </c>
      <c r="Q22" s="208" t="s">
        <v>21</v>
      </c>
      <c r="R22" s="208" t="s">
        <v>13</v>
      </c>
      <c r="S22" s="208" t="s">
        <v>21</v>
      </c>
      <c r="T22" s="208" t="s">
        <v>13</v>
      </c>
      <c r="U22" s="208" t="s">
        <v>21</v>
      </c>
      <c r="V22" s="208" t="s">
        <v>13</v>
      </c>
      <c r="W22" s="208" t="s">
        <v>21</v>
      </c>
      <c r="X22" s="208" t="s">
        <v>13</v>
      </c>
      <c r="Y22" s="208" t="s">
        <v>21</v>
      </c>
      <c r="Z22" s="208" t="s">
        <v>13</v>
      </c>
      <c r="AA22" s="208" t="s">
        <v>21</v>
      </c>
      <c r="AB22" s="208" t="s">
        <v>13</v>
      </c>
      <c r="AC22" s="208" t="s">
        <v>32</v>
      </c>
      <c r="AD22" s="208" t="s">
        <v>13</v>
      </c>
      <c r="AE22" s="208" t="s">
        <v>32</v>
      </c>
      <c r="AF22" s="208" t="s">
        <v>13</v>
      </c>
      <c r="AG22" s="208" t="s">
        <v>32</v>
      </c>
      <c r="AH22" s="208" t="s">
        <v>13</v>
      </c>
      <c r="AI22" s="208" t="s">
        <v>32</v>
      </c>
      <c r="AJ22" s="208" t="s">
        <v>13</v>
      </c>
      <c r="AK22" s="208" t="s">
        <v>32</v>
      </c>
      <c r="AL22" s="208" t="s">
        <v>13</v>
      </c>
      <c r="AM22" s="208" t="s">
        <v>32</v>
      </c>
      <c r="AN22" s="208" t="s">
        <v>13</v>
      </c>
      <c r="AO22" s="208" t="s">
        <v>52</v>
      </c>
      <c r="AP22" s="208" t="s">
        <v>13</v>
      </c>
      <c r="AQ22" s="208" t="s">
        <v>52</v>
      </c>
      <c r="AR22" s="208" t="s">
        <v>13</v>
      </c>
      <c r="AS22" s="208" t="s">
        <v>52</v>
      </c>
      <c r="AT22" s="208" t="s">
        <v>13</v>
      </c>
      <c r="AU22" s="208" t="s">
        <v>52</v>
      </c>
      <c r="AV22" s="208" t="s">
        <v>13</v>
      </c>
      <c r="AW22" s="208" t="s">
        <v>52</v>
      </c>
      <c r="AX22" s="208" t="s">
        <v>13</v>
      </c>
      <c r="AY22" s="208" t="s">
        <v>52</v>
      </c>
      <c r="AZ22" s="208" t="s">
        <v>13</v>
      </c>
      <c r="BA22" s="208" t="s">
        <v>52</v>
      </c>
      <c r="BB22" s="208" t="s">
        <v>13</v>
      </c>
      <c r="BC22" s="208" t="s">
        <v>52</v>
      </c>
      <c r="BD22" s="208" t="s">
        <v>13</v>
      </c>
      <c r="BE22" s="208" t="s">
        <v>59</v>
      </c>
      <c r="BF22" s="208" t="s">
        <v>13</v>
      </c>
      <c r="BG22" s="208" t="s">
        <v>59</v>
      </c>
      <c r="BH22" s="208" t="s">
        <v>13</v>
      </c>
      <c r="BI22" s="208" t="s">
        <v>59</v>
      </c>
      <c r="BJ22" s="208" t="s">
        <v>13</v>
      </c>
      <c r="BK22" s="208" t="s">
        <v>59</v>
      </c>
      <c r="BL22" s="208" t="s">
        <v>13</v>
      </c>
      <c r="BM22" s="208" t="s">
        <v>59</v>
      </c>
      <c r="BN22" s="208" t="s">
        <v>13</v>
      </c>
      <c r="BO22" s="208" t="s">
        <v>59</v>
      </c>
      <c r="BP22" s="208" t="s">
        <v>13</v>
      </c>
      <c r="BQ22" s="208" t="s">
        <v>59</v>
      </c>
      <c r="BR22" s="208" t="s">
        <v>13</v>
      </c>
      <c r="BS22" s="208" t="s">
        <v>59</v>
      </c>
      <c r="BT22" s="208" t="s">
        <v>13</v>
      </c>
      <c r="BU22" s="208" t="s">
        <v>59</v>
      </c>
      <c r="BV22" s="208" t="s">
        <v>13</v>
      </c>
      <c r="BW22" s="208" t="s">
        <v>59</v>
      </c>
      <c r="BX22" s="208" t="s">
        <v>13</v>
      </c>
      <c r="BY22" s="208" t="s">
        <v>59</v>
      </c>
      <c r="BZ22" s="208" t="s">
        <v>13</v>
      </c>
      <c r="CA22" s="208" t="s">
        <v>59</v>
      </c>
      <c r="CB22" s="208" t="s">
        <v>13</v>
      </c>
      <c r="CC22" s="208" t="s">
        <v>59</v>
      </c>
      <c r="CD22" s="208" t="s">
        <v>13</v>
      </c>
      <c r="CE22" s="208" t="s">
        <v>59</v>
      </c>
      <c r="CF22" s="208" t="s">
        <v>13</v>
      </c>
      <c r="CG22" s="208" t="s">
        <v>59</v>
      </c>
      <c r="CH22" s="208" t="s">
        <v>13</v>
      </c>
      <c r="CI22" s="208" t="s">
        <v>59</v>
      </c>
      <c r="CJ22" s="208" t="s">
        <v>13</v>
      </c>
      <c r="CK22" s="208" t="s">
        <v>59</v>
      </c>
      <c r="CL22" s="208" t="s">
        <v>13</v>
      </c>
      <c r="CM22" s="208" t="s">
        <v>59</v>
      </c>
      <c r="CN22" s="208" t="s">
        <v>13</v>
      </c>
      <c r="CO22" s="208" t="s">
        <v>59</v>
      </c>
      <c r="CP22" s="208" t="s">
        <v>13</v>
      </c>
      <c r="CQ22" s="208" t="s">
        <v>59</v>
      </c>
      <c r="CR22" s="208" t="s">
        <v>13</v>
      </c>
      <c r="CS22" s="208" t="s">
        <v>59</v>
      </c>
      <c r="CT22" s="208" t="s">
        <v>13</v>
      </c>
      <c r="CU22" s="208" t="s">
        <v>59</v>
      </c>
      <c r="CV22" s="208" t="s">
        <v>13</v>
      </c>
      <c r="CW22" s="208" t="s">
        <v>59</v>
      </c>
      <c r="CX22" s="208" t="s">
        <v>13</v>
      </c>
      <c r="CY22" s="208" t="s">
        <v>59</v>
      </c>
      <c r="CZ22" s="208" t="s">
        <v>13</v>
      </c>
      <c r="DA22" s="208" t="s">
        <v>52</v>
      </c>
      <c r="DB22" s="208" t="s">
        <v>13</v>
      </c>
      <c r="DC22" s="208" t="s">
        <v>52</v>
      </c>
      <c r="DD22" s="208" t="s">
        <v>13</v>
      </c>
      <c r="DE22" s="208" t="s">
        <v>52</v>
      </c>
      <c r="DF22" s="208" t="s">
        <v>13</v>
      </c>
      <c r="DG22" s="208" t="s">
        <v>52</v>
      </c>
    </row>
    <row r="23" spans="1:111">
      <c r="A23" s="251" t="s">
        <v>262</v>
      </c>
      <c r="B23" s="208" t="s">
        <v>13</v>
      </c>
      <c r="C23" s="208" t="s">
        <v>33</v>
      </c>
      <c r="D23" s="208" t="s">
        <v>13</v>
      </c>
      <c r="E23" s="208" t="s">
        <v>33</v>
      </c>
      <c r="F23" s="208" t="s">
        <v>13</v>
      </c>
      <c r="G23" s="208" t="s">
        <v>33</v>
      </c>
      <c r="H23" s="208" t="s">
        <v>13</v>
      </c>
      <c r="I23" s="208" t="s">
        <v>29</v>
      </c>
      <c r="J23" s="208" t="s">
        <v>13</v>
      </c>
      <c r="K23" s="208" t="s">
        <v>29</v>
      </c>
      <c r="L23" s="208" t="s">
        <v>13</v>
      </c>
      <c r="M23" s="208" t="s">
        <v>29</v>
      </c>
      <c r="N23" s="208" t="s">
        <v>13</v>
      </c>
      <c r="O23" s="208" t="s">
        <v>29</v>
      </c>
      <c r="P23" s="208" t="s">
        <v>13</v>
      </c>
      <c r="Q23" s="208" t="s">
        <v>29</v>
      </c>
      <c r="R23" s="208" t="s">
        <v>13</v>
      </c>
      <c r="S23" s="208" t="s">
        <v>29</v>
      </c>
      <c r="T23" s="208" t="s">
        <v>13</v>
      </c>
      <c r="U23" s="208" t="s">
        <v>29</v>
      </c>
      <c r="V23" s="208" t="s">
        <v>13</v>
      </c>
      <c r="W23" s="208" t="s">
        <v>29</v>
      </c>
      <c r="X23" s="208" t="s">
        <v>13</v>
      </c>
      <c r="Y23" s="208" t="s">
        <v>29</v>
      </c>
      <c r="Z23" s="208" t="s">
        <v>13</v>
      </c>
      <c r="AA23" s="208" t="s">
        <v>29</v>
      </c>
      <c r="AB23" s="208" t="s">
        <v>13</v>
      </c>
      <c r="AC23" s="208" t="s">
        <v>33</v>
      </c>
      <c r="AD23" s="208" t="s">
        <v>13</v>
      </c>
      <c r="AE23" s="208" t="s">
        <v>33</v>
      </c>
      <c r="AF23" s="208" t="s">
        <v>13</v>
      </c>
      <c r="AG23" s="208" t="s">
        <v>33</v>
      </c>
      <c r="AH23" s="208" t="s">
        <v>13</v>
      </c>
      <c r="AI23" s="208" t="s">
        <v>33</v>
      </c>
      <c r="AJ23" s="208" t="s">
        <v>13</v>
      </c>
      <c r="AK23" s="208" t="s">
        <v>33</v>
      </c>
      <c r="AL23" s="208" t="s">
        <v>13</v>
      </c>
      <c r="AM23" s="208" t="s">
        <v>33</v>
      </c>
      <c r="AN23" s="208" t="s">
        <v>13</v>
      </c>
      <c r="AO23" s="208" t="s">
        <v>33</v>
      </c>
      <c r="AP23" s="208" t="s">
        <v>13</v>
      </c>
      <c r="AQ23" s="208" t="s">
        <v>33</v>
      </c>
      <c r="AR23" s="208" t="s">
        <v>13</v>
      </c>
      <c r="AS23" s="208" t="s">
        <v>33</v>
      </c>
      <c r="AT23" s="208" t="s">
        <v>13</v>
      </c>
      <c r="AU23" s="208" t="s">
        <v>33</v>
      </c>
      <c r="AV23" s="208" t="s">
        <v>13</v>
      </c>
      <c r="AW23" s="208" t="s">
        <v>33</v>
      </c>
      <c r="AX23" s="208" t="s">
        <v>13</v>
      </c>
      <c r="AY23" s="208" t="s">
        <v>33</v>
      </c>
      <c r="AZ23" s="208" t="s">
        <v>13</v>
      </c>
      <c r="BA23" s="208" t="s">
        <v>33</v>
      </c>
      <c r="BB23" s="208" t="s">
        <v>13</v>
      </c>
      <c r="BC23" s="208" t="s">
        <v>33</v>
      </c>
      <c r="BD23" s="208" t="s">
        <v>13</v>
      </c>
      <c r="BE23" s="208" t="s">
        <v>33</v>
      </c>
      <c r="BF23" s="208" t="s">
        <v>13</v>
      </c>
      <c r="BG23" s="208" t="s">
        <v>46</v>
      </c>
      <c r="BH23" s="208" t="s">
        <v>13</v>
      </c>
      <c r="BI23" s="208" t="s">
        <v>46</v>
      </c>
      <c r="BJ23" s="208" t="s">
        <v>13</v>
      </c>
      <c r="BK23" s="208" t="s">
        <v>46</v>
      </c>
      <c r="BL23" s="208" t="s">
        <v>13</v>
      </c>
      <c r="BM23" s="208" t="s">
        <v>46</v>
      </c>
      <c r="BN23" s="208" t="s">
        <v>13</v>
      </c>
      <c r="BO23" s="208" t="s">
        <v>46</v>
      </c>
      <c r="BP23" s="208" t="s">
        <v>13</v>
      </c>
      <c r="BQ23" s="208" t="s">
        <v>46</v>
      </c>
      <c r="BR23" s="208" t="s">
        <v>13</v>
      </c>
      <c r="BS23" s="208" t="s">
        <v>46</v>
      </c>
      <c r="BT23" s="208" t="s">
        <v>13</v>
      </c>
      <c r="BU23" s="208" t="s">
        <v>46</v>
      </c>
      <c r="BV23" s="208" t="s">
        <v>13</v>
      </c>
      <c r="BW23" s="208" t="s">
        <v>46</v>
      </c>
      <c r="BX23" s="208" t="s">
        <v>13</v>
      </c>
      <c r="BY23" s="208" t="s">
        <v>46</v>
      </c>
      <c r="BZ23" s="208" t="s">
        <v>13</v>
      </c>
      <c r="CA23" s="208" t="s">
        <v>46</v>
      </c>
      <c r="CB23" s="208" t="s">
        <v>13</v>
      </c>
      <c r="CC23" s="208" t="s">
        <v>46</v>
      </c>
      <c r="CD23" s="208" t="s">
        <v>13</v>
      </c>
      <c r="CE23" s="208" t="s">
        <v>46</v>
      </c>
      <c r="CF23" s="208" t="s">
        <v>13</v>
      </c>
      <c r="CG23" s="208" t="s">
        <v>46</v>
      </c>
      <c r="CH23" s="208" t="s">
        <v>13</v>
      </c>
      <c r="CI23" s="208" t="s">
        <v>46</v>
      </c>
      <c r="CJ23" s="208" t="s">
        <v>13</v>
      </c>
      <c r="CK23" s="208" t="s">
        <v>46</v>
      </c>
      <c r="CL23" s="208" t="s">
        <v>13</v>
      </c>
      <c r="CM23" s="208" t="s">
        <v>46</v>
      </c>
      <c r="CN23" s="208" t="s">
        <v>13</v>
      </c>
      <c r="CO23" s="208" t="s">
        <v>46</v>
      </c>
      <c r="CP23" s="208" t="s">
        <v>13</v>
      </c>
      <c r="CQ23" s="208" t="s">
        <v>46</v>
      </c>
      <c r="CR23" s="208" t="s">
        <v>13</v>
      </c>
      <c r="CS23" s="208" t="s">
        <v>46</v>
      </c>
      <c r="CT23" s="208" t="s">
        <v>13</v>
      </c>
      <c r="CU23" s="208" t="s">
        <v>46</v>
      </c>
      <c r="CV23" s="208" t="s">
        <v>13</v>
      </c>
      <c r="CW23" s="208" t="s">
        <v>46</v>
      </c>
      <c r="CX23" s="208" t="s">
        <v>13</v>
      </c>
      <c r="CY23" s="208" t="s">
        <v>46</v>
      </c>
      <c r="CZ23" s="208" t="s">
        <v>13</v>
      </c>
      <c r="DA23" s="208" t="s">
        <v>46</v>
      </c>
      <c r="DB23" s="208" t="s">
        <v>13</v>
      </c>
      <c r="DC23" s="208" t="s">
        <v>46</v>
      </c>
      <c r="DD23" s="208" t="s">
        <v>13</v>
      </c>
      <c r="DE23" s="208" t="s">
        <v>46</v>
      </c>
      <c r="DF23" s="208" t="s">
        <v>13</v>
      </c>
      <c r="DG23" s="208" t="s">
        <v>46</v>
      </c>
    </row>
    <row r="24" spans="1:111">
      <c r="A24" s="177" t="s">
        <v>251</v>
      </c>
      <c r="B24" s="208" t="s">
        <v>31</v>
      </c>
      <c r="C24" s="208" t="s">
        <v>13</v>
      </c>
      <c r="D24" s="208" t="s">
        <v>31</v>
      </c>
      <c r="E24" s="208" t="s">
        <v>13</v>
      </c>
      <c r="F24" s="208" t="s">
        <v>31</v>
      </c>
      <c r="G24" s="208" t="s">
        <v>13</v>
      </c>
      <c r="H24" s="208" t="s">
        <v>27</v>
      </c>
      <c r="I24" s="208" t="s">
        <v>13</v>
      </c>
      <c r="J24" s="208" t="s">
        <v>27</v>
      </c>
      <c r="K24" s="208" t="s">
        <v>13</v>
      </c>
      <c r="L24" s="208" t="s">
        <v>27</v>
      </c>
      <c r="M24" s="208" t="s">
        <v>13</v>
      </c>
      <c r="N24" s="208" t="s">
        <v>27</v>
      </c>
      <c r="O24" s="208" t="s">
        <v>13</v>
      </c>
      <c r="P24" s="208" t="s">
        <v>27</v>
      </c>
      <c r="Q24" s="208" t="s">
        <v>13</v>
      </c>
      <c r="R24" s="208" t="s">
        <v>27</v>
      </c>
      <c r="S24" s="208" t="s">
        <v>13</v>
      </c>
      <c r="T24" s="208" t="s">
        <v>27</v>
      </c>
      <c r="U24" s="208" t="s">
        <v>13</v>
      </c>
      <c r="V24" s="208" t="s">
        <v>27</v>
      </c>
      <c r="W24" s="208" t="s">
        <v>13</v>
      </c>
      <c r="X24" s="208" t="s">
        <v>27</v>
      </c>
      <c r="Y24" s="208" t="s">
        <v>13</v>
      </c>
      <c r="Z24" s="208" t="s">
        <v>27</v>
      </c>
      <c r="AA24" s="208" t="s">
        <v>13</v>
      </c>
      <c r="AB24" s="208" t="s">
        <v>31</v>
      </c>
      <c r="AC24" s="208" t="s">
        <v>13</v>
      </c>
      <c r="AD24" s="208" t="s">
        <v>31</v>
      </c>
      <c r="AE24" s="208" t="s">
        <v>13</v>
      </c>
      <c r="AF24" s="208" t="s">
        <v>31</v>
      </c>
      <c r="AG24" s="208" t="s">
        <v>13</v>
      </c>
      <c r="AH24" s="208" t="s">
        <v>31</v>
      </c>
      <c r="AI24" s="208" t="s">
        <v>13</v>
      </c>
      <c r="AJ24" s="208" t="s">
        <v>31</v>
      </c>
      <c r="AK24" s="208" t="s">
        <v>13</v>
      </c>
      <c r="AL24" s="208" t="s">
        <v>50</v>
      </c>
      <c r="AM24" s="208" t="s">
        <v>13</v>
      </c>
      <c r="AN24" s="208" t="s">
        <v>53</v>
      </c>
      <c r="AO24" s="208" t="s">
        <v>13</v>
      </c>
      <c r="AP24" s="208" t="s">
        <v>58</v>
      </c>
      <c r="AQ24" s="208" t="s">
        <v>13</v>
      </c>
      <c r="AR24" s="208" t="s">
        <v>58</v>
      </c>
      <c r="AS24" s="208" t="s">
        <v>13</v>
      </c>
      <c r="AT24" s="208" t="s">
        <v>58</v>
      </c>
      <c r="AU24" s="208" t="s">
        <v>13</v>
      </c>
      <c r="AV24" s="208" t="s">
        <v>58</v>
      </c>
      <c r="AW24" s="208" t="s">
        <v>13</v>
      </c>
      <c r="AX24" s="208" t="s">
        <v>58</v>
      </c>
      <c r="AY24" s="208" t="s">
        <v>13</v>
      </c>
      <c r="AZ24" s="208" t="s">
        <v>58</v>
      </c>
      <c r="BA24" s="208" t="s">
        <v>13</v>
      </c>
      <c r="BB24" s="208" t="s">
        <v>53</v>
      </c>
      <c r="BC24" s="208" t="s">
        <v>13</v>
      </c>
      <c r="BD24" s="208" t="s">
        <v>53</v>
      </c>
      <c r="BE24" s="208" t="s">
        <v>13</v>
      </c>
      <c r="BF24" s="208" t="s">
        <v>53</v>
      </c>
      <c r="BG24" s="208" t="s">
        <v>13</v>
      </c>
      <c r="BH24" s="208" t="s">
        <v>27</v>
      </c>
      <c r="BI24" s="208" t="s">
        <v>13</v>
      </c>
      <c r="BJ24" s="208" t="s">
        <v>27</v>
      </c>
      <c r="BK24" s="208" t="s">
        <v>13</v>
      </c>
      <c r="BL24" s="208" t="s">
        <v>27</v>
      </c>
      <c r="BM24" s="208" t="s">
        <v>13</v>
      </c>
      <c r="BN24" s="208" t="s">
        <v>27</v>
      </c>
      <c r="BO24" s="208" t="s">
        <v>13</v>
      </c>
      <c r="BP24" s="208" t="s">
        <v>27</v>
      </c>
      <c r="BQ24" s="208" t="s">
        <v>13</v>
      </c>
      <c r="BR24" s="208" t="s">
        <v>27</v>
      </c>
      <c r="BS24" s="208" t="s">
        <v>13</v>
      </c>
      <c r="BT24" s="208" t="s">
        <v>27</v>
      </c>
      <c r="BU24" s="208" t="s">
        <v>13</v>
      </c>
      <c r="BV24" s="208" t="s">
        <v>27</v>
      </c>
      <c r="BW24" s="208" t="s">
        <v>13</v>
      </c>
      <c r="BX24" s="208" t="s">
        <v>27</v>
      </c>
      <c r="BY24" s="208" t="s">
        <v>13</v>
      </c>
      <c r="BZ24" s="208" t="s">
        <v>27</v>
      </c>
      <c r="CA24" s="208" t="s">
        <v>13</v>
      </c>
      <c r="CB24" s="208" t="s">
        <v>27</v>
      </c>
      <c r="CC24" s="208" t="s">
        <v>13</v>
      </c>
      <c r="CD24" s="208" t="s">
        <v>27</v>
      </c>
      <c r="CE24" s="208" t="s">
        <v>13</v>
      </c>
      <c r="CF24" s="208" t="s">
        <v>27</v>
      </c>
      <c r="CG24" s="208" t="s">
        <v>13</v>
      </c>
      <c r="CH24" s="208" t="s">
        <v>27</v>
      </c>
      <c r="CI24" s="208" t="s">
        <v>13</v>
      </c>
      <c r="CJ24" s="208" t="s">
        <v>27</v>
      </c>
      <c r="CK24" s="208" t="s">
        <v>13</v>
      </c>
      <c r="CL24" s="208" t="s">
        <v>27</v>
      </c>
      <c r="CM24" s="208" t="s">
        <v>13</v>
      </c>
      <c r="CN24" s="208" t="s">
        <v>27</v>
      </c>
      <c r="CO24" s="208" t="s">
        <v>13</v>
      </c>
      <c r="CP24" s="208" t="s">
        <v>27</v>
      </c>
      <c r="CQ24" s="208" t="s">
        <v>13</v>
      </c>
      <c r="CR24" s="208" t="s">
        <v>27</v>
      </c>
      <c r="CS24" s="208" t="s">
        <v>13</v>
      </c>
      <c r="CT24" s="208" t="s">
        <v>27</v>
      </c>
      <c r="CU24" s="208" t="s">
        <v>13</v>
      </c>
      <c r="CV24" s="208" t="s">
        <v>27</v>
      </c>
      <c r="CW24" s="208" t="s">
        <v>13</v>
      </c>
      <c r="CX24" s="208" t="s">
        <v>27</v>
      </c>
      <c r="CY24" s="208" t="s">
        <v>13</v>
      </c>
      <c r="CZ24" s="208" t="s">
        <v>27</v>
      </c>
      <c r="DA24" s="208" t="s">
        <v>13</v>
      </c>
      <c r="DB24" s="208" t="s">
        <v>27</v>
      </c>
      <c r="DC24" s="208" t="s">
        <v>13</v>
      </c>
      <c r="DD24" s="208" t="s">
        <v>27</v>
      </c>
      <c r="DE24" s="208" t="s">
        <v>13</v>
      </c>
      <c r="DF24" s="208" t="s">
        <v>27</v>
      </c>
      <c r="DG24" s="208" t="s">
        <v>13</v>
      </c>
    </row>
    <row r="25" spans="1:111">
      <c r="A25" s="177" t="s">
        <v>252</v>
      </c>
      <c r="B25" s="208" t="s">
        <v>28</v>
      </c>
      <c r="C25" s="208" t="s">
        <v>13</v>
      </c>
      <c r="D25" s="208" t="s">
        <v>28</v>
      </c>
      <c r="E25" s="208" t="s">
        <v>13</v>
      </c>
      <c r="F25" s="208" t="s">
        <v>28</v>
      </c>
      <c r="G25" s="208" t="s">
        <v>13</v>
      </c>
      <c r="H25" s="208" t="s">
        <v>28</v>
      </c>
      <c r="I25" s="208" t="s">
        <v>13</v>
      </c>
      <c r="J25" s="208" t="s">
        <v>28</v>
      </c>
      <c r="K25" s="208" t="s">
        <v>13</v>
      </c>
      <c r="L25" s="208" t="s">
        <v>28</v>
      </c>
      <c r="M25" s="208" t="s">
        <v>13</v>
      </c>
      <c r="N25" s="208" t="s">
        <v>28</v>
      </c>
      <c r="O25" s="208" t="s">
        <v>13</v>
      </c>
      <c r="P25" s="208" t="s">
        <v>28</v>
      </c>
      <c r="Q25" s="208" t="s">
        <v>13</v>
      </c>
      <c r="R25" s="208" t="s">
        <v>28</v>
      </c>
      <c r="S25" s="208" t="s">
        <v>13</v>
      </c>
      <c r="T25" s="208" t="s">
        <v>28</v>
      </c>
      <c r="U25" s="208" t="s">
        <v>13</v>
      </c>
      <c r="V25" s="208" t="s">
        <v>28</v>
      </c>
      <c r="W25" s="208" t="s">
        <v>13</v>
      </c>
      <c r="X25" s="208" t="s">
        <v>28</v>
      </c>
      <c r="Y25" s="208" t="s">
        <v>13</v>
      </c>
      <c r="Z25" s="208" t="s">
        <v>28</v>
      </c>
      <c r="AA25" s="208" t="s">
        <v>13</v>
      </c>
      <c r="AB25" s="208" t="s">
        <v>28</v>
      </c>
      <c r="AC25" s="208" t="s">
        <v>13</v>
      </c>
      <c r="AD25" s="208" t="s">
        <v>28</v>
      </c>
      <c r="AE25" s="208" t="s">
        <v>13</v>
      </c>
      <c r="AF25" s="208" t="s">
        <v>28</v>
      </c>
      <c r="AG25" s="208" t="s">
        <v>13</v>
      </c>
      <c r="AH25" s="208" t="s">
        <v>28</v>
      </c>
      <c r="AI25" s="208" t="s">
        <v>13</v>
      </c>
      <c r="AJ25" s="208" t="s">
        <v>28</v>
      </c>
      <c r="AK25" s="208" t="s">
        <v>13</v>
      </c>
      <c r="AL25" s="208" t="s">
        <v>28</v>
      </c>
      <c r="AM25" s="208" t="s">
        <v>13</v>
      </c>
      <c r="AN25" s="208" t="s">
        <v>28</v>
      </c>
      <c r="AO25" s="208" t="s">
        <v>13</v>
      </c>
      <c r="AP25" s="208" t="s">
        <v>28</v>
      </c>
      <c r="AQ25" s="208" t="s">
        <v>13</v>
      </c>
      <c r="AR25" s="208" t="s">
        <v>28</v>
      </c>
      <c r="AS25" s="208" t="s">
        <v>13</v>
      </c>
      <c r="AT25" s="208" t="s">
        <v>28</v>
      </c>
      <c r="AU25" s="208" t="s">
        <v>13</v>
      </c>
      <c r="AV25" s="208" t="s">
        <v>28</v>
      </c>
      <c r="AW25" s="208" t="s">
        <v>13</v>
      </c>
      <c r="AX25" s="208" t="s">
        <v>28</v>
      </c>
      <c r="AY25" s="208" t="s">
        <v>13</v>
      </c>
      <c r="AZ25" s="208" t="s">
        <v>28</v>
      </c>
      <c r="BA25" s="208" t="s">
        <v>13</v>
      </c>
      <c r="BB25" s="208" t="s">
        <v>66</v>
      </c>
      <c r="BC25" s="208" t="s">
        <v>13</v>
      </c>
      <c r="BD25" s="208" t="s">
        <v>66</v>
      </c>
      <c r="BE25" s="208" t="s">
        <v>13</v>
      </c>
      <c r="BF25" s="208" t="s">
        <v>66</v>
      </c>
      <c r="BG25" s="208" t="s">
        <v>13</v>
      </c>
      <c r="BH25" s="208" t="s">
        <v>66</v>
      </c>
      <c r="BI25" s="208" t="s">
        <v>13</v>
      </c>
      <c r="BJ25" s="208" t="s">
        <v>66</v>
      </c>
      <c r="BK25" s="208" t="s">
        <v>13</v>
      </c>
      <c r="BL25" s="208" t="s">
        <v>66</v>
      </c>
      <c r="BM25" s="208" t="s">
        <v>13</v>
      </c>
      <c r="BN25" s="208" t="s">
        <v>66</v>
      </c>
      <c r="BO25" s="208" t="s">
        <v>13</v>
      </c>
      <c r="BP25" s="208" t="s">
        <v>66</v>
      </c>
      <c r="BQ25" s="208" t="s">
        <v>13</v>
      </c>
      <c r="BR25" s="208" t="s">
        <v>66</v>
      </c>
      <c r="BS25" s="208" t="s">
        <v>13</v>
      </c>
      <c r="BT25" s="208" t="s">
        <v>66</v>
      </c>
      <c r="BU25" s="208" t="s">
        <v>13</v>
      </c>
      <c r="BV25" s="208" t="s">
        <v>66</v>
      </c>
      <c r="BW25" s="208" t="s">
        <v>13</v>
      </c>
      <c r="BX25" s="208" t="s">
        <v>66</v>
      </c>
      <c r="BY25" s="208" t="s">
        <v>13</v>
      </c>
      <c r="BZ25" s="208" t="s">
        <v>66</v>
      </c>
      <c r="CA25" s="208" t="s">
        <v>13</v>
      </c>
      <c r="CB25" s="208" t="s">
        <v>66</v>
      </c>
      <c r="CC25" s="208" t="s">
        <v>13</v>
      </c>
      <c r="CD25" s="208" t="s">
        <v>66</v>
      </c>
      <c r="CE25" s="208" t="s">
        <v>13</v>
      </c>
      <c r="CF25" s="208" t="s">
        <v>66</v>
      </c>
      <c r="CG25" s="208" t="s">
        <v>13</v>
      </c>
      <c r="CH25" s="208" t="s">
        <v>66</v>
      </c>
      <c r="CI25" s="208" t="s">
        <v>13</v>
      </c>
      <c r="CJ25" s="208" t="s">
        <v>66</v>
      </c>
      <c r="CK25" s="208" t="s">
        <v>13</v>
      </c>
      <c r="CL25" s="208" t="s">
        <v>66</v>
      </c>
      <c r="CM25" s="208" t="s">
        <v>13</v>
      </c>
      <c r="CN25" s="208" t="s">
        <v>66</v>
      </c>
      <c r="CO25" s="208" t="s">
        <v>13</v>
      </c>
      <c r="CP25" s="208" t="s">
        <v>66</v>
      </c>
      <c r="CQ25" s="208" t="s">
        <v>13</v>
      </c>
      <c r="CR25" s="208" t="s">
        <v>66</v>
      </c>
      <c r="CS25" s="208" t="s">
        <v>13</v>
      </c>
      <c r="CT25" s="208" t="s">
        <v>66</v>
      </c>
      <c r="CU25" s="208" t="s">
        <v>13</v>
      </c>
      <c r="CV25" s="208" t="s">
        <v>66</v>
      </c>
      <c r="CW25" s="208" t="s">
        <v>13</v>
      </c>
      <c r="CX25" s="208" t="s">
        <v>66</v>
      </c>
      <c r="CY25" s="208" t="s">
        <v>13</v>
      </c>
      <c r="CZ25" s="208" t="s">
        <v>66</v>
      </c>
      <c r="DA25" s="208" t="s">
        <v>13</v>
      </c>
      <c r="DB25" s="208" t="s">
        <v>66</v>
      </c>
      <c r="DC25" s="208" t="s">
        <v>13</v>
      </c>
      <c r="DD25" s="208" t="s">
        <v>66</v>
      </c>
      <c r="DE25" s="208" t="s">
        <v>13</v>
      </c>
      <c r="DF25" s="208" t="s">
        <v>66</v>
      </c>
      <c r="DG25" s="208" t="s">
        <v>13</v>
      </c>
    </row>
    <row r="26" spans="1:111">
      <c r="A26" s="128"/>
      <c r="B26" s="252"/>
      <c r="C26" s="252"/>
      <c r="D26" s="252"/>
      <c r="E26" s="252"/>
      <c r="F26" s="252"/>
      <c r="G26" s="252"/>
      <c r="H26" s="252"/>
      <c r="I26" s="252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</row>
    <row r="27" spans="1:111">
      <c r="A27" s="142" t="s">
        <v>263</v>
      </c>
      <c r="B27" s="255"/>
      <c r="C27" s="252"/>
      <c r="D27" s="252"/>
      <c r="E27" s="252"/>
      <c r="F27" s="252"/>
      <c r="G27" s="252"/>
      <c r="H27" s="252"/>
      <c r="I27" s="252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</row>
    <row r="28" spans="1:111">
      <c r="A28" s="256" t="s">
        <v>264</v>
      </c>
      <c r="B28" s="255"/>
      <c r="C28" s="255"/>
      <c r="D28" s="252"/>
      <c r="E28" s="252"/>
      <c r="F28" s="252"/>
      <c r="G28" s="252"/>
      <c r="H28" s="252"/>
      <c r="I28" s="252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</row>
    <row r="29" spans="1:111" ht="15" customHeight="1">
      <c r="A29" s="257" t="s">
        <v>265</v>
      </c>
      <c r="B29" s="252"/>
      <c r="C29" s="252"/>
      <c r="D29" s="252"/>
      <c r="E29" s="252"/>
      <c r="F29" s="252"/>
      <c r="G29" s="252"/>
      <c r="H29" s="252"/>
      <c r="I29" s="252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</row>
    <row r="30" spans="1:111">
      <c r="B30" s="30"/>
      <c r="C30" s="30"/>
    </row>
  </sheetData>
  <mergeCells count="56">
    <mergeCell ref="CJ4:CK4"/>
    <mergeCell ref="CH4:CI4"/>
    <mergeCell ref="CF4:CG4"/>
    <mergeCell ref="V4:W4"/>
    <mergeCell ref="T4:U4"/>
    <mergeCell ref="BH4:BI4"/>
    <mergeCell ref="AL4:AM4"/>
    <mergeCell ref="AJ4:AK4"/>
    <mergeCell ref="AH4:AI4"/>
    <mergeCell ref="X4:Y4"/>
    <mergeCell ref="AZ4:BA4"/>
    <mergeCell ref="AN4:AO4"/>
    <mergeCell ref="AB4:AC4"/>
    <mergeCell ref="Z4:AA4"/>
    <mergeCell ref="BN4:BO4"/>
    <mergeCell ref="BB4:BC4"/>
    <mergeCell ref="BP4:BQ4"/>
    <mergeCell ref="AV4:AW4"/>
    <mergeCell ref="CD4:CE4"/>
    <mergeCell ref="B4:C4"/>
    <mergeCell ref="L4:M4"/>
    <mergeCell ref="J4:K4"/>
    <mergeCell ref="H4:I4"/>
    <mergeCell ref="N4:O4"/>
    <mergeCell ref="D4:E4"/>
    <mergeCell ref="F4:G4"/>
    <mergeCell ref="AX4:AY4"/>
    <mergeCell ref="AF4:AG4"/>
    <mergeCell ref="AR4:AS4"/>
    <mergeCell ref="CB4:CC4"/>
    <mergeCell ref="BZ4:CA4"/>
    <mergeCell ref="BX4:BY4"/>
    <mergeCell ref="CN4:CO4"/>
    <mergeCell ref="CP4:CQ4"/>
    <mergeCell ref="CR4:CS4"/>
    <mergeCell ref="CL4:CM4"/>
    <mergeCell ref="P4:Q4"/>
    <mergeCell ref="BV4:BW4"/>
    <mergeCell ref="AP4:AQ4"/>
    <mergeCell ref="R4:S4"/>
    <mergeCell ref="AT4:AU4"/>
    <mergeCell ref="BD4:BE4"/>
    <mergeCell ref="AD4:AE4"/>
    <mergeCell ref="BF4:BG4"/>
    <mergeCell ref="BT4:BU4"/>
    <mergeCell ref="BL4:BM4"/>
    <mergeCell ref="BJ4:BK4"/>
    <mergeCell ref="BR4:BS4"/>
    <mergeCell ref="DB4:DC4"/>
    <mergeCell ref="DD4:DE4"/>
    <mergeCell ref="DF4:DG4"/>
    <mergeCell ref="DH4:DI4"/>
    <mergeCell ref="CT4:CU4"/>
    <mergeCell ref="CV4:CW4"/>
    <mergeCell ref="CX4:CY4"/>
    <mergeCell ref="CZ4:DA4"/>
  </mergeCells>
  <hyperlinks>
    <hyperlink ref="A2" location="Contents!A1" display="              (Contents)" xr:uid="{CA9030F5-11AB-49BE-A48C-FDA40023046B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14999847407452621"/>
    <pageSetUpPr fitToPage="1"/>
  </sheetPr>
  <dimension ref="A1:AJ34"/>
  <sheetViews>
    <sheetView showGridLines="0" zoomScale="80" zoomScaleNormal="80" workbookViewId="0">
      <pane xSplit="1" ySplit="4" topLeftCell="W5" activePane="bottomRight" state="frozen"/>
      <selection activeCell="R17" sqref="R17"/>
      <selection pane="topRight" activeCell="R17" sqref="R17"/>
      <selection pane="bottomLeft" activeCell="R17" sqref="R17"/>
      <selection pane="bottomRight" activeCell="AK4" sqref="AK4"/>
    </sheetView>
  </sheetViews>
  <sheetFormatPr defaultRowHeight="15" customHeight="1"/>
  <cols>
    <col min="1" max="1" width="70.28515625" style="41" customWidth="1"/>
    <col min="2" max="2" width="11.140625" style="40" customWidth="1"/>
    <col min="3" max="3" width="11.140625" style="42" customWidth="1"/>
    <col min="4" max="5" width="11.140625" style="40" customWidth="1"/>
    <col min="6" max="19" width="11.140625" style="43" customWidth="1"/>
    <col min="20" max="36" width="11.1406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5" t="s">
        <v>492</v>
      </c>
      <c r="B4" s="116" t="s">
        <v>307</v>
      </c>
      <c r="C4" s="116" t="s">
        <v>308</v>
      </c>
      <c r="D4" s="116" t="s">
        <v>309</v>
      </c>
      <c r="E4" s="116" t="s">
        <v>310</v>
      </c>
      <c r="F4" s="116" t="s">
        <v>311</v>
      </c>
      <c r="G4" s="116" t="s">
        <v>312</v>
      </c>
      <c r="H4" s="116" t="s">
        <v>313</v>
      </c>
      <c r="I4" s="116" t="s">
        <v>314</v>
      </c>
      <c r="J4" s="116" t="s">
        <v>315</v>
      </c>
      <c r="K4" s="116" t="s">
        <v>316</v>
      </c>
      <c r="L4" s="116" t="s">
        <v>317</v>
      </c>
      <c r="M4" s="116" t="s">
        <v>318</v>
      </c>
      <c r="N4" s="116" t="s">
        <v>319</v>
      </c>
      <c r="O4" s="116" t="s">
        <v>320</v>
      </c>
      <c r="P4" s="116" t="s">
        <v>321</v>
      </c>
      <c r="Q4" s="116" t="s">
        <v>322</v>
      </c>
      <c r="R4" s="116" t="s">
        <v>323</v>
      </c>
      <c r="S4" s="116" t="s">
        <v>324</v>
      </c>
      <c r="T4" s="116" t="s">
        <v>325</v>
      </c>
      <c r="U4" s="116" t="s">
        <v>326</v>
      </c>
      <c r="V4" s="116" t="s">
        <v>327</v>
      </c>
      <c r="W4" s="116" t="s">
        <v>328</v>
      </c>
      <c r="X4" s="116" t="s">
        <v>329</v>
      </c>
      <c r="Y4" s="116" t="s">
        <v>330</v>
      </c>
      <c r="Z4" s="116" t="s">
        <v>105</v>
      </c>
      <c r="AA4" s="116" t="s">
        <v>106</v>
      </c>
      <c r="AB4" s="116" t="s">
        <v>107</v>
      </c>
      <c r="AC4" s="116" t="s">
        <v>108</v>
      </c>
      <c r="AD4" s="116" t="s">
        <v>109</v>
      </c>
      <c r="AE4" s="116" t="s">
        <v>110</v>
      </c>
      <c r="AF4" s="116" t="s">
        <v>111</v>
      </c>
      <c r="AG4" s="116" t="s">
        <v>112</v>
      </c>
      <c r="AH4" s="116" t="s">
        <v>98</v>
      </c>
      <c r="AI4" s="116" t="s">
        <v>99</v>
      </c>
      <c r="AJ4" s="116" t="s">
        <v>100</v>
      </c>
    </row>
    <row r="5" spans="1:36" ht="15" customHeight="1">
      <c r="A5" s="228" t="s">
        <v>282</v>
      </c>
      <c r="B5" s="221">
        <v>3281.386</v>
      </c>
      <c r="C5" s="221">
        <v>3425.3270000000002</v>
      </c>
      <c r="D5" s="221">
        <v>6228.5720000000001</v>
      </c>
      <c r="E5" s="221">
        <v>3241.1089999999999</v>
      </c>
      <c r="F5" s="221">
        <v>3295.0459999999998</v>
      </c>
      <c r="G5" s="221">
        <v>3945.9169999999999</v>
      </c>
      <c r="H5" s="221">
        <v>3166.627</v>
      </c>
      <c r="I5" s="221">
        <v>3233.5639999999999</v>
      </c>
      <c r="J5" s="221">
        <v>2589.2159999999999</v>
      </c>
      <c r="K5" s="221">
        <v>3972.27</v>
      </c>
      <c r="L5" s="221">
        <v>3347.1790000000001</v>
      </c>
      <c r="M5" s="221">
        <v>3899.4270000000001</v>
      </c>
      <c r="N5" s="221">
        <v>3333.9090192700005</v>
      </c>
      <c r="O5" s="221">
        <v>3406.7079443900097</v>
      </c>
      <c r="P5" s="221">
        <v>4261.32703442</v>
      </c>
      <c r="Q5" s="221">
        <v>4216.1628633500004</v>
      </c>
      <c r="R5" s="221">
        <v>5455.3353181699995</v>
      </c>
      <c r="S5" s="221">
        <v>3559.6075166636201</v>
      </c>
      <c r="T5" s="221">
        <v>6894.19</v>
      </c>
      <c r="U5" s="221">
        <v>3995.7739999999999</v>
      </c>
      <c r="V5" s="221">
        <v>3634.3304187075796</v>
      </c>
      <c r="W5" s="221">
        <v>3332.15057967548</v>
      </c>
      <c r="X5" s="221">
        <v>4050.3582466244093</v>
      </c>
      <c r="Y5" s="221">
        <v>3525.8023034657208</v>
      </c>
      <c r="Z5" s="221">
        <v>3474.9007698851374</v>
      </c>
      <c r="AA5" s="221">
        <v>3550.0618730313031</v>
      </c>
      <c r="AB5" s="221">
        <v>3084.3617560933722</v>
      </c>
      <c r="AC5" s="221">
        <v>3074.8764224347515</v>
      </c>
      <c r="AD5" s="221">
        <v>2752.5138822665886</v>
      </c>
      <c r="AE5" s="221">
        <v>3302.9556075855971</v>
      </c>
      <c r="AF5" s="221">
        <v>2959.2549990484517</v>
      </c>
      <c r="AG5" s="221">
        <v>2514.5021369073957</v>
      </c>
      <c r="AH5" s="221">
        <v>2756.6585251031497</v>
      </c>
      <c r="AI5" s="221">
        <v>2734.9804898678135</v>
      </c>
      <c r="AJ5" s="221">
        <v>3245.0830000000001</v>
      </c>
    </row>
    <row r="6" spans="1:36" ht="15" customHeight="1">
      <c r="A6" s="226" t="s">
        <v>283</v>
      </c>
      <c r="B6" s="223">
        <v>2399.2600000000002</v>
      </c>
      <c r="C6" s="223">
        <v>2555.11</v>
      </c>
      <c r="D6" s="223">
        <v>3206.2190000000001</v>
      </c>
      <c r="E6" s="223">
        <v>2992.8589999999999</v>
      </c>
      <c r="F6" s="223">
        <v>2167.1129999999998</v>
      </c>
      <c r="G6" s="223">
        <v>2482.71</v>
      </c>
      <c r="H6" s="223">
        <v>2195.047</v>
      </c>
      <c r="I6" s="223">
        <v>2112.779</v>
      </c>
      <c r="J6" s="223">
        <v>2206.7510000000002</v>
      </c>
      <c r="K6" s="223">
        <v>2615.9520000000002</v>
      </c>
      <c r="L6" s="223">
        <v>2434.6109999999999</v>
      </c>
      <c r="M6" s="223">
        <v>2606.7350000000001</v>
      </c>
      <c r="N6" s="223">
        <v>2559.3066348099997</v>
      </c>
      <c r="O6" s="223">
        <v>2580.7812856499986</v>
      </c>
      <c r="P6" s="223">
        <v>2906.8287886900007</v>
      </c>
      <c r="Q6" s="223">
        <v>2793.1145410900003</v>
      </c>
      <c r="R6" s="223">
        <v>3162.4191134699995</v>
      </c>
      <c r="S6" s="223">
        <v>2498.447351629999</v>
      </c>
      <c r="T6" s="223">
        <v>3551.76</v>
      </c>
      <c r="U6" s="223">
        <v>2497.2829999999999</v>
      </c>
      <c r="V6" s="223">
        <v>2452.12093482</v>
      </c>
      <c r="W6" s="223">
        <v>2131.8575844500001</v>
      </c>
      <c r="X6" s="223">
        <v>2272.0251328200002</v>
      </c>
      <c r="Y6" s="223">
        <v>2335.2565062100002</v>
      </c>
      <c r="Z6" s="223">
        <v>2225.5155131999995</v>
      </c>
      <c r="AA6" s="223">
        <v>2335.2531946500012</v>
      </c>
      <c r="AB6" s="223">
        <v>2150.0443753400009</v>
      </c>
      <c r="AC6" s="223">
        <v>2306.8943701200014</v>
      </c>
      <c r="AD6" s="223">
        <v>2189.9385947200003</v>
      </c>
      <c r="AE6" s="223">
        <v>2291.3713885100028</v>
      </c>
      <c r="AF6" s="223">
        <v>2249.428351080001</v>
      </c>
      <c r="AG6" s="223">
        <v>2211.7626130299996</v>
      </c>
      <c r="AH6" s="223">
        <v>2203.5205066500002</v>
      </c>
      <c r="AI6" s="223">
        <v>2267.4604419200009</v>
      </c>
      <c r="AJ6" s="223">
        <v>2372.0390000000002</v>
      </c>
    </row>
    <row r="7" spans="1:36" ht="15" customHeight="1">
      <c r="A7" s="226" t="s">
        <v>284</v>
      </c>
      <c r="B7" s="223">
        <v>150.87299999999999</v>
      </c>
      <c r="C7" s="223">
        <v>129.80600000000001</v>
      </c>
      <c r="D7" s="223">
        <v>99.204999999999998</v>
      </c>
      <c r="E7" s="223">
        <v>114.658</v>
      </c>
      <c r="F7" s="223">
        <v>109.324</v>
      </c>
      <c r="G7" s="223">
        <v>102.193</v>
      </c>
      <c r="H7" s="223">
        <v>88.106999999999999</v>
      </c>
      <c r="I7" s="223">
        <v>81.989000000000004</v>
      </c>
      <c r="J7" s="223">
        <v>65.742999999999995</v>
      </c>
      <c r="K7" s="223">
        <v>63.97</v>
      </c>
      <c r="L7" s="223">
        <v>64.253</v>
      </c>
      <c r="M7" s="223">
        <v>54.53</v>
      </c>
      <c r="N7" s="223">
        <v>42.19</v>
      </c>
      <c r="O7" s="223">
        <v>35.299999999999997</v>
      </c>
      <c r="P7" s="223">
        <v>24.82</v>
      </c>
      <c r="Q7" s="223">
        <v>25.1</v>
      </c>
      <c r="R7" s="223">
        <v>29.14</v>
      </c>
      <c r="S7" s="223">
        <v>13.06</v>
      </c>
      <c r="T7" s="223">
        <v>11.57</v>
      </c>
      <c r="U7" s="223">
        <v>11.686</v>
      </c>
      <c r="V7" s="223">
        <v>9.6701951599999916</v>
      </c>
      <c r="W7" s="223">
        <v>9.4070760199999981</v>
      </c>
      <c r="X7" s="223">
        <v>8.1080916200000104</v>
      </c>
      <c r="Y7" s="223">
        <v>5.4670043699999979</v>
      </c>
      <c r="Z7" s="223">
        <v>4.9790318800000009</v>
      </c>
      <c r="AA7" s="223">
        <v>-0.67145764000000341</v>
      </c>
      <c r="AB7" s="223">
        <v>20.503974830000011</v>
      </c>
      <c r="AC7" s="223">
        <v>4.0476396000000037</v>
      </c>
      <c r="AD7" s="223">
        <v>9.1746415199999873</v>
      </c>
      <c r="AE7" s="223">
        <v>12.832031779999994</v>
      </c>
      <c r="AF7" s="223">
        <v>11.266572219999993</v>
      </c>
      <c r="AG7" s="223">
        <v>7.7491625399999933</v>
      </c>
      <c r="AH7" s="223">
        <v>8.2357777100000149</v>
      </c>
      <c r="AI7" s="223">
        <v>6.4755933400000032</v>
      </c>
      <c r="AJ7" s="223">
        <v>10.507999999999999</v>
      </c>
    </row>
    <row r="8" spans="1:36" ht="15" customHeight="1">
      <c r="A8" s="226" t="s">
        <v>285</v>
      </c>
      <c r="B8" s="223">
        <v>1024.924</v>
      </c>
      <c r="C8" s="223">
        <v>1284.059</v>
      </c>
      <c r="D8" s="223">
        <v>1777.885</v>
      </c>
      <c r="E8" s="223">
        <v>770.67100000000005</v>
      </c>
      <c r="F8" s="223">
        <v>1262.921</v>
      </c>
      <c r="G8" s="223">
        <v>1204.0899999999999</v>
      </c>
      <c r="H8" s="223">
        <v>1081.27</v>
      </c>
      <c r="I8" s="223">
        <v>1391.278</v>
      </c>
      <c r="J8" s="223">
        <v>921.25300000000004</v>
      </c>
      <c r="K8" s="223">
        <v>918.76099999999997</v>
      </c>
      <c r="L8" s="223">
        <v>956.96600000000001</v>
      </c>
      <c r="M8" s="223">
        <v>1046.703</v>
      </c>
      <c r="N8" s="223">
        <v>843.12</v>
      </c>
      <c r="O8" s="223">
        <v>934.38</v>
      </c>
      <c r="P8" s="223">
        <v>872.37</v>
      </c>
      <c r="Q8" s="223">
        <v>984.5</v>
      </c>
      <c r="R8" s="223">
        <v>1163.46</v>
      </c>
      <c r="S8" s="223">
        <v>1150.94</v>
      </c>
      <c r="T8" s="223">
        <v>1304.79</v>
      </c>
      <c r="U8" s="223">
        <v>1388.114</v>
      </c>
      <c r="V8" s="223">
        <v>1363.5065561400002</v>
      </c>
      <c r="W8" s="223">
        <v>1179.477858</v>
      </c>
      <c r="X8" s="223">
        <v>1597.5175569999999</v>
      </c>
      <c r="Y8" s="223">
        <v>1155.784789</v>
      </c>
      <c r="Z8" s="223">
        <v>1238.38369943</v>
      </c>
      <c r="AA8" s="223">
        <v>1134.3986189100003</v>
      </c>
      <c r="AB8" s="223">
        <v>1030.8062125229997</v>
      </c>
      <c r="AC8" s="223">
        <v>799.85079678000034</v>
      </c>
      <c r="AD8" s="223">
        <v>580.34465845194802</v>
      </c>
      <c r="AE8" s="223">
        <v>679.14578338161982</v>
      </c>
      <c r="AF8" s="223">
        <v>684.23287209300031</v>
      </c>
      <c r="AG8" s="223">
        <v>770.77297881600009</v>
      </c>
      <c r="AH8" s="223">
        <v>623.53057416600018</v>
      </c>
      <c r="AI8" s="223">
        <v>771.6451796758497</v>
      </c>
      <c r="AJ8" s="223">
        <v>622.46900000000005</v>
      </c>
    </row>
    <row r="9" spans="1:36" ht="15" customHeight="1">
      <c r="A9" s="226" t="s">
        <v>286</v>
      </c>
      <c r="B9" s="223">
        <v>-459.63099999999997</v>
      </c>
      <c r="C9" s="223">
        <v>-719.928</v>
      </c>
      <c r="D9" s="223">
        <v>887.34199999999998</v>
      </c>
      <c r="E9" s="223">
        <v>-806.08100000000002</v>
      </c>
      <c r="F9" s="223">
        <v>-344.66699999999997</v>
      </c>
      <c r="G9" s="223">
        <v>-14.722</v>
      </c>
      <c r="H9" s="223">
        <v>-265.339</v>
      </c>
      <c r="I9" s="223">
        <v>-406.43799999999999</v>
      </c>
      <c r="J9" s="223">
        <v>-620.47900000000004</v>
      </c>
      <c r="K9" s="223">
        <v>216.69499999999999</v>
      </c>
      <c r="L9" s="223">
        <v>-163.797</v>
      </c>
      <c r="M9" s="223">
        <v>106.176</v>
      </c>
      <c r="N9" s="223">
        <v>-86.24</v>
      </c>
      <c r="O9" s="223">
        <v>-137.21</v>
      </c>
      <c r="P9" s="223">
        <v>361.27</v>
      </c>
      <c r="Q9" s="223">
        <v>313.33999999999997</v>
      </c>
      <c r="R9" s="223">
        <v>865.69</v>
      </c>
      <c r="S9" s="223">
        <v>-104.38</v>
      </c>
      <c r="T9" s="223">
        <v>1734.12</v>
      </c>
      <c r="U9" s="223">
        <v>118.89400000000001</v>
      </c>
      <c r="V9" s="223">
        <v>7.1183627375795311</v>
      </c>
      <c r="W9" s="223">
        <v>116.25515082547972</v>
      </c>
      <c r="X9" s="223">
        <v>123.63162886440945</v>
      </c>
      <c r="Y9" s="223">
        <v>-2.9569081242800475</v>
      </c>
      <c r="Z9" s="223">
        <v>-7.335577486183098E-2</v>
      </c>
      <c r="AA9" s="223">
        <v>27.291947361301638</v>
      </c>
      <c r="AB9" s="223">
        <v>-119.78010033962863</v>
      </c>
      <c r="AC9" s="223">
        <v>-99.180711395249944</v>
      </c>
      <c r="AD9" s="223">
        <v>-46.177660815359701</v>
      </c>
      <c r="AE9" s="223">
        <v>166.65572827397449</v>
      </c>
      <c r="AF9" s="223">
        <v>-46.354965404549631</v>
      </c>
      <c r="AG9" s="223">
        <v>-461.69597229860346</v>
      </c>
      <c r="AH9" s="223">
        <v>-117.23864025285047</v>
      </c>
      <c r="AI9" s="223">
        <v>-326.14222665803698</v>
      </c>
      <c r="AJ9" s="223">
        <v>118.819</v>
      </c>
    </row>
    <row r="10" spans="1:36" ht="15" customHeight="1">
      <c r="A10" s="226" t="s">
        <v>287</v>
      </c>
      <c r="B10" s="223">
        <v>8.8989999999999991</v>
      </c>
      <c r="C10" s="223">
        <v>6.4219999999999997</v>
      </c>
      <c r="D10" s="223">
        <v>80.141000000000005</v>
      </c>
      <c r="E10" s="223">
        <v>11.118</v>
      </c>
      <c r="F10" s="223">
        <v>-18.655000000000001</v>
      </c>
      <c r="G10" s="223">
        <v>105.663</v>
      </c>
      <c r="H10" s="223">
        <v>23.021999999999998</v>
      </c>
      <c r="I10" s="223">
        <v>32.408999999999999</v>
      </c>
      <c r="J10" s="223">
        <v>2.2890000000000001</v>
      </c>
      <c r="K10" s="223">
        <v>151.14599999999999</v>
      </c>
      <c r="L10" s="223">
        <v>52.845999999999997</v>
      </c>
      <c r="M10" s="223">
        <v>85.024000000000001</v>
      </c>
      <c r="N10" s="223">
        <v>-24.74</v>
      </c>
      <c r="O10" s="223">
        <v>-6.53</v>
      </c>
      <c r="P10" s="223">
        <v>96.01</v>
      </c>
      <c r="Q10" s="223">
        <v>100.09</v>
      </c>
      <c r="R10" s="223">
        <v>234.6</v>
      </c>
      <c r="S10" s="223">
        <v>1.53</v>
      </c>
      <c r="T10" s="223">
        <v>291.92</v>
      </c>
      <c r="U10" s="223">
        <v>-20.202999999999999</v>
      </c>
      <c r="V10" s="223">
        <v>-201.12534843</v>
      </c>
      <c r="W10" s="223">
        <v>-118.19135011</v>
      </c>
      <c r="X10" s="223">
        <v>31.804761090000003</v>
      </c>
      <c r="Y10" s="223">
        <v>23.113936949999999</v>
      </c>
      <c r="Z10" s="223">
        <v>-1.8635570800000019</v>
      </c>
      <c r="AA10" s="223">
        <v>49.997798210000006</v>
      </c>
      <c r="AB10" s="223">
        <v>-2.7656749200000053</v>
      </c>
      <c r="AC10" s="223">
        <v>60.883852470000043</v>
      </c>
      <c r="AD10" s="223">
        <v>18.085759090000035</v>
      </c>
      <c r="AE10" s="223">
        <v>141.90472108000009</v>
      </c>
      <c r="AF10" s="223">
        <v>46.026578310000069</v>
      </c>
      <c r="AG10" s="223">
        <v>-24.213725030000091</v>
      </c>
      <c r="AH10" s="223">
        <v>30.217060680000017</v>
      </c>
      <c r="AI10" s="223">
        <v>6.9229226299999729</v>
      </c>
      <c r="AJ10" s="223">
        <v>102.895</v>
      </c>
    </row>
    <row r="11" spans="1:36" ht="15" customHeight="1">
      <c r="A11" s="226" t="s">
        <v>288</v>
      </c>
      <c r="B11" s="223">
        <v>157.05799999999999</v>
      </c>
      <c r="C11" s="223">
        <v>169.858</v>
      </c>
      <c r="D11" s="223">
        <v>177.77699999999999</v>
      </c>
      <c r="E11" s="223">
        <v>157.88200000000001</v>
      </c>
      <c r="F11" s="223">
        <v>119.01</v>
      </c>
      <c r="G11" s="223">
        <v>65.983000000000004</v>
      </c>
      <c r="H11" s="223">
        <v>44.52</v>
      </c>
      <c r="I11" s="223">
        <v>21.545999999999999</v>
      </c>
      <c r="J11" s="223">
        <v>13.657999999999999</v>
      </c>
      <c r="K11" s="223">
        <v>5.7430000000000003</v>
      </c>
      <c r="L11" s="223">
        <v>2.2999999999999998</v>
      </c>
      <c r="M11" s="223">
        <v>0.25600000000000001</v>
      </c>
      <c r="N11" s="223">
        <v>0.27</v>
      </c>
      <c r="O11" s="223">
        <v>0</v>
      </c>
      <c r="P11" s="223">
        <v>0</v>
      </c>
      <c r="Q11" s="223">
        <v>0</v>
      </c>
      <c r="R11" s="223">
        <v>0</v>
      </c>
      <c r="S11" s="223">
        <v>0</v>
      </c>
      <c r="T11" s="223">
        <v>0</v>
      </c>
      <c r="U11" s="223">
        <v>0</v>
      </c>
      <c r="V11" s="223">
        <v>3.0397182799999998</v>
      </c>
      <c r="W11" s="223">
        <v>13.34426049</v>
      </c>
      <c r="X11" s="223">
        <v>17.271075230000001</v>
      </c>
      <c r="Y11" s="223">
        <v>9.1369750599999993</v>
      </c>
      <c r="Z11" s="223">
        <v>7.9594382299999999</v>
      </c>
      <c r="AA11" s="223">
        <v>3.7917715400000001</v>
      </c>
      <c r="AB11" s="223">
        <v>5.5529686600000003</v>
      </c>
      <c r="AC11" s="223">
        <v>2.3804748600000001</v>
      </c>
      <c r="AD11" s="223">
        <v>1.1478893000000001</v>
      </c>
      <c r="AE11" s="223">
        <v>11.04595456</v>
      </c>
      <c r="AF11" s="223">
        <v>14.65559075</v>
      </c>
      <c r="AG11" s="223">
        <v>10.127079849999999</v>
      </c>
      <c r="AH11" s="223">
        <v>8.3932461499999995</v>
      </c>
      <c r="AI11" s="223">
        <v>8.6185789599999989</v>
      </c>
      <c r="AJ11" s="223">
        <v>18.353000000000002</v>
      </c>
    </row>
    <row r="12" spans="1:36" ht="15" customHeight="1">
      <c r="A12" s="228" t="s">
        <v>289</v>
      </c>
      <c r="B12" s="221">
        <v>-1785.575</v>
      </c>
      <c r="C12" s="221">
        <v>-1995.2829999999999</v>
      </c>
      <c r="D12" s="221">
        <v>-4914.4880000000003</v>
      </c>
      <c r="E12" s="221">
        <v>-2339.4929999999999</v>
      </c>
      <c r="F12" s="221">
        <v>-2159.2249999999999</v>
      </c>
      <c r="G12" s="221">
        <v>-2847.1260000000002</v>
      </c>
      <c r="H12" s="221">
        <v>-2046.146</v>
      </c>
      <c r="I12" s="221">
        <v>-2077.1610000000001</v>
      </c>
      <c r="J12" s="221">
        <v>-1466.3130000000001</v>
      </c>
      <c r="K12" s="221">
        <v>-2860.4520000000002</v>
      </c>
      <c r="L12" s="221">
        <v>-2193.3330000000001</v>
      </c>
      <c r="M12" s="221">
        <v>-2672.9969999999998</v>
      </c>
      <c r="N12" s="221">
        <v>-2028.88</v>
      </c>
      <c r="O12" s="221">
        <v>-2122.17</v>
      </c>
      <c r="P12" s="221">
        <v>-2958.68</v>
      </c>
      <c r="Q12" s="221">
        <v>-2994.51</v>
      </c>
      <c r="R12" s="221">
        <v>-4277.2919695299997</v>
      </c>
      <c r="S12" s="221">
        <v>-2268.14</v>
      </c>
      <c r="T12" s="221">
        <v>-5760.09</v>
      </c>
      <c r="U12" s="221">
        <v>-2897.56</v>
      </c>
      <c r="V12" s="221">
        <v>-2361.7360246500011</v>
      </c>
      <c r="W12" s="221">
        <v>-2124.1167959699997</v>
      </c>
      <c r="X12" s="221">
        <v>-2841.9391330899998</v>
      </c>
      <c r="Y12" s="221">
        <v>-2411.3218470699999</v>
      </c>
      <c r="Z12" s="221">
        <v>-2269.8364981499999</v>
      </c>
      <c r="AA12" s="221">
        <v>-2328.4424863600002</v>
      </c>
      <c r="AB12" s="221">
        <v>-1761.6876532699994</v>
      </c>
      <c r="AC12" s="221">
        <v>-1743.2704620499999</v>
      </c>
      <c r="AD12" s="221">
        <v>-1405.4040449600002</v>
      </c>
      <c r="AE12" s="221">
        <v>-2044.3631445899994</v>
      </c>
      <c r="AF12" s="221">
        <v>-1633.2769113600004</v>
      </c>
      <c r="AG12" s="221">
        <v>-1086.4566408400001</v>
      </c>
      <c r="AH12" s="221">
        <v>-1287.8072365200003</v>
      </c>
      <c r="AI12" s="221">
        <v>-1204.8073051899994</v>
      </c>
      <c r="AJ12" s="221">
        <v>-1771.3889999999999</v>
      </c>
    </row>
    <row r="13" spans="1:36" ht="15" customHeight="1">
      <c r="A13" s="226" t="s">
        <v>290</v>
      </c>
      <c r="B13" s="223">
        <v>-1757.84</v>
      </c>
      <c r="C13" s="223">
        <v>-2036.4169999999999</v>
      </c>
      <c r="D13" s="223">
        <v>-4116.674</v>
      </c>
      <c r="E13" s="223">
        <v>-2218.2240000000002</v>
      </c>
      <c r="F13" s="223">
        <v>-2117.5880000000002</v>
      </c>
      <c r="G13" s="223">
        <v>-2399.4879999999998</v>
      </c>
      <c r="H13" s="223">
        <v>-1862.6010000000001</v>
      </c>
      <c r="I13" s="223">
        <v>-1872.422</v>
      </c>
      <c r="J13" s="223">
        <v>-1240.124</v>
      </c>
      <c r="K13" s="223">
        <v>-2007.8910000000001</v>
      </c>
      <c r="L13" s="223">
        <v>-1595.69</v>
      </c>
      <c r="M13" s="223">
        <v>-2013.4849999999999</v>
      </c>
      <c r="N13" s="223">
        <v>-1430.62</v>
      </c>
      <c r="O13" s="223">
        <v>-1484.24</v>
      </c>
      <c r="P13" s="223">
        <v>-2189.15</v>
      </c>
      <c r="Q13" s="223">
        <v>-2144.6799999999998</v>
      </c>
      <c r="R13" s="223">
        <v>-3154.29</v>
      </c>
      <c r="S13" s="223">
        <v>-1567.94</v>
      </c>
      <c r="T13" s="223">
        <v>-3890.26</v>
      </c>
      <c r="U13" s="223">
        <v>-2121.9479999999999</v>
      </c>
      <c r="V13" s="223">
        <v>-1853.1219818400009</v>
      </c>
      <c r="W13" s="223">
        <v>-1855.2448072499997</v>
      </c>
      <c r="X13" s="223">
        <v>-2273.9243664899996</v>
      </c>
      <c r="Y13" s="223">
        <v>-1922.7804075199997</v>
      </c>
      <c r="Z13" s="223">
        <v>-1843.9672547499999</v>
      </c>
      <c r="AA13" s="223">
        <v>-1855.6442555000006</v>
      </c>
      <c r="AB13" s="223">
        <v>-1437.7321792699995</v>
      </c>
      <c r="AC13" s="223">
        <v>-1325.2446314599999</v>
      </c>
      <c r="AD13" s="223">
        <v>-1099.9487254800003</v>
      </c>
      <c r="AE13" s="223">
        <v>-1609.6683583999995</v>
      </c>
      <c r="AF13" s="223">
        <v>-1320.3488133700005</v>
      </c>
      <c r="AG13" s="223">
        <v>-969.16444750000005</v>
      </c>
      <c r="AH13" s="223">
        <v>-1087.7160017700003</v>
      </c>
      <c r="AI13" s="223">
        <v>-1060.8096445999995</v>
      </c>
      <c r="AJ13" s="223">
        <v>-1428.173</v>
      </c>
    </row>
    <row r="14" spans="1:36" ht="15" customHeight="1">
      <c r="A14" s="226" t="s">
        <v>291</v>
      </c>
      <c r="B14" s="223">
        <v>-27.734999999999999</v>
      </c>
      <c r="C14" s="223">
        <v>41.134</v>
      </c>
      <c r="D14" s="223">
        <v>-797.81399999999996</v>
      </c>
      <c r="E14" s="223">
        <v>-121.26900000000001</v>
      </c>
      <c r="F14" s="223">
        <v>-41.637</v>
      </c>
      <c r="G14" s="223">
        <v>-447.63799999999998</v>
      </c>
      <c r="H14" s="223">
        <v>-173.78399999999999</v>
      </c>
      <c r="I14" s="223">
        <v>-144.715</v>
      </c>
      <c r="J14" s="223">
        <v>-22.763000000000002</v>
      </c>
      <c r="K14" s="223">
        <v>-408.916</v>
      </c>
      <c r="L14" s="223">
        <v>-111.07299999999999</v>
      </c>
      <c r="M14" s="223">
        <v>-168.27199999999999</v>
      </c>
      <c r="N14" s="223">
        <v>-24.67</v>
      </c>
      <c r="O14" s="223">
        <v>-25.06</v>
      </c>
      <c r="P14" s="223">
        <v>-166.74</v>
      </c>
      <c r="Q14" s="223">
        <v>-155.05000000000001</v>
      </c>
      <c r="R14" s="223">
        <v>-401.34</v>
      </c>
      <c r="S14" s="223">
        <v>27.69</v>
      </c>
      <c r="T14" s="223">
        <v>-1076.68</v>
      </c>
      <c r="U14" s="223">
        <v>9.26</v>
      </c>
      <c r="V14" s="223">
        <v>262.67835176</v>
      </c>
      <c r="W14" s="223">
        <v>276.96881607000006</v>
      </c>
      <c r="X14" s="223">
        <v>-86.227029900000005</v>
      </c>
      <c r="Y14" s="223">
        <v>-79.206090590000002</v>
      </c>
      <c r="Z14" s="223">
        <v>-14.589898380000003</v>
      </c>
      <c r="AA14" s="223">
        <v>-133.38775433999996</v>
      </c>
      <c r="AB14" s="223">
        <v>7.4830809799999995</v>
      </c>
      <c r="AC14" s="223">
        <v>-112.53340557999999</v>
      </c>
      <c r="AD14" s="223">
        <v>-57.847838279999998</v>
      </c>
      <c r="AE14" s="223">
        <v>-238.71247795999997</v>
      </c>
      <c r="AF14" s="223">
        <v>-114.77958018000005</v>
      </c>
      <c r="AG14" s="223">
        <v>41.706268749999985</v>
      </c>
      <c r="AH14" s="223">
        <v>-65.461738099999977</v>
      </c>
      <c r="AI14" s="223">
        <v>-3.689710940000003</v>
      </c>
      <c r="AJ14" s="223">
        <v>-218.136</v>
      </c>
    </row>
    <row r="15" spans="1:36" ht="15" customHeight="1">
      <c r="A15" s="226" t="s">
        <v>292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-9.7609999999999992</v>
      </c>
      <c r="I15" s="223">
        <v>-60.024000000000001</v>
      </c>
      <c r="J15" s="223">
        <v>-203.42599999999999</v>
      </c>
      <c r="K15" s="223">
        <v>-443.64400000000001</v>
      </c>
      <c r="L15" s="223">
        <v>-486.57</v>
      </c>
      <c r="M15" s="223">
        <v>-491.23899999999998</v>
      </c>
      <c r="N15" s="223">
        <v>-573.58000000000004</v>
      </c>
      <c r="O15" s="223">
        <v>-612.86</v>
      </c>
      <c r="P15" s="223">
        <v>-602.78</v>
      </c>
      <c r="Q15" s="223">
        <v>-694.78</v>
      </c>
      <c r="R15" s="223">
        <v>-721.65449068000009</v>
      </c>
      <c r="S15" s="223">
        <v>-727.9</v>
      </c>
      <c r="T15" s="223">
        <v>-793.14</v>
      </c>
      <c r="U15" s="223">
        <v>-784.87099999999998</v>
      </c>
      <c r="V15" s="223">
        <v>-771.29239457000006</v>
      </c>
      <c r="W15" s="223">
        <v>-545.84080478999999</v>
      </c>
      <c r="X15" s="223">
        <v>-481.78773669999993</v>
      </c>
      <c r="Y15" s="223">
        <v>-409.33534896000003</v>
      </c>
      <c r="Z15" s="223">
        <v>-411.27934501999999</v>
      </c>
      <c r="AA15" s="223">
        <v>-339.41047651999992</v>
      </c>
      <c r="AB15" s="223">
        <v>-331.43855497999999</v>
      </c>
      <c r="AC15" s="223">
        <v>-305.49242500999998</v>
      </c>
      <c r="AD15" s="223">
        <v>-247.60748120000002</v>
      </c>
      <c r="AE15" s="223">
        <v>-195.98230823</v>
      </c>
      <c r="AF15" s="223">
        <v>-198.14851781000002</v>
      </c>
      <c r="AG15" s="223">
        <v>-158.99846209</v>
      </c>
      <c r="AH15" s="223">
        <v>-134.62949664999999</v>
      </c>
      <c r="AI15" s="223">
        <v>-140.30794964999998</v>
      </c>
      <c r="AJ15" s="223">
        <v>-125.08</v>
      </c>
    </row>
    <row r="16" spans="1:36" ht="15" customHeight="1">
      <c r="A16" s="228" t="s">
        <v>83</v>
      </c>
      <c r="B16" s="221">
        <v>1495.81</v>
      </c>
      <c r="C16" s="221">
        <v>1430.0440000000001</v>
      </c>
      <c r="D16" s="221">
        <v>1314.0840000000001</v>
      </c>
      <c r="E16" s="221">
        <v>901.61500000000001</v>
      </c>
      <c r="F16" s="221">
        <v>1135.8209999999999</v>
      </c>
      <c r="G16" s="221">
        <v>1098.7909999999999</v>
      </c>
      <c r="H16" s="221">
        <v>1120.481</v>
      </c>
      <c r="I16" s="221">
        <v>1156.402</v>
      </c>
      <c r="J16" s="221">
        <v>1122.902</v>
      </c>
      <c r="K16" s="221">
        <v>1111.818</v>
      </c>
      <c r="L16" s="221">
        <v>1153.845</v>
      </c>
      <c r="M16" s="221">
        <v>1226.43</v>
      </c>
      <c r="N16" s="221">
        <v>1305.0263859800004</v>
      </c>
      <c r="O16" s="221">
        <v>1284.5360458300097</v>
      </c>
      <c r="P16" s="221">
        <v>1302.6384768700004</v>
      </c>
      <c r="Q16" s="221">
        <v>1221.6436737000004</v>
      </c>
      <c r="R16" s="221">
        <v>1178.0433486399997</v>
      </c>
      <c r="S16" s="221">
        <v>1291.4587860336201</v>
      </c>
      <c r="T16" s="221">
        <v>1134.0999999999999</v>
      </c>
      <c r="U16" s="221">
        <v>1098.2139999999999</v>
      </c>
      <c r="V16" s="221">
        <v>1272.5943940575785</v>
      </c>
      <c r="W16" s="221">
        <v>1208.0337837054803</v>
      </c>
      <c r="X16" s="221">
        <v>1208.4191135344095</v>
      </c>
      <c r="Y16" s="221">
        <v>1114.4804563957209</v>
      </c>
      <c r="Z16" s="221">
        <v>1205.0642717351375</v>
      </c>
      <c r="AA16" s="221">
        <v>1221.6193866713029</v>
      </c>
      <c r="AB16" s="221">
        <v>1322.6741028233728</v>
      </c>
      <c r="AC16" s="221">
        <v>1331.6059603847516</v>
      </c>
      <c r="AD16" s="221">
        <v>1347.1098373065884</v>
      </c>
      <c r="AE16" s="221">
        <v>1258.5924629955978</v>
      </c>
      <c r="AF16" s="221">
        <v>1325.9780876884513</v>
      </c>
      <c r="AG16" s="221">
        <v>1428.0454960673956</v>
      </c>
      <c r="AH16" s="221">
        <v>1468.8512885831494</v>
      </c>
      <c r="AI16" s="221">
        <v>1530.1731846778141</v>
      </c>
      <c r="AJ16" s="221">
        <v>1473.6940000000002</v>
      </c>
    </row>
    <row r="17" spans="1:36" ht="15" customHeight="1">
      <c r="A17" s="226" t="s">
        <v>293</v>
      </c>
      <c r="B17" s="223">
        <v>-403.14699999999999</v>
      </c>
      <c r="C17" s="223">
        <v>-860.12300000000005</v>
      </c>
      <c r="D17" s="223">
        <v>-950.39200000000005</v>
      </c>
      <c r="E17" s="223">
        <v>-1293.759</v>
      </c>
      <c r="F17" s="223">
        <v>-1456.0360000000001</v>
      </c>
      <c r="G17" s="223">
        <v>-1397.835</v>
      </c>
      <c r="H17" s="223">
        <v>-1286.3389999999999</v>
      </c>
      <c r="I17" s="223">
        <v>-951.35400000000004</v>
      </c>
      <c r="J17" s="223">
        <v>-889.17399999999998</v>
      </c>
      <c r="K17" s="223">
        <v>-959.048</v>
      </c>
      <c r="L17" s="223">
        <v>-761.08399999999995</v>
      </c>
      <c r="M17" s="223">
        <v>-1266.1020000000001</v>
      </c>
      <c r="N17" s="223">
        <v>-713.62</v>
      </c>
      <c r="O17" s="223">
        <v>-523.12</v>
      </c>
      <c r="P17" s="223">
        <v>-451.21</v>
      </c>
      <c r="Q17" s="223">
        <v>-504.73</v>
      </c>
      <c r="R17" s="223">
        <v>-417.34534769000027</v>
      </c>
      <c r="S17" s="223">
        <v>-448.25463760362044</v>
      </c>
      <c r="T17" s="223">
        <v>-1074.97</v>
      </c>
      <c r="U17" s="223">
        <v>-453.12200000000001</v>
      </c>
      <c r="V17" s="223">
        <v>-507.7176828533245</v>
      </c>
      <c r="W17" s="223">
        <v>-456.91365201845065</v>
      </c>
      <c r="X17" s="223">
        <v>-491.63311285280918</v>
      </c>
      <c r="Y17" s="223">
        <v>-622.66530634743617</v>
      </c>
      <c r="Z17" s="223">
        <v>-419.80741834000003</v>
      </c>
      <c r="AA17" s="223">
        <v>-529.58233000999905</v>
      </c>
      <c r="AB17" s="223">
        <v>-573.17010829300011</v>
      </c>
      <c r="AC17" s="223">
        <v>-507.70702776000041</v>
      </c>
      <c r="AD17" s="223">
        <v>-328.769472321948</v>
      </c>
      <c r="AE17" s="223">
        <v>-377.28673819161992</v>
      </c>
      <c r="AF17" s="223">
        <v>-265.13064260299984</v>
      </c>
      <c r="AG17" s="223">
        <v>-498.51599564599985</v>
      </c>
      <c r="AH17" s="223">
        <v>-464.35906523600011</v>
      </c>
      <c r="AI17" s="223">
        <v>-447.00944851584961</v>
      </c>
      <c r="AJ17" s="223">
        <v>-389.54399999999998</v>
      </c>
    </row>
    <row r="18" spans="1:36" ht="15" customHeight="1">
      <c r="A18" s="228" t="s">
        <v>294</v>
      </c>
      <c r="B18" s="221">
        <v>1092.663</v>
      </c>
      <c r="C18" s="221">
        <v>569.91999999999996</v>
      </c>
      <c r="D18" s="221">
        <v>363.69099999999997</v>
      </c>
      <c r="E18" s="221">
        <v>-392.14299999999997</v>
      </c>
      <c r="F18" s="221">
        <v>-320.21499999999997</v>
      </c>
      <c r="G18" s="221">
        <v>-299.04300000000001</v>
      </c>
      <c r="H18" s="221">
        <v>-165.857</v>
      </c>
      <c r="I18" s="221">
        <v>205.048</v>
      </c>
      <c r="J18" s="221">
        <v>233.727</v>
      </c>
      <c r="K18" s="221">
        <v>152.76900000000001</v>
      </c>
      <c r="L18" s="221">
        <v>392.76100000000002</v>
      </c>
      <c r="M18" s="221">
        <v>-39.670999999999999</v>
      </c>
      <c r="N18" s="221">
        <v>591.40426983000054</v>
      </c>
      <c r="O18" s="221">
        <v>761.40633554988813</v>
      </c>
      <c r="P18" s="221">
        <v>851.42275546000042</v>
      </c>
      <c r="Q18" s="221">
        <v>716.90597361000005</v>
      </c>
      <c r="R18" s="221">
        <v>760.69800094999948</v>
      </c>
      <c r="S18" s="221">
        <v>843.20414842999958</v>
      </c>
      <c r="T18" s="221">
        <v>59.12</v>
      </c>
      <c r="U18" s="221">
        <v>645.09199999999998</v>
      </c>
      <c r="V18" s="221">
        <v>764.87671120425398</v>
      </c>
      <c r="W18" s="221">
        <v>751.1201316870297</v>
      </c>
      <c r="X18" s="221">
        <v>716.78600068160029</v>
      </c>
      <c r="Y18" s="221">
        <v>491.81515004828475</v>
      </c>
      <c r="Z18" s="221">
        <v>785.25685339513745</v>
      </c>
      <c r="AA18" s="221">
        <v>692.03705666130384</v>
      </c>
      <c r="AB18" s="221">
        <v>749.50399453037267</v>
      </c>
      <c r="AC18" s="221">
        <v>823.89893262475118</v>
      </c>
      <c r="AD18" s="221">
        <v>1018.3403649846404</v>
      </c>
      <c r="AE18" s="221">
        <v>881.30572480397791</v>
      </c>
      <c r="AF18" s="221">
        <v>1060.8474450854515</v>
      </c>
      <c r="AG18" s="221">
        <v>929.52950042139571</v>
      </c>
      <c r="AH18" s="221">
        <v>1004.4922233471493</v>
      </c>
      <c r="AI18" s="221">
        <v>1083.1637361619646</v>
      </c>
      <c r="AJ18" s="221">
        <v>1084.1500000000001</v>
      </c>
    </row>
    <row r="19" spans="1:36" ht="15" customHeight="1">
      <c r="A19" s="228" t="s">
        <v>295</v>
      </c>
      <c r="B19" s="221">
        <v>-441.23200000000003</v>
      </c>
      <c r="C19" s="221">
        <v>-435.66699999999997</v>
      </c>
      <c r="D19" s="221">
        <v>-487.41</v>
      </c>
      <c r="E19" s="221">
        <v>-667.88</v>
      </c>
      <c r="F19" s="221">
        <v>-582.04899999999998</v>
      </c>
      <c r="G19" s="221">
        <v>-531.18399999999997</v>
      </c>
      <c r="H19" s="221">
        <v>-562.50099999999998</v>
      </c>
      <c r="I19" s="221">
        <v>-829.16099999999994</v>
      </c>
      <c r="J19" s="221">
        <v>-649.12599999999998</v>
      </c>
      <c r="K19" s="221">
        <v>-548.66200000000003</v>
      </c>
      <c r="L19" s="221">
        <v>-627.29999999999995</v>
      </c>
      <c r="M19" s="221">
        <v>-58.215000000000003</v>
      </c>
      <c r="N19" s="221">
        <v>-513.33670744000005</v>
      </c>
      <c r="O19" s="221">
        <v>-597.25957210988838</v>
      </c>
      <c r="P19" s="221">
        <v>-664.8195890799999</v>
      </c>
      <c r="Q19" s="221">
        <v>-688.40091347999964</v>
      </c>
      <c r="R19" s="221">
        <v>-539.87405311999999</v>
      </c>
      <c r="S19" s="221">
        <v>-637.99896478999983</v>
      </c>
      <c r="T19" s="221">
        <v>-555.16</v>
      </c>
      <c r="U19" s="221">
        <v>-543.28599999999994</v>
      </c>
      <c r="V19" s="221">
        <v>-537.90487748463011</v>
      </c>
      <c r="W19" s="221">
        <v>-545.91996426527794</v>
      </c>
      <c r="X19" s="221">
        <v>-484.61737424123186</v>
      </c>
      <c r="Y19" s="221">
        <v>-576.22033651417064</v>
      </c>
      <c r="Z19" s="221">
        <v>-467.03149650789885</v>
      </c>
      <c r="AA19" s="221">
        <v>-449.32058036814055</v>
      </c>
      <c r="AB19" s="221">
        <v>-444.4091429974975</v>
      </c>
      <c r="AC19" s="221">
        <v>-498.90476417352124</v>
      </c>
      <c r="AD19" s="221">
        <v>-457.7409499973686</v>
      </c>
      <c r="AE19" s="221">
        <v>-406.44106929579169</v>
      </c>
      <c r="AF19" s="221">
        <v>-467.2090031536332</v>
      </c>
      <c r="AG19" s="221">
        <v>-423.21435437776017</v>
      </c>
      <c r="AH19" s="221">
        <v>-453.54773001048267</v>
      </c>
      <c r="AI19" s="221">
        <v>-510.9477989319609</v>
      </c>
      <c r="AJ19" s="221">
        <v>-518.39699999999993</v>
      </c>
    </row>
    <row r="20" spans="1:36" ht="15" customHeight="1">
      <c r="A20" s="226" t="s">
        <v>296</v>
      </c>
      <c r="B20" s="223">
        <v>299.767</v>
      </c>
      <c r="C20" s="223">
        <v>327.66300000000001</v>
      </c>
      <c r="D20" s="223">
        <v>331.17399999999998</v>
      </c>
      <c r="E20" s="223">
        <v>288.16699999999997</v>
      </c>
      <c r="F20" s="223">
        <v>243.08500000000001</v>
      </c>
      <c r="G20" s="223">
        <v>249.166</v>
      </c>
      <c r="H20" s="223">
        <v>256.46499999999997</v>
      </c>
      <c r="I20" s="223">
        <v>286.488</v>
      </c>
      <c r="J20" s="223">
        <v>238.51400000000001</v>
      </c>
      <c r="K20" s="223">
        <v>252.5</v>
      </c>
      <c r="L20" s="223">
        <v>256.91899999999998</v>
      </c>
      <c r="M20" s="223">
        <v>282.20100000000002</v>
      </c>
      <c r="N20" s="223">
        <v>244.14</v>
      </c>
      <c r="O20" s="223">
        <v>205.90707827</v>
      </c>
      <c r="P20" s="223">
        <v>248.93</v>
      </c>
      <c r="Q20" s="223">
        <v>276.18</v>
      </c>
      <c r="R20" s="223">
        <v>242.89023207</v>
      </c>
      <c r="S20" s="223">
        <v>219.78539417000002</v>
      </c>
      <c r="T20" s="223">
        <v>232.36</v>
      </c>
      <c r="U20" s="223">
        <v>266.02100000000002</v>
      </c>
      <c r="V20" s="223">
        <v>256.51539077999996</v>
      </c>
      <c r="W20" s="223">
        <v>264.27907447000001</v>
      </c>
      <c r="X20" s="223">
        <v>280.50960456000001</v>
      </c>
      <c r="Y20" s="223">
        <v>321.45859408000001</v>
      </c>
      <c r="Z20" s="223">
        <v>289.94935168000001</v>
      </c>
      <c r="AA20" s="223">
        <v>326.27952457000004</v>
      </c>
      <c r="AB20" s="223">
        <v>326.32794653999997</v>
      </c>
      <c r="AC20" s="223">
        <v>375.90353809999999</v>
      </c>
      <c r="AD20" s="223">
        <v>324.96126879999997</v>
      </c>
      <c r="AE20" s="223">
        <v>344.40562728999998</v>
      </c>
      <c r="AF20" s="223">
        <v>340.68108697000014</v>
      </c>
      <c r="AG20" s="223">
        <v>364.35239466000002</v>
      </c>
      <c r="AH20" s="223">
        <v>340.44557909000002</v>
      </c>
      <c r="AI20" s="223">
        <v>343.34377682000007</v>
      </c>
      <c r="AJ20" s="223">
        <v>336.48500000000001</v>
      </c>
    </row>
    <row r="21" spans="1:36" ht="15" customHeight="1">
      <c r="A21" s="226" t="s">
        <v>132</v>
      </c>
      <c r="B21" s="223">
        <v>-204.99</v>
      </c>
      <c r="C21" s="223">
        <v>-209.90899999999999</v>
      </c>
      <c r="D21" s="223">
        <v>-234.63200000000001</v>
      </c>
      <c r="E21" s="223">
        <v>-209.10900000000001</v>
      </c>
      <c r="F21" s="223">
        <v>-235.27699999999999</v>
      </c>
      <c r="G21" s="223">
        <v>-243.54400000000001</v>
      </c>
      <c r="H21" s="223">
        <v>-220.69800000000001</v>
      </c>
      <c r="I21" s="223">
        <v>-278.61700000000002</v>
      </c>
      <c r="J21" s="223">
        <v>-352.64800000000002</v>
      </c>
      <c r="K21" s="223">
        <v>-243.95599999999999</v>
      </c>
      <c r="L21" s="223">
        <v>-322.44200000000001</v>
      </c>
      <c r="M21" s="223">
        <v>-174.642</v>
      </c>
      <c r="N21" s="223">
        <v>-344.89</v>
      </c>
      <c r="O21" s="223">
        <v>-289.57131908999997</v>
      </c>
      <c r="P21" s="223">
        <v>-362.1</v>
      </c>
      <c r="Q21" s="223">
        <v>-321.49028020000003</v>
      </c>
      <c r="R21" s="223">
        <v>-315.61897586999999</v>
      </c>
      <c r="S21" s="223">
        <v>-314.01232407999993</v>
      </c>
      <c r="T21" s="223">
        <v>-275.13</v>
      </c>
      <c r="U21" s="223">
        <v>-304.93799999999999</v>
      </c>
      <c r="V21" s="223">
        <v>-299.03461341000002</v>
      </c>
      <c r="W21" s="223">
        <v>-297.09199999999998</v>
      </c>
      <c r="X21" s="223">
        <v>-264</v>
      </c>
      <c r="Y21" s="223">
        <v>-369.6265034337074</v>
      </c>
      <c r="Z21" s="223">
        <v>-244.85740404297152</v>
      </c>
      <c r="AA21" s="223">
        <v>-266.03695813000013</v>
      </c>
      <c r="AB21" s="223">
        <v>-259.8726144900001</v>
      </c>
      <c r="AC21" s="223">
        <v>-311.1653866700002</v>
      </c>
      <c r="AD21" s="223">
        <v>-320.49303257000003</v>
      </c>
      <c r="AE21" s="223">
        <v>-232.59985065000009</v>
      </c>
      <c r="AF21" s="223">
        <v>-285.94752398999981</v>
      </c>
      <c r="AG21" s="223">
        <v>-246.51291437000009</v>
      </c>
      <c r="AH21" s="223">
        <v>-284.62837715000035</v>
      </c>
      <c r="AI21" s="223">
        <v>-259.40083294999999</v>
      </c>
      <c r="AJ21" s="223">
        <v>-288.43599999999998</v>
      </c>
    </row>
    <row r="22" spans="1:36" ht="15" customHeight="1">
      <c r="A22" s="226" t="s">
        <v>297</v>
      </c>
      <c r="B22" s="223">
        <v>-342.935</v>
      </c>
      <c r="C22" s="223">
        <v>-354.05799999999999</v>
      </c>
      <c r="D22" s="223">
        <v>-414.80900000000003</v>
      </c>
      <c r="E22" s="223">
        <v>-433.19499999999999</v>
      </c>
      <c r="F22" s="223">
        <v>-361.83199999999999</v>
      </c>
      <c r="G22" s="223">
        <v>-372.21899999999999</v>
      </c>
      <c r="H22" s="223">
        <v>-394.79199999999997</v>
      </c>
      <c r="I22" s="223">
        <v>-442.702</v>
      </c>
      <c r="J22" s="223">
        <v>-367.262</v>
      </c>
      <c r="K22" s="223">
        <v>-351.19900000000001</v>
      </c>
      <c r="L22" s="223">
        <v>-362.88200000000001</v>
      </c>
      <c r="M22" s="223">
        <v>-400.40199999999999</v>
      </c>
      <c r="N22" s="223">
        <v>-267.09880837000003</v>
      </c>
      <c r="O22" s="223">
        <v>-248.78490452</v>
      </c>
      <c r="P22" s="223">
        <v>-298.45999999999998</v>
      </c>
      <c r="Q22" s="223">
        <v>-297.58090824999999</v>
      </c>
      <c r="R22" s="223">
        <v>-272.32697374000003</v>
      </c>
      <c r="S22" s="223">
        <v>-270.02846907999998</v>
      </c>
      <c r="T22" s="223">
        <v>-283.65029755999996</v>
      </c>
      <c r="U22" s="223">
        <v>-302.39999999999998</v>
      </c>
      <c r="V22" s="223">
        <v>-256.89233645000002</v>
      </c>
      <c r="W22" s="223">
        <v>-303.63400000000001</v>
      </c>
      <c r="X22" s="223">
        <v>-283.06</v>
      </c>
      <c r="Y22" s="223">
        <v>-304.47325445000007</v>
      </c>
      <c r="Z22" s="223">
        <v>-256.43205035</v>
      </c>
      <c r="AA22" s="223">
        <v>-275.18856891000001</v>
      </c>
      <c r="AB22" s="223">
        <v>-293.31533228000006</v>
      </c>
      <c r="AC22" s="223">
        <v>-319.38781319999998</v>
      </c>
      <c r="AD22" s="223">
        <v>-276.83282197999989</v>
      </c>
      <c r="AE22" s="223">
        <v>-300.86552140999999</v>
      </c>
      <c r="AF22" s="223">
        <v>-337.56810878999994</v>
      </c>
      <c r="AG22" s="223">
        <v>-349.26144766000004</v>
      </c>
      <c r="AH22" s="223">
        <v>-314.62555126999979</v>
      </c>
      <c r="AI22" s="223">
        <v>-317.94156339999984</v>
      </c>
      <c r="AJ22" s="223">
        <v>-359.34399999999999</v>
      </c>
    </row>
    <row r="23" spans="1:36" ht="15" customHeight="1">
      <c r="A23" s="226" t="s">
        <v>298</v>
      </c>
      <c r="B23" s="223">
        <v>-159.09100000000001</v>
      </c>
      <c r="C23" s="223">
        <v>-166.453</v>
      </c>
      <c r="D23" s="223">
        <v>-150.642</v>
      </c>
      <c r="E23" s="223">
        <v>-149.34200000000001</v>
      </c>
      <c r="F23" s="223">
        <v>-114.349</v>
      </c>
      <c r="G23" s="223">
        <v>-110.52800000000001</v>
      </c>
      <c r="H23" s="223">
        <v>-126.306</v>
      </c>
      <c r="I23" s="223">
        <v>-128.29900000000001</v>
      </c>
      <c r="J23" s="223">
        <v>-124.38</v>
      </c>
      <c r="K23" s="223">
        <v>-132.76400000000001</v>
      </c>
      <c r="L23" s="223">
        <v>-142.43799999999999</v>
      </c>
      <c r="M23" s="223">
        <v>-115.435</v>
      </c>
      <c r="N23" s="223">
        <v>-110.57</v>
      </c>
      <c r="O23" s="223">
        <v>-109.91768060999998</v>
      </c>
      <c r="P23" s="223">
        <v>-117.61</v>
      </c>
      <c r="Q23" s="223">
        <v>-104.20188407000002</v>
      </c>
      <c r="R23" s="223">
        <v>-132.25978412999999</v>
      </c>
      <c r="S23" s="223">
        <v>-94.294106240000005</v>
      </c>
      <c r="T23" s="223">
        <v>-101.77</v>
      </c>
      <c r="U23" s="223">
        <v>-88.441000000000003</v>
      </c>
      <c r="V23" s="223">
        <v>-82.566282064629945</v>
      </c>
      <c r="W23" s="223">
        <v>-94.55822210527802</v>
      </c>
      <c r="X23" s="223">
        <v>-88.745473981231996</v>
      </c>
      <c r="Y23" s="223">
        <v>-94.758352104170456</v>
      </c>
      <c r="Z23" s="223">
        <v>-87.999328827898935</v>
      </c>
      <c r="AA23" s="223">
        <v>-91.947596028140509</v>
      </c>
      <c r="AB23" s="223">
        <v>-106.22494105749722</v>
      </c>
      <c r="AC23" s="223">
        <v>-111.5405823635209</v>
      </c>
      <c r="AD23" s="223">
        <v>-92.058273227368559</v>
      </c>
      <c r="AE23" s="223">
        <v>-108.87781252579158</v>
      </c>
      <c r="AF23" s="223">
        <v>-98.943115333633529</v>
      </c>
      <c r="AG23" s="223">
        <v>-98.173309377759935</v>
      </c>
      <c r="AH23" s="223">
        <v>-102.28455813048245</v>
      </c>
      <c r="AI23" s="223">
        <v>-158.20521541196123</v>
      </c>
      <c r="AJ23" s="223">
        <v>-96.576999999999998</v>
      </c>
    </row>
    <row r="24" spans="1:36" ht="15" customHeight="1">
      <c r="A24" s="226" t="s">
        <v>299</v>
      </c>
      <c r="B24" s="223">
        <v>-1E-3</v>
      </c>
      <c r="C24" s="223">
        <v>-0.16800000000000001</v>
      </c>
      <c r="D24" s="223">
        <v>-9.0999999999999998E-2</v>
      </c>
      <c r="E24" s="223">
        <v>-5.8999999999999997E-2</v>
      </c>
      <c r="F24" s="223">
        <v>13.898999999999999</v>
      </c>
      <c r="G24" s="223">
        <v>16.245000000000001</v>
      </c>
      <c r="H24" s="223">
        <v>18.178999999999998</v>
      </c>
      <c r="I24" s="223">
        <v>22.058</v>
      </c>
      <c r="J24" s="223">
        <v>24.38</v>
      </c>
      <c r="K24" s="223">
        <v>19.745999999999999</v>
      </c>
      <c r="L24" s="223">
        <v>29.792999999999999</v>
      </c>
      <c r="M24" s="223">
        <v>35.183</v>
      </c>
      <c r="N24" s="223">
        <v>41.23</v>
      </c>
      <c r="O24" s="223">
        <v>33.96</v>
      </c>
      <c r="P24" s="223">
        <v>35.909999999999997</v>
      </c>
      <c r="Q24" s="223">
        <v>36.730461050000002</v>
      </c>
      <c r="R24" s="223">
        <v>37.625555640000002</v>
      </c>
      <c r="S24" s="223">
        <v>39.424686629999997</v>
      </c>
      <c r="T24" s="223">
        <v>39.17</v>
      </c>
      <c r="U24" s="223">
        <v>39.649000000000001</v>
      </c>
      <c r="V24" s="223">
        <v>42.578733710000023</v>
      </c>
      <c r="W24" s="223">
        <v>47.264207490000004</v>
      </c>
      <c r="X24" s="223">
        <v>54.790642850000005</v>
      </c>
      <c r="Y24" s="223">
        <v>49.849764479999997</v>
      </c>
      <c r="Z24" s="223">
        <v>58.293894890000011</v>
      </c>
      <c r="AA24" s="223">
        <v>66.162052650000007</v>
      </c>
      <c r="AB24" s="223">
        <v>79.694615569999996</v>
      </c>
      <c r="AC24" s="223">
        <v>80.829974319999991</v>
      </c>
      <c r="AD24" s="223">
        <v>79.915073740000011</v>
      </c>
      <c r="AE24" s="223">
        <v>82.754944539999997</v>
      </c>
      <c r="AF24" s="223">
        <v>87.009943219999997</v>
      </c>
      <c r="AG24" s="223">
        <v>85.705013780000002</v>
      </c>
      <c r="AH24" s="223">
        <v>91.411074150000005</v>
      </c>
      <c r="AI24" s="223">
        <v>86.711065660000031</v>
      </c>
      <c r="AJ24" s="223">
        <v>100.646</v>
      </c>
    </row>
    <row r="25" spans="1:36" ht="15" customHeight="1">
      <c r="A25" s="226" t="s">
        <v>300</v>
      </c>
      <c r="B25" s="223">
        <v>-33.981000000000002</v>
      </c>
      <c r="C25" s="223">
        <v>-32.74</v>
      </c>
      <c r="D25" s="223">
        <v>-18.411999999999999</v>
      </c>
      <c r="E25" s="223">
        <v>-164.34299999999999</v>
      </c>
      <c r="F25" s="223">
        <v>-127.575</v>
      </c>
      <c r="G25" s="223">
        <v>-70.304000000000002</v>
      </c>
      <c r="H25" s="223">
        <v>-95.349000000000004</v>
      </c>
      <c r="I25" s="223">
        <v>-288.089</v>
      </c>
      <c r="J25" s="223">
        <v>-67.73</v>
      </c>
      <c r="K25" s="223">
        <v>-92.989000000000004</v>
      </c>
      <c r="L25" s="223">
        <v>-86.25</v>
      </c>
      <c r="M25" s="223">
        <v>314.88</v>
      </c>
      <c r="N25" s="223">
        <v>-76.147528390000105</v>
      </c>
      <c r="O25" s="223">
        <v>-188.85577353988847</v>
      </c>
      <c r="P25" s="223">
        <v>-171.47257601999988</v>
      </c>
      <c r="Q25" s="223">
        <v>-277.97698347182586</v>
      </c>
      <c r="R25" s="223">
        <v>-100.18410709</v>
      </c>
      <c r="S25" s="223">
        <v>-218.87414618999981</v>
      </c>
      <c r="T25" s="223">
        <v>-166.13987375000011</v>
      </c>
      <c r="U25" s="223">
        <v>-153.17699999999999</v>
      </c>
      <c r="V25" s="223">
        <v>-198.50577005000008</v>
      </c>
      <c r="W25" s="223">
        <v>-162.17821258000001</v>
      </c>
      <c r="X25" s="223">
        <v>-184.14754641000002</v>
      </c>
      <c r="Y25" s="223">
        <v>-178.67058508629265</v>
      </c>
      <c r="Z25" s="223">
        <v>-225.98595941702845</v>
      </c>
      <c r="AA25" s="223">
        <v>-208.58903451999998</v>
      </c>
      <c r="AB25" s="223">
        <v>-191.01881728000006</v>
      </c>
      <c r="AC25" s="223">
        <v>-213.54449436000016</v>
      </c>
      <c r="AD25" s="223">
        <v>-173.23316476000011</v>
      </c>
      <c r="AE25" s="223">
        <v>-191.25845654000005</v>
      </c>
      <c r="AF25" s="223">
        <v>-172.44128523000001</v>
      </c>
      <c r="AG25" s="223">
        <v>-179.32409141000011</v>
      </c>
      <c r="AH25" s="223">
        <v>-183.86589670000006</v>
      </c>
      <c r="AI25" s="223">
        <v>-205.45502964999997</v>
      </c>
      <c r="AJ25" s="223">
        <v>-211.17099999999999</v>
      </c>
    </row>
    <row r="26" spans="1:36" ht="15" customHeight="1">
      <c r="A26" s="228" t="s">
        <v>301</v>
      </c>
      <c r="B26" s="221">
        <v>651.42999999999995</v>
      </c>
      <c r="C26" s="221">
        <v>134.25299999999999</v>
      </c>
      <c r="D26" s="221">
        <v>-123.71899999999999</v>
      </c>
      <c r="E26" s="221">
        <v>-1060.0239999999999</v>
      </c>
      <c r="F26" s="221">
        <v>-902.26400000000001</v>
      </c>
      <c r="G26" s="221">
        <v>-830.22699999999998</v>
      </c>
      <c r="H26" s="221">
        <v>-728.35799999999995</v>
      </c>
      <c r="I26" s="221">
        <v>-624.11199999999997</v>
      </c>
      <c r="J26" s="221">
        <v>-415.39800000000002</v>
      </c>
      <c r="K26" s="221">
        <v>-395.892</v>
      </c>
      <c r="L26" s="221">
        <v>-234.53899999999999</v>
      </c>
      <c r="M26" s="221">
        <v>-97.885999999999996</v>
      </c>
      <c r="N26" s="221">
        <v>78.06</v>
      </c>
      <c r="O26" s="221">
        <v>164.14</v>
      </c>
      <c r="P26" s="221">
        <v>186.6</v>
      </c>
      <c r="Q26" s="221">
        <v>28.5</v>
      </c>
      <c r="R26" s="221">
        <v>220.82</v>
      </c>
      <c r="S26" s="221">
        <v>205.2</v>
      </c>
      <c r="T26" s="221">
        <v>-496.03</v>
      </c>
      <c r="U26" s="221">
        <v>101.807</v>
      </c>
      <c r="V26" s="221">
        <v>226.97183371962387</v>
      </c>
      <c r="W26" s="221">
        <v>205.20016742175176</v>
      </c>
      <c r="X26" s="221">
        <v>232.16862644036843</v>
      </c>
      <c r="Y26" s="221">
        <v>-84.40518646588589</v>
      </c>
      <c r="Z26" s="221">
        <v>318.22535688723912</v>
      </c>
      <c r="AA26" s="221">
        <v>242.71647629316328</v>
      </c>
      <c r="AB26" s="221">
        <v>305.09485153287517</v>
      </c>
      <c r="AC26" s="221">
        <v>324.99416845122994</v>
      </c>
      <c r="AD26" s="221">
        <v>560.59941498727176</v>
      </c>
      <c r="AE26" s="221">
        <v>474.86465550818622</v>
      </c>
      <c r="AF26" s="221">
        <v>593.63844193181831</v>
      </c>
      <c r="AG26" s="221">
        <v>506.31514604363554</v>
      </c>
      <c r="AH26" s="221">
        <v>550.94449333666671</v>
      </c>
      <c r="AI26" s="221">
        <v>572.21593723000365</v>
      </c>
      <c r="AJ26" s="221">
        <v>565.75300000000016</v>
      </c>
    </row>
    <row r="27" spans="1:36" ht="15" customHeight="1">
      <c r="A27" s="228" t="s">
        <v>302</v>
      </c>
      <c r="B27" s="221">
        <v>9.5109999999999992</v>
      </c>
      <c r="C27" s="221">
        <v>7.49</v>
      </c>
      <c r="D27" s="221">
        <v>-7.2949999999999999</v>
      </c>
      <c r="E27" s="221">
        <v>18.048999999999999</v>
      </c>
      <c r="F27" s="221">
        <v>-28.574999999999999</v>
      </c>
      <c r="G27" s="221">
        <v>-43.802</v>
      </c>
      <c r="H27" s="221">
        <v>-43.423000000000002</v>
      </c>
      <c r="I27" s="221">
        <v>-23.689</v>
      </c>
      <c r="J27" s="221">
        <v>-18.012</v>
      </c>
      <c r="K27" s="221">
        <v>3.0339999999999998</v>
      </c>
      <c r="L27" s="221">
        <v>-14.005000000000001</v>
      </c>
      <c r="M27" s="221">
        <v>-7.6210000000000004</v>
      </c>
      <c r="N27" s="221">
        <v>142.22</v>
      </c>
      <c r="O27" s="221">
        <v>-0.48</v>
      </c>
      <c r="P27" s="221">
        <v>-27.17</v>
      </c>
      <c r="Q27" s="221">
        <v>-8.39</v>
      </c>
      <c r="R27" s="221">
        <v>-2.97</v>
      </c>
      <c r="S27" s="221">
        <v>-14.51</v>
      </c>
      <c r="T27" s="221">
        <v>-9.32</v>
      </c>
      <c r="U27" s="221">
        <v>-1.9350000000000001</v>
      </c>
      <c r="V27" s="221">
        <v>-0.43425760000000058</v>
      </c>
      <c r="W27" s="221">
        <v>5.9372589700000002</v>
      </c>
      <c r="X27" s="221">
        <v>3.0790748600000004</v>
      </c>
      <c r="Y27" s="221">
        <v>-7.6410404100000004</v>
      </c>
      <c r="Z27" s="221">
        <v>-16.411265870000001</v>
      </c>
      <c r="AA27" s="221">
        <v>-0.52086638999999857</v>
      </c>
      <c r="AB27" s="221">
        <v>24.494441649999999</v>
      </c>
      <c r="AC27" s="221">
        <v>-4.3418675899999997</v>
      </c>
      <c r="AD27" s="221">
        <v>-3.2264337399999992</v>
      </c>
      <c r="AE27" s="221">
        <v>-1.7612013299999996</v>
      </c>
      <c r="AF27" s="221">
        <v>-1.727436449999999</v>
      </c>
      <c r="AG27" s="221">
        <v>-43.582553529999998</v>
      </c>
      <c r="AH27" s="221">
        <v>1.1858911900000013</v>
      </c>
      <c r="AI27" s="221">
        <v>-0.75107949000000018</v>
      </c>
      <c r="AJ27" s="221">
        <v>6.9029999999999996</v>
      </c>
    </row>
    <row r="28" spans="1:36" ht="15" customHeight="1">
      <c r="A28" s="228" t="s">
        <v>303</v>
      </c>
      <c r="B28" s="221">
        <v>660.94200000000001</v>
      </c>
      <c r="C28" s="221">
        <v>141.74299999999999</v>
      </c>
      <c r="D28" s="221">
        <v>-131.01400000000001</v>
      </c>
      <c r="E28" s="221">
        <v>-1041.9739999999999</v>
      </c>
      <c r="F28" s="221">
        <v>-930.83900000000006</v>
      </c>
      <c r="G28" s="221">
        <v>-874.029</v>
      </c>
      <c r="H28" s="221">
        <v>-771.78099999999995</v>
      </c>
      <c r="I28" s="221">
        <v>-647.80100000000004</v>
      </c>
      <c r="J28" s="221">
        <v>-433.411</v>
      </c>
      <c r="K28" s="221">
        <v>-392.858</v>
      </c>
      <c r="L28" s="221">
        <v>-248.54400000000001</v>
      </c>
      <c r="M28" s="221">
        <v>-105.508</v>
      </c>
      <c r="N28" s="221">
        <v>220.29</v>
      </c>
      <c r="O28" s="221">
        <v>163.66</v>
      </c>
      <c r="P28" s="221">
        <v>159.41999999999999</v>
      </c>
      <c r="Q28" s="221">
        <v>20.100000000000001</v>
      </c>
      <c r="R28" s="221">
        <v>217.84</v>
      </c>
      <c r="S28" s="221">
        <v>190.68</v>
      </c>
      <c r="T28" s="221">
        <v>-505.35</v>
      </c>
      <c r="U28" s="221">
        <v>99.872</v>
      </c>
      <c r="V28" s="221">
        <v>226.53757611962388</v>
      </c>
      <c r="W28" s="221">
        <v>211.13742639175175</v>
      </c>
      <c r="X28" s="221">
        <v>235.24770130036842</v>
      </c>
      <c r="Y28" s="221">
        <v>-92.046226875885893</v>
      </c>
      <c r="Z28" s="221">
        <v>301.81409101723909</v>
      </c>
      <c r="AA28" s="221">
        <v>242.19560990316327</v>
      </c>
      <c r="AB28" s="221">
        <v>329.58929318287517</v>
      </c>
      <c r="AC28" s="221">
        <v>320.65230086122995</v>
      </c>
      <c r="AD28" s="221">
        <v>557.37298124727181</v>
      </c>
      <c r="AE28" s="221">
        <v>473.10345417818621</v>
      </c>
      <c r="AF28" s="221">
        <v>591.91100548181828</v>
      </c>
      <c r="AG28" s="221">
        <v>462.73259251363555</v>
      </c>
      <c r="AH28" s="221">
        <v>552.13038452666672</v>
      </c>
      <c r="AI28" s="221">
        <v>571.46485774000359</v>
      </c>
      <c r="AJ28" s="221">
        <v>572.65600000000018</v>
      </c>
    </row>
    <row r="29" spans="1:36" ht="15" customHeight="1">
      <c r="A29" s="226" t="s">
        <v>304</v>
      </c>
      <c r="B29" s="223">
        <v>-166.566</v>
      </c>
      <c r="C29" s="223">
        <v>94.846999999999994</v>
      </c>
      <c r="D29" s="223">
        <v>125.946</v>
      </c>
      <c r="E29" s="223">
        <v>484.07900000000001</v>
      </c>
      <c r="F29" s="223">
        <v>448.99099999999999</v>
      </c>
      <c r="G29" s="223">
        <v>461.584</v>
      </c>
      <c r="H29" s="223">
        <v>349.07600000000002</v>
      </c>
      <c r="I29" s="223">
        <v>339.86700000000002</v>
      </c>
      <c r="J29" s="223">
        <v>216.99199999999999</v>
      </c>
      <c r="K29" s="223">
        <v>215.19499999999999</v>
      </c>
      <c r="L29" s="223">
        <v>171.50399999999999</v>
      </c>
      <c r="M29" s="223">
        <v>309.77100000000002</v>
      </c>
      <c r="N29" s="223">
        <v>-22.15</v>
      </c>
      <c r="O29" s="223">
        <v>20.91</v>
      </c>
      <c r="P29" s="223">
        <v>25.46</v>
      </c>
      <c r="Q29" s="223">
        <v>104.4</v>
      </c>
      <c r="R29" s="223">
        <v>-43.33</v>
      </c>
      <c r="S29" s="223">
        <v>10.4</v>
      </c>
      <c r="T29" s="223">
        <v>675.42</v>
      </c>
      <c r="U29" s="223">
        <v>17.129000000000001</v>
      </c>
      <c r="V29" s="223">
        <v>-102.36436589962561</v>
      </c>
      <c r="W29" s="223">
        <v>-57.895284121750962</v>
      </c>
      <c r="X29" s="223">
        <v>-93.7148068603681</v>
      </c>
      <c r="Y29" s="223">
        <v>230.65533346588745</v>
      </c>
      <c r="Z29" s="223">
        <v>-135.44592210723926</v>
      </c>
      <c r="AA29" s="223">
        <v>-39.462220243160658</v>
      </c>
      <c r="AB29" s="223">
        <v>-135.52967221287327</v>
      </c>
      <c r="AC29" s="223">
        <v>-137.58868312123019</v>
      </c>
      <c r="AD29" s="223">
        <v>-246.74505728727266</v>
      </c>
      <c r="AE29" s="223">
        <v>-209.58742943818183</v>
      </c>
      <c r="AF29" s="223">
        <v>-272.8582319018181</v>
      </c>
      <c r="AG29" s="223">
        <v>-123.47536890363635</v>
      </c>
      <c r="AH29" s="223">
        <v>-172.4776585266668</v>
      </c>
      <c r="AI29" s="223">
        <v>-168.74398163999999</v>
      </c>
      <c r="AJ29" s="223">
        <v>-174.08699999999999</v>
      </c>
    </row>
    <row r="30" spans="1:36" ht="15" customHeight="1">
      <c r="A30" s="226" t="s">
        <v>305</v>
      </c>
      <c r="B30" s="223">
        <v>-109.39700000000001</v>
      </c>
      <c r="C30" s="223">
        <v>-80.983000000000004</v>
      </c>
      <c r="D30" s="223">
        <v>-80.195999999999998</v>
      </c>
      <c r="E30" s="223">
        <v>-84.793999999999997</v>
      </c>
      <c r="F30" s="223">
        <v>-114.389</v>
      </c>
      <c r="G30" s="223">
        <v>-92.591999999999999</v>
      </c>
      <c r="H30" s="223">
        <v>-36.234999999999999</v>
      </c>
      <c r="I30" s="223">
        <v>-119.623</v>
      </c>
      <c r="J30" s="223">
        <v>-61.725999999999999</v>
      </c>
      <c r="K30" s="223">
        <v>-18.341999999999999</v>
      </c>
      <c r="L30" s="223">
        <v>-82.076999999999998</v>
      </c>
      <c r="M30" s="223">
        <v>-83.072999999999993</v>
      </c>
      <c r="N30" s="223">
        <v>-45.88</v>
      </c>
      <c r="O30" s="223">
        <v>-44.39</v>
      </c>
      <c r="P30" s="223">
        <v>-49.78</v>
      </c>
      <c r="Q30" s="223">
        <v>-49.61</v>
      </c>
      <c r="R30" s="223">
        <v>-52.65</v>
      </c>
      <c r="S30" s="223">
        <v>-55.17</v>
      </c>
      <c r="T30" s="223">
        <v>-33.119999999999997</v>
      </c>
      <c r="U30" s="223">
        <v>-39.993000000000002</v>
      </c>
      <c r="V30" s="223">
        <v>-37.962362050000003</v>
      </c>
      <c r="W30" s="223">
        <v>-45.042888009999999</v>
      </c>
      <c r="X30" s="223">
        <v>-29.474257890000001</v>
      </c>
      <c r="Y30" s="223">
        <v>-19.263711169999997</v>
      </c>
      <c r="Z30" s="223">
        <v>-38.946204710000004</v>
      </c>
      <c r="AA30" s="223">
        <v>-57.590225950000004</v>
      </c>
      <c r="AB30" s="223">
        <v>-40.748625369999999</v>
      </c>
      <c r="AC30" s="223">
        <v>-26.756188410000004</v>
      </c>
      <c r="AD30" s="223">
        <v>-56.041674630000003</v>
      </c>
      <c r="AE30" s="223">
        <v>-7.063340529999997</v>
      </c>
      <c r="AF30" s="223">
        <v>-50.657648269999996</v>
      </c>
      <c r="AG30" s="223">
        <v>-57.519852630000003</v>
      </c>
      <c r="AH30" s="223">
        <v>-43.633966079999986</v>
      </c>
      <c r="AI30" s="223">
        <v>-50.733534060000004</v>
      </c>
      <c r="AJ30" s="223">
        <v>-43.427999999999997</v>
      </c>
    </row>
    <row r="31" spans="1:36" ht="15" customHeight="1">
      <c r="A31" s="228" t="s">
        <v>306</v>
      </c>
      <c r="B31" s="221">
        <v>384.97800000000001</v>
      </c>
      <c r="C31" s="221">
        <v>155.60599999999999</v>
      </c>
      <c r="D31" s="221">
        <v>-85.265000000000001</v>
      </c>
      <c r="E31" s="221">
        <v>-642.69000000000005</v>
      </c>
      <c r="F31" s="221">
        <v>-596.23800000000006</v>
      </c>
      <c r="G31" s="221">
        <v>-505.03899999999999</v>
      </c>
      <c r="H31" s="221">
        <v>-458.94200000000001</v>
      </c>
      <c r="I31" s="221">
        <v>-427.55399999999997</v>
      </c>
      <c r="J31" s="221">
        <v>-278.14600000000002</v>
      </c>
      <c r="K31" s="221">
        <v>-196.00700000000001</v>
      </c>
      <c r="L31" s="221">
        <v>-159.11699999999999</v>
      </c>
      <c r="M31" s="221">
        <v>121.18899999999999</v>
      </c>
      <c r="N31" s="221">
        <v>152.25</v>
      </c>
      <c r="O31" s="221">
        <v>140.18</v>
      </c>
      <c r="P31" s="221">
        <v>135.11000000000001</v>
      </c>
      <c r="Q31" s="221">
        <v>74.89</v>
      </c>
      <c r="R31" s="221">
        <v>121.85</v>
      </c>
      <c r="S31" s="221">
        <v>145.91999999999999</v>
      </c>
      <c r="T31" s="221">
        <v>136.93</v>
      </c>
      <c r="U31" s="221">
        <v>77.007999999999996</v>
      </c>
      <c r="V31" s="221">
        <v>86.210848169998258</v>
      </c>
      <c r="W31" s="221">
        <v>108.19925426000079</v>
      </c>
      <c r="X31" s="221">
        <v>112.05863655000032</v>
      </c>
      <c r="Y31" s="221">
        <v>119.34539542000155</v>
      </c>
      <c r="Z31" s="221">
        <v>127.42196419999983</v>
      </c>
      <c r="AA31" s="221">
        <v>145.14316371000263</v>
      </c>
      <c r="AB31" s="221">
        <v>153.31099560000189</v>
      </c>
      <c r="AC31" s="221">
        <v>156.30742932999976</v>
      </c>
      <c r="AD31" s="221">
        <v>254.58624932999919</v>
      </c>
      <c r="AE31" s="221">
        <v>256.45268421000435</v>
      </c>
      <c r="AF31" s="221">
        <v>268.3951253100002</v>
      </c>
      <c r="AG31" s="221">
        <v>281.73737097999918</v>
      </c>
      <c r="AH31" s="221">
        <v>336.01875991999992</v>
      </c>
      <c r="AI31" s="221">
        <v>351.98734204000357</v>
      </c>
      <c r="AJ31" s="221">
        <v>355.14100000000019</v>
      </c>
    </row>
    <row r="32" spans="1:36" ht="15" customHeight="1">
      <c r="A32" s="258"/>
      <c r="B32" s="259"/>
      <c r="C32" s="260"/>
      <c r="D32" s="259"/>
      <c r="E32" s="259"/>
      <c r="F32" s="261"/>
      <c r="G32" s="261"/>
      <c r="H32" s="261"/>
      <c r="I32" s="261"/>
      <c r="J32" s="262"/>
      <c r="K32" s="262"/>
      <c r="L32" s="261"/>
      <c r="M32" s="261"/>
      <c r="N32" s="261"/>
      <c r="O32" s="261"/>
      <c r="P32" s="261"/>
      <c r="Q32" s="261"/>
      <c r="R32" s="261"/>
      <c r="S32" s="261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</row>
    <row r="33" spans="1:36" ht="15" customHeight="1">
      <c r="A33" s="263" t="s">
        <v>331</v>
      </c>
      <c r="B33" s="259"/>
      <c r="C33" s="260"/>
      <c r="D33" s="259"/>
      <c r="E33" s="259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</row>
    <row r="34" spans="1:36" ht="15" customHeight="1">
      <c r="A34" s="45"/>
    </row>
  </sheetData>
  <hyperlinks>
    <hyperlink ref="A2" location="Contents!A1" display="              (Contents)" xr:uid="{C386259C-2149-4047-95CD-9F5B3C8D2815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14999847407452621"/>
    <pageSetUpPr fitToPage="1"/>
  </sheetPr>
  <dimension ref="A1:AL35"/>
  <sheetViews>
    <sheetView showGridLines="0" zoomScale="80" zoomScaleNormal="80" workbookViewId="0">
      <pane xSplit="1" ySplit="4" topLeftCell="W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RowHeight="15" customHeight="1"/>
  <cols>
    <col min="1" max="1" width="69.28515625" style="41" bestFit="1" customWidth="1"/>
    <col min="2" max="2" width="11" style="40" customWidth="1"/>
    <col min="3" max="3" width="11" style="42" customWidth="1"/>
    <col min="4" max="5" width="11" style="40" customWidth="1"/>
    <col min="6" max="17" width="11" style="43" customWidth="1"/>
    <col min="18" max="19" width="11" style="41" customWidth="1"/>
    <col min="20" max="36" width="11" style="40" customWidth="1"/>
    <col min="37" max="16384" width="9.140625" style="40"/>
  </cols>
  <sheetData>
    <row r="1" spans="1:38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8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8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8" ht="33" customHeight="1">
      <c r="A4" s="115" t="s">
        <v>490</v>
      </c>
      <c r="B4" s="116" t="s">
        <v>307</v>
      </c>
      <c r="C4" s="116" t="s">
        <v>308</v>
      </c>
      <c r="D4" s="116" t="s">
        <v>309</v>
      </c>
      <c r="E4" s="116" t="s">
        <v>310</v>
      </c>
      <c r="F4" s="116" t="s">
        <v>311</v>
      </c>
      <c r="G4" s="116" t="s">
        <v>312</v>
      </c>
      <c r="H4" s="116" t="s">
        <v>313</v>
      </c>
      <c r="I4" s="116" t="s">
        <v>314</v>
      </c>
      <c r="J4" s="116" t="s">
        <v>315</v>
      </c>
      <c r="K4" s="116" t="s">
        <v>316</v>
      </c>
      <c r="L4" s="116" t="s">
        <v>317</v>
      </c>
      <c r="M4" s="116" t="s">
        <v>318</v>
      </c>
      <c r="N4" s="116" t="s">
        <v>319</v>
      </c>
      <c r="O4" s="116" t="s">
        <v>320</v>
      </c>
      <c r="P4" s="116" t="s">
        <v>321</v>
      </c>
      <c r="Q4" s="116" t="s">
        <v>322</v>
      </c>
      <c r="R4" s="116" t="s">
        <v>323</v>
      </c>
      <c r="S4" s="116" t="s">
        <v>324</v>
      </c>
      <c r="T4" s="116" t="s">
        <v>325</v>
      </c>
      <c r="U4" s="116" t="s">
        <v>326</v>
      </c>
      <c r="V4" s="116" t="s">
        <v>327</v>
      </c>
      <c r="W4" s="116" t="s">
        <v>328</v>
      </c>
      <c r="X4" s="116" t="s">
        <v>329</v>
      </c>
      <c r="Y4" s="116" t="s">
        <v>330</v>
      </c>
      <c r="Z4" s="116" t="s">
        <v>105</v>
      </c>
      <c r="AA4" s="116" t="s">
        <v>106</v>
      </c>
      <c r="AB4" s="116" t="s">
        <v>107</v>
      </c>
      <c r="AC4" s="116" t="s">
        <v>108</v>
      </c>
      <c r="AD4" s="116" t="s">
        <v>109</v>
      </c>
      <c r="AE4" s="116" t="s">
        <v>110</v>
      </c>
      <c r="AF4" s="116" t="s">
        <v>111</v>
      </c>
      <c r="AG4" s="116" t="s">
        <v>112</v>
      </c>
      <c r="AH4" s="116" t="s">
        <v>98</v>
      </c>
      <c r="AI4" s="116" t="s">
        <v>99</v>
      </c>
      <c r="AJ4" s="116" t="s">
        <v>100</v>
      </c>
    </row>
    <row r="5" spans="1:38" ht="15" customHeight="1">
      <c r="A5" s="228"/>
      <c r="B5" s="221">
        <v>3336.4949999999999</v>
      </c>
      <c r="C5" s="221">
        <v>3460.5129999999999</v>
      </c>
      <c r="D5" s="221">
        <v>6080.6350000000002</v>
      </c>
      <c r="E5" s="221">
        <v>3138.3130000000001</v>
      </c>
      <c r="F5" s="221">
        <v>3459.5650000000001</v>
      </c>
      <c r="G5" s="221">
        <v>3872.1889999999999</v>
      </c>
      <c r="H5" s="221">
        <v>3213.752</v>
      </c>
      <c r="I5" s="221">
        <v>3349.732</v>
      </c>
      <c r="J5" s="221">
        <v>2729.3690000000001</v>
      </c>
      <c r="K5" s="221">
        <v>3960.43</v>
      </c>
      <c r="L5" s="221">
        <v>3544.2759999999998</v>
      </c>
      <c r="M5" s="221">
        <v>4001.1349999999998</v>
      </c>
      <c r="N5" s="221">
        <v>3526.0917808300001</v>
      </c>
      <c r="O5" s="221">
        <v>3680.3330482999995</v>
      </c>
      <c r="P5" s="221">
        <v>4261.7900065800004</v>
      </c>
      <c r="Q5" s="221">
        <v>4253.3154466800015</v>
      </c>
      <c r="R5" s="221">
        <v>5501.7414027500008</v>
      </c>
      <c r="S5" s="221">
        <v>3744.3614641100003</v>
      </c>
      <c r="T5" s="221">
        <v>6855.0613494699992</v>
      </c>
      <c r="U5" s="221">
        <v>4236.9498050499988</v>
      </c>
      <c r="V5" s="221">
        <v>3362.7944754400005</v>
      </c>
      <c r="W5" s="221">
        <v>3605.1863177000005</v>
      </c>
      <c r="X5" s="221">
        <v>4211.3096813400007</v>
      </c>
      <c r="Y5" s="221">
        <v>3780.2465801900007</v>
      </c>
      <c r="Z5" s="221">
        <v>3583.82</v>
      </c>
      <c r="AA5" s="221">
        <v>3637.65</v>
      </c>
      <c r="AB5" s="221">
        <v>3103.03</v>
      </c>
      <c r="AC5" s="221">
        <v>3556.23</v>
      </c>
      <c r="AD5" s="221">
        <v>2819.71</v>
      </c>
      <c r="AE5" s="221">
        <v>3313.1970000000006</v>
      </c>
      <c r="AF5" s="221">
        <v>3052.8310000000001</v>
      </c>
      <c r="AG5" s="221">
        <v>2600.0753285199994</v>
      </c>
      <c r="AH5" s="221">
        <v>2849.8448031900002</v>
      </c>
      <c r="AI5" s="221">
        <v>2930.3471337500027</v>
      </c>
      <c r="AJ5" s="221">
        <v>3320.373</v>
      </c>
      <c r="AL5" s="46"/>
    </row>
    <row r="6" spans="1:38" ht="15" customHeight="1">
      <c r="A6" s="226" t="s">
        <v>332</v>
      </c>
      <c r="B6" s="223">
        <v>2422.7559999999999</v>
      </c>
      <c r="C6" s="223">
        <v>2536.7759999999998</v>
      </c>
      <c r="D6" s="223">
        <v>3233.4319999999998</v>
      </c>
      <c r="E6" s="223">
        <v>2899.3980000000001</v>
      </c>
      <c r="F6" s="223">
        <v>2297.9879999999998</v>
      </c>
      <c r="G6" s="223">
        <v>2521.94</v>
      </c>
      <c r="H6" s="223">
        <v>2214.4749999999999</v>
      </c>
      <c r="I6" s="223">
        <v>2146.3530000000001</v>
      </c>
      <c r="J6" s="223">
        <v>2010.567</v>
      </c>
      <c r="K6" s="223">
        <v>2070.0450000000001</v>
      </c>
      <c r="L6" s="223">
        <v>1877.4110000000001</v>
      </c>
      <c r="M6" s="223">
        <v>2044.8869999999999</v>
      </c>
      <c r="N6" s="223">
        <v>1824.3278375299994</v>
      </c>
      <c r="O6" s="223">
        <v>1895.3566447999985</v>
      </c>
      <c r="P6" s="223">
        <v>2163.1921462900004</v>
      </c>
      <c r="Q6" s="223">
        <v>1996.2811877000004</v>
      </c>
      <c r="R6" s="223">
        <v>2341.2494477299997</v>
      </c>
      <c r="S6" s="223">
        <v>1649.26437354</v>
      </c>
      <c r="T6" s="223">
        <v>2630.6511191800005</v>
      </c>
      <c r="U6" s="223">
        <v>1625.9802386699998</v>
      </c>
      <c r="V6" s="223">
        <v>1551.6520946200003</v>
      </c>
      <c r="W6" s="223">
        <v>1450.0309260500001</v>
      </c>
      <c r="X6" s="223">
        <v>1703.9550062800004</v>
      </c>
      <c r="Y6" s="223">
        <v>1963.7367286400004</v>
      </c>
      <c r="Z6" s="223">
        <v>1710.68</v>
      </c>
      <c r="AA6" s="223">
        <v>2104.29</v>
      </c>
      <c r="AB6" s="223">
        <v>1796.72</v>
      </c>
      <c r="AC6" s="223">
        <v>1951.05</v>
      </c>
      <c r="AD6" s="223">
        <v>1902.66</v>
      </c>
      <c r="AE6" s="223">
        <v>2253.6230000000005</v>
      </c>
      <c r="AF6" s="223">
        <v>2112.105</v>
      </c>
      <c r="AG6" s="223">
        <v>2034.1493203599991</v>
      </c>
      <c r="AH6" s="223">
        <v>2102.10235577</v>
      </c>
      <c r="AI6" s="223">
        <v>2122.0107376200008</v>
      </c>
      <c r="AJ6" s="223">
        <v>2290.1010000000001</v>
      </c>
      <c r="AL6" s="46"/>
    </row>
    <row r="7" spans="1:38" ht="15" customHeight="1">
      <c r="A7" s="226" t="s">
        <v>284</v>
      </c>
      <c r="B7" s="223">
        <v>150.87299999999999</v>
      </c>
      <c r="C7" s="223">
        <v>129.80600000000001</v>
      </c>
      <c r="D7" s="223">
        <v>99.204999999999998</v>
      </c>
      <c r="E7" s="223">
        <v>114.658</v>
      </c>
      <c r="F7" s="223">
        <v>109.32299999999999</v>
      </c>
      <c r="G7" s="223">
        <v>102.193</v>
      </c>
      <c r="H7" s="223">
        <v>88.106999999999999</v>
      </c>
      <c r="I7" s="223">
        <v>81.99</v>
      </c>
      <c r="J7" s="223">
        <v>65.742999999999995</v>
      </c>
      <c r="K7" s="223">
        <v>63.97</v>
      </c>
      <c r="L7" s="223">
        <v>64.253</v>
      </c>
      <c r="M7" s="223">
        <v>54.53</v>
      </c>
      <c r="N7" s="223">
        <v>42.19</v>
      </c>
      <c r="O7" s="223">
        <v>35.299999999999997</v>
      </c>
      <c r="P7" s="223">
        <v>24.82</v>
      </c>
      <c r="Q7" s="223">
        <v>25.1</v>
      </c>
      <c r="R7" s="223">
        <v>29.147863519999987</v>
      </c>
      <c r="S7" s="223">
        <v>13.062338119999964</v>
      </c>
      <c r="T7" s="223">
        <v>11.578773680000012</v>
      </c>
      <c r="U7" s="223">
        <v>11.685655600000004</v>
      </c>
      <c r="V7" s="223">
        <v>9.6701951599999916</v>
      </c>
      <c r="W7" s="223">
        <v>9.4070760199999981</v>
      </c>
      <c r="X7" s="223">
        <v>8.1080916200000104</v>
      </c>
      <c r="Y7" s="223">
        <v>5.4670043699999979</v>
      </c>
      <c r="Z7" s="223">
        <v>4.97</v>
      </c>
      <c r="AA7" s="223">
        <v>-0.67</v>
      </c>
      <c r="AB7" s="223">
        <v>20.5</v>
      </c>
      <c r="AC7" s="223">
        <v>4.04</v>
      </c>
      <c r="AD7" s="223">
        <v>9.17</v>
      </c>
      <c r="AE7" s="223">
        <v>12.837000000000002</v>
      </c>
      <c r="AF7" s="223">
        <v>11.266999999999999</v>
      </c>
      <c r="AG7" s="223">
        <v>7.7491625399999933</v>
      </c>
      <c r="AH7" s="223">
        <v>8.2357777100000149</v>
      </c>
      <c r="AI7" s="223">
        <v>6.4755933400000032</v>
      </c>
      <c r="AJ7" s="223">
        <v>10.508000000000003</v>
      </c>
      <c r="AL7" s="46"/>
    </row>
    <row r="8" spans="1:38" ht="15" customHeight="1">
      <c r="A8" s="226" t="s">
        <v>285</v>
      </c>
      <c r="B8" s="223">
        <v>1024.924</v>
      </c>
      <c r="C8" s="223">
        <v>1284.059</v>
      </c>
      <c r="D8" s="223">
        <v>1777.885</v>
      </c>
      <c r="E8" s="223">
        <v>770.67100000000005</v>
      </c>
      <c r="F8" s="223">
        <v>1262.921</v>
      </c>
      <c r="G8" s="223">
        <v>1204.0899999999999</v>
      </c>
      <c r="H8" s="223">
        <v>1081.27</v>
      </c>
      <c r="I8" s="223">
        <v>1391.278</v>
      </c>
      <c r="J8" s="223">
        <v>921.25300000000004</v>
      </c>
      <c r="K8" s="223">
        <v>918.76099999999997</v>
      </c>
      <c r="L8" s="223">
        <v>956.96600000000001</v>
      </c>
      <c r="M8" s="223">
        <v>1046.703</v>
      </c>
      <c r="N8" s="223">
        <v>843.12</v>
      </c>
      <c r="O8" s="223">
        <v>934.38</v>
      </c>
      <c r="P8" s="223">
        <v>872.37</v>
      </c>
      <c r="Q8" s="223">
        <v>984.5</v>
      </c>
      <c r="R8" s="223">
        <v>1163.4699023199998</v>
      </c>
      <c r="S8" s="223">
        <v>1150.9452269200001</v>
      </c>
      <c r="T8" s="223">
        <v>1304.7964055099997</v>
      </c>
      <c r="U8" s="223">
        <v>1388.1175170500001</v>
      </c>
      <c r="V8" s="223">
        <v>833.88327900000002</v>
      </c>
      <c r="W8" s="223">
        <v>1179.477858</v>
      </c>
      <c r="X8" s="223">
        <v>1597.5175569999999</v>
      </c>
      <c r="Y8" s="223">
        <v>1155.784789</v>
      </c>
      <c r="Z8" s="223">
        <v>1180.47</v>
      </c>
      <c r="AA8" s="223">
        <v>989.44</v>
      </c>
      <c r="AB8" s="223">
        <v>778.88</v>
      </c>
      <c r="AC8" s="223">
        <v>1184.9000000000001</v>
      </c>
      <c r="AD8" s="223">
        <v>521.53</v>
      </c>
      <c r="AE8" s="223">
        <v>627.30400000000009</v>
      </c>
      <c r="AF8" s="223">
        <v>624.67200000000003</v>
      </c>
      <c r="AG8" s="223">
        <v>687.0175105400001</v>
      </c>
      <c r="AH8" s="223">
        <v>564.39475072000016</v>
      </c>
      <c r="AI8" s="223">
        <v>820.58213208999973</v>
      </c>
      <c r="AJ8" s="223">
        <v>626.64099999999996</v>
      </c>
      <c r="AL8" s="46"/>
    </row>
    <row r="9" spans="1:38" ht="15" customHeight="1">
      <c r="A9" s="226" t="s">
        <v>286</v>
      </c>
      <c r="B9" s="223">
        <v>-428.01799999999997</v>
      </c>
      <c r="C9" s="223">
        <v>-666.40800000000002</v>
      </c>
      <c r="D9" s="223">
        <v>712.19200000000001</v>
      </c>
      <c r="E9" s="223">
        <v>-815.41600000000005</v>
      </c>
      <c r="F9" s="223">
        <v>-311.02199999999999</v>
      </c>
      <c r="G9" s="223">
        <v>-128.75</v>
      </c>
      <c r="H9" s="223">
        <v>-263.90300000000002</v>
      </c>
      <c r="I9" s="223">
        <v>-404.75900000000001</v>
      </c>
      <c r="J9" s="223">
        <v>-595.55100000000004</v>
      </c>
      <c r="K9" s="223">
        <v>98.988</v>
      </c>
      <c r="L9" s="223">
        <v>-155.739</v>
      </c>
      <c r="M9" s="223">
        <v>39.14</v>
      </c>
      <c r="N9" s="223">
        <v>-13.25</v>
      </c>
      <c r="O9" s="223">
        <v>-82.92</v>
      </c>
      <c r="P9" s="223">
        <v>213.23</v>
      </c>
      <c r="Q9" s="223">
        <v>193.19</v>
      </c>
      <c r="R9" s="223">
        <v>753.32490783999992</v>
      </c>
      <c r="S9" s="223">
        <v>-70.527862399999634</v>
      </c>
      <c r="T9" s="223">
        <v>1525.4802279199992</v>
      </c>
      <c r="U9" s="223">
        <v>162.89520522999965</v>
      </c>
      <c r="V9" s="223">
        <v>124.2423842</v>
      </c>
      <c r="W9" s="223">
        <v>249.52455422999998</v>
      </c>
      <c r="X9" s="223">
        <v>108.09610886999999</v>
      </c>
      <c r="Y9" s="223">
        <v>-10.988123339999994</v>
      </c>
      <c r="Z9" s="223">
        <v>45.68</v>
      </c>
      <c r="AA9" s="223">
        <v>-43.8</v>
      </c>
      <c r="AB9" s="223">
        <v>-49.7</v>
      </c>
      <c r="AC9" s="223">
        <v>-169.54</v>
      </c>
      <c r="AD9" s="223">
        <v>-53.58</v>
      </c>
      <c r="AE9" s="223">
        <v>-83.703999999999994</v>
      </c>
      <c r="AF9" s="223">
        <v>-114.378</v>
      </c>
      <c r="AG9" s="223">
        <v>-406.86790953000008</v>
      </c>
      <c r="AH9" s="223">
        <v>-113.61091172999957</v>
      </c>
      <c r="AI9" s="223">
        <v>-307.45166509999814</v>
      </c>
      <c r="AJ9" s="223">
        <v>12.888</v>
      </c>
      <c r="AL9" s="46"/>
    </row>
    <row r="10" spans="1:38" ht="15" customHeight="1">
      <c r="A10" s="226" t="s">
        <v>287</v>
      </c>
      <c r="B10" s="223">
        <v>8.8989999999999991</v>
      </c>
      <c r="C10" s="223">
        <v>6.4219999999999997</v>
      </c>
      <c r="D10" s="223">
        <v>80.141000000000005</v>
      </c>
      <c r="E10" s="223">
        <v>11.118</v>
      </c>
      <c r="F10" s="223">
        <v>-18.655000000000001</v>
      </c>
      <c r="G10" s="223">
        <v>105.663</v>
      </c>
      <c r="H10" s="223">
        <v>23.021999999999998</v>
      </c>
      <c r="I10" s="223">
        <v>32.408999999999999</v>
      </c>
      <c r="J10" s="223">
        <v>2.2890000000000001</v>
      </c>
      <c r="K10" s="223">
        <v>151.14599999999999</v>
      </c>
      <c r="L10" s="223">
        <v>52.845999999999997</v>
      </c>
      <c r="M10" s="223">
        <v>85.024000000000001</v>
      </c>
      <c r="N10" s="223">
        <v>-24.74</v>
      </c>
      <c r="O10" s="223">
        <v>-6.53</v>
      </c>
      <c r="P10" s="223">
        <v>96.01</v>
      </c>
      <c r="Q10" s="223">
        <v>100.09</v>
      </c>
      <c r="R10" s="223">
        <v>234.60698976000003</v>
      </c>
      <c r="S10" s="223">
        <v>1.5355160199999958</v>
      </c>
      <c r="T10" s="223">
        <v>291.92942468000001</v>
      </c>
      <c r="U10" s="223">
        <v>-20.20289296999999</v>
      </c>
      <c r="V10" s="223">
        <v>-201.12534843</v>
      </c>
      <c r="W10" s="223">
        <v>-118.19135011</v>
      </c>
      <c r="X10" s="223">
        <v>31.804761090000003</v>
      </c>
      <c r="Y10" s="223">
        <v>23.113936949999999</v>
      </c>
      <c r="Z10" s="223">
        <v>-1.86</v>
      </c>
      <c r="AA10" s="223">
        <v>49.99</v>
      </c>
      <c r="AB10" s="223">
        <v>-2.76</v>
      </c>
      <c r="AC10" s="223">
        <v>60.88</v>
      </c>
      <c r="AD10" s="223">
        <v>18.079999999999998</v>
      </c>
      <c r="AE10" s="223">
        <v>141.91000000000003</v>
      </c>
      <c r="AF10" s="223">
        <v>46.026000000000003</v>
      </c>
      <c r="AG10" s="223">
        <v>-24.213725030000091</v>
      </c>
      <c r="AH10" s="223">
        <v>30.217060680000017</v>
      </c>
      <c r="AI10" s="223">
        <v>6.9229226299999729</v>
      </c>
      <c r="AJ10" s="223">
        <v>102.895</v>
      </c>
      <c r="AL10" s="46"/>
    </row>
    <row r="11" spans="1:38" ht="15" customHeight="1">
      <c r="A11" s="226" t="s">
        <v>288</v>
      </c>
      <c r="B11" s="223">
        <v>157.05799999999999</v>
      </c>
      <c r="C11" s="223">
        <v>169.858</v>
      </c>
      <c r="D11" s="223">
        <v>177.77699999999999</v>
      </c>
      <c r="E11" s="223">
        <v>157.88200000000001</v>
      </c>
      <c r="F11" s="223">
        <v>119.01</v>
      </c>
      <c r="G11" s="223">
        <v>65.983000000000004</v>
      </c>
      <c r="H11" s="223">
        <v>44.52</v>
      </c>
      <c r="I11" s="223">
        <v>21.545999999999999</v>
      </c>
      <c r="J11" s="223">
        <v>13.657999999999999</v>
      </c>
      <c r="K11" s="223">
        <v>5.7430000000000003</v>
      </c>
      <c r="L11" s="223">
        <v>2.2999999999999998</v>
      </c>
      <c r="M11" s="223">
        <v>0.25600000000000001</v>
      </c>
      <c r="N11" s="223">
        <v>0.27</v>
      </c>
      <c r="O11" s="223">
        <v>0</v>
      </c>
      <c r="P11" s="223">
        <v>0</v>
      </c>
      <c r="Q11" s="223">
        <v>0</v>
      </c>
      <c r="R11" s="223">
        <v>0</v>
      </c>
      <c r="S11" s="223">
        <v>0</v>
      </c>
      <c r="T11" s="223">
        <v>0</v>
      </c>
      <c r="U11" s="223">
        <v>0</v>
      </c>
      <c r="V11" s="223">
        <v>3.0397182799999998</v>
      </c>
      <c r="W11" s="223">
        <v>13.34426049</v>
      </c>
      <c r="X11" s="223">
        <v>17.271075230000001</v>
      </c>
      <c r="Y11" s="223">
        <v>9.1369750599999993</v>
      </c>
      <c r="Z11" s="223">
        <v>7.95</v>
      </c>
      <c r="AA11" s="223">
        <v>3.79</v>
      </c>
      <c r="AB11" s="223">
        <v>5.55</v>
      </c>
      <c r="AC11" s="223">
        <v>2.38</v>
      </c>
      <c r="AD11" s="223">
        <v>1.1399999999999999</v>
      </c>
      <c r="AE11" s="223">
        <v>11.054</v>
      </c>
      <c r="AF11" s="223">
        <v>14.656000000000001</v>
      </c>
      <c r="AG11" s="223">
        <v>10.127079849999999</v>
      </c>
      <c r="AH11" s="223">
        <v>8.3932461499999995</v>
      </c>
      <c r="AI11" s="223">
        <v>8.6185789599999989</v>
      </c>
      <c r="AJ11" s="223">
        <v>18.353000000000002</v>
      </c>
      <c r="AL11" s="46"/>
    </row>
    <row r="12" spans="1:38" ht="15" customHeight="1">
      <c r="A12" s="226" t="s">
        <v>292</v>
      </c>
      <c r="B12" s="223">
        <v>0</v>
      </c>
      <c r="C12" s="223">
        <v>0</v>
      </c>
      <c r="D12" s="223">
        <v>0</v>
      </c>
      <c r="E12" s="223">
        <v>0</v>
      </c>
      <c r="F12" s="223">
        <v>0</v>
      </c>
      <c r="G12" s="223">
        <v>1.0680000000000001</v>
      </c>
      <c r="H12" s="223">
        <v>26.260999999999999</v>
      </c>
      <c r="I12" s="223">
        <v>80.915000000000006</v>
      </c>
      <c r="J12" s="223">
        <v>311.40899999999999</v>
      </c>
      <c r="K12" s="223">
        <v>651.77700000000004</v>
      </c>
      <c r="L12" s="223">
        <v>746.23900000000003</v>
      </c>
      <c r="M12" s="223">
        <v>730.59500000000003</v>
      </c>
      <c r="N12" s="223">
        <v>854.17</v>
      </c>
      <c r="O12" s="223">
        <v>904.75</v>
      </c>
      <c r="P12" s="223">
        <v>892.13</v>
      </c>
      <c r="Q12" s="223">
        <v>954.13</v>
      </c>
      <c r="R12" s="223">
        <v>979.94229158000019</v>
      </c>
      <c r="S12" s="223">
        <v>1000.08187191</v>
      </c>
      <c r="T12" s="223">
        <v>1090.6253985000001</v>
      </c>
      <c r="U12" s="223">
        <v>1068.4740814699999</v>
      </c>
      <c r="V12" s="223">
        <v>1041.43215261</v>
      </c>
      <c r="W12" s="223">
        <v>821.59299301999999</v>
      </c>
      <c r="X12" s="223">
        <v>744.55708125000001</v>
      </c>
      <c r="Y12" s="223">
        <v>633.99526950999996</v>
      </c>
      <c r="Z12" s="223">
        <v>635.9</v>
      </c>
      <c r="AA12" s="223">
        <v>534.6</v>
      </c>
      <c r="AB12" s="223">
        <v>553.84</v>
      </c>
      <c r="AC12" s="223">
        <v>522.51</v>
      </c>
      <c r="AD12" s="223">
        <v>420.69</v>
      </c>
      <c r="AE12" s="223">
        <v>350.17300000000006</v>
      </c>
      <c r="AF12" s="223">
        <v>358.483</v>
      </c>
      <c r="AG12" s="223">
        <v>292.11388979000003</v>
      </c>
      <c r="AH12" s="223">
        <v>250.11252389000003</v>
      </c>
      <c r="AI12" s="223">
        <v>273.18883420999998</v>
      </c>
      <c r="AJ12" s="223">
        <v>258.98700000000002</v>
      </c>
      <c r="AL12" s="46"/>
    </row>
    <row r="13" spans="1:38" ht="15" customHeight="1">
      <c r="A13" s="228" t="s">
        <v>289</v>
      </c>
      <c r="B13" s="221">
        <v>-1785.575</v>
      </c>
      <c r="C13" s="221">
        <v>-1995.2829999999999</v>
      </c>
      <c r="D13" s="221">
        <v>-4914.4880000000003</v>
      </c>
      <c r="E13" s="221">
        <v>-2339.4929999999999</v>
      </c>
      <c r="F13" s="221">
        <v>-2159.2249999999999</v>
      </c>
      <c r="G13" s="221">
        <v>-2847.1260000000002</v>
      </c>
      <c r="H13" s="221">
        <v>-2046.146</v>
      </c>
      <c r="I13" s="221">
        <v>-2077.1590000000001</v>
      </c>
      <c r="J13" s="221">
        <v>-1466.3130000000001</v>
      </c>
      <c r="K13" s="221">
        <v>-2860.451</v>
      </c>
      <c r="L13" s="221">
        <v>-2193.3330000000001</v>
      </c>
      <c r="M13" s="221">
        <v>-2672.9960000000001</v>
      </c>
      <c r="N13" s="221">
        <v>-2028.88</v>
      </c>
      <c r="O13" s="221">
        <v>-2122.17</v>
      </c>
      <c r="P13" s="221">
        <v>-2958.68</v>
      </c>
      <c r="Q13" s="221">
        <v>-2994.51</v>
      </c>
      <c r="R13" s="221">
        <v>-4277.2919695300006</v>
      </c>
      <c r="S13" s="221">
        <v>-2268.14873063</v>
      </c>
      <c r="T13" s="221">
        <v>-5760.0957780200015</v>
      </c>
      <c r="U13" s="221">
        <v>-2897.56</v>
      </c>
      <c r="V13" s="221">
        <v>-2361.7360246500011</v>
      </c>
      <c r="W13" s="221">
        <v>-2124.1167959699997</v>
      </c>
      <c r="X13" s="221">
        <v>-2841.9391330899998</v>
      </c>
      <c r="Y13" s="221">
        <v>-2411.3218470699999</v>
      </c>
      <c r="Z13" s="221">
        <v>-2269.83</v>
      </c>
      <c r="AA13" s="221">
        <v>-2362.69</v>
      </c>
      <c r="AB13" s="221">
        <v>-1768.62</v>
      </c>
      <c r="AC13" s="221">
        <v>-1847.17</v>
      </c>
      <c r="AD13" s="221">
        <v>-1405.42</v>
      </c>
      <c r="AE13" s="221">
        <v>-2044.373</v>
      </c>
      <c r="AF13" s="221">
        <v>-1633.5349999999999</v>
      </c>
      <c r="AG13" s="221">
        <v>-1086.60664152</v>
      </c>
      <c r="AH13" s="221">
        <v>-1287.8072365200003</v>
      </c>
      <c r="AI13" s="221">
        <v>-1204.8073051899994</v>
      </c>
      <c r="AJ13" s="221">
        <v>-1771.4349999999999</v>
      </c>
      <c r="AL13" s="46"/>
    </row>
    <row r="14" spans="1:38" ht="15" customHeight="1">
      <c r="A14" s="226" t="s">
        <v>290</v>
      </c>
      <c r="B14" s="223">
        <v>-1757.84</v>
      </c>
      <c r="C14" s="223">
        <v>-2036.4169999999999</v>
      </c>
      <c r="D14" s="223">
        <v>-4116.674</v>
      </c>
      <c r="E14" s="223">
        <v>-2218.2240000000002</v>
      </c>
      <c r="F14" s="223">
        <v>-2117.5880000000002</v>
      </c>
      <c r="G14" s="223">
        <v>-2399.4879999999998</v>
      </c>
      <c r="H14" s="223">
        <v>-1862.6010000000001</v>
      </c>
      <c r="I14" s="223">
        <v>-1872.42</v>
      </c>
      <c r="J14" s="223">
        <v>-1240.124</v>
      </c>
      <c r="K14" s="223">
        <v>-2007.8910000000001</v>
      </c>
      <c r="L14" s="223">
        <v>-1595.69</v>
      </c>
      <c r="M14" s="223">
        <v>-2013.4849999999999</v>
      </c>
      <c r="N14" s="223">
        <v>-1430.62</v>
      </c>
      <c r="O14" s="223">
        <v>-1484.24</v>
      </c>
      <c r="P14" s="223">
        <v>-2189.15</v>
      </c>
      <c r="Q14" s="223">
        <v>-2144.6799999999998</v>
      </c>
      <c r="R14" s="223">
        <v>-3154.2972109800003</v>
      </c>
      <c r="S14" s="223">
        <v>-1567.94513704</v>
      </c>
      <c r="T14" s="223">
        <v>-3890.2639626600007</v>
      </c>
      <c r="U14" s="223">
        <v>-2121.9479999999999</v>
      </c>
      <c r="V14" s="223">
        <v>-1853.1219818400009</v>
      </c>
      <c r="W14" s="223">
        <v>-1855.2448072499997</v>
      </c>
      <c r="X14" s="223">
        <v>-2273.9243664899996</v>
      </c>
      <c r="Y14" s="223">
        <v>-1922.7804075199997</v>
      </c>
      <c r="Z14" s="223">
        <v>-1843.96</v>
      </c>
      <c r="AA14" s="223">
        <v>-1855.64</v>
      </c>
      <c r="AB14" s="223">
        <v>-1437.74</v>
      </c>
      <c r="AC14" s="223">
        <v>-1325.25</v>
      </c>
      <c r="AD14" s="223">
        <v>-1099.96</v>
      </c>
      <c r="AE14" s="223">
        <v>-1609.683</v>
      </c>
      <c r="AF14" s="223">
        <v>-1320.606</v>
      </c>
      <c r="AG14" s="223">
        <v>-969.31444818</v>
      </c>
      <c r="AH14" s="223">
        <v>-1087.7160017700003</v>
      </c>
      <c r="AI14" s="223">
        <v>-1060.8096445999995</v>
      </c>
      <c r="AJ14" s="223">
        <v>-1428.2190000000001</v>
      </c>
      <c r="AL14" s="46"/>
    </row>
    <row r="15" spans="1:38" ht="15" customHeight="1">
      <c r="A15" s="226" t="s">
        <v>291</v>
      </c>
      <c r="B15" s="223">
        <v>-27.734999999999999</v>
      </c>
      <c r="C15" s="223">
        <v>41.134</v>
      </c>
      <c r="D15" s="223">
        <v>-797.81399999999996</v>
      </c>
      <c r="E15" s="223">
        <v>-121.26900000000001</v>
      </c>
      <c r="F15" s="223">
        <v>-41.637</v>
      </c>
      <c r="G15" s="223">
        <v>-447.63799999999998</v>
      </c>
      <c r="H15" s="223">
        <v>-173.78399999999999</v>
      </c>
      <c r="I15" s="223">
        <v>-144.71299999999999</v>
      </c>
      <c r="J15" s="223">
        <v>-22.763000000000002</v>
      </c>
      <c r="K15" s="223">
        <v>-408.916</v>
      </c>
      <c r="L15" s="223">
        <v>-111.07299999999999</v>
      </c>
      <c r="M15" s="223">
        <v>-168.27199999999999</v>
      </c>
      <c r="N15" s="223">
        <v>-24.67</v>
      </c>
      <c r="O15" s="223">
        <v>-25.06</v>
      </c>
      <c r="P15" s="223">
        <v>-166.74</v>
      </c>
      <c r="Q15" s="223">
        <v>-155.05000000000001</v>
      </c>
      <c r="R15" s="223">
        <v>-401.34026786999999</v>
      </c>
      <c r="S15" s="223">
        <v>27.69909154000003</v>
      </c>
      <c r="T15" s="223">
        <v>-1076.68195072</v>
      </c>
      <c r="U15" s="223">
        <v>9.26</v>
      </c>
      <c r="V15" s="223">
        <v>262.67835176</v>
      </c>
      <c r="W15" s="223">
        <v>276.96881607000006</v>
      </c>
      <c r="X15" s="223">
        <v>-86.227029900000005</v>
      </c>
      <c r="Y15" s="223">
        <v>-79.206090590000002</v>
      </c>
      <c r="Z15" s="223">
        <v>-14.58</v>
      </c>
      <c r="AA15" s="223">
        <v>-133.38</v>
      </c>
      <c r="AB15" s="223">
        <v>7.48</v>
      </c>
      <c r="AC15" s="223">
        <v>-112.53</v>
      </c>
      <c r="AD15" s="223">
        <v>-57.84</v>
      </c>
      <c r="AE15" s="223">
        <v>-238.72</v>
      </c>
      <c r="AF15" s="223">
        <v>-114.78</v>
      </c>
      <c r="AG15" s="223">
        <v>41.706268749999985</v>
      </c>
      <c r="AH15" s="223">
        <v>-65.461738099999977</v>
      </c>
      <c r="AI15" s="223">
        <v>-3.689710940000003</v>
      </c>
      <c r="AJ15" s="223">
        <v>-218.136</v>
      </c>
      <c r="AL15" s="46"/>
    </row>
    <row r="16" spans="1:38" ht="15" customHeight="1">
      <c r="A16" s="226" t="s">
        <v>292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-9.7609999999999992</v>
      </c>
      <c r="I16" s="223">
        <v>-60.024000000000001</v>
      </c>
      <c r="J16" s="223">
        <v>-203.42599999999999</v>
      </c>
      <c r="K16" s="223">
        <v>-443.64400000000001</v>
      </c>
      <c r="L16" s="223">
        <v>-486.57</v>
      </c>
      <c r="M16" s="223">
        <v>-491.23899999999998</v>
      </c>
      <c r="N16" s="223">
        <v>-573.58000000000004</v>
      </c>
      <c r="O16" s="223">
        <v>-612.86</v>
      </c>
      <c r="P16" s="223">
        <v>-602.78</v>
      </c>
      <c r="Q16" s="223">
        <v>-694.78</v>
      </c>
      <c r="R16" s="223">
        <v>-721.65449068000009</v>
      </c>
      <c r="S16" s="223">
        <v>-727.90268513000001</v>
      </c>
      <c r="T16" s="223">
        <v>-793.14986464000015</v>
      </c>
      <c r="U16" s="223">
        <v>-784.87099999999998</v>
      </c>
      <c r="V16" s="223">
        <v>-771.29239457000006</v>
      </c>
      <c r="W16" s="223">
        <v>-545.84080478999999</v>
      </c>
      <c r="X16" s="223">
        <v>-481.78773669999993</v>
      </c>
      <c r="Y16" s="223">
        <v>-409.33534896000003</v>
      </c>
      <c r="Z16" s="223">
        <v>-411.27</v>
      </c>
      <c r="AA16" s="223">
        <v>-373.66</v>
      </c>
      <c r="AB16" s="223">
        <v>-338.36</v>
      </c>
      <c r="AC16" s="223">
        <v>-409.39</v>
      </c>
      <c r="AD16" s="223">
        <v>-247.6</v>
      </c>
      <c r="AE16" s="223">
        <v>-195.98999999999998</v>
      </c>
      <c r="AF16" s="223">
        <v>-198.149</v>
      </c>
      <c r="AG16" s="223">
        <v>-158.99846209</v>
      </c>
      <c r="AH16" s="223">
        <v>-134.62949664999999</v>
      </c>
      <c r="AI16" s="223">
        <v>-140.30794964999998</v>
      </c>
      <c r="AJ16" s="223">
        <v>-125.08</v>
      </c>
      <c r="AL16" s="46"/>
    </row>
    <row r="17" spans="1:38" ht="15" customHeight="1">
      <c r="A17" s="228" t="s">
        <v>83</v>
      </c>
      <c r="B17" s="221">
        <v>1550.9190000000001</v>
      </c>
      <c r="C17" s="221">
        <v>1465.23</v>
      </c>
      <c r="D17" s="221">
        <v>1166.1469999999999</v>
      </c>
      <c r="E17" s="221">
        <v>798.81899999999996</v>
      </c>
      <c r="F17" s="221">
        <v>1300.3399999999999</v>
      </c>
      <c r="G17" s="221">
        <v>1025.0619999999999</v>
      </c>
      <c r="H17" s="221">
        <v>1167.606</v>
      </c>
      <c r="I17" s="221">
        <v>1272.5730000000001</v>
      </c>
      <c r="J17" s="221">
        <v>1263.056</v>
      </c>
      <c r="K17" s="221">
        <v>1099.979</v>
      </c>
      <c r="L17" s="221">
        <v>1350.9429999999998</v>
      </c>
      <c r="M17" s="221">
        <v>1328.1389999999997</v>
      </c>
      <c r="N17" s="221">
        <v>1497.20914754</v>
      </c>
      <c r="O17" s="221">
        <v>1558.1611497399995</v>
      </c>
      <c r="P17" s="221">
        <v>1303.1014490300008</v>
      </c>
      <c r="Q17" s="221">
        <v>1258.7962570300015</v>
      </c>
      <c r="R17" s="221">
        <v>1224.4494332200002</v>
      </c>
      <c r="S17" s="221">
        <v>1476.2127334800002</v>
      </c>
      <c r="T17" s="221">
        <v>1094.9655714499977</v>
      </c>
      <c r="U17" s="221">
        <v>1339.3862404899987</v>
      </c>
      <c r="V17" s="221">
        <v>1001.0584507899994</v>
      </c>
      <c r="W17" s="221">
        <v>1481.0695217300008</v>
      </c>
      <c r="X17" s="221">
        <v>1369.3705482500009</v>
      </c>
      <c r="Y17" s="221">
        <v>1368.9247331200008</v>
      </c>
      <c r="Z17" s="221">
        <v>1313.99</v>
      </c>
      <c r="AA17" s="221">
        <v>1274.96</v>
      </c>
      <c r="AB17" s="221">
        <v>1334.4</v>
      </c>
      <c r="AC17" s="221">
        <v>1709.05</v>
      </c>
      <c r="AD17" s="221">
        <v>1414.29</v>
      </c>
      <c r="AE17" s="221">
        <v>1268.8240000000005</v>
      </c>
      <c r="AF17" s="221">
        <v>1419.2960000000003</v>
      </c>
      <c r="AG17" s="221">
        <v>1513.4686869999994</v>
      </c>
      <c r="AH17" s="221">
        <v>1562.0375666699999</v>
      </c>
      <c r="AI17" s="221">
        <v>1725.5398285600033</v>
      </c>
      <c r="AJ17" s="221">
        <v>1548.9380000000001</v>
      </c>
      <c r="AL17" s="46"/>
    </row>
    <row r="18" spans="1:38" ht="15" customHeight="1">
      <c r="A18" s="226" t="s">
        <v>293</v>
      </c>
      <c r="B18" s="223">
        <v>-426.64299999999997</v>
      </c>
      <c r="C18" s="223">
        <v>-841.78899999999999</v>
      </c>
      <c r="D18" s="223">
        <v>-977.60599999999999</v>
      </c>
      <c r="E18" s="223">
        <v>-1096.838</v>
      </c>
      <c r="F18" s="223">
        <v>-1586.9110000000001</v>
      </c>
      <c r="G18" s="223">
        <v>-1438.133</v>
      </c>
      <c r="H18" s="223">
        <v>-1332.027</v>
      </c>
      <c r="I18" s="223">
        <v>-1065.8440000000001</v>
      </c>
      <c r="J18" s="223">
        <v>-1004.4</v>
      </c>
      <c r="K18" s="223">
        <v>-1064.9179999999999</v>
      </c>
      <c r="L18" s="223">
        <v>-950.12400000000002</v>
      </c>
      <c r="M18" s="223">
        <v>-1434.85</v>
      </c>
      <c r="N18" s="223">
        <v>-802.63</v>
      </c>
      <c r="O18" s="223">
        <v>-767.64</v>
      </c>
      <c r="P18" s="223">
        <v>-609.28</v>
      </c>
      <c r="Q18" s="223">
        <v>-672.36</v>
      </c>
      <c r="R18" s="223">
        <v>-688.68061180000018</v>
      </c>
      <c r="S18" s="223">
        <v>-514.17709755999999</v>
      </c>
      <c r="T18" s="223">
        <v>-1213.9028610699995</v>
      </c>
      <c r="U18" s="223">
        <v>-644.28236736999997</v>
      </c>
      <c r="V18" s="223">
        <v>-108.94841809000047</v>
      </c>
      <c r="W18" s="223">
        <v>-582.28068303999987</v>
      </c>
      <c r="X18" s="223">
        <v>-704.9943919599998</v>
      </c>
      <c r="Y18" s="223">
        <v>-1070.7782888899992</v>
      </c>
      <c r="Z18" s="223">
        <v>-477.36</v>
      </c>
      <c r="AA18" s="223">
        <v>-654.29999999999995</v>
      </c>
      <c r="AB18" s="223">
        <v>-513.94000000000005</v>
      </c>
      <c r="AC18" s="223">
        <v>-939.42</v>
      </c>
      <c r="AD18" s="223">
        <v>-400.24</v>
      </c>
      <c r="AE18" s="223">
        <v>-639.43100000000004</v>
      </c>
      <c r="AF18" s="223">
        <v>-448.649</v>
      </c>
      <c r="AG18" s="223">
        <v>-526.17511498999988</v>
      </c>
      <c r="AH18" s="223">
        <v>-617.68348534000017</v>
      </c>
      <c r="AI18" s="223">
        <v>-627.99218145999964</v>
      </c>
      <c r="AJ18" s="223">
        <v>-628.54100000000005</v>
      </c>
      <c r="AL18" s="46"/>
    </row>
    <row r="19" spans="1:38" ht="15" customHeight="1">
      <c r="A19" s="228" t="s">
        <v>294</v>
      </c>
      <c r="B19" s="221">
        <v>1124.2760000000001</v>
      </c>
      <c r="C19" s="221">
        <v>623.44000000000005</v>
      </c>
      <c r="D19" s="221">
        <v>188.54</v>
      </c>
      <c r="E19" s="221">
        <v>-298.01900000000001</v>
      </c>
      <c r="F19" s="221">
        <v>-286.57100000000003</v>
      </c>
      <c r="G19" s="221">
        <v>-413.07</v>
      </c>
      <c r="H19" s="221">
        <v>-164.42099999999999</v>
      </c>
      <c r="I19" s="221">
        <v>206.72900000000001</v>
      </c>
      <c r="J19" s="221">
        <v>258.65600000000001</v>
      </c>
      <c r="K19" s="221">
        <v>35.061</v>
      </c>
      <c r="L19" s="221">
        <v>400.81899999999973</v>
      </c>
      <c r="M19" s="221">
        <v>-106.71100000000024</v>
      </c>
      <c r="N19" s="221">
        <v>694.57457905000012</v>
      </c>
      <c r="O19" s="221">
        <v>790.51694397987785</v>
      </c>
      <c r="P19" s="221">
        <v>693.81686277000085</v>
      </c>
      <c r="Q19" s="221">
        <v>586.42737501000113</v>
      </c>
      <c r="R19" s="221">
        <v>535.76882141999999</v>
      </c>
      <c r="S19" s="221">
        <v>962.03563592000023</v>
      </c>
      <c r="T19" s="221">
        <v>-118.93728962000182</v>
      </c>
      <c r="U19" s="221">
        <v>695.10387311999875</v>
      </c>
      <c r="V19" s="221">
        <v>892.1100326999989</v>
      </c>
      <c r="W19" s="221">
        <v>898.78883869000094</v>
      </c>
      <c r="X19" s="221">
        <v>664.37615629000106</v>
      </c>
      <c r="Y19" s="221">
        <v>298.14644423000163</v>
      </c>
      <c r="Z19" s="221">
        <v>836.62</v>
      </c>
      <c r="AA19" s="221">
        <v>620.66</v>
      </c>
      <c r="AB19" s="221">
        <v>820.46</v>
      </c>
      <c r="AC19" s="221">
        <v>769.62</v>
      </c>
      <c r="AD19" s="221">
        <v>1014.04</v>
      </c>
      <c r="AE19" s="221">
        <v>629.39300000000048</v>
      </c>
      <c r="AF19" s="221">
        <v>970.64700000000028</v>
      </c>
      <c r="AG19" s="221">
        <v>987.29357200999948</v>
      </c>
      <c r="AH19" s="221">
        <v>944.35408132999976</v>
      </c>
      <c r="AI19" s="221">
        <v>1097.5476471000038</v>
      </c>
      <c r="AJ19" s="221">
        <v>920.39700000000005</v>
      </c>
      <c r="AL19" s="46"/>
    </row>
    <row r="20" spans="1:38" ht="15" customHeight="1">
      <c r="A20" s="228" t="s">
        <v>295</v>
      </c>
      <c r="B20" s="221">
        <v>-457.738</v>
      </c>
      <c r="C20" s="221">
        <v>-465.43900000000002</v>
      </c>
      <c r="D20" s="221">
        <v>-375.02499999999998</v>
      </c>
      <c r="E20" s="221">
        <v>-656.99400000000003</v>
      </c>
      <c r="F20" s="221">
        <v>-598.38800000000003</v>
      </c>
      <c r="G20" s="221">
        <v>-458.02199999999999</v>
      </c>
      <c r="H20" s="221">
        <v>-560.09799999999996</v>
      </c>
      <c r="I20" s="221">
        <v>-827.23699999999997</v>
      </c>
      <c r="J20" s="221">
        <v>-661.61699999999996</v>
      </c>
      <c r="K20" s="221">
        <v>-473.04899999999998</v>
      </c>
      <c r="L20" s="221">
        <v>-623.72299999999996</v>
      </c>
      <c r="M20" s="221">
        <v>-15.883999999999958</v>
      </c>
      <c r="N20" s="221">
        <v>-578.30159499000001</v>
      </c>
      <c r="O20" s="221">
        <v>-598.57731134987841</v>
      </c>
      <c r="P20" s="221">
        <v>-553.30423598999982</v>
      </c>
      <c r="Q20" s="221">
        <v>-594.11702298999967</v>
      </c>
      <c r="R20" s="221">
        <v>-439.89074588</v>
      </c>
      <c r="S20" s="221">
        <v>-710.20879106999973</v>
      </c>
      <c r="T20" s="221">
        <v>-622.84099956999989</v>
      </c>
      <c r="U20" s="221">
        <v>-545.35786024000004</v>
      </c>
      <c r="V20" s="221">
        <v>-541.90892276000022</v>
      </c>
      <c r="W20" s="221">
        <v>-566.1801049899999</v>
      </c>
      <c r="X20" s="221">
        <v>-445.2886478499999</v>
      </c>
      <c r="Y20" s="221">
        <v>-386.24245905000009</v>
      </c>
      <c r="Z20" s="221">
        <v>-476.67</v>
      </c>
      <c r="AA20" s="221">
        <v>-442.7</v>
      </c>
      <c r="AB20" s="221">
        <v>-451.56</v>
      </c>
      <c r="AC20" s="221">
        <v>-508.58</v>
      </c>
      <c r="AD20" s="221">
        <v>-460.82</v>
      </c>
      <c r="AE20" s="221">
        <v>-394.62000000000006</v>
      </c>
      <c r="AF20" s="221">
        <v>-443.96699999999998</v>
      </c>
      <c r="AG20" s="221">
        <v>-423.1354850200002</v>
      </c>
      <c r="AH20" s="221">
        <v>-388.41913408000028</v>
      </c>
      <c r="AI20" s="221">
        <v>-505.6031760299997</v>
      </c>
      <c r="AJ20" s="221">
        <v>-456.25199999999995</v>
      </c>
      <c r="AL20" s="46"/>
    </row>
    <row r="21" spans="1:38" ht="15" customHeight="1">
      <c r="A21" s="226" t="s">
        <v>296</v>
      </c>
      <c r="B21" s="223">
        <v>299.767</v>
      </c>
      <c r="C21" s="223">
        <v>327.66300000000001</v>
      </c>
      <c r="D21" s="223">
        <v>331.17399999999998</v>
      </c>
      <c r="E21" s="223">
        <v>288.16699999999997</v>
      </c>
      <c r="F21" s="223">
        <v>243.08500000000001</v>
      </c>
      <c r="G21" s="223">
        <v>249.166</v>
      </c>
      <c r="H21" s="223">
        <v>256.46499999999997</v>
      </c>
      <c r="I21" s="223">
        <v>286.488</v>
      </c>
      <c r="J21" s="223">
        <v>238.51400000000001</v>
      </c>
      <c r="K21" s="223">
        <v>252.5</v>
      </c>
      <c r="L21" s="223">
        <v>256.91899999999998</v>
      </c>
      <c r="M21" s="223">
        <v>282.20100000000002</v>
      </c>
      <c r="N21" s="223">
        <v>244.14366687</v>
      </c>
      <c r="O21" s="223">
        <v>205.9</v>
      </c>
      <c r="P21" s="223">
        <v>248.93</v>
      </c>
      <c r="Q21" s="223">
        <v>276.18</v>
      </c>
      <c r="R21" s="223">
        <v>242.89023207</v>
      </c>
      <c r="S21" s="223">
        <v>219.78539417000002</v>
      </c>
      <c r="T21" s="223">
        <v>232.36588362000001</v>
      </c>
      <c r="U21" s="223">
        <v>266.02145413</v>
      </c>
      <c r="V21" s="223">
        <v>256.51539077999996</v>
      </c>
      <c r="W21" s="223">
        <v>264.27907447000001</v>
      </c>
      <c r="X21" s="223">
        <v>280.50960456000001</v>
      </c>
      <c r="Y21" s="223">
        <v>321.45859408000001</v>
      </c>
      <c r="Z21" s="223">
        <v>289.94</v>
      </c>
      <c r="AA21" s="223">
        <v>326.27</v>
      </c>
      <c r="AB21" s="223">
        <v>326.32</v>
      </c>
      <c r="AC21" s="223">
        <v>375.9</v>
      </c>
      <c r="AD21" s="223">
        <v>324.95999999999998</v>
      </c>
      <c r="AE21" s="223">
        <v>344.40699999999998</v>
      </c>
      <c r="AF21" s="223">
        <v>340.68200000000002</v>
      </c>
      <c r="AG21" s="223">
        <v>364.35239466000002</v>
      </c>
      <c r="AH21" s="223">
        <v>340.44557909000002</v>
      </c>
      <c r="AI21" s="223">
        <v>343.34377682000007</v>
      </c>
      <c r="AJ21" s="223">
        <v>336.48399999999998</v>
      </c>
      <c r="AL21" s="46"/>
    </row>
    <row r="22" spans="1:38" ht="15" customHeight="1">
      <c r="A22" s="226" t="s">
        <v>132</v>
      </c>
      <c r="B22" s="223">
        <v>-204.99</v>
      </c>
      <c r="C22" s="223">
        <v>-209.90899999999999</v>
      </c>
      <c r="D22" s="223">
        <v>-234.63200000000001</v>
      </c>
      <c r="E22" s="223">
        <v>-209.10900000000001</v>
      </c>
      <c r="F22" s="223">
        <v>-235.27699999999999</v>
      </c>
      <c r="G22" s="223">
        <v>-243.54400000000001</v>
      </c>
      <c r="H22" s="223">
        <v>-220.69800000000001</v>
      </c>
      <c r="I22" s="223">
        <v>-278.61599999999999</v>
      </c>
      <c r="J22" s="223">
        <v>-352.64800000000002</v>
      </c>
      <c r="K22" s="223">
        <v>-243.95599999999999</v>
      </c>
      <c r="L22" s="223">
        <v>-322.44200000000001</v>
      </c>
      <c r="M22" s="223">
        <v>-174.642</v>
      </c>
      <c r="N22" s="223">
        <v>-344.89</v>
      </c>
      <c r="O22" s="223">
        <v>-289.82</v>
      </c>
      <c r="P22" s="223">
        <v>-362.1</v>
      </c>
      <c r="Q22" s="223">
        <v>-321.49</v>
      </c>
      <c r="R22" s="223">
        <v>-315.61897586999999</v>
      </c>
      <c r="S22" s="223">
        <v>-314.01232407999993</v>
      </c>
      <c r="T22" s="223">
        <v>-275.13236152999997</v>
      </c>
      <c r="U22" s="223">
        <v>-304.93782142000009</v>
      </c>
      <c r="V22" s="223">
        <v>-299.03461341000002</v>
      </c>
      <c r="W22" s="223">
        <v>-297.09249643999993</v>
      </c>
      <c r="X22" s="223">
        <v>-263.96847519999994</v>
      </c>
      <c r="Y22" s="223">
        <v>-369.6265034337074</v>
      </c>
      <c r="Z22" s="223">
        <v>-244.85</v>
      </c>
      <c r="AA22" s="223">
        <v>-278.99</v>
      </c>
      <c r="AB22" s="223">
        <v>-259.87</v>
      </c>
      <c r="AC22" s="223">
        <v>-311.16000000000003</v>
      </c>
      <c r="AD22" s="223">
        <v>-320.49</v>
      </c>
      <c r="AE22" s="223">
        <v>-232.60299999999995</v>
      </c>
      <c r="AF22" s="223">
        <v>-285.94799999999998</v>
      </c>
      <c r="AG22" s="223">
        <v>-246.51291437000009</v>
      </c>
      <c r="AH22" s="223">
        <v>-284.62837715000035</v>
      </c>
      <c r="AI22" s="223">
        <v>-259.40083294999999</v>
      </c>
      <c r="AJ22" s="223">
        <v>-288.43599999999998</v>
      </c>
      <c r="AL22" s="46"/>
    </row>
    <row r="23" spans="1:38" ht="15" customHeight="1">
      <c r="A23" s="226" t="s">
        <v>297</v>
      </c>
      <c r="B23" s="223">
        <v>-342.935</v>
      </c>
      <c r="C23" s="223">
        <v>-354.05799999999999</v>
      </c>
      <c r="D23" s="223">
        <v>-414.80900000000003</v>
      </c>
      <c r="E23" s="223">
        <v>-433.19499999999999</v>
      </c>
      <c r="F23" s="223">
        <v>-361.83199999999999</v>
      </c>
      <c r="G23" s="223">
        <v>-372.21899999999999</v>
      </c>
      <c r="H23" s="223">
        <v>-394.79199999999997</v>
      </c>
      <c r="I23" s="223">
        <v>-442.70100000000002</v>
      </c>
      <c r="J23" s="223">
        <v>-367.262</v>
      </c>
      <c r="K23" s="223">
        <v>-351.19900000000001</v>
      </c>
      <c r="L23" s="223">
        <v>-362.88200000000001</v>
      </c>
      <c r="M23" s="223">
        <v>-400.40199999999999</v>
      </c>
      <c r="N23" s="223">
        <v>-267.09880837000003</v>
      </c>
      <c r="O23" s="223">
        <v>-248.78490452</v>
      </c>
      <c r="P23" s="223">
        <v>-298.45999999999998</v>
      </c>
      <c r="Q23" s="223">
        <v>-297.58090824999999</v>
      </c>
      <c r="R23" s="223">
        <v>-265.40546083999999</v>
      </c>
      <c r="S23" s="223">
        <v>-270.02846907999998</v>
      </c>
      <c r="T23" s="223">
        <v>-283.65029755999996</v>
      </c>
      <c r="U23" s="223">
        <v>-303.41724884000001</v>
      </c>
      <c r="V23" s="223">
        <v>-256.89233645000002</v>
      </c>
      <c r="W23" s="223">
        <v>-303.63431509999992</v>
      </c>
      <c r="X23" s="223">
        <v>-283.05612605999994</v>
      </c>
      <c r="Y23" s="223">
        <v>-304.47325445000007</v>
      </c>
      <c r="Z23" s="223">
        <v>-256.43</v>
      </c>
      <c r="AA23" s="223">
        <v>-275.18</v>
      </c>
      <c r="AB23" s="223">
        <v>-293.31</v>
      </c>
      <c r="AC23" s="223">
        <v>-319.38</v>
      </c>
      <c r="AD23" s="223">
        <v>-276.83</v>
      </c>
      <c r="AE23" s="223">
        <v>-300.86799999999999</v>
      </c>
      <c r="AF23" s="223">
        <v>-337.56799999999998</v>
      </c>
      <c r="AG23" s="223">
        <v>-349.26144766000004</v>
      </c>
      <c r="AH23" s="223">
        <v>-314.62555126999979</v>
      </c>
      <c r="AI23" s="223">
        <v>-317.94156339999984</v>
      </c>
      <c r="AJ23" s="223">
        <v>-359.34399999999999</v>
      </c>
      <c r="AL23" s="46"/>
    </row>
    <row r="24" spans="1:38" ht="15" customHeight="1">
      <c r="A24" s="226" t="s">
        <v>298</v>
      </c>
      <c r="B24" s="223">
        <v>-160.93199999999999</v>
      </c>
      <c r="C24" s="223">
        <v>-169.34899999999999</v>
      </c>
      <c r="D24" s="223">
        <v>-142.99</v>
      </c>
      <c r="E24" s="223">
        <v>-149.53100000000001</v>
      </c>
      <c r="F24" s="223">
        <v>-116.459</v>
      </c>
      <c r="G24" s="223">
        <v>-105.54600000000001</v>
      </c>
      <c r="H24" s="223">
        <v>-126.77500000000001</v>
      </c>
      <c r="I24" s="223">
        <v>-128.738</v>
      </c>
      <c r="J24" s="223">
        <v>-125.89700000000001</v>
      </c>
      <c r="K24" s="223">
        <v>-127.63200000000001</v>
      </c>
      <c r="L24" s="223">
        <v>-143.88900000000001</v>
      </c>
      <c r="M24" s="223">
        <v>-112.423</v>
      </c>
      <c r="N24" s="223">
        <v>-115.23</v>
      </c>
      <c r="O24" s="223">
        <v>-113.3</v>
      </c>
      <c r="P24" s="223">
        <v>-111.99</v>
      </c>
      <c r="Q24" s="223">
        <v>-99.78</v>
      </c>
      <c r="R24" s="223">
        <v>-117.02647773</v>
      </c>
      <c r="S24" s="223">
        <v>-96.506333339999983</v>
      </c>
      <c r="T24" s="223">
        <v>-98.899224019999977</v>
      </c>
      <c r="U24" s="223">
        <v>-89.274856639999982</v>
      </c>
      <c r="V24" s="223">
        <v>-95.920966780000001</v>
      </c>
      <c r="W24" s="223">
        <v>-108.36582761</v>
      </c>
      <c r="X24" s="223">
        <v>-87.327838400000005</v>
      </c>
      <c r="Y24" s="223">
        <v>-94.358367209999898</v>
      </c>
      <c r="Z24" s="223">
        <v>-92.04</v>
      </c>
      <c r="AA24" s="223">
        <v>-85.61</v>
      </c>
      <c r="AB24" s="223">
        <v>-112.49</v>
      </c>
      <c r="AC24" s="223">
        <v>-105.17</v>
      </c>
      <c r="AD24" s="223">
        <v>-92.03</v>
      </c>
      <c r="AE24" s="223">
        <v>-98.62299999999999</v>
      </c>
      <c r="AF24" s="223">
        <v>-97.878</v>
      </c>
      <c r="AG24" s="223">
        <v>-95.033601510000011</v>
      </c>
      <c r="AH24" s="223">
        <v>-100.92183274000001</v>
      </c>
      <c r="AI24" s="223">
        <v>-157.16724313000003</v>
      </c>
      <c r="AJ24" s="223">
        <v>-92.254999999999995</v>
      </c>
      <c r="AL24" s="46"/>
    </row>
    <row r="25" spans="1:38" ht="15" customHeight="1">
      <c r="A25" s="226" t="s">
        <v>299</v>
      </c>
      <c r="B25" s="223">
        <v>-1E-3</v>
      </c>
      <c r="C25" s="223">
        <v>-0.16800000000000001</v>
      </c>
      <c r="D25" s="223">
        <v>-9.0999999999999998E-2</v>
      </c>
      <c r="E25" s="223">
        <v>-5.8999999999999997E-2</v>
      </c>
      <c r="F25" s="223">
        <v>13.898999999999999</v>
      </c>
      <c r="G25" s="223">
        <v>16.245000000000001</v>
      </c>
      <c r="H25" s="223">
        <v>18.178999999999998</v>
      </c>
      <c r="I25" s="223">
        <v>22.058</v>
      </c>
      <c r="J25" s="223">
        <v>24.38</v>
      </c>
      <c r="K25" s="223">
        <v>19.745999999999999</v>
      </c>
      <c r="L25" s="223">
        <v>29.792999999999999</v>
      </c>
      <c r="M25" s="223">
        <v>35.183</v>
      </c>
      <c r="N25" s="223">
        <v>41.23</v>
      </c>
      <c r="O25" s="223">
        <v>33.96</v>
      </c>
      <c r="P25" s="223">
        <v>35.909999999999997</v>
      </c>
      <c r="Q25" s="223">
        <v>36.729999999999997</v>
      </c>
      <c r="R25" s="223">
        <v>51.628407959999976</v>
      </c>
      <c r="S25" s="223">
        <v>32.410051899999992</v>
      </c>
      <c r="T25" s="223">
        <v>39.172155350000025</v>
      </c>
      <c r="U25" s="223">
        <v>39.649372159999999</v>
      </c>
      <c r="V25" s="223">
        <v>42.578733710000023</v>
      </c>
      <c r="W25" s="223">
        <v>47.264207490000004</v>
      </c>
      <c r="X25" s="223">
        <v>54.790642850000005</v>
      </c>
      <c r="Y25" s="223">
        <v>49.849764479999997</v>
      </c>
      <c r="Z25" s="223">
        <v>58.29</v>
      </c>
      <c r="AA25" s="223">
        <v>66.16</v>
      </c>
      <c r="AB25" s="223">
        <v>79.69</v>
      </c>
      <c r="AC25" s="223">
        <v>80.819999999999993</v>
      </c>
      <c r="AD25" s="223">
        <v>79.91</v>
      </c>
      <c r="AE25" s="223">
        <v>82.759999999999991</v>
      </c>
      <c r="AF25" s="223">
        <v>87.01</v>
      </c>
      <c r="AG25" s="223">
        <v>85.705013780000002</v>
      </c>
      <c r="AH25" s="223">
        <v>91.411074150000005</v>
      </c>
      <c r="AI25" s="223">
        <v>86.711065660000031</v>
      </c>
      <c r="AJ25" s="223">
        <v>100.646</v>
      </c>
      <c r="AL25" s="46"/>
    </row>
    <row r="26" spans="1:38" ht="15" customHeight="1">
      <c r="A26" s="226" t="s">
        <v>300</v>
      </c>
      <c r="B26" s="223">
        <v>-48.645000000000003</v>
      </c>
      <c r="C26" s="223">
        <v>-59.618000000000002</v>
      </c>
      <c r="D26" s="223">
        <v>86.323999999999998</v>
      </c>
      <c r="E26" s="223">
        <v>-153.26599999999999</v>
      </c>
      <c r="F26" s="223">
        <v>-141.804</v>
      </c>
      <c r="G26" s="223">
        <v>-2.1230000000000002</v>
      </c>
      <c r="H26" s="223">
        <v>-92.477000000000004</v>
      </c>
      <c r="I26" s="223">
        <v>-285.72800000000001</v>
      </c>
      <c r="J26" s="223">
        <v>-78.703999999999994</v>
      </c>
      <c r="K26" s="223">
        <v>-22.507999999999999</v>
      </c>
      <c r="L26" s="223">
        <v>-81.221999999999994</v>
      </c>
      <c r="M26" s="223">
        <v>354.19799999999998</v>
      </c>
      <c r="N26" s="223">
        <v>-136.45443979000009</v>
      </c>
      <c r="O26" s="223">
        <v>-186.78502714987846</v>
      </c>
      <c r="P26" s="223">
        <v>-65.576546709999832</v>
      </c>
      <c r="Q26" s="223">
        <v>-188.10592447182589</v>
      </c>
      <c r="R26" s="223">
        <v>-36.358471469999984</v>
      </c>
      <c r="S26" s="223">
        <v>-281.8571106399998</v>
      </c>
      <c r="T26" s="223">
        <v>-236.69715543000007</v>
      </c>
      <c r="U26" s="223">
        <v>-153.39875962999997</v>
      </c>
      <c r="V26" s="223">
        <v>-189.15513061000007</v>
      </c>
      <c r="W26" s="223">
        <v>-168.63074780000002</v>
      </c>
      <c r="X26" s="223">
        <v>-146.2364556</v>
      </c>
      <c r="Y26" s="223">
        <v>10.907307483707314</v>
      </c>
      <c r="Z26" s="223">
        <v>-231.58</v>
      </c>
      <c r="AA26" s="223">
        <v>-195</v>
      </c>
      <c r="AB26" s="223">
        <v>-191.9</v>
      </c>
      <c r="AC26" s="223">
        <v>-229.59</v>
      </c>
      <c r="AD26" s="223">
        <v>-176.34</v>
      </c>
      <c r="AE26" s="223">
        <v>-189.69300000000001</v>
      </c>
      <c r="AF26" s="223">
        <v>-150.26499999999999</v>
      </c>
      <c r="AG26" s="223">
        <v>-182.26010023000015</v>
      </c>
      <c r="AH26" s="223">
        <v>-120.10002616000006</v>
      </c>
      <c r="AI26" s="223">
        <v>-201.14837902999994</v>
      </c>
      <c r="AJ26" s="223">
        <v>-153.34700000000001</v>
      </c>
      <c r="AL26" s="46"/>
    </row>
    <row r="27" spans="1:38" ht="15" customHeight="1">
      <c r="A27" s="228" t="s">
        <v>301</v>
      </c>
      <c r="B27" s="221">
        <v>666.53700000000003</v>
      </c>
      <c r="C27" s="221">
        <v>158.001</v>
      </c>
      <c r="D27" s="221">
        <v>-186.48400000000001</v>
      </c>
      <c r="E27" s="221">
        <v>-955.01300000000003</v>
      </c>
      <c r="F27" s="221">
        <v>-884.95899999999995</v>
      </c>
      <c r="G27" s="221">
        <v>-871.09199999999998</v>
      </c>
      <c r="H27" s="221">
        <v>-724.51900000000001</v>
      </c>
      <c r="I27" s="221">
        <v>-620.50699999999995</v>
      </c>
      <c r="J27" s="221">
        <v>-402.96100000000001</v>
      </c>
      <c r="K27" s="221">
        <v>-437.98700000000002</v>
      </c>
      <c r="L27" s="221">
        <v>-222.90400000000022</v>
      </c>
      <c r="M27" s="221">
        <v>-122.5950000000002</v>
      </c>
      <c r="N27" s="221">
        <v>116.27</v>
      </c>
      <c r="O27" s="221">
        <v>191.93</v>
      </c>
      <c r="P27" s="221">
        <v>140.51</v>
      </c>
      <c r="Q27" s="221">
        <v>-7.68</v>
      </c>
      <c r="R27" s="221">
        <v>95.87</v>
      </c>
      <c r="S27" s="221">
        <v>251.82</v>
      </c>
      <c r="T27" s="221">
        <v>-741.77</v>
      </c>
      <c r="U27" s="221">
        <v>149.74600000000001</v>
      </c>
      <c r="V27" s="221">
        <v>350.20110993999867</v>
      </c>
      <c r="W27" s="221">
        <v>332.60873370000104</v>
      </c>
      <c r="X27" s="221">
        <v>219.08750844000116</v>
      </c>
      <c r="Y27" s="221">
        <v>-88.096014819998459</v>
      </c>
      <c r="Z27" s="221">
        <v>359.94</v>
      </c>
      <c r="AA27" s="221">
        <v>177.95</v>
      </c>
      <c r="AB27" s="221">
        <v>368.89</v>
      </c>
      <c r="AC27" s="221">
        <v>261.04000000000002</v>
      </c>
      <c r="AD27" s="221">
        <v>553.21</v>
      </c>
      <c r="AE27" s="221">
        <v>234.77299999999991</v>
      </c>
      <c r="AF27" s="221">
        <v>526.67999999999995</v>
      </c>
      <c r="AG27" s="221">
        <v>564.28291667999883</v>
      </c>
      <c r="AH27" s="221">
        <v>555.93494724999948</v>
      </c>
      <c r="AI27" s="221">
        <v>591.94447107000406</v>
      </c>
      <c r="AJ27" s="221">
        <v>464.1450000000001</v>
      </c>
      <c r="AL27" s="46"/>
    </row>
    <row r="28" spans="1:38" ht="15" customHeight="1">
      <c r="A28" s="228" t="s">
        <v>302</v>
      </c>
      <c r="B28" s="221">
        <v>9.5109999999999992</v>
      </c>
      <c r="C28" s="221">
        <v>7.49</v>
      </c>
      <c r="D28" s="221">
        <v>-7.2949999999999999</v>
      </c>
      <c r="E28" s="221">
        <v>-85.409000000000006</v>
      </c>
      <c r="F28" s="221">
        <v>-28.574999999999999</v>
      </c>
      <c r="G28" s="221">
        <v>-43.802</v>
      </c>
      <c r="H28" s="221">
        <v>-43.423000000000002</v>
      </c>
      <c r="I28" s="221">
        <v>-23.689</v>
      </c>
      <c r="J28" s="221">
        <v>-18.012</v>
      </c>
      <c r="K28" s="221">
        <v>3.0339999999999998</v>
      </c>
      <c r="L28" s="221">
        <v>-14.005000000000001</v>
      </c>
      <c r="M28" s="221">
        <v>-7.6210000000000004</v>
      </c>
      <c r="N28" s="221">
        <v>142.22</v>
      </c>
      <c r="O28" s="221">
        <v>-0.48</v>
      </c>
      <c r="P28" s="221">
        <v>-27.17</v>
      </c>
      <c r="Q28" s="221">
        <v>-8.39</v>
      </c>
      <c r="R28" s="221">
        <v>-2.97</v>
      </c>
      <c r="S28" s="221">
        <v>-14.51</v>
      </c>
      <c r="T28" s="221">
        <v>-9.32</v>
      </c>
      <c r="U28" s="221">
        <v>-1.9350000000000001</v>
      </c>
      <c r="V28" s="221">
        <v>-0.43425760000000058</v>
      </c>
      <c r="W28" s="221">
        <v>5.9372589700000002</v>
      </c>
      <c r="X28" s="221">
        <v>3.0790748600000004</v>
      </c>
      <c r="Y28" s="221">
        <v>-7.6410404100000004</v>
      </c>
      <c r="Z28" s="221">
        <v>-16.41</v>
      </c>
      <c r="AA28" s="221">
        <v>-0.52</v>
      </c>
      <c r="AB28" s="221">
        <v>24.49</v>
      </c>
      <c r="AC28" s="221">
        <v>-4.34</v>
      </c>
      <c r="AD28" s="221">
        <v>-3.22</v>
      </c>
      <c r="AE28" s="221">
        <v>-1.7659999999999996</v>
      </c>
      <c r="AF28" s="221">
        <v>-1.7270000000000001</v>
      </c>
      <c r="AG28" s="221">
        <v>-43.582553529999998</v>
      </c>
      <c r="AH28" s="221">
        <v>1.1858911900000013</v>
      </c>
      <c r="AI28" s="221">
        <v>-0.75107949000000018</v>
      </c>
      <c r="AJ28" s="221">
        <v>6.9029999999999996</v>
      </c>
      <c r="AL28" s="46"/>
    </row>
    <row r="29" spans="1:38" ht="15" customHeight="1">
      <c r="A29" s="228" t="s">
        <v>303</v>
      </c>
      <c r="B29" s="221">
        <v>676.04899999999998</v>
      </c>
      <c r="C29" s="221">
        <v>165.49100000000001</v>
      </c>
      <c r="D29" s="221">
        <v>-193.779</v>
      </c>
      <c r="E29" s="221">
        <v>-1040.423</v>
      </c>
      <c r="F29" s="221">
        <v>-913.53399999999999</v>
      </c>
      <c r="G29" s="221">
        <v>-914.89400000000001</v>
      </c>
      <c r="H29" s="221">
        <v>-767.94200000000001</v>
      </c>
      <c r="I29" s="221">
        <v>-644.19600000000003</v>
      </c>
      <c r="J29" s="221">
        <v>-420.97300000000001</v>
      </c>
      <c r="K29" s="221">
        <v>-434.95299999999997</v>
      </c>
      <c r="L29" s="221">
        <v>-236.90900000000022</v>
      </c>
      <c r="M29" s="221">
        <v>-130.21600000000021</v>
      </c>
      <c r="N29" s="221">
        <v>258.5</v>
      </c>
      <c r="O29" s="221">
        <v>191.45</v>
      </c>
      <c r="P29" s="221">
        <v>113.33</v>
      </c>
      <c r="Q29" s="221">
        <v>-16.079999999999998</v>
      </c>
      <c r="R29" s="221">
        <v>92.89</v>
      </c>
      <c r="S29" s="221">
        <v>237.3</v>
      </c>
      <c r="T29" s="221">
        <v>-751.1</v>
      </c>
      <c r="U29" s="221">
        <v>147.81100000000001</v>
      </c>
      <c r="V29" s="221">
        <v>349.76685233999865</v>
      </c>
      <c r="W29" s="221">
        <v>338.54599267000106</v>
      </c>
      <c r="X29" s="221">
        <v>222.16658330000115</v>
      </c>
      <c r="Y29" s="221">
        <v>-95.737055229998461</v>
      </c>
      <c r="Z29" s="221">
        <v>343.53</v>
      </c>
      <c r="AA29" s="221">
        <v>177.43</v>
      </c>
      <c r="AB29" s="221">
        <v>393.38</v>
      </c>
      <c r="AC29" s="221">
        <v>256.69</v>
      </c>
      <c r="AD29" s="221">
        <v>549.99</v>
      </c>
      <c r="AE29" s="221">
        <v>233.00699999999995</v>
      </c>
      <c r="AF29" s="221">
        <v>524.95299999999997</v>
      </c>
      <c r="AG29" s="221">
        <v>520.70036314999913</v>
      </c>
      <c r="AH29" s="221">
        <v>557.12083843999949</v>
      </c>
      <c r="AI29" s="221">
        <v>591.193391580004</v>
      </c>
      <c r="AJ29" s="221">
        <v>471.04800000000012</v>
      </c>
      <c r="AL29" s="46"/>
    </row>
    <row r="30" spans="1:38" ht="15" customHeight="1">
      <c r="A30" s="226" t="s">
        <v>304</v>
      </c>
      <c r="B30" s="223">
        <v>-181.673</v>
      </c>
      <c r="C30" s="223">
        <v>71.099000000000004</v>
      </c>
      <c r="D30" s="223">
        <v>188.708</v>
      </c>
      <c r="E30" s="223">
        <v>482.52600000000001</v>
      </c>
      <c r="F30" s="223">
        <v>431.685</v>
      </c>
      <c r="G30" s="223">
        <v>502.44799999999998</v>
      </c>
      <c r="H30" s="223">
        <v>345.23599999999999</v>
      </c>
      <c r="I30" s="223">
        <v>336.26600000000002</v>
      </c>
      <c r="J30" s="223">
        <v>204.554</v>
      </c>
      <c r="K30" s="264">
        <v>257.28800000000001</v>
      </c>
      <c r="L30" s="264">
        <v>159.87</v>
      </c>
      <c r="M30" s="264">
        <v>334.47500000000002</v>
      </c>
      <c r="N30" s="223">
        <v>-60.36</v>
      </c>
      <c r="O30" s="223">
        <v>-6.88</v>
      </c>
      <c r="P30" s="223">
        <v>71.55</v>
      </c>
      <c r="Q30" s="223">
        <v>140.6</v>
      </c>
      <c r="R30" s="223">
        <v>81.599999999999994</v>
      </c>
      <c r="S30" s="223">
        <v>-36.21</v>
      </c>
      <c r="T30" s="223">
        <v>921.16</v>
      </c>
      <c r="U30" s="223">
        <v>-30.81</v>
      </c>
      <c r="V30" s="223">
        <v>-225.59364211999997</v>
      </c>
      <c r="W30" s="223">
        <v>-185.30385039999999</v>
      </c>
      <c r="X30" s="223">
        <v>-80.633688860000007</v>
      </c>
      <c r="Y30" s="223">
        <v>234.34616181999999</v>
      </c>
      <c r="Z30" s="223">
        <v>-177.16</v>
      </c>
      <c r="AA30" s="223">
        <v>25.29</v>
      </c>
      <c r="AB30" s="223">
        <v>-199.32</v>
      </c>
      <c r="AC30" s="223">
        <v>-73.58</v>
      </c>
      <c r="AD30" s="223">
        <v>-239.36</v>
      </c>
      <c r="AE30" s="223">
        <v>30.507000000000005</v>
      </c>
      <c r="AF30" s="223">
        <v>-205.899</v>
      </c>
      <c r="AG30" s="223">
        <v>-181.44313954</v>
      </c>
      <c r="AH30" s="223">
        <v>-177.46811244000011</v>
      </c>
      <c r="AI30" s="223">
        <v>-188.47251548</v>
      </c>
      <c r="AJ30" s="223">
        <v>-72.477999999999994</v>
      </c>
      <c r="AL30" s="46"/>
    </row>
    <row r="31" spans="1:38" ht="15" customHeight="1">
      <c r="A31" s="226" t="s">
        <v>305</v>
      </c>
      <c r="B31" s="223">
        <v>-109.39700000000001</v>
      </c>
      <c r="C31" s="223">
        <v>-80.983000000000004</v>
      </c>
      <c r="D31" s="223">
        <v>-80.195999999999998</v>
      </c>
      <c r="E31" s="223">
        <v>-84.793999999999997</v>
      </c>
      <c r="F31" s="223">
        <v>-114.389</v>
      </c>
      <c r="G31" s="223">
        <v>-92.591999999999999</v>
      </c>
      <c r="H31" s="223">
        <v>-36.234999999999999</v>
      </c>
      <c r="I31" s="223">
        <v>-119.623</v>
      </c>
      <c r="J31" s="223">
        <v>-61.725999999999999</v>
      </c>
      <c r="K31" s="264">
        <v>-18.341999999999999</v>
      </c>
      <c r="L31" s="264">
        <v>-82.076999999999998</v>
      </c>
      <c r="M31" s="264">
        <v>-83.072999999999993</v>
      </c>
      <c r="N31" s="223">
        <v>-45.88</v>
      </c>
      <c r="O31" s="223">
        <v>-44.39</v>
      </c>
      <c r="P31" s="223">
        <v>-49.78</v>
      </c>
      <c r="Q31" s="223">
        <v>-49.61</v>
      </c>
      <c r="R31" s="223">
        <v>-52.65</v>
      </c>
      <c r="S31" s="223">
        <v>-55.17</v>
      </c>
      <c r="T31" s="223">
        <v>-33.119999999999997</v>
      </c>
      <c r="U31" s="223">
        <v>-39.993000000000002</v>
      </c>
      <c r="V31" s="223">
        <v>-37.962362050000003</v>
      </c>
      <c r="W31" s="223">
        <v>-45.042888009999999</v>
      </c>
      <c r="X31" s="223">
        <v>-29.474257890000001</v>
      </c>
      <c r="Y31" s="223">
        <v>-19.263711169999997</v>
      </c>
      <c r="Z31" s="223">
        <v>-38.94</v>
      </c>
      <c r="AA31" s="223">
        <v>-57.59</v>
      </c>
      <c r="AB31" s="223">
        <v>-40.74</v>
      </c>
      <c r="AC31" s="223">
        <v>-26.75</v>
      </c>
      <c r="AD31" s="223">
        <v>-56.04</v>
      </c>
      <c r="AE31" s="223">
        <v>-7.0649999999999977</v>
      </c>
      <c r="AF31" s="223">
        <v>-50.658000000000001</v>
      </c>
      <c r="AG31" s="223">
        <v>-57.519852630000003</v>
      </c>
      <c r="AH31" s="223">
        <v>-43.633966079999986</v>
      </c>
      <c r="AI31" s="223">
        <v>-50.733534060000004</v>
      </c>
      <c r="AJ31" s="223">
        <v>-43.427999999999997</v>
      </c>
      <c r="AL31" s="46"/>
    </row>
    <row r="32" spans="1:38" ht="15" customHeight="1">
      <c r="A32" s="228" t="s">
        <v>306</v>
      </c>
      <c r="B32" s="221">
        <v>384.97800000000001</v>
      </c>
      <c r="C32" s="221">
        <v>155.60599999999999</v>
      </c>
      <c r="D32" s="221">
        <v>-85.268000000000001</v>
      </c>
      <c r="E32" s="221">
        <v>-642.69100000000003</v>
      </c>
      <c r="F32" s="221">
        <v>-596.23800000000006</v>
      </c>
      <c r="G32" s="221">
        <v>-505.03800000000001</v>
      </c>
      <c r="H32" s="221">
        <v>-458.94099999999997</v>
      </c>
      <c r="I32" s="221">
        <v>-427.553</v>
      </c>
      <c r="J32" s="221">
        <v>-278.14600000000002</v>
      </c>
      <c r="K32" s="221">
        <v>-196.00700000000001</v>
      </c>
      <c r="L32" s="221">
        <v>-159.11600000000021</v>
      </c>
      <c r="M32" s="221">
        <v>121.18599999999982</v>
      </c>
      <c r="N32" s="221">
        <v>152.25</v>
      </c>
      <c r="O32" s="221">
        <v>140.18</v>
      </c>
      <c r="P32" s="221">
        <v>135.11000000000001</v>
      </c>
      <c r="Q32" s="221">
        <v>74.89</v>
      </c>
      <c r="R32" s="221">
        <v>121.85</v>
      </c>
      <c r="S32" s="221">
        <v>145.91999999999999</v>
      </c>
      <c r="T32" s="221">
        <v>136.93</v>
      </c>
      <c r="U32" s="221">
        <v>77.007999999999996</v>
      </c>
      <c r="V32" s="221">
        <v>86.210848169998684</v>
      </c>
      <c r="W32" s="221">
        <v>108.19925426000107</v>
      </c>
      <c r="X32" s="221">
        <v>112.05863655000114</v>
      </c>
      <c r="Y32" s="221">
        <v>119.34539542000155</v>
      </c>
      <c r="Z32" s="221">
        <v>127.42</v>
      </c>
      <c r="AA32" s="221">
        <v>145.13999999999999</v>
      </c>
      <c r="AB32" s="221">
        <v>153.31</v>
      </c>
      <c r="AC32" s="221">
        <v>156.35</v>
      </c>
      <c r="AD32" s="221">
        <v>254.58</v>
      </c>
      <c r="AE32" s="221">
        <v>256.45899999999995</v>
      </c>
      <c r="AF32" s="221">
        <v>268.39600000000002</v>
      </c>
      <c r="AG32" s="221">
        <v>281.73737097999913</v>
      </c>
      <c r="AH32" s="221">
        <v>336.01875991999935</v>
      </c>
      <c r="AI32" s="221">
        <v>351.98734204000402</v>
      </c>
      <c r="AJ32" s="221">
        <v>355.14200000000011</v>
      </c>
      <c r="AL32" s="46"/>
    </row>
    <row r="33" spans="1:36" ht="15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</row>
    <row r="34" spans="1:36" ht="15" customHeight="1">
      <c r="A34" s="267" t="s">
        <v>333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</row>
    <row r="35" spans="1:36" ht="15" customHeight="1">
      <c r="A35" s="47"/>
      <c r="B35" s="46"/>
      <c r="F35" s="46"/>
      <c r="G35" s="352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48"/>
    </row>
  </sheetData>
  <mergeCells count="1">
    <mergeCell ref="G35:R35"/>
  </mergeCells>
  <hyperlinks>
    <hyperlink ref="A2" location="Contents!A1" display="              (Contents)" xr:uid="{04AB1449-FE8F-4805-A304-8BAACD307B32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14999847407452621"/>
    <pageSetUpPr fitToPage="1"/>
  </sheetPr>
  <dimension ref="A1:AJ36"/>
  <sheetViews>
    <sheetView showGridLines="0" zoomScale="80" zoomScaleNormal="80" workbookViewId="0">
      <pane xSplit="1" ySplit="4" topLeftCell="P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ColWidth="8.140625" defaultRowHeight="15" customHeight="1"/>
  <cols>
    <col min="1" max="1" width="59.5703125" style="41" customWidth="1"/>
    <col min="2" max="2" width="8.140625" style="54"/>
    <col min="3" max="6" width="8.140625" style="40"/>
    <col min="7" max="19" width="8.140625" style="43"/>
    <col min="20" max="16384" width="8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5" t="s">
        <v>493</v>
      </c>
      <c r="B4" s="116" t="s">
        <v>307</v>
      </c>
      <c r="C4" s="116" t="s">
        <v>308</v>
      </c>
      <c r="D4" s="116" t="s">
        <v>309</v>
      </c>
      <c r="E4" s="116" t="s">
        <v>310</v>
      </c>
      <c r="F4" s="116" t="s">
        <v>311</v>
      </c>
      <c r="G4" s="116" t="s">
        <v>312</v>
      </c>
      <c r="H4" s="116" t="s">
        <v>313</v>
      </c>
      <c r="I4" s="116" t="s">
        <v>314</v>
      </c>
      <c r="J4" s="116" t="s">
        <v>315</v>
      </c>
      <c r="K4" s="116" t="s">
        <v>316</v>
      </c>
      <c r="L4" s="116" t="s">
        <v>317</v>
      </c>
      <c r="M4" s="116" t="s">
        <v>318</v>
      </c>
      <c r="N4" s="116" t="s">
        <v>319</v>
      </c>
      <c r="O4" s="116" t="s">
        <v>320</v>
      </c>
      <c r="P4" s="116" t="s">
        <v>321</v>
      </c>
      <c r="Q4" s="116" t="s">
        <v>322</v>
      </c>
      <c r="R4" s="116" t="s">
        <v>323</v>
      </c>
      <c r="S4" s="116" t="s">
        <v>324</v>
      </c>
      <c r="T4" s="116" t="s">
        <v>325</v>
      </c>
      <c r="U4" s="116" t="s">
        <v>326</v>
      </c>
      <c r="V4" s="116" t="s">
        <v>327</v>
      </c>
      <c r="W4" s="116" t="s">
        <v>328</v>
      </c>
      <c r="X4" s="116" t="s">
        <v>329</v>
      </c>
      <c r="Y4" s="116" t="s">
        <v>330</v>
      </c>
      <c r="Z4" s="116" t="s">
        <v>105</v>
      </c>
      <c r="AA4" s="116" t="s">
        <v>106</v>
      </c>
      <c r="AB4" s="116" t="s">
        <v>107</v>
      </c>
      <c r="AC4" s="116" t="s">
        <v>108</v>
      </c>
      <c r="AD4" s="116" t="s">
        <v>109</v>
      </c>
      <c r="AE4" s="116" t="s">
        <v>110</v>
      </c>
      <c r="AF4" s="116" t="s">
        <v>111</v>
      </c>
      <c r="AG4" s="116" t="s">
        <v>112</v>
      </c>
      <c r="AH4" s="116" t="s">
        <v>98</v>
      </c>
      <c r="AI4" s="116" t="s">
        <v>99</v>
      </c>
      <c r="AJ4" s="116" t="s">
        <v>100</v>
      </c>
    </row>
    <row r="5" spans="1:36" ht="15" customHeight="1">
      <c r="A5" s="226" t="s">
        <v>334</v>
      </c>
      <c r="B5" s="268">
        <v>124.32899999999999</v>
      </c>
      <c r="C5" s="268">
        <v>143.82900000000001</v>
      </c>
      <c r="D5" s="268">
        <v>143.809</v>
      </c>
      <c r="E5" s="268">
        <v>84.741</v>
      </c>
      <c r="F5" s="268">
        <v>70.241</v>
      </c>
      <c r="G5" s="268">
        <v>79.438999999999993</v>
      </c>
      <c r="H5" s="268">
        <v>78.296999999999997</v>
      </c>
      <c r="I5" s="268">
        <v>85.051000000000002</v>
      </c>
      <c r="J5" s="268">
        <v>69.783000000000001</v>
      </c>
      <c r="K5" s="268">
        <v>62.353999999999999</v>
      </c>
      <c r="L5" s="268">
        <v>72.311000000000007</v>
      </c>
      <c r="M5" s="268">
        <v>79.399000000000001</v>
      </c>
      <c r="N5" s="268">
        <v>74.72</v>
      </c>
      <c r="O5" s="268">
        <v>37.71</v>
      </c>
      <c r="P5" s="268">
        <v>55.85</v>
      </c>
      <c r="Q5" s="268">
        <v>79.63</v>
      </c>
      <c r="R5" s="268">
        <v>68.59</v>
      </c>
      <c r="S5" s="268">
        <v>60.789999999999985</v>
      </c>
      <c r="T5" s="268">
        <v>59.780000000000022</v>
      </c>
      <c r="U5" s="268">
        <v>68.519000000000005</v>
      </c>
      <c r="V5" s="268">
        <v>71.433000000000007</v>
      </c>
      <c r="W5" s="268">
        <v>73.528999999999996</v>
      </c>
      <c r="X5" s="268">
        <v>84.24</v>
      </c>
      <c r="Y5" s="268">
        <v>89.402977469999996</v>
      </c>
      <c r="Z5" s="268">
        <v>92.384791789999994</v>
      </c>
      <c r="AA5" s="268">
        <v>93.6330837</v>
      </c>
      <c r="AB5" s="268">
        <v>111.65222103000001</v>
      </c>
      <c r="AC5" s="268">
        <v>127.30760500000001</v>
      </c>
      <c r="AD5" s="268">
        <v>106.25</v>
      </c>
      <c r="AE5" s="268">
        <v>103.79</v>
      </c>
      <c r="AF5" s="268">
        <v>103.03423950999999</v>
      </c>
      <c r="AG5" s="268">
        <v>110.276797</v>
      </c>
      <c r="AH5" s="268">
        <v>108.31</v>
      </c>
      <c r="AI5" s="268">
        <v>106.294561</v>
      </c>
      <c r="AJ5" s="268">
        <v>113.02</v>
      </c>
    </row>
    <row r="6" spans="1:36" ht="15" customHeight="1">
      <c r="A6" s="226" t="s">
        <v>335</v>
      </c>
      <c r="B6" s="268">
        <v>46.024000000000001</v>
      </c>
      <c r="C6" s="268">
        <v>63.82</v>
      </c>
      <c r="D6" s="268">
        <v>62.691000000000003</v>
      </c>
      <c r="E6" s="268">
        <v>42.271999999999998</v>
      </c>
      <c r="F6" s="268">
        <v>34.04</v>
      </c>
      <c r="G6" s="268">
        <v>36.063000000000002</v>
      </c>
      <c r="H6" s="268">
        <v>36.499000000000002</v>
      </c>
      <c r="I6" s="268">
        <v>41.6</v>
      </c>
      <c r="J6" s="268">
        <v>44.741</v>
      </c>
      <c r="K6" s="268">
        <v>42.948</v>
      </c>
      <c r="L6" s="268">
        <v>44.003</v>
      </c>
      <c r="M6" s="268">
        <v>47.283000000000001</v>
      </c>
      <c r="N6" s="268">
        <v>45.64</v>
      </c>
      <c r="O6" s="268">
        <v>41.92</v>
      </c>
      <c r="P6" s="268">
        <v>47.25</v>
      </c>
      <c r="Q6" s="268">
        <v>50.63</v>
      </c>
      <c r="R6" s="268">
        <v>43.81</v>
      </c>
      <c r="S6" s="268">
        <v>41.11</v>
      </c>
      <c r="T6" s="268">
        <v>45.46</v>
      </c>
      <c r="U6" s="268">
        <v>46.402999999999999</v>
      </c>
      <c r="V6" s="268">
        <v>44.64</v>
      </c>
      <c r="W6" s="268">
        <v>50.29</v>
      </c>
      <c r="X6" s="268">
        <v>56.89</v>
      </c>
      <c r="Y6" s="268">
        <v>61.389713950000001</v>
      </c>
      <c r="Z6" s="268">
        <v>61.609370999999996</v>
      </c>
      <c r="AA6" s="268">
        <v>65.722211000000001</v>
      </c>
      <c r="AB6" s="268">
        <v>75.242488089999995</v>
      </c>
      <c r="AC6" s="268">
        <v>84.334659000000002</v>
      </c>
      <c r="AD6" s="268">
        <v>71.81</v>
      </c>
      <c r="AE6" s="268">
        <v>71.849999999999994</v>
      </c>
      <c r="AF6" s="268">
        <v>73.008181999999991</v>
      </c>
      <c r="AG6" s="268">
        <v>78.13176</v>
      </c>
      <c r="AH6" s="268">
        <v>78.08</v>
      </c>
      <c r="AI6" s="268">
        <v>78.299085000000005</v>
      </c>
      <c r="AJ6" s="268">
        <v>83.760999999999996</v>
      </c>
    </row>
    <row r="7" spans="1:36" ht="15" customHeight="1">
      <c r="A7" s="226" t="s">
        <v>336</v>
      </c>
      <c r="B7" s="268">
        <v>9.7479999999999993</v>
      </c>
      <c r="C7" s="268">
        <v>9.5790000000000006</v>
      </c>
      <c r="D7" s="268">
        <v>12.307</v>
      </c>
      <c r="E7" s="268">
        <v>14.002000000000001</v>
      </c>
      <c r="F7" s="268">
        <v>14.864000000000001</v>
      </c>
      <c r="G7" s="268">
        <v>14.986000000000001</v>
      </c>
      <c r="H7" s="268">
        <v>18.431999999999999</v>
      </c>
      <c r="I7" s="268">
        <v>20.553999999999998</v>
      </c>
      <c r="J7" s="268">
        <v>20.181999999999999</v>
      </c>
      <c r="K7" s="268">
        <v>20.507000000000001</v>
      </c>
      <c r="L7" s="268">
        <v>25.774999999999999</v>
      </c>
      <c r="M7" s="268">
        <v>30.195</v>
      </c>
      <c r="N7" s="268">
        <v>29.41</v>
      </c>
      <c r="O7" s="268">
        <v>28.43</v>
      </c>
      <c r="P7" s="268">
        <v>32.729999999999997</v>
      </c>
      <c r="Q7" s="268">
        <v>37.659999999999997</v>
      </c>
      <c r="R7" s="268">
        <v>35.200000000000003</v>
      </c>
      <c r="S7" s="268">
        <v>33.159999999999997</v>
      </c>
      <c r="T7" s="268">
        <v>38.17</v>
      </c>
      <c r="U7" s="268">
        <v>42.53</v>
      </c>
      <c r="V7" s="268">
        <v>40.529000000000003</v>
      </c>
      <c r="W7" s="268">
        <v>40.655999999999999</v>
      </c>
      <c r="X7" s="268">
        <v>44.22</v>
      </c>
      <c r="Y7" s="268">
        <v>46.715732330000002</v>
      </c>
      <c r="Z7" s="268">
        <v>48.149434910000004</v>
      </c>
      <c r="AA7" s="268">
        <v>50.58905223</v>
      </c>
      <c r="AB7" s="268">
        <v>52.557050390000001</v>
      </c>
      <c r="AC7" s="268">
        <v>61.22525953000001</v>
      </c>
      <c r="AD7" s="268">
        <v>61.12</v>
      </c>
      <c r="AE7" s="268">
        <v>60.61</v>
      </c>
      <c r="AF7" s="268">
        <v>62.79244554000001</v>
      </c>
      <c r="AG7" s="268">
        <v>71.392848550000011</v>
      </c>
      <c r="AH7" s="268">
        <v>67.900000000000006</v>
      </c>
      <c r="AI7" s="268">
        <v>45.70052587</v>
      </c>
      <c r="AJ7" s="268">
        <v>50.514000000000003</v>
      </c>
    </row>
    <row r="8" spans="1:36" ht="15" customHeight="1">
      <c r="A8" s="226" t="s">
        <v>337</v>
      </c>
      <c r="B8" s="268">
        <v>33.869999999999997</v>
      </c>
      <c r="C8" s="268">
        <v>33.732999999999997</v>
      </c>
      <c r="D8" s="268">
        <v>36.89</v>
      </c>
      <c r="E8" s="268">
        <v>36.334000000000003</v>
      </c>
      <c r="F8" s="268">
        <v>39.466999999999999</v>
      </c>
      <c r="G8" s="268">
        <v>42.988</v>
      </c>
      <c r="H8" s="268">
        <v>43.829000000000001</v>
      </c>
      <c r="I8" s="268">
        <v>44.348999999999997</v>
      </c>
      <c r="J8" s="268">
        <v>45.267000000000003</v>
      </c>
      <c r="K8" s="268">
        <v>43.19</v>
      </c>
      <c r="L8" s="268">
        <v>43.384</v>
      </c>
      <c r="M8" s="268">
        <v>39.204000000000001</v>
      </c>
      <c r="N8" s="268">
        <v>33.53</v>
      </c>
      <c r="O8" s="268">
        <v>37.92</v>
      </c>
      <c r="P8" s="268">
        <v>36.75</v>
      </c>
      <c r="Q8" s="268">
        <v>38.18</v>
      </c>
      <c r="R8" s="268">
        <v>37.68</v>
      </c>
      <c r="S8" s="268">
        <v>20.77</v>
      </c>
      <c r="T8" s="268">
        <v>30.6</v>
      </c>
      <c r="U8" s="268">
        <v>36.537999999999997</v>
      </c>
      <c r="V8" s="268">
        <v>36.44</v>
      </c>
      <c r="W8" s="268">
        <v>29.289000000000001</v>
      </c>
      <c r="X8" s="268">
        <v>30.72</v>
      </c>
      <c r="Y8" s="268">
        <v>31.605189489999994</v>
      </c>
      <c r="Z8" s="268">
        <v>31.467410050000002</v>
      </c>
      <c r="AA8" s="268">
        <v>28.126893130000003</v>
      </c>
      <c r="AB8" s="268">
        <v>26.601811390000002</v>
      </c>
      <c r="AC8" s="268">
        <v>25.002089439999995</v>
      </c>
      <c r="AD8" s="268">
        <v>22.43</v>
      </c>
      <c r="AE8" s="268">
        <v>25.77</v>
      </c>
      <c r="AF8" s="268">
        <v>27.692224859999996</v>
      </c>
      <c r="AG8" s="268">
        <v>24.274757110000003</v>
      </c>
      <c r="AH8" s="268">
        <v>21.47</v>
      </c>
      <c r="AI8" s="268">
        <v>22.872453960000001</v>
      </c>
      <c r="AJ8" s="268">
        <v>19.699000000000002</v>
      </c>
    </row>
    <row r="9" spans="1:36" ht="15" customHeight="1">
      <c r="A9" s="226" t="s">
        <v>338</v>
      </c>
      <c r="B9" s="268">
        <v>26.509</v>
      </c>
      <c r="C9" s="268">
        <v>30.731999999999999</v>
      </c>
      <c r="D9" s="268">
        <v>13.359</v>
      </c>
      <c r="E9" s="268">
        <v>54.874000000000002</v>
      </c>
      <c r="F9" s="268">
        <v>30.995000000000001</v>
      </c>
      <c r="G9" s="268">
        <v>40.542999999999999</v>
      </c>
      <c r="H9" s="268">
        <v>29.573</v>
      </c>
      <c r="I9" s="268">
        <v>37.561999999999998</v>
      </c>
      <c r="J9" s="268">
        <v>29.696000000000002</v>
      </c>
      <c r="K9" s="268">
        <v>32.499000000000002</v>
      </c>
      <c r="L9" s="268">
        <v>31.712</v>
      </c>
      <c r="M9" s="268">
        <v>29.344999999999999</v>
      </c>
      <c r="N9" s="268">
        <v>29.21</v>
      </c>
      <c r="O9" s="268">
        <v>26.65</v>
      </c>
      <c r="P9" s="268">
        <v>29.34</v>
      </c>
      <c r="Q9" s="268">
        <v>27.67</v>
      </c>
      <c r="R9" s="268">
        <v>22.23</v>
      </c>
      <c r="S9" s="268">
        <v>29.35</v>
      </c>
      <c r="T9" s="268">
        <v>24.83</v>
      </c>
      <c r="U9" s="268">
        <v>30.843</v>
      </c>
      <c r="V9" s="268">
        <v>23.238</v>
      </c>
      <c r="W9" s="268">
        <v>34.613999999999997</v>
      </c>
      <c r="X9" s="268">
        <v>25.77</v>
      </c>
      <c r="Y9" s="268">
        <v>31.238301510000007</v>
      </c>
      <c r="Z9" s="268">
        <v>28.142607239999997</v>
      </c>
      <c r="AA9" s="268">
        <v>30.439904239999997</v>
      </c>
      <c r="AB9" s="268">
        <v>30.743770919999999</v>
      </c>
      <c r="AC9" s="268">
        <v>37.711161369999999</v>
      </c>
      <c r="AD9" s="268">
        <v>31.7</v>
      </c>
      <c r="AE9" s="268">
        <v>46.19</v>
      </c>
      <c r="AF9" s="268">
        <v>32.65382528</v>
      </c>
      <c r="AG9" s="268">
        <v>38.663074250000001</v>
      </c>
      <c r="AH9" s="268">
        <v>31.92</v>
      </c>
      <c r="AI9" s="268">
        <v>35.68346093000001</v>
      </c>
      <c r="AJ9" s="268">
        <v>35.987000000000002</v>
      </c>
    </row>
    <row r="10" spans="1:36" ht="15" customHeight="1">
      <c r="A10" s="226" t="s">
        <v>339</v>
      </c>
      <c r="B10" s="268">
        <v>14.727</v>
      </c>
      <c r="C10" s="268">
        <v>19.984000000000002</v>
      </c>
      <c r="D10" s="268">
        <v>14.244999999999999</v>
      </c>
      <c r="E10" s="268">
        <v>13.073</v>
      </c>
      <c r="F10" s="268">
        <v>22.116</v>
      </c>
      <c r="G10" s="268">
        <v>12.64</v>
      </c>
      <c r="H10" s="268">
        <v>17.87</v>
      </c>
      <c r="I10" s="268">
        <v>27.385000000000002</v>
      </c>
      <c r="J10" s="268">
        <v>11.738</v>
      </c>
      <c r="K10" s="268">
        <v>25.562999999999999</v>
      </c>
      <c r="L10" s="268">
        <v>13.656000000000001</v>
      </c>
      <c r="M10" s="268">
        <v>19.356000000000002</v>
      </c>
      <c r="N10" s="268">
        <v>7.34</v>
      </c>
      <c r="O10" s="268">
        <v>13.85</v>
      </c>
      <c r="P10" s="268">
        <v>23.55</v>
      </c>
      <c r="Q10" s="268">
        <v>15.84</v>
      </c>
      <c r="R10" s="268">
        <v>10.55</v>
      </c>
      <c r="S10" s="268">
        <v>12.34</v>
      </c>
      <c r="T10" s="268">
        <v>9.67</v>
      </c>
      <c r="U10" s="268">
        <v>21.812000000000001</v>
      </c>
      <c r="V10" s="268">
        <v>16.672999999999998</v>
      </c>
      <c r="W10" s="268">
        <v>12.622999999999999</v>
      </c>
      <c r="X10" s="268">
        <v>20.32</v>
      </c>
      <c r="Y10" s="268">
        <v>28.941338879999996</v>
      </c>
      <c r="Z10" s="268">
        <v>4.6752854099999999</v>
      </c>
      <c r="AA10" s="268">
        <v>29.52690604</v>
      </c>
      <c r="AB10" s="268">
        <v>9.1585716300000009</v>
      </c>
      <c r="AC10" s="268">
        <v>16.338972339999998</v>
      </c>
      <c r="AD10" s="268">
        <v>9.58</v>
      </c>
      <c r="AE10" s="268">
        <v>12.62</v>
      </c>
      <c r="AF10" s="268">
        <v>17.796430749999999</v>
      </c>
      <c r="AG10" s="268">
        <v>16.321606280000001</v>
      </c>
      <c r="AH10" s="268">
        <v>12.94</v>
      </c>
      <c r="AI10" s="268">
        <v>31.559033760000002</v>
      </c>
      <c r="AJ10" s="268">
        <v>11.846</v>
      </c>
    </row>
    <row r="11" spans="1:36" ht="15" customHeight="1">
      <c r="A11" s="226" t="s">
        <v>127</v>
      </c>
      <c r="B11" s="268">
        <v>44.558999999999997</v>
      </c>
      <c r="C11" s="268">
        <v>25.986000000000047</v>
      </c>
      <c r="D11" s="268">
        <v>47.87299999999999</v>
      </c>
      <c r="E11" s="268">
        <v>42.859999999999985</v>
      </c>
      <c r="F11" s="268">
        <v>31.151</v>
      </c>
      <c r="G11" s="268">
        <v>22.064</v>
      </c>
      <c r="H11" s="268">
        <v>31.585000000000001</v>
      </c>
      <c r="I11" s="268">
        <v>29.83</v>
      </c>
      <c r="J11" s="268">
        <v>17.103000000000002</v>
      </c>
      <c r="K11" s="268">
        <v>25.434999999999999</v>
      </c>
      <c r="L11" s="268">
        <v>26.074000000000002</v>
      </c>
      <c r="M11" s="268">
        <v>37.415999999999997</v>
      </c>
      <c r="N11" s="268">
        <v>24.25</v>
      </c>
      <c r="O11" s="268">
        <v>19.38</v>
      </c>
      <c r="P11" s="268">
        <v>23.45</v>
      </c>
      <c r="Q11" s="268">
        <v>26.54</v>
      </c>
      <c r="R11" s="268">
        <v>24.82</v>
      </c>
      <c r="S11" s="268">
        <v>22.27</v>
      </c>
      <c r="T11" s="268">
        <v>23.85</v>
      </c>
      <c r="U11" s="268">
        <v>19.376000000000001</v>
      </c>
      <c r="V11" s="268">
        <v>23.561</v>
      </c>
      <c r="W11" s="268">
        <v>23.277999999999999</v>
      </c>
      <c r="X11" s="268">
        <v>18.350000000000001</v>
      </c>
      <c r="Y11" s="268">
        <v>32.146139450000007</v>
      </c>
      <c r="Z11" s="268">
        <v>23.453403079999998</v>
      </c>
      <c r="AA11" s="268">
        <v>28.241474220000008</v>
      </c>
      <c r="AB11" s="268">
        <v>20.101257690000008</v>
      </c>
      <c r="AC11" s="268">
        <v>23.983791419999999</v>
      </c>
      <c r="AD11" s="268">
        <v>22.04</v>
      </c>
      <c r="AE11" s="268">
        <v>23.48</v>
      </c>
      <c r="AF11" s="268">
        <v>23.703739030000005</v>
      </c>
      <c r="AG11" s="268">
        <v>25.291551469999945</v>
      </c>
      <c r="AH11" s="268">
        <v>19.809999999999999</v>
      </c>
      <c r="AI11" s="268">
        <v>22.934656300000086</v>
      </c>
      <c r="AJ11" s="268">
        <v>21.658000000000001</v>
      </c>
    </row>
    <row r="12" spans="1:36" s="9" customFormat="1" ht="15" customHeight="1">
      <c r="A12" s="228" t="s">
        <v>340</v>
      </c>
      <c r="B12" s="269">
        <v>299.76600000000002</v>
      </c>
      <c r="C12" s="269">
        <v>327.66300000000001</v>
      </c>
      <c r="D12" s="269">
        <v>331.17399999999998</v>
      </c>
      <c r="E12" s="269">
        <v>288.15600000000001</v>
      </c>
      <c r="F12" s="269">
        <v>243.08500000000001</v>
      </c>
      <c r="G12" s="269">
        <v>249.166</v>
      </c>
      <c r="H12" s="269">
        <v>256.46499999999997</v>
      </c>
      <c r="I12" s="269">
        <v>286.48700000000002</v>
      </c>
      <c r="J12" s="269">
        <v>238.51400000000001</v>
      </c>
      <c r="K12" s="269">
        <v>252.5</v>
      </c>
      <c r="L12" s="269">
        <v>256.91899999999998</v>
      </c>
      <c r="M12" s="269">
        <v>282.20100000000002</v>
      </c>
      <c r="N12" s="269">
        <v>244.14</v>
      </c>
      <c r="O12" s="269">
        <v>205.9</v>
      </c>
      <c r="P12" s="269">
        <v>248.94</v>
      </c>
      <c r="Q12" s="269">
        <v>276.18</v>
      </c>
      <c r="R12" s="269">
        <v>242.88</v>
      </c>
      <c r="S12" s="269">
        <v>219.79</v>
      </c>
      <c r="T12" s="269">
        <v>232.36</v>
      </c>
      <c r="U12" s="269">
        <v>266.02100000000002</v>
      </c>
      <c r="V12" s="269">
        <v>256.51499999999999</v>
      </c>
      <c r="W12" s="269">
        <v>264.279</v>
      </c>
      <c r="X12" s="269">
        <v>280.51</v>
      </c>
      <c r="Y12" s="269">
        <v>321.43939308</v>
      </c>
      <c r="Z12" s="269">
        <v>289.88230348000002</v>
      </c>
      <c r="AA12" s="269">
        <v>326.27952456000003</v>
      </c>
      <c r="AB12" s="269">
        <v>326.05717113999998</v>
      </c>
      <c r="AC12" s="269">
        <v>375.90353810000005</v>
      </c>
      <c r="AD12" s="269">
        <v>324.95999999999998</v>
      </c>
      <c r="AE12" s="269">
        <v>344.36</v>
      </c>
      <c r="AF12" s="269">
        <v>340.68108697000002</v>
      </c>
      <c r="AG12" s="269">
        <v>364.35239466000002</v>
      </c>
      <c r="AH12" s="269">
        <v>340.44</v>
      </c>
      <c r="AI12" s="269">
        <v>343.34377682000007</v>
      </c>
      <c r="AJ12" s="269">
        <v>336.48500000000007</v>
      </c>
    </row>
    <row r="13" spans="1:36" s="9" customFormat="1" ht="15" customHeight="1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</row>
    <row r="14" spans="1:36" s="52" customFormat="1" ht="15" customHeight="1">
      <c r="A14" s="263" t="s">
        <v>341</v>
      </c>
      <c r="B14" s="273"/>
      <c r="C14" s="273"/>
      <c r="D14" s="273"/>
      <c r="E14" s="273"/>
      <c r="F14" s="273"/>
      <c r="G14" s="274"/>
      <c r="H14" s="273"/>
      <c r="I14" s="273"/>
      <c r="J14" s="274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</row>
    <row r="15" spans="1:36" ht="15" customHeight="1">
      <c r="A15" s="263" t="s">
        <v>342</v>
      </c>
      <c r="B15" s="277"/>
      <c r="C15" s="277"/>
      <c r="D15" s="277"/>
      <c r="E15" s="277"/>
      <c r="F15" s="277"/>
      <c r="G15" s="274"/>
      <c r="H15" s="277"/>
      <c r="I15" s="277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</row>
    <row r="16" spans="1:36" ht="15" customHeight="1">
      <c r="G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20" ht="15" customHeight="1">
      <c r="A17" s="55"/>
      <c r="G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20" ht="15" customHeight="1">
      <c r="G18" s="51"/>
      <c r="J18" s="51"/>
      <c r="K18" s="51"/>
      <c r="L18" s="51"/>
      <c r="M18" s="51"/>
      <c r="N18" s="51"/>
      <c r="O18" s="51"/>
      <c r="P18" s="51"/>
      <c r="Q18" s="51"/>
      <c r="R18" s="51"/>
      <c r="S18" s="17"/>
      <c r="T18" s="17"/>
    </row>
    <row r="19" spans="1:20" ht="15" customHeight="1">
      <c r="G19" s="51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20" ht="15" customHeight="1">
      <c r="G20" s="51"/>
      <c r="I20" s="5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17"/>
    </row>
    <row r="21" spans="1:20" ht="15" customHeight="1">
      <c r="G21" s="51"/>
      <c r="I21" s="56"/>
      <c r="J21" s="58"/>
      <c r="K21" s="59"/>
      <c r="L21" s="60"/>
      <c r="M21" s="61"/>
      <c r="N21" s="62"/>
      <c r="O21" s="57"/>
      <c r="P21" s="57"/>
      <c r="Q21" s="57"/>
      <c r="R21" s="57"/>
      <c r="S21" s="57"/>
      <c r="T21" s="57"/>
    </row>
    <row r="22" spans="1:20" ht="15" customHeight="1">
      <c r="G22" s="51"/>
      <c r="I22" s="56"/>
      <c r="J22" s="58"/>
      <c r="K22" s="59"/>
      <c r="L22" s="60"/>
      <c r="M22" s="61"/>
      <c r="N22" s="62"/>
      <c r="O22" s="57"/>
      <c r="P22" s="57"/>
      <c r="Q22" s="57"/>
      <c r="R22" s="57"/>
      <c r="S22" s="57"/>
    </row>
    <row r="23" spans="1:20" ht="15" customHeight="1">
      <c r="I23" s="56"/>
      <c r="J23" s="58"/>
      <c r="K23" s="59"/>
      <c r="L23" s="60"/>
      <c r="M23" s="61"/>
      <c r="N23" s="62"/>
      <c r="O23" s="57"/>
      <c r="P23" s="57"/>
      <c r="Q23" s="57"/>
      <c r="R23" s="57"/>
      <c r="S23" s="57"/>
    </row>
    <row r="24" spans="1:20" ht="15" customHeight="1">
      <c r="I24" s="56"/>
      <c r="J24" s="58"/>
      <c r="K24" s="59"/>
      <c r="L24" s="60"/>
      <c r="M24" s="61"/>
      <c r="N24" s="62"/>
      <c r="O24" s="57"/>
      <c r="P24" s="57"/>
      <c r="Q24" s="57"/>
      <c r="R24" s="57"/>
      <c r="S24" s="57"/>
    </row>
    <row r="25" spans="1:20" ht="15" customHeight="1">
      <c r="I25" s="56"/>
      <c r="J25" s="58"/>
      <c r="K25" s="59"/>
      <c r="L25" s="60"/>
      <c r="M25" s="61"/>
      <c r="N25" s="62"/>
      <c r="O25" s="57"/>
      <c r="P25" s="57"/>
      <c r="Q25" s="57"/>
      <c r="R25" s="57"/>
      <c r="S25" s="57"/>
    </row>
    <row r="26" spans="1:20" ht="15" customHeight="1">
      <c r="I26" s="56"/>
      <c r="J26" s="58"/>
      <c r="K26" s="59"/>
      <c r="L26" s="60"/>
      <c r="M26" s="61"/>
      <c r="N26" s="62"/>
      <c r="O26" s="57"/>
      <c r="P26" s="57"/>
      <c r="Q26" s="57"/>
      <c r="R26" s="57"/>
      <c r="S26" s="57"/>
    </row>
    <row r="27" spans="1:20" ht="15" customHeight="1">
      <c r="I27" s="56"/>
      <c r="J27" s="58"/>
      <c r="K27" s="59"/>
      <c r="L27" s="60"/>
      <c r="M27" s="61"/>
      <c r="N27" s="62"/>
      <c r="O27" s="57"/>
      <c r="P27" s="57"/>
      <c r="Q27" s="57"/>
      <c r="R27" s="57"/>
      <c r="S27" s="57"/>
    </row>
    <row r="28" spans="1:20" ht="15" customHeight="1">
      <c r="I28" s="56"/>
      <c r="J28" s="58"/>
      <c r="K28" s="59"/>
      <c r="L28" s="60"/>
      <c r="M28" s="61"/>
      <c r="N28" s="62"/>
      <c r="O28" s="57"/>
      <c r="P28" s="57"/>
      <c r="Q28" s="57"/>
      <c r="R28" s="57"/>
      <c r="S28" s="57"/>
    </row>
    <row r="29" spans="1:20" ht="15" customHeight="1">
      <c r="I29" s="56"/>
      <c r="J29" s="63"/>
      <c r="K29" s="64"/>
      <c r="L29" s="65"/>
      <c r="M29" s="66"/>
      <c r="N29" s="67"/>
      <c r="O29" s="57"/>
      <c r="P29" s="57"/>
      <c r="Q29" s="57"/>
      <c r="R29" s="57"/>
      <c r="S29" s="57"/>
    </row>
    <row r="30" spans="1:20" ht="15" customHeight="1"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20" ht="15" customHeight="1"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20" ht="15" customHeight="1"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9:19" ht="15" customHeight="1"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9:19" ht="15" customHeight="1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9:19" ht="15" customHeight="1"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9:19" ht="15" customHeight="1"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</sheetData>
  <hyperlinks>
    <hyperlink ref="A2" location="Contents!A1" display="              (Contents)" xr:uid="{852D1069-010E-4552-91AB-609C78FA8A76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14999847407452621"/>
    <pageSetUpPr fitToPage="1"/>
  </sheetPr>
  <dimension ref="A1:AM25"/>
  <sheetViews>
    <sheetView showGridLines="0" zoomScale="80" zoomScaleNormal="80" workbookViewId="0">
      <pane xSplit="1" ySplit="4" topLeftCell="L5" activePane="bottomRight" state="frozen"/>
      <selection activeCell="W21" sqref="W21"/>
      <selection pane="topRight" activeCell="W21" sqref="W21"/>
      <selection pane="bottomLeft" activeCell="W21" sqref="W21"/>
      <selection pane="bottomRight" activeCell="AK4" sqref="AK4"/>
    </sheetView>
  </sheetViews>
  <sheetFormatPr defaultRowHeight="15" customHeight="1"/>
  <cols>
    <col min="1" max="1" width="42.85546875" style="41" bestFit="1" customWidth="1"/>
    <col min="2" max="2" width="7.140625" style="54" bestFit="1" customWidth="1"/>
    <col min="3" max="6" width="7.140625" style="40" bestFit="1" customWidth="1"/>
    <col min="7" max="19" width="7.140625" style="43" bestFit="1" customWidth="1"/>
    <col min="20" max="26" width="7.140625" style="40" bestFit="1" customWidth="1"/>
    <col min="27" max="36" width="7.140625" style="40" customWidth="1"/>
    <col min="37" max="37" width="9.140625" style="40"/>
    <col min="38" max="38" width="9.85546875" style="40" bestFit="1" customWidth="1"/>
    <col min="39" max="39" width="10.28515625" style="40" bestFit="1" customWidth="1"/>
    <col min="40" max="16384" width="9.140625" style="40"/>
  </cols>
  <sheetData>
    <row r="1" spans="1:39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9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9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33" customHeight="1">
      <c r="A4" s="115" t="s">
        <v>494</v>
      </c>
      <c r="B4" s="116" t="s">
        <v>307</v>
      </c>
      <c r="C4" s="116" t="s">
        <v>308</v>
      </c>
      <c r="D4" s="116" t="s">
        <v>309</v>
      </c>
      <c r="E4" s="116" t="s">
        <v>310</v>
      </c>
      <c r="F4" s="116" t="s">
        <v>311</v>
      </c>
      <c r="G4" s="116" t="s">
        <v>312</v>
      </c>
      <c r="H4" s="116" t="s">
        <v>313</v>
      </c>
      <c r="I4" s="116" t="s">
        <v>314</v>
      </c>
      <c r="J4" s="116" t="s">
        <v>315</v>
      </c>
      <c r="K4" s="116" t="s">
        <v>316</v>
      </c>
      <c r="L4" s="116" t="s">
        <v>317</v>
      </c>
      <c r="M4" s="116" t="s">
        <v>318</v>
      </c>
      <c r="N4" s="116" t="s">
        <v>319</v>
      </c>
      <c r="O4" s="116" t="s">
        <v>320</v>
      </c>
      <c r="P4" s="116" t="s">
        <v>321</v>
      </c>
      <c r="Q4" s="116" t="s">
        <v>322</v>
      </c>
      <c r="R4" s="116" t="s">
        <v>323</v>
      </c>
      <c r="S4" s="116" t="s">
        <v>324</v>
      </c>
      <c r="T4" s="116" t="s">
        <v>325</v>
      </c>
      <c r="U4" s="116" t="s">
        <v>326</v>
      </c>
      <c r="V4" s="116" t="s">
        <v>327</v>
      </c>
      <c r="W4" s="116" t="s">
        <v>328</v>
      </c>
      <c r="X4" s="116" t="s">
        <v>329</v>
      </c>
      <c r="Y4" s="116" t="s">
        <v>330</v>
      </c>
      <c r="Z4" s="116" t="s">
        <v>105</v>
      </c>
      <c r="AA4" s="116" t="s">
        <v>106</v>
      </c>
      <c r="AB4" s="116" t="s">
        <v>107</v>
      </c>
      <c r="AC4" s="116" t="s">
        <v>108</v>
      </c>
      <c r="AD4" s="116" t="s">
        <v>109</v>
      </c>
      <c r="AE4" s="116" t="s">
        <v>110</v>
      </c>
      <c r="AF4" s="116" t="s">
        <v>111</v>
      </c>
      <c r="AG4" s="116" t="s">
        <v>112</v>
      </c>
      <c r="AH4" s="116" t="s">
        <v>98</v>
      </c>
      <c r="AI4" s="116" t="s">
        <v>99</v>
      </c>
      <c r="AJ4" s="116" t="s">
        <v>100</v>
      </c>
    </row>
    <row r="5" spans="1:39" ht="15" customHeight="1">
      <c r="A5" s="226" t="s">
        <v>343</v>
      </c>
      <c r="B5" s="268">
        <v>-35.686999999999998</v>
      </c>
      <c r="C5" s="268">
        <v>-30.114999999999998</v>
      </c>
      <c r="D5" s="268">
        <v>-34.127000000000002</v>
      </c>
      <c r="E5" s="268">
        <v>-33.674999999999997</v>
      </c>
      <c r="F5" s="268">
        <v>-32.204000000000001</v>
      </c>
      <c r="G5" s="268">
        <v>-33.536000000000001</v>
      </c>
      <c r="H5" s="268">
        <v>-26.928000000000001</v>
      </c>
      <c r="I5" s="268">
        <v>-42.862000000000002</v>
      </c>
      <c r="J5" s="268">
        <v>-29.606999999999999</v>
      </c>
      <c r="K5" s="268">
        <v>-24.763999999999999</v>
      </c>
      <c r="L5" s="268">
        <v>-24.486999999999998</v>
      </c>
      <c r="M5" s="268">
        <v>-31.164999999999999</v>
      </c>
      <c r="N5" s="268">
        <v>-30.967298160000002</v>
      </c>
      <c r="O5" s="268">
        <v>-22.806104270000002</v>
      </c>
      <c r="P5" s="268">
        <v>-20.94</v>
      </c>
      <c r="Q5" s="268">
        <v>-20.216290300000001</v>
      </c>
      <c r="R5" s="268">
        <v>-20.350000000000001</v>
      </c>
      <c r="S5" s="268">
        <v>-20.350000000000001</v>
      </c>
      <c r="T5" s="268">
        <v>-26.849024679999996</v>
      </c>
      <c r="U5" s="268">
        <v>-16.959760129999999</v>
      </c>
      <c r="V5" s="268">
        <v>-16.861999999999998</v>
      </c>
      <c r="W5" s="268">
        <v>-17.181000000000001</v>
      </c>
      <c r="X5" s="268">
        <v>-16.21</v>
      </c>
      <c r="Y5" s="268">
        <v>-17.704778139999998</v>
      </c>
      <c r="Z5" s="268">
        <v>-14.03896076</v>
      </c>
      <c r="AA5" s="268">
        <v>-15.378324469999997</v>
      </c>
      <c r="AB5" s="268">
        <v>-15.437557299999998</v>
      </c>
      <c r="AC5" s="268">
        <v>-12.006385010000001</v>
      </c>
      <c r="AD5" s="268">
        <v>-12.04</v>
      </c>
      <c r="AE5" s="268">
        <v>-12.47</v>
      </c>
      <c r="AF5" s="268">
        <v>-12.49</v>
      </c>
      <c r="AG5" s="268">
        <v>-13.150843150000002</v>
      </c>
      <c r="AH5" s="268">
        <v>-12.74</v>
      </c>
      <c r="AI5" s="268">
        <v>-12.967418760000003</v>
      </c>
      <c r="AJ5" s="268">
        <v>-13.041</v>
      </c>
      <c r="AL5" s="46"/>
    </row>
    <row r="6" spans="1:39" ht="15" customHeight="1">
      <c r="A6" s="226" t="s">
        <v>344</v>
      </c>
      <c r="B6" s="268">
        <v>-23.591999999999999</v>
      </c>
      <c r="C6" s="268">
        <v>-23.777000000000001</v>
      </c>
      <c r="D6" s="268">
        <v>-26.977</v>
      </c>
      <c r="E6" s="268">
        <v>-27.106000000000002</v>
      </c>
      <c r="F6" s="268">
        <v>-19.602</v>
      </c>
      <c r="G6" s="268">
        <v>-18.937999999999999</v>
      </c>
      <c r="H6" s="268">
        <v>-24.425999999999998</v>
      </c>
      <c r="I6" s="268">
        <v>-17.486000000000001</v>
      </c>
      <c r="J6" s="268">
        <v>-15.958</v>
      </c>
      <c r="K6" s="268">
        <v>-16.696999999999999</v>
      </c>
      <c r="L6" s="268">
        <v>-14.637</v>
      </c>
      <c r="M6" s="268">
        <v>-17.087</v>
      </c>
      <c r="N6" s="268">
        <v>-16.091504709999999</v>
      </c>
      <c r="O6" s="268">
        <v>-17.946899030000001</v>
      </c>
      <c r="P6" s="268">
        <v>-21.6</v>
      </c>
      <c r="Q6" s="268">
        <v>-19.738731789999999</v>
      </c>
      <c r="R6" s="268">
        <v>-17.62</v>
      </c>
      <c r="S6" s="268">
        <v>-20.09</v>
      </c>
      <c r="T6" s="268">
        <v>-17.960130360000001</v>
      </c>
      <c r="U6" s="268">
        <v>-17.5381103</v>
      </c>
      <c r="V6" s="268">
        <v>-17.312000000000001</v>
      </c>
      <c r="W6" s="268">
        <v>-18.241</v>
      </c>
      <c r="X6" s="268">
        <v>-20.61</v>
      </c>
      <c r="Y6" s="268">
        <v>-22.181780049999997</v>
      </c>
      <c r="Z6" s="268">
        <v>-16.84674128</v>
      </c>
      <c r="AA6" s="268">
        <v>-17.176861479999999</v>
      </c>
      <c r="AB6" s="268">
        <v>-16.832680010000001</v>
      </c>
      <c r="AC6" s="268">
        <v>-17.712794700000003</v>
      </c>
      <c r="AD6" s="268">
        <v>-17.05</v>
      </c>
      <c r="AE6" s="268">
        <v>-17.010000000000002</v>
      </c>
      <c r="AF6" s="268">
        <v>-19.239999999999998</v>
      </c>
      <c r="AG6" s="268">
        <v>-13.134898470000001</v>
      </c>
      <c r="AH6" s="268">
        <v>-13.64</v>
      </c>
      <c r="AI6" s="268">
        <v>-13.098533590000001</v>
      </c>
      <c r="AJ6" s="268">
        <v>-11.651</v>
      </c>
      <c r="AL6" s="68"/>
      <c r="AM6" s="69"/>
    </row>
    <row r="7" spans="1:39" ht="15" customHeight="1">
      <c r="A7" s="226" t="s">
        <v>345</v>
      </c>
      <c r="B7" s="268">
        <v>-34.567</v>
      </c>
      <c r="C7" s="268">
        <v>-38.198</v>
      </c>
      <c r="D7" s="268">
        <v>-39.341000000000001</v>
      </c>
      <c r="E7" s="268">
        <v>-40.14</v>
      </c>
      <c r="F7" s="268">
        <v>-37.328000000000003</v>
      </c>
      <c r="G7" s="268">
        <v>-42.783000000000001</v>
      </c>
      <c r="H7" s="268">
        <v>-43.353000000000002</v>
      </c>
      <c r="I7" s="268">
        <v>-45.664000000000001</v>
      </c>
      <c r="J7" s="268">
        <v>-40.74</v>
      </c>
      <c r="K7" s="268">
        <v>-44.874000000000002</v>
      </c>
      <c r="L7" s="268">
        <v>-46.174999999999997</v>
      </c>
      <c r="M7" s="268">
        <v>-47.726999999999997</v>
      </c>
      <c r="N7" s="268">
        <v>-41.695036470000005</v>
      </c>
      <c r="O7" s="268">
        <v>-46.144571959999993</v>
      </c>
      <c r="P7" s="268">
        <v>-45.86</v>
      </c>
      <c r="Q7" s="268">
        <v>-43.460237169999999</v>
      </c>
      <c r="R7" s="268">
        <v>-45.4</v>
      </c>
      <c r="S7" s="268">
        <v>-43.03</v>
      </c>
      <c r="T7" s="268">
        <v>-48.01406858</v>
      </c>
      <c r="U7" s="268">
        <v>-41.129806760000001</v>
      </c>
      <c r="V7" s="268">
        <v>-40.786000000000001</v>
      </c>
      <c r="W7" s="268">
        <v>-52.454000000000001</v>
      </c>
      <c r="X7" s="268">
        <v>-51.77</v>
      </c>
      <c r="Y7" s="268">
        <v>-53.953203909999999</v>
      </c>
      <c r="Z7" s="268">
        <v>-49.340625629999998</v>
      </c>
      <c r="AA7" s="268">
        <v>-51.378137969999997</v>
      </c>
      <c r="AB7" s="268">
        <v>-52.438360689999996</v>
      </c>
      <c r="AC7" s="268">
        <v>-51.27546344999999</v>
      </c>
      <c r="AD7" s="268">
        <v>-49.44</v>
      </c>
      <c r="AE7" s="268">
        <v>-51.35</v>
      </c>
      <c r="AF7" s="268">
        <v>-60.72</v>
      </c>
      <c r="AG7" s="268">
        <v>-83.890676929999998</v>
      </c>
      <c r="AH7" s="268">
        <v>-64.739999999999995</v>
      </c>
      <c r="AI7" s="268">
        <v>-54.678249180000002</v>
      </c>
      <c r="AJ7" s="268">
        <v>-70.989999999999995</v>
      </c>
      <c r="AL7" s="46"/>
    </row>
    <row r="8" spans="1:39" ht="15" customHeight="1">
      <c r="A8" s="226" t="s">
        <v>346</v>
      </c>
      <c r="B8" s="268">
        <v>-34.26</v>
      </c>
      <c r="C8" s="268">
        <v>-40.960999999999999</v>
      </c>
      <c r="D8" s="268">
        <v>-46.002000000000002</v>
      </c>
      <c r="E8" s="268">
        <v>-46.692999999999998</v>
      </c>
      <c r="F8" s="268">
        <v>-43.847999999999999</v>
      </c>
      <c r="G8" s="268">
        <v>-44.043999999999997</v>
      </c>
      <c r="H8" s="268">
        <v>-54.715000000000003</v>
      </c>
      <c r="I8" s="268">
        <v>-47.115000000000002</v>
      </c>
      <c r="J8" s="268">
        <v>-37.265999999999998</v>
      </c>
      <c r="K8" s="268">
        <v>-38.093000000000004</v>
      </c>
      <c r="L8" s="268">
        <v>-33.112000000000002</v>
      </c>
      <c r="M8" s="268">
        <v>-36.497999999999998</v>
      </c>
      <c r="N8" s="268">
        <v>-33.050251840000001</v>
      </c>
      <c r="O8" s="268">
        <v>-37.543308769999996</v>
      </c>
      <c r="P8" s="268">
        <v>-33.229999999999997</v>
      </c>
      <c r="Q8" s="268">
        <v>-23.139204810000003</v>
      </c>
      <c r="R8" s="268">
        <v>-23.7</v>
      </c>
      <c r="S8" s="268">
        <v>-28.04</v>
      </c>
      <c r="T8" s="268">
        <v>-24.20849218</v>
      </c>
      <c r="U8" s="268">
        <v>-20.890442319999998</v>
      </c>
      <c r="V8" s="268">
        <v>-25.959</v>
      </c>
      <c r="W8" s="268">
        <v>-23.547999999999998</v>
      </c>
      <c r="X8" s="268">
        <v>-21.74</v>
      </c>
      <c r="Y8" s="268">
        <v>-22.454179740000001</v>
      </c>
      <c r="Z8" s="268">
        <v>-23.81155304</v>
      </c>
      <c r="AA8" s="268">
        <v>-24.451905280000002</v>
      </c>
      <c r="AB8" s="268">
        <v>-23.355855139999996</v>
      </c>
      <c r="AC8" s="268">
        <v>-24.925593090000003</v>
      </c>
      <c r="AD8" s="268">
        <v>-24.81</v>
      </c>
      <c r="AE8" s="268">
        <v>-27.31</v>
      </c>
      <c r="AF8" s="268">
        <v>-25</v>
      </c>
      <c r="AG8" s="268">
        <v>-22.862589589999995</v>
      </c>
      <c r="AH8" s="268">
        <v>-21.53</v>
      </c>
      <c r="AI8" s="268">
        <v>-23.959933449999998</v>
      </c>
      <c r="AJ8" s="268">
        <v>-24.648</v>
      </c>
      <c r="AL8" s="46"/>
    </row>
    <row r="9" spans="1:39" ht="15" customHeight="1">
      <c r="A9" s="226" t="s">
        <v>347</v>
      </c>
      <c r="B9" s="268">
        <v>-95.813000000000002</v>
      </c>
      <c r="C9" s="268">
        <v>-106.547</v>
      </c>
      <c r="D9" s="268">
        <v>-138.964</v>
      </c>
      <c r="E9" s="268">
        <v>-144.59800000000001</v>
      </c>
      <c r="F9" s="268">
        <v>-117.839</v>
      </c>
      <c r="G9" s="268">
        <v>-102.197</v>
      </c>
      <c r="H9" s="268">
        <v>-116.866</v>
      </c>
      <c r="I9" s="268">
        <v>-154.87100000000001</v>
      </c>
      <c r="J9" s="268">
        <v>-115.712</v>
      </c>
      <c r="K9" s="268">
        <v>-114.41500000000001</v>
      </c>
      <c r="L9" s="268">
        <v>-141.154</v>
      </c>
      <c r="M9" s="268">
        <v>-158.23099999999999</v>
      </c>
      <c r="N9" s="268">
        <v>-79.306006230000023</v>
      </c>
      <c r="O9" s="268">
        <v>-64.580242109999986</v>
      </c>
      <c r="P9" s="268">
        <v>-91.66</v>
      </c>
      <c r="Q9" s="268">
        <v>-99.082619839999992</v>
      </c>
      <c r="R9" s="268">
        <v>-85.951310430000007</v>
      </c>
      <c r="S9" s="268">
        <v>-93.673818199999985</v>
      </c>
      <c r="T9" s="268">
        <v>-96.571235549999983</v>
      </c>
      <c r="U9" s="268">
        <v>-104.04689856</v>
      </c>
      <c r="V9" s="268">
        <v>-86.138000000000005</v>
      </c>
      <c r="W9" s="268">
        <v>-98.22</v>
      </c>
      <c r="X9" s="268">
        <v>-92.82</v>
      </c>
      <c r="Y9" s="268">
        <v>-100.16005861000002</v>
      </c>
      <c r="Z9" s="268">
        <v>-82.036007440000006</v>
      </c>
      <c r="AA9" s="268">
        <v>-90.379003349999991</v>
      </c>
      <c r="AB9" s="268">
        <v>-95.475710159999991</v>
      </c>
      <c r="AC9" s="268">
        <v>-110.94950966</v>
      </c>
      <c r="AD9" s="268">
        <v>-91.99</v>
      </c>
      <c r="AE9" s="268">
        <v>-99.06</v>
      </c>
      <c r="AF9" s="268">
        <v>-119.34</v>
      </c>
      <c r="AG9" s="268">
        <v>-109.74104623999996</v>
      </c>
      <c r="AH9" s="268">
        <v>-113.23</v>
      </c>
      <c r="AI9" s="268">
        <v>-112.06592926000002</v>
      </c>
      <c r="AJ9" s="268">
        <v>-121.60599999999999</v>
      </c>
      <c r="AL9" s="46"/>
    </row>
    <row r="10" spans="1:39" ht="15" customHeight="1">
      <c r="A10" s="226" t="s">
        <v>348</v>
      </c>
      <c r="B10" s="268">
        <v>-37.048000000000002</v>
      </c>
      <c r="C10" s="268">
        <v>-47.445</v>
      </c>
      <c r="D10" s="268">
        <v>-54.899000000000001</v>
      </c>
      <c r="E10" s="268">
        <v>-66.710999999999999</v>
      </c>
      <c r="F10" s="268">
        <v>-53.636000000000003</v>
      </c>
      <c r="G10" s="268">
        <v>-71.753</v>
      </c>
      <c r="H10" s="268">
        <v>-64.382999999999996</v>
      </c>
      <c r="I10" s="268">
        <v>-73.62</v>
      </c>
      <c r="J10" s="268">
        <v>-68.119</v>
      </c>
      <c r="K10" s="268">
        <v>-55.642000000000003</v>
      </c>
      <c r="L10" s="268">
        <v>-49.869</v>
      </c>
      <c r="M10" s="268">
        <v>-44.436</v>
      </c>
      <c r="N10" s="268">
        <v>-35.704128350000005</v>
      </c>
      <c r="O10" s="268">
        <v>-28.846311560000004</v>
      </c>
      <c r="P10" s="268">
        <v>-34.909999999999997</v>
      </c>
      <c r="Q10" s="268">
        <v>-35.248587389999997</v>
      </c>
      <c r="R10" s="268">
        <v>-25.150154749999999</v>
      </c>
      <c r="S10" s="268">
        <v>-23.177839060000004</v>
      </c>
      <c r="T10" s="268">
        <v>-28.452477300000002</v>
      </c>
      <c r="U10" s="268">
        <v>-33.923705819999995</v>
      </c>
      <c r="V10" s="268">
        <v>-24.108000000000001</v>
      </c>
      <c r="W10" s="268">
        <v>-30.134</v>
      </c>
      <c r="X10" s="268">
        <v>-28.32</v>
      </c>
      <c r="Y10" s="268">
        <v>-28.378987609999999</v>
      </c>
      <c r="Z10" s="268">
        <v>-21.194749870000003</v>
      </c>
      <c r="AA10" s="268">
        <v>-24.143373789999998</v>
      </c>
      <c r="AB10" s="268">
        <v>-26.403329469999999</v>
      </c>
      <c r="AC10" s="268">
        <v>-22.145230560000009</v>
      </c>
      <c r="AD10" s="268">
        <v>-20.059999999999999</v>
      </c>
      <c r="AE10" s="268">
        <v>-19.46</v>
      </c>
      <c r="AF10" s="268">
        <v>-22.75</v>
      </c>
      <c r="AG10" s="268">
        <v>-21.025431640000004</v>
      </c>
      <c r="AH10" s="268">
        <v>-18.64</v>
      </c>
      <c r="AI10" s="268">
        <v>-22.366757009999997</v>
      </c>
      <c r="AJ10" s="268">
        <v>-23.817</v>
      </c>
      <c r="AL10" s="46"/>
    </row>
    <row r="11" spans="1:39" ht="15" customHeight="1">
      <c r="A11" s="226" t="s">
        <v>131</v>
      </c>
      <c r="B11" s="268">
        <v>-81.963999999999999</v>
      </c>
      <c r="C11" s="268">
        <v>-67.013000000000005</v>
      </c>
      <c r="D11" s="268">
        <v>-74.495999999999995</v>
      </c>
      <c r="E11" s="268">
        <v>-74.27</v>
      </c>
      <c r="F11" s="268">
        <v>-57.372999999999998</v>
      </c>
      <c r="G11" s="268">
        <v>-58.963999999999999</v>
      </c>
      <c r="H11" s="268">
        <v>-64.117999999999995</v>
      </c>
      <c r="I11" s="268">
        <v>-61.078000000000003</v>
      </c>
      <c r="J11" s="268">
        <v>-59.856000000000002</v>
      </c>
      <c r="K11" s="268">
        <v>-56.710999999999999</v>
      </c>
      <c r="L11" s="268">
        <v>-53.445</v>
      </c>
      <c r="M11" s="268">
        <v>-65.258000000000038</v>
      </c>
      <c r="N11" s="268">
        <v>-30.284582609999998</v>
      </c>
      <c r="O11" s="268">
        <v>-30.917466820000005</v>
      </c>
      <c r="P11" s="268">
        <v>-50.24</v>
      </c>
      <c r="Q11" s="268">
        <v>-56.733678980000001</v>
      </c>
      <c r="R11" s="268">
        <v>-54.138046850000009</v>
      </c>
      <c r="S11" s="268">
        <v>-41.651769479999992</v>
      </c>
      <c r="T11" s="268">
        <v>-41.594868620000007</v>
      </c>
      <c r="U11" s="268">
        <v>-68.928524949999996</v>
      </c>
      <c r="V11" s="268">
        <v>-45.726999999999997</v>
      </c>
      <c r="W11" s="268">
        <v>-63.856999999999999</v>
      </c>
      <c r="X11" s="268">
        <v>-51.59</v>
      </c>
      <c r="Y11" s="268">
        <v>-59.640266399999994</v>
      </c>
      <c r="Z11" s="268">
        <v>-49.16341233</v>
      </c>
      <c r="AA11" s="268">
        <v>-51.944475679999996</v>
      </c>
      <c r="AB11" s="268">
        <v>-63.128863729999985</v>
      </c>
      <c r="AC11" s="268">
        <v>-80.132156850000001</v>
      </c>
      <c r="AD11" s="268">
        <v>-61.29</v>
      </c>
      <c r="AE11" s="268">
        <v>-74.319999999999993</v>
      </c>
      <c r="AF11" s="268">
        <v>-77.989999999999995</v>
      </c>
      <c r="AG11" s="268">
        <v>-85.455961640000055</v>
      </c>
      <c r="AH11" s="268">
        <v>-70.110000000000014</v>
      </c>
      <c r="AI11" s="268">
        <v>-78.804742149999839</v>
      </c>
      <c r="AJ11" s="268">
        <v>-93.591000000000008</v>
      </c>
      <c r="AL11" s="46"/>
    </row>
    <row r="12" spans="1:39" s="9" customFormat="1" ht="15" customHeight="1">
      <c r="A12" s="228" t="s">
        <v>349</v>
      </c>
      <c r="B12" s="269">
        <v>-342.935</v>
      </c>
      <c r="C12" s="269">
        <v>-354.05799999999999</v>
      </c>
      <c r="D12" s="269">
        <v>-414.80900000000003</v>
      </c>
      <c r="E12" s="269">
        <v>-433.19499999999999</v>
      </c>
      <c r="F12" s="269">
        <v>-361.83</v>
      </c>
      <c r="G12" s="269">
        <v>-372.21899999999999</v>
      </c>
      <c r="H12" s="269">
        <v>-394.79199999999997</v>
      </c>
      <c r="I12" s="269">
        <v>-442.70100000000002</v>
      </c>
      <c r="J12" s="269">
        <v>-367.25799999999998</v>
      </c>
      <c r="K12" s="269">
        <v>-351.19900000000001</v>
      </c>
      <c r="L12" s="269">
        <v>-362.88200000000001</v>
      </c>
      <c r="M12" s="269">
        <v>-400.40199999999999</v>
      </c>
      <c r="N12" s="269">
        <v>-267.09880837000003</v>
      </c>
      <c r="O12" s="269">
        <v>-248.78490452</v>
      </c>
      <c r="P12" s="269">
        <v>-298.45999999999998</v>
      </c>
      <c r="Q12" s="269">
        <v>-297.58090824999999</v>
      </c>
      <c r="R12" s="269">
        <v>-272.32697374000003</v>
      </c>
      <c r="S12" s="269">
        <v>-270.02846908000004</v>
      </c>
      <c r="T12" s="269">
        <v>-283.65029727000001</v>
      </c>
      <c r="U12" s="269">
        <v>-303.41724884000001</v>
      </c>
      <c r="V12" s="269">
        <v>-256.892</v>
      </c>
      <c r="W12" s="269">
        <v>-303.63400000000001</v>
      </c>
      <c r="X12" s="269">
        <v>-283.06</v>
      </c>
      <c r="Y12" s="269">
        <v>-304.47325445999996</v>
      </c>
      <c r="Z12" s="269">
        <v>-256.43205035000005</v>
      </c>
      <c r="AA12" s="269">
        <v>-274.85208202000001</v>
      </c>
      <c r="AB12" s="269">
        <v>-293.07235649999996</v>
      </c>
      <c r="AC12" s="269">
        <v>-319.14713332000002</v>
      </c>
      <c r="AD12" s="269">
        <v>-276.83</v>
      </c>
      <c r="AE12" s="269">
        <v>-301.01</v>
      </c>
      <c r="AF12" s="269">
        <v>-337.56</v>
      </c>
      <c r="AG12" s="269">
        <v>-349.26144766000004</v>
      </c>
      <c r="AH12" s="269">
        <v>-314.63</v>
      </c>
      <c r="AI12" s="269">
        <v>-317.94156339999984</v>
      </c>
      <c r="AJ12" s="269">
        <v>-359.34399999999999</v>
      </c>
      <c r="AL12" s="46"/>
    </row>
    <row r="13" spans="1:39" s="9" customFormat="1" ht="1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39" ht="15" customHeight="1">
      <c r="F14" s="42"/>
      <c r="G14" s="70"/>
      <c r="H14" s="42"/>
      <c r="I14" s="42"/>
      <c r="J14" s="71"/>
      <c r="K14" s="72"/>
      <c r="L14" s="61"/>
      <c r="M14" s="62"/>
      <c r="N14" s="73"/>
      <c r="O14" s="73"/>
      <c r="P14" s="73"/>
      <c r="Q14" s="73"/>
      <c r="R14" s="73"/>
      <c r="S14" s="73"/>
      <c r="T14" s="73"/>
      <c r="U14" s="73"/>
    </row>
    <row r="15" spans="1:39" ht="15" customHeight="1">
      <c r="F15" s="42"/>
      <c r="G15" s="70"/>
      <c r="H15" s="42"/>
      <c r="I15" s="42"/>
      <c r="J15" s="71"/>
      <c r="K15" s="72"/>
      <c r="L15" s="61"/>
      <c r="M15" s="62"/>
      <c r="N15" s="61"/>
      <c r="O15" s="62"/>
      <c r="P15" s="62"/>
      <c r="Q15" s="62"/>
      <c r="R15" s="62"/>
      <c r="S15" s="62"/>
    </row>
    <row r="16" spans="1:39" ht="15" customHeight="1">
      <c r="F16" s="42"/>
      <c r="G16" s="70"/>
      <c r="H16" s="42"/>
      <c r="I16" s="42"/>
      <c r="J16" s="71"/>
      <c r="K16" s="72"/>
      <c r="L16" s="61"/>
      <c r="M16" s="62"/>
      <c r="N16" s="61"/>
      <c r="O16" s="62"/>
      <c r="P16" s="62"/>
      <c r="Q16" s="62"/>
      <c r="R16" s="62"/>
      <c r="S16" s="62"/>
    </row>
    <row r="17" spans="6:19" ht="15" customHeight="1">
      <c r="F17" s="42"/>
      <c r="G17" s="70"/>
      <c r="H17" s="42"/>
      <c r="I17" s="42"/>
      <c r="J17" s="71"/>
      <c r="K17" s="72"/>
      <c r="L17" s="61"/>
      <c r="M17" s="62"/>
      <c r="N17" s="61"/>
      <c r="O17" s="62"/>
      <c r="P17" s="62"/>
      <c r="Q17" s="62"/>
      <c r="R17" s="62"/>
      <c r="S17" s="62"/>
    </row>
    <row r="18" spans="6:19" ht="15" customHeight="1">
      <c r="F18" s="42"/>
      <c r="G18" s="70"/>
      <c r="H18" s="42"/>
      <c r="I18" s="42"/>
      <c r="J18" s="71"/>
      <c r="K18" s="72"/>
      <c r="L18" s="61"/>
      <c r="M18" s="62"/>
      <c r="N18" s="61"/>
      <c r="O18" s="62"/>
      <c r="P18" s="62"/>
      <c r="Q18" s="62"/>
      <c r="R18" s="62"/>
      <c r="S18" s="62"/>
    </row>
    <row r="19" spans="6:19" ht="15" customHeight="1">
      <c r="F19" s="42"/>
      <c r="G19" s="70"/>
      <c r="H19" s="42"/>
      <c r="I19" s="42"/>
      <c r="J19" s="71"/>
      <c r="K19" s="72"/>
      <c r="L19" s="61"/>
      <c r="M19" s="62"/>
      <c r="N19" s="61"/>
      <c r="O19" s="62"/>
      <c r="P19" s="62"/>
      <c r="Q19" s="62"/>
      <c r="R19" s="62"/>
      <c r="S19" s="62"/>
    </row>
    <row r="20" spans="6:19" ht="15" customHeight="1">
      <c r="F20" s="42"/>
      <c r="G20" s="70"/>
      <c r="H20" s="42"/>
      <c r="I20" s="42"/>
      <c r="J20" s="71"/>
      <c r="K20" s="72"/>
      <c r="L20" s="61"/>
      <c r="M20" s="62"/>
      <c r="N20" s="61"/>
      <c r="O20" s="62"/>
      <c r="P20" s="62"/>
      <c r="Q20" s="62"/>
      <c r="R20" s="62"/>
      <c r="S20" s="62"/>
    </row>
    <row r="21" spans="6:19" ht="15" customHeight="1">
      <c r="F21" s="42"/>
      <c r="G21" s="70"/>
      <c r="H21" s="42"/>
      <c r="I21" s="42"/>
      <c r="J21" s="71"/>
      <c r="K21" s="63"/>
      <c r="L21" s="66"/>
      <c r="M21" s="67"/>
      <c r="N21" s="66"/>
      <c r="O21" s="67"/>
      <c r="P21" s="67"/>
      <c r="Q21" s="67"/>
      <c r="R21" s="67"/>
      <c r="S21" s="67"/>
    </row>
    <row r="22" spans="6:19" ht="15" customHeight="1">
      <c r="F22" s="42"/>
      <c r="G22" s="42"/>
      <c r="H22" s="42"/>
      <c r="I22" s="42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6:19" ht="15" customHeight="1">
      <c r="F23" s="42"/>
      <c r="G23" s="42"/>
      <c r="H23" s="42"/>
      <c r="I23" s="42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6:19" ht="15" customHeight="1"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6:19" ht="15" customHeight="1">
      <c r="J25" s="56"/>
      <c r="K25" s="56"/>
      <c r="L25" s="56"/>
      <c r="M25" s="56"/>
      <c r="N25" s="56"/>
      <c r="O25" s="56"/>
      <c r="P25" s="56"/>
      <c r="Q25" s="56"/>
      <c r="R25" s="56"/>
      <c r="S25" s="56"/>
    </row>
  </sheetData>
  <hyperlinks>
    <hyperlink ref="A2" location="Contents!A1" display="              (Contents)" xr:uid="{AC566533-787F-42CB-8CDF-D8563E7746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14999847407452621"/>
    <pageSetUpPr fitToPage="1"/>
  </sheetPr>
  <dimension ref="A1:AJ20"/>
  <sheetViews>
    <sheetView showGridLines="0" zoomScale="80" zoomScaleNormal="80" workbookViewId="0">
      <pane xSplit="1" ySplit="4" topLeftCell="R5" activePane="bottomRight" state="frozen"/>
      <selection activeCell="W21" sqref="W21"/>
      <selection pane="topRight" activeCell="W21" sqref="W21"/>
      <selection pane="bottomLeft" activeCell="W21" sqref="W21"/>
      <selection pane="bottomRight" activeCell="AK4" sqref="AK4"/>
    </sheetView>
  </sheetViews>
  <sheetFormatPr defaultRowHeight="15" customHeight="1"/>
  <cols>
    <col min="1" max="1" width="37.7109375" style="41" customWidth="1"/>
    <col min="2" max="2" width="9.5703125" style="54" customWidth="1"/>
    <col min="3" max="4" width="9.5703125" style="40" customWidth="1"/>
    <col min="5" max="5" width="9.140625" style="40" customWidth="1"/>
    <col min="6" max="6" width="9.5703125" style="40" customWidth="1"/>
    <col min="7" max="19" width="9.5703125" style="43" customWidth="1"/>
    <col min="20" max="36" width="9.5703125" style="40" customWidth="1"/>
    <col min="37" max="16384" width="9.140625" style="40"/>
  </cols>
  <sheetData>
    <row r="1" spans="1:36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6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6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 ht="33" customHeight="1">
      <c r="A4" s="115" t="s">
        <v>495</v>
      </c>
      <c r="B4" s="116" t="s">
        <v>307</v>
      </c>
      <c r="C4" s="116" t="s">
        <v>308</v>
      </c>
      <c r="D4" s="116" t="s">
        <v>309</v>
      </c>
      <c r="E4" s="116" t="s">
        <v>310</v>
      </c>
      <c r="F4" s="116" t="s">
        <v>311</v>
      </c>
      <c r="G4" s="116" t="s">
        <v>312</v>
      </c>
      <c r="H4" s="116" t="s">
        <v>313</v>
      </c>
      <c r="I4" s="116" t="s">
        <v>314</v>
      </c>
      <c r="J4" s="116" t="s">
        <v>315</v>
      </c>
      <c r="K4" s="116" t="s">
        <v>316</v>
      </c>
      <c r="L4" s="116" t="s">
        <v>317</v>
      </c>
      <c r="M4" s="116" t="s">
        <v>318</v>
      </c>
      <c r="N4" s="116" t="s">
        <v>319</v>
      </c>
      <c r="O4" s="116" t="s">
        <v>320</v>
      </c>
      <c r="P4" s="116" t="s">
        <v>321</v>
      </c>
      <c r="Q4" s="116" t="s">
        <v>322</v>
      </c>
      <c r="R4" s="116" t="s">
        <v>323</v>
      </c>
      <c r="S4" s="116" t="s">
        <v>324</v>
      </c>
      <c r="T4" s="116" t="s">
        <v>325</v>
      </c>
      <c r="U4" s="116" t="s">
        <v>326</v>
      </c>
      <c r="V4" s="116" t="s">
        <v>327</v>
      </c>
      <c r="W4" s="116" t="s">
        <v>328</v>
      </c>
      <c r="X4" s="116" t="s">
        <v>329</v>
      </c>
      <c r="Y4" s="116" t="s">
        <v>330</v>
      </c>
      <c r="Z4" s="116" t="s">
        <v>105</v>
      </c>
      <c r="AA4" s="116" t="s">
        <v>106</v>
      </c>
      <c r="AB4" s="116" t="s">
        <v>107</v>
      </c>
      <c r="AC4" s="116" t="s">
        <v>108</v>
      </c>
      <c r="AD4" s="116" t="s">
        <v>109</v>
      </c>
      <c r="AE4" s="116" t="s">
        <v>110</v>
      </c>
      <c r="AF4" s="116" t="s">
        <v>111</v>
      </c>
      <c r="AG4" s="116" t="s">
        <v>112</v>
      </c>
      <c r="AH4" s="116" t="s">
        <v>98</v>
      </c>
      <c r="AI4" s="116" t="s">
        <v>99</v>
      </c>
      <c r="AJ4" s="116" t="s">
        <v>100</v>
      </c>
    </row>
    <row r="5" spans="1:36" ht="15" customHeight="1">
      <c r="A5" s="226" t="s">
        <v>351</v>
      </c>
      <c r="B5" s="268">
        <v>-6.9459999999999997</v>
      </c>
      <c r="C5" s="268">
        <v>-6.6349999999999998</v>
      </c>
      <c r="D5" s="268">
        <v>-6.7050000000000001</v>
      </c>
      <c r="E5" s="268">
        <v>-6.3760000000000003</v>
      </c>
      <c r="F5" s="268">
        <v>-5.4809999999999999</v>
      </c>
      <c r="G5" s="268">
        <v>-4.6070000000000002</v>
      </c>
      <c r="H5" s="268">
        <v>-4.2380000000000004</v>
      </c>
      <c r="I5" s="268">
        <v>-4.266</v>
      </c>
      <c r="J5" s="268">
        <v>-4.3319999999999999</v>
      </c>
      <c r="K5" s="268">
        <v>-3.4489999999999998</v>
      </c>
      <c r="L5" s="268">
        <v>-3.452</v>
      </c>
      <c r="M5" s="268">
        <v>-3.6469999999999998</v>
      </c>
      <c r="N5" s="268">
        <v>-4.25</v>
      </c>
      <c r="O5" s="268">
        <v>-4.42</v>
      </c>
      <c r="P5" s="268">
        <v>-4.42</v>
      </c>
      <c r="Q5" s="268">
        <v>-4.8099999999999996</v>
      </c>
      <c r="R5" s="268">
        <v>-4.4800000000000004</v>
      </c>
      <c r="S5" s="268">
        <v>-5.04</v>
      </c>
      <c r="T5" s="268">
        <v>-5.1478727299999996</v>
      </c>
      <c r="U5" s="268">
        <v>-5.2539999999999996</v>
      </c>
      <c r="V5" s="268">
        <v>-5.1660000000000004</v>
      </c>
      <c r="W5" s="268">
        <v>-4.8890000000000002</v>
      </c>
      <c r="X5" s="268">
        <v>-4.59</v>
      </c>
      <c r="Y5" s="268">
        <v>-4.1890359999999998</v>
      </c>
      <c r="Z5" s="268">
        <v>-3.5084622400000001</v>
      </c>
      <c r="AA5" s="268">
        <v>-3.8064953300000002</v>
      </c>
      <c r="AB5" s="268">
        <v>-4.0507710000000001</v>
      </c>
      <c r="AC5" s="268">
        <v>-4.1833223299999993</v>
      </c>
      <c r="AD5" s="268">
        <v>-4.3127890000000004</v>
      </c>
      <c r="AE5" s="268">
        <v>-4.4793890000000003</v>
      </c>
      <c r="AF5" s="268">
        <v>-4.8010556700000002</v>
      </c>
      <c r="AG5" s="268">
        <v>-4.5594989999999997</v>
      </c>
      <c r="AH5" s="268">
        <v>-4.7672683300000003</v>
      </c>
      <c r="AI5" s="268">
        <v>-4.4563360000000003</v>
      </c>
      <c r="AJ5" s="268">
        <v>-4.4790000000000001</v>
      </c>
    </row>
    <row r="6" spans="1:36" ht="15" customHeight="1">
      <c r="A6" s="226" t="s">
        <v>352</v>
      </c>
      <c r="B6" s="268">
        <v>-32.159999999999997</v>
      </c>
      <c r="C6" s="268">
        <v>-27.795999999999999</v>
      </c>
      <c r="D6" s="268">
        <v>-39.143000000000001</v>
      </c>
      <c r="E6" s="268">
        <v>-40.337000000000003</v>
      </c>
      <c r="F6" s="268">
        <v>-55.154000000000003</v>
      </c>
      <c r="G6" s="268">
        <v>-29.884</v>
      </c>
      <c r="H6" s="268">
        <v>-28.969000000000001</v>
      </c>
      <c r="I6" s="268">
        <v>-32.649000000000001</v>
      </c>
      <c r="J6" s="268">
        <v>-32.984000000000002</v>
      </c>
      <c r="K6" s="268">
        <v>-31.74</v>
      </c>
      <c r="L6" s="268">
        <v>-32.112000000000002</v>
      </c>
      <c r="M6" s="268">
        <v>-33.857999999999997</v>
      </c>
      <c r="N6" s="268">
        <v>-31.62</v>
      </c>
      <c r="O6" s="268">
        <v>-32.28</v>
      </c>
      <c r="P6" s="268">
        <v>-32.06</v>
      </c>
      <c r="Q6" s="268">
        <v>-34.54</v>
      </c>
      <c r="R6" s="268">
        <v>-32.619999999999997</v>
      </c>
      <c r="S6" s="268">
        <v>-32.31</v>
      </c>
      <c r="T6" s="268">
        <v>-32.776946389999999</v>
      </c>
      <c r="U6" s="268">
        <v>-32.723999999999997</v>
      </c>
      <c r="V6" s="268">
        <v>-31.454000000000001</v>
      </c>
      <c r="W6" s="268">
        <v>-30.376999999999999</v>
      </c>
      <c r="X6" s="268">
        <v>-29.91</v>
      </c>
      <c r="Y6" s="268">
        <v>-33.155724829999997</v>
      </c>
      <c r="Z6" s="268">
        <v>-28.571473680000004</v>
      </c>
      <c r="AA6" s="268">
        <v>-32.025663259999995</v>
      </c>
      <c r="AB6" s="268">
        <v>-30.571324269999995</v>
      </c>
      <c r="AC6" s="268">
        <v>-32.364853020000005</v>
      </c>
      <c r="AD6" s="268">
        <v>-31.785817610000002</v>
      </c>
      <c r="AE6" s="268">
        <v>-28.564998959999997</v>
      </c>
      <c r="AF6" s="268">
        <v>-29.762068510000002</v>
      </c>
      <c r="AG6" s="268">
        <v>-30.825436740000001</v>
      </c>
      <c r="AH6" s="268">
        <v>-31.836281320000005</v>
      </c>
      <c r="AI6" s="268">
        <v>-34.06451311</v>
      </c>
      <c r="AJ6" s="268">
        <v>-32.927</v>
      </c>
    </row>
    <row r="7" spans="1:36" ht="15" customHeight="1">
      <c r="A7" s="226" t="s">
        <v>353</v>
      </c>
      <c r="B7" s="268">
        <v>-44.063000000000002</v>
      </c>
      <c r="C7" s="268">
        <v>-45.481000000000002</v>
      </c>
      <c r="D7" s="268">
        <v>-49.107999999999997</v>
      </c>
      <c r="E7" s="268">
        <v>-45.768999999999998</v>
      </c>
      <c r="F7" s="268">
        <v>-48.953000000000003</v>
      </c>
      <c r="G7" s="268">
        <v>-42.18</v>
      </c>
      <c r="H7" s="268">
        <v>-48.521999999999998</v>
      </c>
      <c r="I7" s="268">
        <v>-45.877000000000002</v>
      </c>
      <c r="J7" s="268">
        <v>-49.600999999999999</v>
      </c>
      <c r="K7" s="268">
        <v>-44.814999999999998</v>
      </c>
      <c r="L7" s="268">
        <v>-39.981999999999999</v>
      </c>
      <c r="M7" s="268">
        <v>-45.048999999999999</v>
      </c>
      <c r="N7" s="268">
        <v>-49.79</v>
      </c>
      <c r="O7" s="268">
        <v>-40.340000000000003</v>
      </c>
      <c r="P7" s="268">
        <v>-38.200000000000003</v>
      </c>
      <c r="Q7" s="268">
        <v>-46.11</v>
      </c>
      <c r="R7" s="268">
        <v>-56.64</v>
      </c>
      <c r="S7" s="268">
        <v>-39.47</v>
      </c>
      <c r="T7" s="268">
        <v>-38.013364779999982</v>
      </c>
      <c r="U7" s="268">
        <v>-45.463000000000001</v>
      </c>
      <c r="V7" s="268">
        <v>-62.709000000000003</v>
      </c>
      <c r="W7" s="268">
        <v>-32.292999999999999</v>
      </c>
      <c r="X7" s="268">
        <v>-35.92</v>
      </c>
      <c r="Y7" s="268">
        <v>-50.30640305</v>
      </c>
      <c r="Z7" s="268">
        <v>-74.495441260000007</v>
      </c>
      <c r="AA7" s="268">
        <v>-42.299125100000005</v>
      </c>
      <c r="AB7" s="268">
        <v>-38.140267810000005</v>
      </c>
      <c r="AC7" s="268">
        <v>-40.799138579999997</v>
      </c>
      <c r="AD7" s="268">
        <v>-83.22764499000003</v>
      </c>
      <c r="AE7" s="268">
        <v>-35.539506190000012</v>
      </c>
      <c r="AF7" s="268">
        <v>-37.243855510000003</v>
      </c>
      <c r="AG7" s="268">
        <v>-42.104312509999993</v>
      </c>
      <c r="AH7" s="268">
        <v>-84.70537096999999</v>
      </c>
      <c r="AI7" s="268">
        <v>-36.612554879999998</v>
      </c>
      <c r="AJ7" s="268">
        <v>-38.070999999999998</v>
      </c>
    </row>
    <row r="8" spans="1:36" ht="15" customHeight="1">
      <c r="A8" s="226" t="s">
        <v>354</v>
      </c>
      <c r="B8" s="268">
        <v>-121.43842202999998</v>
      </c>
      <c r="C8" s="268">
        <v>-128.94054599</v>
      </c>
      <c r="D8" s="268">
        <v>-138.34890574000002</v>
      </c>
      <c r="E8" s="268">
        <v>-114.49340655</v>
      </c>
      <c r="F8" s="268">
        <v>-123.86172030999998</v>
      </c>
      <c r="G8" s="268">
        <v>-164.77819636999999</v>
      </c>
      <c r="H8" s="268">
        <v>-138.25714263000003</v>
      </c>
      <c r="I8" s="268">
        <v>-194.98779798999999</v>
      </c>
      <c r="J8" s="268">
        <v>-120.289</v>
      </c>
      <c r="K8" s="268">
        <v>-138.828</v>
      </c>
      <c r="L8" s="268">
        <v>-145.25200000000001</v>
      </c>
      <c r="M8" s="268">
        <v>-143.42500000000001</v>
      </c>
      <c r="N8" s="268">
        <v>-136.34</v>
      </c>
      <c r="O8" s="268">
        <v>-137.44</v>
      </c>
      <c r="P8" s="268">
        <v>-165.28</v>
      </c>
      <c r="Q8" s="268">
        <v>-145.93</v>
      </c>
      <c r="R8" s="268">
        <v>-126.97</v>
      </c>
      <c r="S8" s="268">
        <v>-154.96</v>
      </c>
      <c r="T8" s="268">
        <v>-159.82249115999997</v>
      </c>
      <c r="U8" s="268">
        <v>-141.50899999999999</v>
      </c>
      <c r="V8" s="268">
        <v>-107.884</v>
      </c>
      <c r="W8" s="268">
        <v>-153.95099999999999</v>
      </c>
      <c r="X8" s="268">
        <v>-146.01</v>
      </c>
      <c r="Y8" s="268">
        <v>-147.50687014837519</v>
      </c>
      <c r="Z8" s="268">
        <v>-90.758660519999907</v>
      </c>
      <c r="AA8" s="268">
        <v>-152.14293636999997</v>
      </c>
      <c r="AB8" s="268">
        <v>-144.41103746000002</v>
      </c>
      <c r="AC8" s="268">
        <v>-137.24512117999996</v>
      </c>
      <c r="AD8" s="268">
        <v>-98.651710649999941</v>
      </c>
      <c r="AE8" s="268">
        <v>-122.23006019000002</v>
      </c>
      <c r="AF8" s="268">
        <v>-144.09407232000007</v>
      </c>
      <c r="AG8" s="268">
        <v>-144.96823337000001</v>
      </c>
      <c r="AH8" s="268">
        <v>-102.39844699999999</v>
      </c>
      <c r="AI8" s="268">
        <v>-143.39592953999997</v>
      </c>
      <c r="AJ8" s="268">
        <v>-156.071</v>
      </c>
    </row>
    <row r="9" spans="1:36" ht="15" customHeight="1">
      <c r="A9" s="226" t="s">
        <v>133</v>
      </c>
      <c r="B9" s="268">
        <v>-0.38100000000000001</v>
      </c>
      <c r="C9" s="268">
        <v>-1.0589999999999999</v>
      </c>
      <c r="D9" s="268">
        <v>-1.321</v>
      </c>
      <c r="E9" s="268">
        <v>-2.1629999999999998</v>
      </c>
      <c r="F9" s="268">
        <v>-1.8280000000000001</v>
      </c>
      <c r="G9" s="268">
        <v>-2.0939999999999999</v>
      </c>
      <c r="H9" s="268">
        <v>-0.71199999999999997</v>
      </c>
      <c r="I9" s="268">
        <v>-0.83199999999999996</v>
      </c>
      <c r="J9" s="268">
        <v>-0.372</v>
      </c>
      <c r="K9" s="268">
        <v>-0.36099999999999999</v>
      </c>
      <c r="L9" s="268">
        <v>-0.49299999999999999</v>
      </c>
      <c r="M9" s="268">
        <v>-0.96299999999999997</v>
      </c>
      <c r="N9" s="268">
        <v>-0.36</v>
      </c>
      <c r="O9" s="268">
        <v>-1.1299999999999999</v>
      </c>
      <c r="P9" s="268">
        <v>-1.43</v>
      </c>
      <c r="Q9" s="268">
        <v>-1.44</v>
      </c>
      <c r="R9" s="268">
        <v>-0.4</v>
      </c>
      <c r="S9" s="268">
        <v>-0.75</v>
      </c>
      <c r="T9" s="268">
        <v>-0.9689124899999999</v>
      </c>
      <c r="U9" s="268">
        <v>-0.81200000000000006</v>
      </c>
      <c r="V9" s="268">
        <v>-0.42299999999999999</v>
      </c>
      <c r="W9" s="268">
        <v>-0.77300000000000002</v>
      </c>
      <c r="X9" s="268">
        <v>-0.93</v>
      </c>
      <c r="Y9" s="268">
        <v>-0.95108541999999996</v>
      </c>
      <c r="Z9" s="268">
        <v>-0.49310607000000006</v>
      </c>
      <c r="AA9" s="268">
        <v>-1.23846236</v>
      </c>
      <c r="AB9" s="268">
        <v>-0.88733480000000009</v>
      </c>
      <c r="AC9" s="268">
        <v>-1.4805406099999998</v>
      </c>
      <c r="AD9" s="268">
        <v>-0.50985389000000003</v>
      </c>
      <c r="AE9" s="268">
        <v>-1.53594666</v>
      </c>
      <c r="AF9" s="268">
        <v>-1.6492443700000001</v>
      </c>
      <c r="AG9" s="268">
        <v>-2.8089910099999997</v>
      </c>
      <c r="AH9" s="268">
        <v>-0.72104933999999998</v>
      </c>
      <c r="AI9" s="268">
        <v>-1.9552396200000002</v>
      </c>
      <c r="AJ9" s="268">
        <v>-3.1469999999999998</v>
      </c>
    </row>
    <row r="10" spans="1:36" s="9" customFormat="1" ht="15" customHeight="1">
      <c r="A10" s="228" t="s">
        <v>44</v>
      </c>
      <c r="B10" s="269">
        <v>-204.98842203000001</v>
      </c>
      <c r="C10" s="269">
        <v>-209.91154599000001</v>
      </c>
      <c r="D10" s="269">
        <v>-234.62590574000001</v>
      </c>
      <c r="E10" s="269">
        <v>-209.13840654999998</v>
      </c>
      <c r="F10" s="269">
        <v>-235.27772031000001</v>
      </c>
      <c r="G10" s="269">
        <v>-243.54319637000003</v>
      </c>
      <c r="H10" s="269">
        <v>-220.69814263000001</v>
      </c>
      <c r="I10" s="269">
        <v>-278.61179799000001</v>
      </c>
      <c r="J10" s="269">
        <v>-207.57900000000001</v>
      </c>
      <c r="K10" s="269">
        <v>-219.19400000000002</v>
      </c>
      <c r="L10" s="269">
        <v>-221.292</v>
      </c>
      <c r="M10" s="269">
        <v>-226.94200000000001</v>
      </c>
      <c r="N10" s="269">
        <v>-222.38</v>
      </c>
      <c r="O10" s="269">
        <v>-215.63</v>
      </c>
      <c r="P10" s="269">
        <v>-241.42</v>
      </c>
      <c r="Q10" s="269">
        <v>-232.84</v>
      </c>
      <c r="R10" s="269">
        <v>-221.14</v>
      </c>
      <c r="S10" s="269">
        <v>-232.54206542000003</v>
      </c>
      <c r="T10" s="269">
        <v>-236.72</v>
      </c>
      <c r="U10" s="269">
        <v>-225.76300000000001</v>
      </c>
      <c r="V10" s="269">
        <v>-207.27</v>
      </c>
      <c r="W10" s="269">
        <v>-222.28200000000001</v>
      </c>
      <c r="X10" s="269">
        <v>-217.37</v>
      </c>
      <c r="Y10" s="269">
        <v>-236.10911944837517</v>
      </c>
      <c r="Z10" s="269">
        <v>-197.82714376999991</v>
      </c>
      <c r="AA10" s="269">
        <v>-231.51268241999995</v>
      </c>
      <c r="AB10" s="269">
        <v>-218.06073534000001</v>
      </c>
      <c r="AC10" s="269">
        <v>-216.07297571999996</v>
      </c>
      <c r="AD10" s="269">
        <v>-218.48781613999995</v>
      </c>
      <c r="AE10" s="269">
        <v>-192.34990100000002</v>
      </c>
      <c r="AF10" s="269">
        <v>-217.55029638000005</v>
      </c>
      <c r="AG10" s="269">
        <v>-225.26647263000001</v>
      </c>
      <c r="AH10" s="269">
        <v>-224.42841695999999</v>
      </c>
      <c r="AI10" s="269">
        <v>-220.48457314999996</v>
      </c>
      <c r="AJ10" s="269">
        <v>-234.69499999999999</v>
      </c>
    </row>
    <row r="11" spans="1:36" s="9" customFormat="1" ht="15" customHeight="1">
      <c r="A11" s="226" t="s">
        <v>355</v>
      </c>
      <c r="B11" s="268">
        <v>-10.541577970000001</v>
      </c>
      <c r="C11" s="268">
        <v>-21.957454010000003</v>
      </c>
      <c r="D11" s="268">
        <v>-14.87309426</v>
      </c>
      <c r="E11" s="268">
        <v>-18.984593450000002</v>
      </c>
      <c r="F11" s="268">
        <v>-59.46927969</v>
      </c>
      <c r="G11" s="268">
        <v>-81.665803629999985</v>
      </c>
      <c r="H11" s="268">
        <v>-102.57785736999999</v>
      </c>
      <c r="I11" s="268">
        <v>-162.10620201</v>
      </c>
      <c r="J11" s="268">
        <v>-145.06700000000001</v>
      </c>
      <c r="K11" s="268">
        <v>-24.759</v>
      </c>
      <c r="L11" s="268">
        <v>-101.148</v>
      </c>
      <c r="M11" s="268">
        <v>52.302999999999997</v>
      </c>
      <c r="N11" s="268">
        <v>-122.5</v>
      </c>
      <c r="O11" s="268">
        <v>-73.930000000000007</v>
      </c>
      <c r="P11" s="268">
        <v>-120.67</v>
      </c>
      <c r="Q11" s="268">
        <v>-88.64</v>
      </c>
      <c r="R11" s="268">
        <v>-94.47</v>
      </c>
      <c r="S11" s="268">
        <v>-81.470258659999999</v>
      </c>
      <c r="T11" s="268">
        <v>-38.4</v>
      </c>
      <c r="U11" s="268">
        <v>-79.174999999999997</v>
      </c>
      <c r="V11" s="268">
        <v>-91.765000000000001</v>
      </c>
      <c r="W11" s="268">
        <v>-74.811000000000007</v>
      </c>
      <c r="X11" s="268">
        <v>-46.6</v>
      </c>
      <c r="Y11" s="268">
        <v>-133.51738398370739</v>
      </c>
      <c r="Z11" s="268">
        <v>-47.030260282537597</v>
      </c>
      <c r="AA11" s="268">
        <v>-47.485909017462404</v>
      </c>
      <c r="AB11" s="268">
        <v>-41.81187915000001</v>
      </c>
      <c r="AC11" s="268">
        <v>-95.092410949999987</v>
      </c>
      <c r="AD11" s="268">
        <v>-102.00521643</v>
      </c>
      <c r="AE11" s="268">
        <v>-40.249949649999991</v>
      </c>
      <c r="AF11" s="268">
        <v>-68.397227610000016</v>
      </c>
      <c r="AG11" s="268">
        <v>-21.246441739999998</v>
      </c>
      <c r="AH11" s="268">
        <v>-60.199960189999999</v>
      </c>
      <c r="AI11" s="268">
        <v>-38.916259799999999</v>
      </c>
      <c r="AJ11" s="268">
        <v>-53.741</v>
      </c>
    </row>
    <row r="12" spans="1:36" s="9" customFormat="1" ht="15" customHeight="1">
      <c r="A12" s="228" t="s">
        <v>356</v>
      </c>
      <c r="B12" s="269">
        <v>-215.53</v>
      </c>
      <c r="C12" s="269">
        <v>-231.869</v>
      </c>
      <c r="D12" s="269">
        <v>-249.499</v>
      </c>
      <c r="E12" s="269">
        <v>-228.12299999999999</v>
      </c>
      <c r="F12" s="269">
        <v>-294.74700000000001</v>
      </c>
      <c r="G12" s="269">
        <v>-325.209</v>
      </c>
      <c r="H12" s="269">
        <v>-323.27600000000001</v>
      </c>
      <c r="I12" s="269">
        <v>-440.71800000000002</v>
      </c>
      <c r="J12" s="269">
        <v>-352.64600000000002</v>
      </c>
      <c r="K12" s="269">
        <v>-243.953</v>
      </c>
      <c r="L12" s="269">
        <v>-322.44</v>
      </c>
      <c r="M12" s="269">
        <v>-174.63900000000001</v>
      </c>
      <c r="N12" s="269">
        <v>-344.89</v>
      </c>
      <c r="O12" s="269">
        <v>-289.57</v>
      </c>
      <c r="P12" s="269">
        <v>-362.1</v>
      </c>
      <c r="Q12" s="269">
        <v>-321.49</v>
      </c>
      <c r="R12" s="269">
        <v>-315.61</v>
      </c>
      <c r="S12" s="269">
        <v>-314.01232408000004</v>
      </c>
      <c r="T12" s="269">
        <v>-275.13</v>
      </c>
      <c r="U12" s="269">
        <v>-304.93799999999999</v>
      </c>
      <c r="V12" s="269">
        <v>-299.03500000000003</v>
      </c>
      <c r="W12" s="269">
        <v>-297.09199999999998</v>
      </c>
      <c r="X12" s="269">
        <v>-263.97000000000003</v>
      </c>
      <c r="Y12" s="269">
        <v>-369.62650343208259</v>
      </c>
      <c r="Z12" s="269">
        <v>-244.8574040525375</v>
      </c>
      <c r="AA12" s="269">
        <v>-278.99859143746232</v>
      </c>
      <c r="AB12" s="269">
        <v>-259.87261449000005</v>
      </c>
      <c r="AC12" s="269">
        <v>-311.16538666999998</v>
      </c>
      <c r="AD12" s="269">
        <v>-320.49303256999997</v>
      </c>
      <c r="AE12" s="269">
        <v>-232.59985065000001</v>
      </c>
      <c r="AF12" s="269">
        <v>-285.94752399000004</v>
      </c>
      <c r="AG12" s="269">
        <v>-246.51291437</v>
      </c>
      <c r="AH12" s="269">
        <v>-284.62837715000001</v>
      </c>
      <c r="AI12" s="269">
        <v>-259.40083294999994</v>
      </c>
      <c r="AJ12" s="269">
        <v>-288.43599999999998</v>
      </c>
    </row>
    <row r="13" spans="1:36" s="9" customFormat="1" ht="15" customHeight="1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  <c r="U13" s="272"/>
      <c r="V13" s="272"/>
      <c r="W13" s="272"/>
      <c r="X13" s="278"/>
      <c r="Y13" s="278"/>
      <c r="Z13" s="278"/>
      <c r="AA13" s="278"/>
      <c r="AB13" s="278"/>
      <c r="AC13" s="278"/>
      <c r="AD13" s="278"/>
      <c r="AE13" s="278"/>
      <c r="AF13" s="278"/>
      <c r="AG13" s="272"/>
      <c r="AH13" s="272"/>
      <c r="AI13" s="272"/>
      <c r="AJ13" s="272"/>
    </row>
    <row r="14" spans="1:36" ht="15" customHeight="1">
      <c r="A14" s="263" t="s">
        <v>392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</row>
    <row r="15" spans="1:36" ht="15" customHeight="1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36" ht="15" customHeight="1"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0:19" ht="15" customHeight="1"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0:19" ht="15" customHeight="1"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0:19" ht="15" customHeight="1"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0:19" ht="15" customHeight="1">
      <c r="J20" s="56"/>
      <c r="K20" s="56"/>
      <c r="L20" s="56"/>
      <c r="M20" s="56"/>
      <c r="N20" s="56"/>
      <c r="O20" s="56"/>
      <c r="P20" s="56"/>
      <c r="Q20" s="56"/>
      <c r="R20" s="56"/>
      <c r="S20" s="56"/>
    </row>
  </sheetData>
  <hyperlinks>
    <hyperlink ref="A2" location="Contents!A1" display="              (Contents)" xr:uid="{8FF8049E-69B8-4C07-9088-54CF32A17AA1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14999847407452621"/>
    <pageSetUpPr fitToPage="1"/>
  </sheetPr>
  <dimension ref="A1:AK57"/>
  <sheetViews>
    <sheetView showGridLines="0" zoomScale="80" zoomScaleNormal="80" workbookViewId="0">
      <pane xSplit="1" ySplit="4" topLeftCell="U5" activePane="bottomRight" state="frozen"/>
      <selection activeCell="W21" sqref="W21"/>
      <selection pane="topRight" activeCell="W21" sqref="W21"/>
      <selection pane="bottomLeft" activeCell="W21" sqref="W21"/>
      <selection pane="bottomRight" activeCell="AJ4" sqref="AJ4"/>
    </sheetView>
  </sheetViews>
  <sheetFormatPr defaultRowHeight="15" customHeight="1"/>
  <cols>
    <col min="1" max="1" width="67.85546875" style="41" customWidth="1"/>
    <col min="2" max="5" width="10.42578125" style="40" bestFit="1" customWidth="1"/>
    <col min="6" max="14" width="10.42578125" style="43" bestFit="1" customWidth="1"/>
    <col min="15" max="17" width="9.28515625" style="43" bestFit="1" customWidth="1"/>
    <col min="18" max="19" width="10.42578125" style="43" bestFit="1" customWidth="1"/>
    <col min="20" max="21" width="10.42578125" style="40" bestFit="1" customWidth="1"/>
    <col min="22" max="36" width="10.42578125" style="40" customWidth="1"/>
    <col min="37" max="16384" width="9.140625" style="40"/>
  </cols>
  <sheetData>
    <row r="1" spans="1:37" s="27" customFormat="1" ht="55.5" customHeight="1">
      <c r="A1" s="1"/>
      <c r="B1" s="23"/>
      <c r="C1" s="23"/>
      <c r="D1" s="23"/>
      <c r="E1" s="24"/>
      <c r="F1" s="25"/>
      <c r="G1" s="25"/>
      <c r="H1" s="25">
        <v>-1</v>
      </c>
      <c r="I1" s="25"/>
      <c r="J1" s="25"/>
      <c r="K1" s="25"/>
      <c r="L1" s="25"/>
      <c r="M1" s="25"/>
      <c r="N1" s="25"/>
      <c r="O1" s="26"/>
    </row>
    <row r="2" spans="1:37" s="27" customFormat="1" ht="15" customHeight="1">
      <c r="A2" s="160" t="s">
        <v>350</v>
      </c>
      <c r="B2" s="23"/>
      <c r="C2" s="23"/>
      <c r="D2" s="23"/>
      <c r="E2" s="24"/>
      <c r="F2" s="25"/>
      <c r="G2" s="25"/>
      <c r="H2" s="25"/>
      <c r="I2" s="25">
        <v>-1</v>
      </c>
      <c r="J2" s="25"/>
      <c r="K2" s="25"/>
      <c r="L2" s="25"/>
      <c r="M2" s="25"/>
      <c r="N2" s="25"/>
      <c r="O2" s="26"/>
    </row>
    <row r="3" spans="1:37" s="28" customFormat="1" ht="15" customHeight="1">
      <c r="A3" s="6"/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s="74" customFormat="1" ht="15" customHeight="1">
      <c r="A4" s="279" t="s">
        <v>488</v>
      </c>
      <c r="B4" s="280" t="s">
        <v>0</v>
      </c>
      <c r="C4" s="280" t="s">
        <v>2</v>
      </c>
      <c r="D4" s="280" t="s">
        <v>266</v>
      </c>
      <c r="E4" s="280" t="s">
        <v>273</v>
      </c>
      <c r="F4" s="280" t="s">
        <v>1</v>
      </c>
      <c r="G4" s="280" t="s">
        <v>4</v>
      </c>
      <c r="H4" s="280" t="s">
        <v>267</v>
      </c>
      <c r="I4" s="280" t="s">
        <v>274</v>
      </c>
      <c r="J4" s="280" t="s">
        <v>9</v>
      </c>
      <c r="K4" s="280" t="s">
        <v>10</v>
      </c>
      <c r="L4" s="280" t="s">
        <v>268</v>
      </c>
      <c r="M4" s="280" t="s">
        <v>275</v>
      </c>
      <c r="N4" s="280" t="s">
        <v>14</v>
      </c>
      <c r="O4" s="280" t="s">
        <v>34</v>
      </c>
      <c r="P4" s="280" t="s">
        <v>269</v>
      </c>
      <c r="Q4" s="280" t="s">
        <v>276</v>
      </c>
      <c r="R4" s="280" t="s">
        <v>39</v>
      </c>
      <c r="S4" s="280" t="s">
        <v>43</v>
      </c>
      <c r="T4" s="280" t="s">
        <v>270</v>
      </c>
      <c r="U4" s="280" t="s">
        <v>277</v>
      </c>
      <c r="V4" s="280" t="s">
        <v>54</v>
      </c>
      <c r="W4" s="280" t="s">
        <v>60</v>
      </c>
      <c r="X4" s="280" t="s">
        <v>271</v>
      </c>
      <c r="Y4" s="280" t="s">
        <v>278</v>
      </c>
      <c r="Z4" s="280" t="s">
        <v>63</v>
      </c>
      <c r="AA4" s="280" t="s">
        <v>64</v>
      </c>
      <c r="AB4" s="280" t="s">
        <v>65</v>
      </c>
      <c r="AC4" s="280" t="s">
        <v>279</v>
      </c>
      <c r="AD4" s="280" t="s">
        <v>68</v>
      </c>
      <c r="AE4" s="280" t="s">
        <v>69</v>
      </c>
      <c r="AF4" s="280" t="s">
        <v>173</v>
      </c>
      <c r="AG4" s="280" t="s">
        <v>174</v>
      </c>
      <c r="AH4" s="280" t="s">
        <v>70</v>
      </c>
      <c r="AI4" s="280" t="s">
        <v>71</v>
      </c>
      <c r="AJ4" s="280" t="s">
        <v>155</v>
      </c>
      <c r="AK4" s="28"/>
    </row>
    <row r="5" spans="1:37" s="75" customFormat="1" ht="15" customHeight="1">
      <c r="A5" s="228" t="s">
        <v>139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</row>
    <row r="6" spans="1:37" s="76" customFormat="1" ht="15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</row>
    <row r="7" spans="1:37" s="75" customFormat="1" ht="15" customHeight="1">
      <c r="A7" s="228" t="s">
        <v>357</v>
      </c>
      <c r="B7" s="221">
        <v>70339.289999999994</v>
      </c>
      <c r="C7" s="221">
        <v>73825.286999999997</v>
      </c>
      <c r="D7" s="221">
        <v>79135.370999999999</v>
      </c>
      <c r="E7" s="221">
        <v>63347.925999999999</v>
      </c>
      <c r="F7" s="221">
        <v>63717.72</v>
      </c>
      <c r="G7" s="221">
        <v>58878.98</v>
      </c>
      <c r="H7" s="221">
        <v>54090.603999999999</v>
      </c>
      <c r="I7" s="221">
        <v>64234.017</v>
      </c>
      <c r="J7" s="221">
        <v>63071.025999999998</v>
      </c>
      <c r="K7" s="221">
        <v>59062.939000000013</v>
      </c>
      <c r="L7" s="221">
        <v>61591.843000000001</v>
      </c>
      <c r="M7" s="221">
        <f>SUM(M8:M15)</f>
        <v>54105.363000000005</v>
      </c>
      <c r="N7" s="221">
        <v>55647.595999999998</v>
      </c>
      <c r="O7" s="221">
        <v>49189.952999999994</v>
      </c>
      <c r="P7" s="221">
        <v>49730.337000000007</v>
      </c>
      <c r="Q7" s="221">
        <v>48071.862000000001</v>
      </c>
      <c r="R7" s="221">
        <v>56277.345999999998</v>
      </c>
      <c r="S7" s="221">
        <v>55112.406999999999</v>
      </c>
      <c r="T7" s="221">
        <v>63348.02</v>
      </c>
      <c r="U7" s="221">
        <v>61610.224999999999</v>
      </c>
      <c r="V7" s="221">
        <v>61787.22</v>
      </c>
      <c r="W7" s="221">
        <v>64774.33</v>
      </c>
      <c r="X7" s="221">
        <v>56896.62</v>
      </c>
      <c r="Y7" s="221">
        <v>55614.057000000001</v>
      </c>
      <c r="Z7" s="221">
        <v>60111.536999999997</v>
      </c>
      <c r="AA7" s="221">
        <v>55290.76</v>
      </c>
      <c r="AB7" s="221">
        <v>56281.942999999999</v>
      </c>
      <c r="AC7" s="221">
        <v>50142.741000000002</v>
      </c>
      <c r="AD7" s="221">
        <v>53380.525000000001</v>
      </c>
      <c r="AE7" s="221">
        <v>55929.951999999997</v>
      </c>
      <c r="AF7" s="221">
        <v>54933.974999999999</v>
      </c>
      <c r="AG7" s="221">
        <v>56546.074000000001</v>
      </c>
      <c r="AH7" s="221">
        <v>49393.444000000003</v>
      </c>
      <c r="AI7" s="221">
        <v>48158.222000000002</v>
      </c>
      <c r="AJ7" s="221">
        <v>54287.727415419999</v>
      </c>
    </row>
    <row r="8" spans="1:37" ht="15" customHeight="1">
      <c r="A8" s="226" t="s">
        <v>140</v>
      </c>
      <c r="B8" s="223">
        <v>105.502</v>
      </c>
      <c r="C8" s="223">
        <v>151.625</v>
      </c>
      <c r="D8" s="223">
        <v>124.913</v>
      </c>
      <c r="E8" s="223">
        <v>187.54300000000001</v>
      </c>
      <c r="F8" s="223">
        <v>96.614999999999995</v>
      </c>
      <c r="G8" s="223">
        <v>162.87299999999999</v>
      </c>
      <c r="H8" s="223">
        <v>140.71100000000001</v>
      </c>
      <c r="I8" s="223">
        <v>155.07</v>
      </c>
      <c r="J8" s="223">
        <v>1639.249</v>
      </c>
      <c r="K8" s="223">
        <v>129.851</v>
      </c>
      <c r="L8" s="223">
        <v>135.52500000000001</v>
      </c>
      <c r="M8" s="223">
        <v>206.29900000000001</v>
      </c>
      <c r="N8" s="223">
        <v>90.41</v>
      </c>
      <c r="O8" s="223">
        <v>118.71299999999999</v>
      </c>
      <c r="P8" s="223">
        <v>150.291</v>
      </c>
      <c r="Q8" s="223">
        <v>190.24299999999999</v>
      </c>
      <c r="R8" s="223">
        <v>123.697</v>
      </c>
      <c r="S8" s="223">
        <v>220.55199999999999</v>
      </c>
      <c r="T8" s="223">
        <v>223.95</v>
      </c>
      <c r="U8" s="223">
        <v>179.91499999999999</v>
      </c>
      <c r="V8" s="223">
        <v>209.86</v>
      </c>
      <c r="W8" s="223">
        <v>141.13999999999999</v>
      </c>
      <c r="X8" s="223">
        <v>175.79</v>
      </c>
      <c r="Y8" s="223">
        <v>183.56899999999999</v>
      </c>
      <c r="Z8" s="223">
        <v>169.94400000000002</v>
      </c>
      <c r="AA8" s="223">
        <v>134.9</v>
      </c>
      <c r="AB8" s="223">
        <v>101.922</v>
      </c>
      <c r="AC8" s="223">
        <v>296.33499999999998</v>
      </c>
      <c r="AD8" s="223">
        <v>159.14699999999999</v>
      </c>
      <c r="AE8" s="223">
        <v>92.028999999999996</v>
      </c>
      <c r="AF8" s="223">
        <v>405.46100000000001</v>
      </c>
      <c r="AG8" s="223">
        <v>201.874</v>
      </c>
      <c r="AH8" s="223">
        <v>156.79400000000001</v>
      </c>
      <c r="AI8" s="223">
        <v>306.44200000000001</v>
      </c>
      <c r="AJ8" s="223">
        <v>129.48141541999999</v>
      </c>
    </row>
    <row r="9" spans="1:37" ht="15" customHeight="1">
      <c r="A9" s="226" t="s">
        <v>358</v>
      </c>
      <c r="B9" s="223">
        <v>16631.969000000001</v>
      </c>
      <c r="C9" s="223">
        <v>16680.547999999999</v>
      </c>
      <c r="D9" s="223">
        <v>17304.266</v>
      </c>
      <c r="E9" s="223">
        <v>15949.050999999999</v>
      </c>
      <c r="F9" s="223">
        <v>17034.136999999999</v>
      </c>
      <c r="G9" s="223">
        <v>14157.960999999999</v>
      </c>
      <c r="H9" s="223">
        <v>9653.5390000000007</v>
      </c>
      <c r="I9" s="223">
        <v>16562.581999999999</v>
      </c>
      <c r="J9" s="223">
        <v>15841.6</v>
      </c>
      <c r="K9" s="223">
        <v>14575.386</v>
      </c>
      <c r="L9" s="223">
        <v>15480.999</v>
      </c>
      <c r="M9" s="223">
        <v>11622.995000000001</v>
      </c>
      <c r="N9" s="223">
        <v>11853.62</v>
      </c>
      <c r="O9" s="223">
        <v>6320.89</v>
      </c>
      <c r="P9" s="223">
        <v>11121.772999999999</v>
      </c>
      <c r="Q9" s="223">
        <v>7337.4859999999999</v>
      </c>
      <c r="R9" s="223">
        <v>14639.145</v>
      </c>
      <c r="S9" s="223">
        <v>18033.784</v>
      </c>
      <c r="T9" s="223">
        <v>16037</v>
      </c>
      <c r="U9" s="223">
        <v>16892.435000000001</v>
      </c>
      <c r="V9" s="223">
        <v>16978.400000000001</v>
      </c>
      <c r="W9" s="223">
        <v>19808.38</v>
      </c>
      <c r="X9" s="223">
        <v>17026.509999999998</v>
      </c>
      <c r="Y9" s="223">
        <v>17066.698</v>
      </c>
      <c r="Z9" s="223">
        <v>17862.161</v>
      </c>
      <c r="AA9" s="223">
        <v>17742.062000000002</v>
      </c>
      <c r="AB9" s="223">
        <v>17884.315000000002</v>
      </c>
      <c r="AC9" s="223">
        <v>15108.17</v>
      </c>
      <c r="AD9" s="223">
        <v>16354.755999999999</v>
      </c>
      <c r="AE9" s="223">
        <v>20657.522000000001</v>
      </c>
      <c r="AF9" s="223">
        <v>13815.031999999999</v>
      </c>
      <c r="AG9" s="223">
        <v>12901.168</v>
      </c>
      <c r="AH9" s="223">
        <v>9923.5650000000005</v>
      </c>
      <c r="AI9" s="223">
        <v>6643.2439999999997</v>
      </c>
      <c r="AJ9" s="223">
        <v>7633.7969999999996</v>
      </c>
    </row>
    <row r="10" spans="1:37" ht="15" customHeight="1">
      <c r="A10" s="226" t="s">
        <v>359</v>
      </c>
      <c r="B10" s="223">
        <v>17329.599999999999</v>
      </c>
      <c r="C10" s="223">
        <v>19586.785</v>
      </c>
      <c r="D10" s="223">
        <v>20185.32</v>
      </c>
      <c r="E10" s="223">
        <v>12399.532999999999</v>
      </c>
      <c r="F10" s="223">
        <v>13374.196</v>
      </c>
      <c r="G10" s="223">
        <v>10744.442999999999</v>
      </c>
      <c r="H10" s="223">
        <v>11564.94</v>
      </c>
      <c r="I10" s="223">
        <v>14095.648999999999</v>
      </c>
      <c r="J10" s="223">
        <v>14376.421</v>
      </c>
      <c r="K10" s="223">
        <v>13703.188</v>
      </c>
      <c r="L10" s="223">
        <v>15101.635</v>
      </c>
      <c r="M10" s="223">
        <v>14814.611000000001</v>
      </c>
      <c r="N10" s="223">
        <v>12285.362999999999</v>
      </c>
      <c r="O10" s="223">
        <v>14189.83</v>
      </c>
      <c r="P10" s="223">
        <v>10209.243</v>
      </c>
      <c r="Q10" s="223">
        <v>12010.263999999999</v>
      </c>
      <c r="R10" s="223">
        <v>13219.619000000001</v>
      </c>
      <c r="S10" s="223">
        <v>8877.1730000000007</v>
      </c>
      <c r="T10" s="223">
        <v>18062.759999999998</v>
      </c>
      <c r="U10" s="223">
        <v>15691.286</v>
      </c>
      <c r="V10" s="223">
        <v>17082.66</v>
      </c>
      <c r="W10" s="223">
        <v>16870.63</v>
      </c>
      <c r="X10" s="223">
        <v>13164.09</v>
      </c>
      <c r="Y10" s="223">
        <v>12518.174000000001</v>
      </c>
      <c r="Z10" s="223">
        <v>15388.964</v>
      </c>
      <c r="AA10" s="223">
        <v>11052.097</v>
      </c>
      <c r="AB10" s="223">
        <v>11486.922</v>
      </c>
      <c r="AC10" s="223">
        <v>8770.23</v>
      </c>
      <c r="AD10" s="223">
        <v>9861.3739999999998</v>
      </c>
      <c r="AE10" s="223">
        <v>7032.7</v>
      </c>
      <c r="AF10" s="223">
        <v>11362.724</v>
      </c>
      <c r="AG10" s="223">
        <v>15065.789000000001</v>
      </c>
      <c r="AH10" s="223">
        <v>9588.2060000000001</v>
      </c>
      <c r="AI10" s="223">
        <v>11047.022999999999</v>
      </c>
      <c r="AJ10" s="223">
        <v>13469.665000000001</v>
      </c>
    </row>
    <row r="11" spans="1:37" ht="15" customHeight="1">
      <c r="A11" s="226" t="s">
        <v>360</v>
      </c>
      <c r="B11" s="223">
        <v>6331.4570000000003</v>
      </c>
      <c r="C11" s="223">
        <v>6113.585</v>
      </c>
      <c r="D11" s="223">
        <v>6254.0770000000002</v>
      </c>
      <c r="E11" s="223">
        <v>6032.915</v>
      </c>
      <c r="F11" s="223">
        <v>3927.4940000000001</v>
      </c>
      <c r="G11" s="223">
        <v>3013.4540000000002</v>
      </c>
      <c r="H11" s="223">
        <v>1836.14</v>
      </c>
      <c r="I11" s="223">
        <v>1309.7660000000001</v>
      </c>
      <c r="J11" s="223">
        <v>781.37</v>
      </c>
      <c r="K11" s="223">
        <v>399.452</v>
      </c>
      <c r="L11" s="223">
        <v>198.89099999999999</v>
      </c>
      <c r="M11" s="223">
        <v>239.33</v>
      </c>
      <c r="N11" s="223">
        <v>170.58199999999999</v>
      </c>
      <c r="O11" s="223">
        <v>109.958</v>
      </c>
      <c r="P11" s="223">
        <v>66.565793689999992</v>
      </c>
      <c r="Q11" s="223">
        <v>76.703000000000003</v>
      </c>
      <c r="R11" s="223">
        <v>66.506</v>
      </c>
      <c r="S11" s="223">
        <v>58.860999999999997</v>
      </c>
      <c r="T11" s="223">
        <v>89.6</v>
      </c>
      <c r="U11" s="223">
        <v>72.156999999999996</v>
      </c>
      <c r="V11" s="223">
        <v>441.54</v>
      </c>
      <c r="W11" s="223">
        <v>619.14</v>
      </c>
      <c r="X11" s="223">
        <v>330.42</v>
      </c>
      <c r="Y11" s="223">
        <v>340.64100000000002</v>
      </c>
      <c r="Z11" s="223">
        <v>106.89500000000001</v>
      </c>
      <c r="AA11" s="223">
        <v>357.10900000000004</v>
      </c>
      <c r="AB11" s="223">
        <v>401.012</v>
      </c>
      <c r="AC11" s="223">
        <v>14.156000000000001</v>
      </c>
      <c r="AD11" s="223">
        <v>233.21100000000001</v>
      </c>
      <c r="AE11" s="223">
        <v>2234.962</v>
      </c>
      <c r="AF11" s="223">
        <v>645.654</v>
      </c>
      <c r="AG11" s="223">
        <v>942.72</v>
      </c>
      <c r="AH11" s="223">
        <v>723.971</v>
      </c>
      <c r="AI11" s="223">
        <v>867.84500000000003</v>
      </c>
      <c r="AJ11" s="223">
        <v>1959.4559999999999</v>
      </c>
    </row>
    <row r="12" spans="1:37" ht="15" customHeight="1">
      <c r="A12" s="226" t="s">
        <v>146</v>
      </c>
      <c r="B12" s="223">
        <v>22437.557000000001</v>
      </c>
      <c r="C12" s="223">
        <v>23482.252</v>
      </c>
      <c r="D12" s="223">
        <v>24992.476999999999</v>
      </c>
      <c r="E12" s="223">
        <v>23016.66</v>
      </c>
      <c r="F12" s="223">
        <v>23331.672999999999</v>
      </c>
      <c r="G12" s="223">
        <v>24013.217000000001</v>
      </c>
      <c r="H12" s="223">
        <v>23864.682000000001</v>
      </c>
      <c r="I12" s="223">
        <v>24301.495999999999</v>
      </c>
      <c r="J12" s="223">
        <v>23573.826000000001</v>
      </c>
      <c r="K12" s="223">
        <v>23953.784</v>
      </c>
      <c r="L12" s="223">
        <v>23529.863000000001</v>
      </c>
      <c r="M12" s="223">
        <v>23521.085999999999</v>
      </c>
      <c r="N12" s="223">
        <v>23012.491000000002</v>
      </c>
      <c r="O12" s="223">
        <v>23692.652999999998</v>
      </c>
      <c r="P12" s="223">
        <v>23555.15</v>
      </c>
      <c r="Q12" s="223">
        <v>22945.815999999999</v>
      </c>
      <c r="R12" s="223">
        <v>23372.973999999998</v>
      </c>
      <c r="S12" s="223">
        <v>21807.194</v>
      </c>
      <c r="T12" s="223">
        <v>22180.6</v>
      </c>
      <c r="U12" s="223">
        <v>21187.84</v>
      </c>
      <c r="V12" s="223">
        <v>20278.13</v>
      </c>
      <c r="W12" s="223">
        <v>19854.080000000002</v>
      </c>
      <c r="X12" s="223">
        <v>19728.66</v>
      </c>
      <c r="Y12" s="223">
        <v>19302.621999999999</v>
      </c>
      <c r="Z12" s="223">
        <v>19538.376</v>
      </c>
      <c r="AA12" s="223">
        <v>19558.524999999998</v>
      </c>
      <c r="AB12" s="223">
        <v>19530.962</v>
      </c>
      <c r="AC12" s="223">
        <v>19912.865000000002</v>
      </c>
      <c r="AD12" s="223">
        <v>19648.831999999999</v>
      </c>
      <c r="AE12" s="223">
        <v>20234.404999999999</v>
      </c>
      <c r="AF12" s="223">
        <v>20905.954000000002</v>
      </c>
      <c r="AG12" s="223">
        <v>20969.080999999998</v>
      </c>
      <c r="AH12" s="223">
        <v>21576.992999999999</v>
      </c>
      <c r="AI12" s="223">
        <v>22285.914000000001</v>
      </c>
      <c r="AJ12" s="223">
        <v>23766.414000000001</v>
      </c>
    </row>
    <row r="13" spans="1:37" ht="15" customHeight="1">
      <c r="A13" s="226" t="s">
        <v>284</v>
      </c>
      <c r="B13" s="223">
        <v>3531.6570000000002</v>
      </c>
      <c r="C13" s="223">
        <v>3208.5839999999998</v>
      </c>
      <c r="D13" s="223">
        <v>3112.4189999999999</v>
      </c>
      <c r="E13" s="223">
        <v>2736.989</v>
      </c>
      <c r="F13" s="223">
        <v>2367.1190000000001</v>
      </c>
      <c r="G13" s="223">
        <v>2194.636</v>
      </c>
      <c r="H13" s="223">
        <v>1843.374</v>
      </c>
      <c r="I13" s="223">
        <v>1628.181</v>
      </c>
      <c r="J13" s="223">
        <v>1336.3489999999999</v>
      </c>
      <c r="K13" s="223">
        <v>1197.425</v>
      </c>
      <c r="L13" s="223">
        <v>952.31</v>
      </c>
      <c r="M13" s="223">
        <v>541.89700000000005</v>
      </c>
      <c r="N13" s="223">
        <v>396.70100000000002</v>
      </c>
      <c r="O13" s="223">
        <v>479.90899999999999</v>
      </c>
      <c r="P13" s="223">
        <v>468.09500000000003</v>
      </c>
      <c r="Q13" s="223">
        <v>205.571</v>
      </c>
      <c r="R13" s="223">
        <v>304.72399999999999</v>
      </c>
      <c r="S13" s="223">
        <v>199.14599999999999</v>
      </c>
      <c r="T13" s="223">
        <v>129.72999999999999</v>
      </c>
      <c r="U13" s="223">
        <v>97.924999999999997</v>
      </c>
      <c r="V13" s="223">
        <v>119.61</v>
      </c>
      <c r="W13" s="223">
        <v>102.69</v>
      </c>
      <c r="X13" s="223">
        <v>95.61</v>
      </c>
      <c r="Y13" s="223">
        <v>70.111000000000004</v>
      </c>
      <c r="Z13" s="223">
        <v>68.182999999999993</v>
      </c>
      <c r="AA13" s="223">
        <v>69.814000000000007</v>
      </c>
      <c r="AB13" s="223">
        <v>117.413</v>
      </c>
      <c r="AC13" s="223">
        <v>144.63999999999999</v>
      </c>
      <c r="AD13" s="223">
        <v>161.59100000000001</v>
      </c>
      <c r="AE13" s="223">
        <v>161.411</v>
      </c>
      <c r="AF13" s="223">
        <v>155.26</v>
      </c>
      <c r="AG13" s="223">
        <v>137.762</v>
      </c>
      <c r="AH13" s="223">
        <v>108.568</v>
      </c>
      <c r="AI13" s="223">
        <v>78.105999999999995</v>
      </c>
      <c r="AJ13" s="223">
        <v>59.517000000000003</v>
      </c>
    </row>
    <row r="14" spans="1:37" ht="15" customHeight="1">
      <c r="A14" s="226" t="s">
        <v>361</v>
      </c>
      <c r="B14" s="223">
        <v>3699.67</v>
      </c>
      <c r="C14" s="223">
        <v>3796.8560000000002</v>
      </c>
      <c r="D14" s="223">
        <v>6855.1379999999999</v>
      </c>
      <c r="E14" s="223">
        <v>2680.6120000000001</v>
      </c>
      <c r="F14" s="223">
        <v>3308.9229999999998</v>
      </c>
      <c r="G14" s="223">
        <v>4320.7839999999997</v>
      </c>
      <c r="H14" s="223">
        <v>4894.5159999999996</v>
      </c>
      <c r="I14" s="223">
        <v>5910.2150000000001</v>
      </c>
      <c r="J14" s="223">
        <v>5249.32</v>
      </c>
      <c r="K14" s="223">
        <v>4829.5910000000003</v>
      </c>
      <c r="L14" s="223">
        <v>5641.9040000000005</v>
      </c>
      <c r="M14" s="223">
        <v>2644.2240000000002</v>
      </c>
      <c r="N14" s="223">
        <v>7346.1390000000001</v>
      </c>
      <c r="O14" s="223">
        <v>4101.5259999999998</v>
      </c>
      <c r="P14" s="223">
        <v>3972.3530000000001</v>
      </c>
      <c r="Q14" s="223">
        <v>5112.0860000000002</v>
      </c>
      <c r="R14" s="223">
        <v>4358.1729999999998</v>
      </c>
      <c r="S14" s="223">
        <v>5744.8890000000001</v>
      </c>
      <c r="T14" s="223">
        <v>6413.35</v>
      </c>
      <c r="U14" s="223">
        <v>7237.5360000000001</v>
      </c>
      <c r="V14" s="223">
        <v>6402.9</v>
      </c>
      <c r="W14" s="223">
        <v>6930.94</v>
      </c>
      <c r="X14" s="223">
        <v>5933.85</v>
      </c>
      <c r="Y14" s="223">
        <v>5861.62</v>
      </c>
      <c r="Z14" s="223">
        <v>6716.65</v>
      </c>
      <c r="AA14" s="223">
        <v>6123.4049999999997</v>
      </c>
      <c r="AB14" s="223">
        <v>6606.1500000000005</v>
      </c>
      <c r="AC14" s="223">
        <v>5745.451</v>
      </c>
      <c r="AD14" s="223">
        <v>6798.4489999999996</v>
      </c>
      <c r="AE14" s="223">
        <v>5356.4920000000002</v>
      </c>
      <c r="AF14" s="223">
        <v>7500.8530000000001</v>
      </c>
      <c r="AG14" s="223">
        <v>6191.6610000000001</v>
      </c>
      <c r="AH14" s="223">
        <v>7157.94</v>
      </c>
      <c r="AI14" s="223">
        <v>6770.89</v>
      </c>
      <c r="AJ14" s="223">
        <v>7086.8490000000002</v>
      </c>
    </row>
    <row r="15" spans="1:37" ht="15" customHeight="1">
      <c r="A15" s="226" t="s">
        <v>362</v>
      </c>
      <c r="B15" s="223">
        <v>271.87799999999999</v>
      </c>
      <c r="C15" s="223">
        <v>805.05200000000002</v>
      </c>
      <c r="D15" s="223">
        <v>306.76100000000002</v>
      </c>
      <c r="E15" s="223">
        <v>344.62299999999999</v>
      </c>
      <c r="F15" s="223">
        <v>277.56299999999999</v>
      </c>
      <c r="G15" s="223">
        <v>271.61200000000002</v>
      </c>
      <c r="H15" s="223">
        <v>292.69900000000001</v>
      </c>
      <c r="I15" s="223">
        <v>271.05799999999999</v>
      </c>
      <c r="J15" s="223">
        <v>272.89100000000002</v>
      </c>
      <c r="K15" s="223">
        <v>274.262</v>
      </c>
      <c r="L15" s="223">
        <v>550.71600000000001</v>
      </c>
      <c r="M15" s="223">
        <v>514.92100000000005</v>
      </c>
      <c r="N15" s="223">
        <v>492.291</v>
      </c>
      <c r="O15" s="223">
        <v>176.47399999999999</v>
      </c>
      <c r="P15" s="223">
        <v>186.86600000000001</v>
      </c>
      <c r="Q15" s="223">
        <v>193.69300000000001</v>
      </c>
      <c r="R15" s="223">
        <v>192.50800000000001</v>
      </c>
      <c r="S15" s="223">
        <v>170.80799999999999</v>
      </c>
      <c r="T15" s="223">
        <v>211</v>
      </c>
      <c r="U15" s="223">
        <v>251.131</v>
      </c>
      <c r="V15" s="223">
        <v>274.11</v>
      </c>
      <c r="W15" s="223">
        <v>447.34</v>
      </c>
      <c r="X15" s="223">
        <v>441.7</v>
      </c>
      <c r="Y15" s="223">
        <v>270.62200000000001</v>
      </c>
      <c r="Z15" s="223">
        <v>260.36399999999998</v>
      </c>
      <c r="AA15" s="223">
        <v>252.84800000000001</v>
      </c>
      <c r="AB15" s="223">
        <v>153.24699999999999</v>
      </c>
      <c r="AC15" s="223">
        <v>150.89400000000001</v>
      </c>
      <c r="AD15" s="223">
        <v>163.16499999999999</v>
      </c>
      <c r="AE15" s="223">
        <v>160.43100000000001</v>
      </c>
      <c r="AF15" s="223">
        <v>143.03700000000001</v>
      </c>
      <c r="AG15" s="223">
        <v>136.01900000000001</v>
      </c>
      <c r="AH15" s="223">
        <v>157.40700000000001</v>
      </c>
      <c r="AI15" s="223">
        <v>158.75800000000001</v>
      </c>
      <c r="AJ15" s="223">
        <v>182.548</v>
      </c>
    </row>
    <row r="16" spans="1:37" s="75" customFormat="1" ht="15" customHeight="1">
      <c r="A16" s="228" t="s">
        <v>363</v>
      </c>
      <c r="B16" s="221">
        <v>41955.008999999998</v>
      </c>
      <c r="C16" s="221">
        <v>45124.379000000001</v>
      </c>
      <c r="D16" s="221">
        <v>44960.919000000002</v>
      </c>
      <c r="E16" s="221">
        <v>48258.491000000002</v>
      </c>
      <c r="F16" s="221">
        <v>48699.542000000001</v>
      </c>
      <c r="G16" s="221">
        <v>53235.442999999999</v>
      </c>
      <c r="H16" s="221">
        <v>56157.152999999998</v>
      </c>
      <c r="I16" s="221">
        <v>57111.720999999998</v>
      </c>
      <c r="J16" s="221">
        <v>56310.394999999997</v>
      </c>
      <c r="K16" s="221">
        <v>52576.441999999995</v>
      </c>
      <c r="L16" s="221">
        <v>48652.033000000003</v>
      </c>
      <c r="M16" s="221">
        <v>50943.133999999998</v>
      </c>
      <c r="N16" s="221">
        <v>48624.087999999996</v>
      </c>
      <c r="O16" s="221">
        <v>46714.07</v>
      </c>
      <c r="P16" s="221">
        <v>47875.242000000013</v>
      </c>
      <c r="Q16" s="221">
        <v>50155.334000000003</v>
      </c>
      <c r="R16" s="221">
        <v>48864.915999999997</v>
      </c>
      <c r="S16" s="221">
        <v>47823.050999999999</v>
      </c>
      <c r="T16" s="221">
        <v>46492.58</v>
      </c>
      <c r="U16" s="221">
        <v>48089.398000000001</v>
      </c>
      <c r="V16" s="221">
        <v>47102.81</v>
      </c>
      <c r="W16" s="221">
        <v>42789.83</v>
      </c>
      <c r="X16" s="221">
        <v>46304.55</v>
      </c>
      <c r="Y16" s="221">
        <v>46724.031000000003</v>
      </c>
      <c r="Z16" s="221">
        <v>43502.758000000002</v>
      </c>
      <c r="AA16" s="221">
        <v>46367.205000000002</v>
      </c>
      <c r="AB16" s="221">
        <v>42223.231</v>
      </c>
      <c r="AC16" s="221">
        <v>42360.555999999997</v>
      </c>
      <c r="AD16" s="221">
        <v>39928.230000000003</v>
      </c>
      <c r="AE16" s="221">
        <v>40820.245999999999</v>
      </c>
      <c r="AF16" s="221">
        <v>40795.021999999997</v>
      </c>
      <c r="AG16" s="221">
        <v>43024.088000000003</v>
      </c>
      <c r="AH16" s="221">
        <v>41673.044000000002</v>
      </c>
      <c r="AI16" s="221">
        <v>43025.18</v>
      </c>
      <c r="AJ16" s="221">
        <v>44539.523000000001</v>
      </c>
    </row>
    <row r="17" spans="1:36" ht="15" customHeight="1">
      <c r="A17" s="226" t="s">
        <v>358</v>
      </c>
      <c r="B17" s="223">
        <v>502.15699999999998</v>
      </c>
      <c r="C17" s="223">
        <v>382.82</v>
      </c>
      <c r="D17" s="223">
        <v>338.25700000000001</v>
      </c>
      <c r="E17" s="223">
        <v>357.52100000000002</v>
      </c>
      <c r="F17" s="223">
        <v>527.66899999999998</v>
      </c>
      <c r="G17" s="223">
        <v>526.75</v>
      </c>
      <c r="H17" s="223">
        <v>162.77000000000001</v>
      </c>
      <c r="I17" s="223">
        <v>198.66</v>
      </c>
      <c r="J17" s="223">
        <v>329.70600000000002</v>
      </c>
      <c r="K17" s="223">
        <v>236.66200000000001</v>
      </c>
      <c r="L17" s="223">
        <v>455.00200000000001</v>
      </c>
      <c r="M17" s="223">
        <v>82.504999999999995</v>
      </c>
      <c r="N17" s="223">
        <v>161.65</v>
      </c>
      <c r="O17" s="223">
        <v>237.64699999999999</v>
      </c>
      <c r="P17" s="223">
        <v>94.734999999999999</v>
      </c>
      <c r="Q17" s="223">
        <v>36.725000000000001</v>
      </c>
      <c r="R17" s="223">
        <v>103.97499999999999</v>
      </c>
      <c r="S17" s="223">
        <v>173.90299999999999</v>
      </c>
      <c r="T17" s="223">
        <v>153.41999999999999</v>
      </c>
      <c r="U17" s="223">
        <v>294.20699999999999</v>
      </c>
      <c r="V17" s="223">
        <v>51.89</v>
      </c>
      <c r="W17" s="223">
        <v>47.01</v>
      </c>
      <c r="X17" s="223">
        <v>66.959999999999994</v>
      </c>
      <c r="Y17" s="223">
        <v>49.582999999999998</v>
      </c>
      <c r="Z17" s="223">
        <v>69.998000000000005</v>
      </c>
      <c r="AA17" s="223">
        <v>199.42599999999999</v>
      </c>
      <c r="AB17" s="223">
        <v>18.93</v>
      </c>
      <c r="AC17" s="223">
        <v>1.5109999999999999</v>
      </c>
      <c r="AD17" s="223">
        <v>1.524</v>
      </c>
      <c r="AE17" s="223">
        <v>0</v>
      </c>
      <c r="AF17" s="223">
        <v>0</v>
      </c>
      <c r="AG17" s="223">
        <v>95.909000000000006</v>
      </c>
      <c r="AH17" s="223">
        <v>0</v>
      </c>
      <c r="AI17" s="223">
        <v>101.367</v>
      </c>
      <c r="AJ17" s="223">
        <v>312.65899999999999</v>
      </c>
    </row>
    <row r="18" spans="1:36" ht="15" customHeight="1">
      <c r="A18" s="226" t="s">
        <v>359</v>
      </c>
      <c r="B18" s="223">
        <v>8274.7260000000006</v>
      </c>
      <c r="C18" s="223">
        <v>10190.727000000001</v>
      </c>
      <c r="D18" s="223">
        <v>7220.2529999999997</v>
      </c>
      <c r="E18" s="223">
        <v>14333.078</v>
      </c>
      <c r="F18" s="223">
        <v>14970.849</v>
      </c>
      <c r="G18" s="223">
        <v>20260.001</v>
      </c>
      <c r="H18" s="223">
        <v>23922.53</v>
      </c>
      <c r="I18" s="223">
        <v>23068.002</v>
      </c>
      <c r="J18" s="223">
        <v>22451.061000000002</v>
      </c>
      <c r="K18" s="223">
        <v>20224.64</v>
      </c>
      <c r="L18" s="223">
        <v>16682.98</v>
      </c>
      <c r="M18" s="223">
        <v>17701.293000000001</v>
      </c>
      <c r="N18" s="223">
        <v>16665.967000000001</v>
      </c>
      <c r="O18" s="223">
        <v>15652.231</v>
      </c>
      <c r="P18" s="223">
        <v>16264.089</v>
      </c>
      <c r="Q18" s="223">
        <v>18627.185000000001</v>
      </c>
      <c r="R18" s="223">
        <v>16242.982</v>
      </c>
      <c r="S18" s="223">
        <v>16875.744000000002</v>
      </c>
      <c r="T18" s="223">
        <v>15227.53</v>
      </c>
      <c r="U18" s="223">
        <v>17282.722000000002</v>
      </c>
      <c r="V18" s="223">
        <v>16963.75</v>
      </c>
      <c r="W18" s="223">
        <v>14818.74</v>
      </c>
      <c r="X18" s="223">
        <v>18458.88</v>
      </c>
      <c r="Y18" s="223">
        <v>18646.867999999999</v>
      </c>
      <c r="Z18" s="223">
        <v>15833.891</v>
      </c>
      <c r="AA18" s="223">
        <v>18674.009999999998</v>
      </c>
      <c r="AB18" s="223">
        <v>14613.949000000001</v>
      </c>
      <c r="AC18" s="223">
        <v>14348.163</v>
      </c>
      <c r="AD18" s="223">
        <v>11860.803</v>
      </c>
      <c r="AE18" s="223">
        <v>12926.59</v>
      </c>
      <c r="AF18" s="223">
        <v>13514.547</v>
      </c>
      <c r="AG18" s="223">
        <v>15321.924000000001</v>
      </c>
      <c r="AH18" s="223">
        <v>14372.565000000001</v>
      </c>
      <c r="AI18" s="223">
        <v>14980.441999999999</v>
      </c>
      <c r="AJ18" s="223">
        <v>17116.284</v>
      </c>
    </row>
    <row r="19" spans="1:36" ht="15" customHeight="1">
      <c r="A19" s="226" t="s">
        <v>332</v>
      </c>
      <c r="B19" s="223">
        <v>30159.267</v>
      </c>
      <c r="C19" s="223">
        <v>31361.53</v>
      </c>
      <c r="D19" s="223">
        <v>32079.771000000001</v>
      </c>
      <c r="E19" s="223">
        <v>28687.876</v>
      </c>
      <c r="F19" s="223">
        <v>27874.152999999998</v>
      </c>
      <c r="G19" s="223">
        <v>27049.187999999998</v>
      </c>
      <c r="H19" s="223">
        <v>26668.615000000002</v>
      </c>
      <c r="I19" s="223">
        <v>27230.991999999998</v>
      </c>
      <c r="J19" s="223">
        <v>26537.29</v>
      </c>
      <c r="K19" s="223">
        <v>25899.370999999999</v>
      </c>
      <c r="L19" s="223">
        <v>25450.758000000002</v>
      </c>
      <c r="M19" s="223">
        <v>25524.569</v>
      </c>
      <c r="N19" s="223">
        <v>24701.428</v>
      </c>
      <c r="O19" s="223">
        <v>23892.528999999999</v>
      </c>
      <c r="P19" s="223">
        <v>24048.06</v>
      </c>
      <c r="Q19" s="223">
        <v>24116.795999999998</v>
      </c>
      <c r="R19" s="223">
        <v>25253.859</v>
      </c>
      <c r="S19" s="223">
        <v>23931.857</v>
      </c>
      <c r="T19" s="223">
        <v>23376.83</v>
      </c>
      <c r="U19" s="223">
        <v>23057.311000000002</v>
      </c>
      <c r="V19" s="223">
        <v>22975.18</v>
      </c>
      <c r="W19" s="223">
        <v>21508.38</v>
      </c>
      <c r="X19" s="223">
        <v>21786.06</v>
      </c>
      <c r="Y19" s="223">
        <v>21443.803</v>
      </c>
      <c r="Z19" s="223">
        <v>21471.035</v>
      </c>
      <c r="AA19" s="223">
        <v>21421.335999999999</v>
      </c>
      <c r="AB19" s="223">
        <v>21831.437000000002</v>
      </c>
      <c r="AC19" s="223">
        <v>21619.738000000001</v>
      </c>
      <c r="AD19" s="223">
        <v>21835.165000000001</v>
      </c>
      <c r="AE19" s="223">
        <v>21668.382000000001</v>
      </c>
      <c r="AF19" s="223">
        <v>21076.238000000001</v>
      </c>
      <c r="AG19" s="223">
        <v>21441.262999999999</v>
      </c>
      <c r="AH19" s="223">
        <v>21697.903999999999</v>
      </c>
      <c r="AI19" s="223">
        <v>22127.969000000001</v>
      </c>
      <c r="AJ19" s="223">
        <v>21645.089</v>
      </c>
    </row>
    <row r="20" spans="1:36" ht="15" customHeight="1">
      <c r="A20" s="226" t="s">
        <v>284</v>
      </c>
      <c r="B20" s="223">
        <v>408.935</v>
      </c>
      <c r="C20" s="223">
        <v>213.357</v>
      </c>
      <c r="D20" s="223">
        <v>397.09899999999999</v>
      </c>
      <c r="E20" s="223">
        <v>378.55799999999999</v>
      </c>
      <c r="F20" s="223">
        <v>408</v>
      </c>
      <c r="G20" s="223">
        <v>228.31899999999999</v>
      </c>
      <c r="H20" s="223">
        <v>281.29199999999997</v>
      </c>
      <c r="I20" s="223">
        <v>272.93799999999999</v>
      </c>
      <c r="J20" s="223">
        <v>221.93799999999999</v>
      </c>
      <c r="K20" s="223">
        <v>149.672</v>
      </c>
      <c r="L20" s="223">
        <v>182.71899999999999</v>
      </c>
      <c r="M20" s="223">
        <v>372.32299999999998</v>
      </c>
      <c r="N20" s="223">
        <v>303.44499999999999</v>
      </c>
      <c r="O20" s="223">
        <v>101.52800000000001</v>
      </c>
      <c r="P20" s="223">
        <v>6.1219999999999999</v>
      </c>
      <c r="Q20" s="223">
        <v>168.77099999999999</v>
      </c>
      <c r="R20" s="223">
        <v>1.256</v>
      </c>
      <c r="S20" s="223">
        <v>28.568999999999999</v>
      </c>
      <c r="T20" s="223">
        <v>65.260000000000005</v>
      </c>
      <c r="U20" s="223">
        <v>68.652000000000001</v>
      </c>
      <c r="V20" s="223">
        <v>21.51</v>
      </c>
      <c r="W20" s="223">
        <v>20.54</v>
      </c>
      <c r="X20" s="223">
        <v>16.3</v>
      </c>
      <c r="Y20" s="223">
        <v>51.219000000000001</v>
      </c>
      <c r="Z20" s="223">
        <v>47.870000000000005</v>
      </c>
      <c r="AA20" s="223">
        <v>53.407000000000004</v>
      </c>
      <c r="AB20" s="223">
        <v>86.823999999999998</v>
      </c>
      <c r="AC20" s="223">
        <v>99.012</v>
      </c>
      <c r="AD20" s="223">
        <v>96.247</v>
      </c>
      <c r="AE20" s="223">
        <v>78.953000000000003</v>
      </c>
      <c r="AF20" s="223">
        <v>65.406999999999996</v>
      </c>
      <c r="AG20" s="223">
        <v>53.356999999999999</v>
      </c>
      <c r="AH20" s="223">
        <v>51.558</v>
      </c>
      <c r="AI20" s="223">
        <v>51.357999999999997</v>
      </c>
      <c r="AJ20" s="223">
        <v>42.064999999999998</v>
      </c>
    </row>
    <row r="21" spans="1:36" ht="15" customHeight="1">
      <c r="A21" s="226" t="s">
        <v>361</v>
      </c>
      <c r="B21" s="223">
        <v>1938.838</v>
      </c>
      <c r="C21" s="223">
        <v>2395.212</v>
      </c>
      <c r="D21" s="223">
        <v>3622.59</v>
      </c>
      <c r="E21" s="223">
        <v>3577.085</v>
      </c>
      <c r="F21" s="223">
        <v>3889.703</v>
      </c>
      <c r="G21" s="223">
        <v>4140.9870000000001</v>
      </c>
      <c r="H21" s="223">
        <v>4170.4979999999996</v>
      </c>
      <c r="I21" s="223">
        <v>5432.7730000000001</v>
      </c>
      <c r="J21" s="223">
        <v>5875.1360000000004</v>
      </c>
      <c r="K21" s="223">
        <v>5250.1149999999998</v>
      </c>
      <c r="L21" s="223">
        <v>5428.3180000000002</v>
      </c>
      <c r="M21" s="223">
        <v>6841.1660000000002</v>
      </c>
      <c r="N21" s="223">
        <v>6388.4859999999999</v>
      </c>
      <c r="O21" s="223">
        <v>6159.0659999999998</v>
      </c>
      <c r="P21" s="223">
        <v>6818.8149999999996</v>
      </c>
      <c r="Q21" s="223">
        <v>6576.0249999999996</v>
      </c>
      <c r="R21" s="223">
        <v>6733.2749999999996</v>
      </c>
      <c r="S21" s="223">
        <v>6341.57</v>
      </c>
      <c r="T21" s="223">
        <v>7256.2</v>
      </c>
      <c r="U21" s="223">
        <v>7012.0469999999996</v>
      </c>
      <c r="V21" s="223">
        <v>6769.24</v>
      </c>
      <c r="W21" s="223">
        <v>6296.61</v>
      </c>
      <c r="X21" s="223">
        <v>5891.02</v>
      </c>
      <c r="Y21" s="223">
        <v>6314.72</v>
      </c>
      <c r="Z21" s="223">
        <v>5911.2650000000003</v>
      </c>
      <c r="AA21" s="223">
        <v>5892.2950000000001</v>
      </c>
      <c r="AB21" s="223">
        <v>5581.4930000000004</v>
      </c>
      <c r="AC21" s="223">
        <v>6229.51</v>
      </c>
      <c r="AD21" s="223">
        <v>6090.8770000000004</v>
      </c>
      <c r="AE21" s="223">
        <v>6117.473</v>
      </c>
      <c r="AF21" s="223">
        <v>6119.1980000000003</v>
      </c>
      <c r="AG21" s="223">
        <v>6101.0280000000002</v>
      </c>
      <c r="AH21" s="223">
        <v>5548.7830000000004</v>
      </c>
      <c r="AI21" s="223">
        <v>5761.7110000000002</v>
      </c>
      <c r="AJ21" s="223">
        <v>5422.9719999999998</v>
      </c>
    </row>
    <row r="22" spans="1:36" ht="15" customHeight="1">
      <c r="A22" s="226" t="s">
        <v>362</v>
      </c>
      <c r="B22" s="223">
        <v>671.08600000000001</v>
      </c>
      <c r="C22" s="223">
        <v>580.73299999999995</v>
      </c>
      <c r="D22" s="223">
        <v>1302.9490000000001</v>
      </c>
      <c r="E22" s="223">
        <v>924.37300000000005</v>
      </c>
      <c r="F22" s="223">
        <v>1029.1679999999999</v>
      </c>
      <c r="G22" s="223">
        <v>1030.1980000000001</v>
      </c>
      <c r="H22" s="223">
        <v>951.44799999999998</v>
      </c>
      <c r="I22" s="223">
        <v>908.35599999999999</v>
      </c>
      <c r="J22" s="223">
        <v>895.26400000000001</v>
      </c>
      <c r="K22" s="223">
        <v>815.98199999999997</v>
      </c>
      <c r="L22" s="223">
        <v>452.25599999999997</v>
      </c>
      <c r="M22" s="223">
        <v>421.27800000000002</v>
      </c>
      <c r="N22" s="223">
        <v>403.11099999999999</v>
      </c>
      <c r="O22" s="223">
        <v>671.06899999999996</v>
      </c>
      <c r="P22" s="223">
        <v>643.42100000000005</v>
      </c>
      <c r="Q22" s="223">
        <v>629.92899999999997</v>
      </c>
      <c r="R22" s="223">
        <v>529.56899999999996</v>
      </c>
      <c r="S22" s="223">
        <v>471.40800000000002</v>
      </c>
      <c r="T22" s="223">
        <v>413.32</v>
      </c>
      <c r="U22" s="223">
        <v>374.459</v>
      </c>
      <c r="V22" s="223">
        <v>321.24</v>
      </c>
      <c r="W22" s="223">
        <v>98.55</v>
      </c>
      <c r="X22" s="223">
        <v>85.33</v>
      </c>
      <c r="Y22" s="223">
        <v>217.83799999999999</v>
      </c>
      <c r="Z22" s="223">
        <v>168.69899999999998</v>
      </c>
      <c r="AA22" s="223">
        <v>126.73100000000001</v>
      </c>
      <c r="AB22" s="223">
        <v>90.597999999999999</v>
      </c>
      <c r="AC22" s="223">
        <v>62.622</v>
      </c>
      <c r="AD22" s="223">
        <v>43.613999999999997</v>
      </c>
      <c r="AE22" s="223">
        <v>28.847999999999999</v>
      </c>
      <c r="AF22" s="223">
        <v>19.632000000000001</v>
      </c>
      <c r="AG22" s="223">
        <v>10.606999999999999</v>
      </c>
      <c r="AH22" s="223">
        <v>2.234</v>
      </c>
      <c r="AI22" s="223">
        <v>2.3330000000000002</v>
      </c>
      <c r="AJ22" s="223">
        <v>0.45400000000000001</v>
      </c>
    </row>
    <row r="23" spans="1:36" s="75" customFormat="1" ht="15" customHeight="1">
      <c r="A23" s="228" t="s">
        <v>364</v>
      </c>
      <c r="B23" s="221">
        <v>222.631</v>
      </c>
      <c r="C23" s="221">
        <v>239.928</v>
      </c>
      <c r="D23" s="221">
        <v>242.785</v>
      </c>
      <c r="E23" s="221">
        <v>244.16800000000001</v>
      </c>
      <c r="F23" s="221">
        <v>367.81700000000001</v>
      </c>
      <c r="G23" s="221">
        <v>388.59899999999999</v>
      </c>
      <c r="H23" s="221">
        <v>405.029</v>
      </c>
      <c r="I23" s="221">
        <v>416.26400000000001</v>
      </c>
      <c r="J23" s="221">
        <v>323.74400000000003</v>
      </c>
      <c r="K23" s="221">
        <v>348.666</v>
      </c>
      <c r="L23" s="221">
        <v>411.34399999999999</v>
      </c>
      <c r="M23" s="221">
        <v>441.52600000000001</v>
      </c>
      <c r="N23" s="221">
        <v>345.69099999999997</v>
      </c>
      <c r="O23" s="221">
        <v>380.33299999999991</v>
      </c>
      <c r="P23" s="221">
        <v>410.59500000000003</v>
      </c>
      <c r="Q23" s="221">
        <v>454.74</v>
      </c>
      <c r="R23" s="221">
        <v>368.78300000000002</v>
      </c>
      <c r="S23" s="221">
        <v>399.81699999999995</v>
      </c>
      <c r="T23" s="221">
        <v>472.36</v>
      </c>
      <c r="U23" s="221">
        <v>521.69200000000001</v>
      </c>
      <c r="V23" s="221">
        <v>416.79</v>
      </c>
      <c r="W23" s="221">
        <v>463.44</v>
      </c>
      <c r="X23" s="221">
        <v>602.92999999999995</v>
      </c>
      <c r="Y23" s="221">
        <v>659.91399999999999</v>
      </c>
      <c r="Z23" s="221">
        <v>552.08800000000008</v>
      </c>
      <c r="AA23" s="221">
        <v>809.202</v>
      </c>
      <c r="AB23" s="221">
        <v>914.70699999999999</v>
      </c>
      <c r="AC23" s="221">
        <v>1015.628</v>
      </c>
      <c r="AD23" s="221">
        <v>1054.0129999999999</v>
      </c>
      <c r="AE23" s="221">
        <v>1404.2329999999999</v>
      </c>
      <c r="AF23" s="221">
        <v>1527.2349999999999</v>
      </c>
      <c r="AG23" s="221">
        <v>2251.2350000000001</v>
      </c>
      <c r="AH23" s="221">
        <v>2350.261</v>
      </c>
      <c r="AI23" s="221">
        <v>2395.9070000000002</v>
      </c>
      <c r="AJ23" s="221">
        <v>2180.989</v>
      </c>
    </row>
    <row r="24" spans="1:36" ht="15" customHeight="1">
      <c r="A24" s="226" t="s">
        <v>365</v>
      </c>
      <c r="B24" s="223">
        <v>57.317</v>
      </c>
      <c r="C24" s="223">
        <v>65.445999999999998</v>
      </c>
      <c r="D24" s="223">
        <v>65.353999999999999</v>
      </c>
      <c r="E24" s="223">
        <v>62.91</v>
      </c>
      <c r="F24" s="223">
        <v>186.41399999999999</v>
      </c>
      <c r="G24" s="223">
        <v>209.00200000000001</v>
      </c>
      <c r="H24" s="223">
        <v>227.179</v>
      </c>
      <c r="I24" s="223">
        <v>247.47499999999999</v>
      </c>
      <c r="J24" s="223">
        <v>153.90600000000001</v>
      </c>
      <c r="K24" s="223">
        <v>186.17500000000001</v>
      </c>
      <c r="L24" s="223">
        <v>245.40299999999999</v>
      </c>
      <c r="M24" s="223">
        <v>280.33</v>
      </c>
      <c r="N24" s="223">
        <v>187.405</v>
      </c>
      <c r="O24" s="223">
        <v>226.92</v>
      </c>
      <c r="P24" s="223">
        <v>262.839</v>
      </c>
      <c r="Q24" s="223">
        <v>299.51499999999999</v>
      </c>
      <c r="R24" s="223">
        <v>194.53200000000001</v>
      </c>
      <c r="S24" s="223">
        <v>233.55100000000002</v>
      </c>
      <c r="T24" s="223">
        <v>284.85000000000002</v>
      </c>
      <c r="U24" s="223">
        <v>324.44900000000001</v>
      </c>
      <c r="V24" s="223">
        <v>216.05</v>
      </c>
      <c r="W24" s="223">
        <v>261.57</v>
      </c>
      <c r="X24" s="223">
        <v>405.97</v>
      </c>
      <c r="Y24" s="223">
        <v>455.70800000000003</v>
      </c>
      <c r="Z24" s="223">
        <v>338.23900000000003</v>
      </c>
      <c r="AA24" s="223">
        <v>578.86800000000005</v>
      </c>
      <c r="AB24" s="223">
        <v>660.75</v>
      </c>
      <c r="AC24" s="223">
        <v>741.57899999999995</v>
      </c>
      <c r="AD24" s="223">
        <v>753.80600000000004</v>
      </c>
      <c r="AE24" s="223">
        <v>1091.595</v>
      </c>
      <c r="AF24" s="223">
        <v>1196.068</v>
      </c>
      <c r="AG24" s="223">
        <v>1883.2170000000001</v>
      </c>
      <c r="AH24" s="223">
        <v>1963.164</v>
      </c>
      <c r="AI24" s="223">
        <v>1961.595</v>
      </c>
      <c r="AJ24" s="223">
        <v>1730.847</v>
      </c>
    </row>
    <row r="25" spans="1:36" ht="15" customHeight="1">
      <c r="A25" s="226" t="s">
        <v>366</v>
      </c>
      <c r="B25" s="223">
        <v>103.86199999999999</v>
      </c>
      <c r="C25" s="223">
        <v>109.339</v>
      </c>
      <c r="D25" s="223">
        <v>109.756</v>
      </c>
      <c r="E25" s="223">
        <v>110.43600000000001</v>
      </c>
      <c r="F25" s="223">
        <v>106.318</v>
      </c>
      <c r="G25" s="223">
        <v>103.565</v>
      </c>
      <c r="H25" s="223">
        <v>100.586</v>
      </c>
      <c r="I25" s="223">
        <v>90.468999999999994</v>
      </c>
      <c r="J25" s="223">
        <v>90.932000000000002</v>
      </c>
      <c r="K25" s="223">
        <v>84.078999999999994</v>
      </c>
      <c r="L25" s="223">
        <v>93.206999999999994</v>
      </c>
      <c r="M25" s="223">
        <v>94.573999999999998</v>
      </c>
      <c r="N25" s="223">
        <v>92.52</v>
      </c>
      <c r="O25" s="223">
        <v>89.399000000000001</v>
      </c>
      <c r="P25" s="223">
        <v>95.052999999999997</v>
      </c>
      <c r="Q25" s="223">
        <v>93.524000000000001</v>
      </c>
      <c r="R25" s="223">
        <v>100.965</v>
      </c>
      <c r="S25" s="223">
        <v>93.673000000000002</v>
      </c>
      <c r="T25" s="223">
        <v>102.41</v>
      </c>
      <c r="U25" s="223">
        <v>97.125</v>
      </c>
      <c r="V25" s="223">
        <v>97.86</v>
      </c>
      <c r="W25" s="223">
        <v>94.63</v>
      </c>
      <c r="X25" s="223">
        <v>90.48</v>
      </c>
      <c r="Y25" s="223">
        <v>97.887</v>
      </c>
      <c r="Z25" s="223">
        <v>94.808999999999997</v>
      </c>
      <c r="AA25" s="223">
        <v>94.884</v>
      </c>
      <c r="AB25" s="223">
        <v>102.33200000000001</v>
      </c>
      <c r="AC25" s="223">
        <v>106.46299999999999</v>
      </c>
      <c r="AD25" s="223">
        <v>102.76900000000001</v>
      </c>
      <c r="AE25" s="223">
        <v>108.20099999999999</v>
      </c>
      <c r="AF25" s="223">
        <v>110.47</v>
      </c>
      <c r="AG25" s="223">
        <v>108.82899999999999</v>
      </c>
      <c r="AH25" s="223">
        <v>103.19199999999999</v>
      </c>
      <c r="AI25" s="223">
        <v>98.218999999999994</v>
      </c>
      <c r="AJ25" s="223">
        <v>96.320999999999998</v>
      </c>
    </row>
    <row r="26" spans="1:36" ht="15" customHeight="1">
      <c r="A26" s="226" t="s">
        <v>367</v>
      </c>
      <c r="B26" s="223">
        <v>27.478000000000002</v>
      </c>
      <c r="C26" s="223">
        <v>32.338000000000001</v>
      </c>
      <c r="D26" s="223">
        <v>35.688000000000002</v>
      </c>
      <c r="E26" s="223">
        <v>40.25</v>
      </c>
      <c r="F26" s="223">
        <v>45.581000000000003</v>
      </c>
      <c r="G26" s="223">
        <v>47.359000000000002</v>
      </c>
      <c r="H26" s="223">
        <v>49.353999999999999</v>
      </c>
      <c r="I26" s="223">
        <v>51.143000000000001</v>
      </c>
      <c r="J26" s="223">
        <v>52.430999999999997</v>
      </c>
      <c r="K26" s="223">
        <v>52.625999999999998</v>
      </c>
      <c r="L26" s="223">
        <v>47.319000000000003</v>
      </c>
      <c r="M26" s="223">
        <v>41.878999999999998</v>
      </c>
      <c r="N26" s="223">
        <v>41.765000000000001</v>
      </c>
      <c r="O26" s="223">
        <v>40.679000000000002</v>
      </c>
      <c r="P26" s="223">
        <v>30.036000000000001</v>
      </c>
      <c r="Q26" s="223">
        <v>39.722000000000001</v>
      </c>
      <c r="R26" s="223">
        <v>51.991</v>
      </c>
      <c r="S26" s="223">
        <v>51.969877969999999</v>
      </c>
      <c r="T26" s="223">
        <v>65.14</v>
      </c>
      <c r="U26" s="223">
        <v>85.350999999999999</v>
      </c>
      <c r="V26" s="223">
        <v>88.78</v>
      </c>
      <c r="W26" s="223">
        <v>95.55</v>
      </c>
      <c r="X26" s="223">
        <v>95.93</v>
      </c>
      <c r="Y26" s="223">
        <v>106.319</v>
      </c>
      <c r="Z26" s="223">
        <v>119.04</v>
      </c>
      <c r="AA26" s="223">
        <v>135.44999999999999</v>
      </c>
      <c r="AB26" s="223">
        <v>151.625</v>
      </c>
      <c r="AC26" s="223">
        <v>167.58600000000001</v>
      </c>
      <c r="AD26" s="223">
        <v>197.43799999999999</v>
      </c>
      <c r="AE26" s="223">
        <v>204.43700000000001</v>
      </c>
      <c r="AF26" s="223">
        <v>220.697</v>
      </c>
      <c r="AG26" s="223">
        <v>259.18900000000002</v>
      </c>
      <c r="AH26" s="223">
        <v>283.90499999999997</v>
      </c>
      <c r="AI26" s="223">
        <v>336.09300000000002</v>
      </c>
      <c r="AJ26" s="223">
        <v>353.82100000000003</v>
      </c>
    </row>
    <row r="27" spans="1:36" ht="15" customHeight="1">
      <c r="A27" s="226" t="s">
        <v>368</v>
      </c>
      <c r="B27" s="223">
        <v>33.973999999999997</v>
      </c>
      <c r="C27" s="223">
        <v>32.805</v>
      </c>
      <c r="D27" s="223">
        <v>31.986999999999998</v>
      </c>
      <c r="E27" s="223">
        <v>30.571999999999999</v>
      </c>
      <c r="F27" s="223">
        <v>29.504000000000001</v>
      </c>
      <c r="G27" s="223">
        <v>28.672999999999998</v>
      </c>
      <c r="H27" s="223">
        <v>27.908999999999999</v>
      </c>
      <c r="I27" s="223">
        <v>27.177</v>
      </c>
      <c r="J27" s="223">
        <v>26.475000000000001</v>
      </c>
      <c r="K27" s="223">
        <v>25.786000000000001</v>
      </c>
      <c r="L27" s="223">
        <v>25.414999999999999</v>
      </c>
      <c r="M27" s="223">
        <v>24.742999999999999</v>
      </c>
      <c r="N27" s="223">
        <v>24.001000000000001</v>
      </c>
      <c r="O27" s="223">
        <v>23.335000000000001</v>
      </c>
      <c r="P27" s="223">
        <v>22.667000000000002</v>
      </c>
      <c r="Q27" s="223">
        <v>21.978999999999999</v>
      </c>
      <c r="R27" s="223">
        <v>21.295000000000002</v>
      </c>
      <c r="S27" s="223">
        <v>20.622698880000002</v>
      </c>
      <c r="T27" s="223">
        <v>19.95</v>
      </c>
      <c r="U27" s="223">
        <v>14.766999999999999</v>
      </c>
      <c r="V27" s="223">
        <v>14.11</v>
      </c>
      <c r="W27" s="223">
        <v>11.69</v>
      </c>
      <c r="X27" s="223">
        <v>10.55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0</v>
      </c>
      <c r="AI27" s="223">
        <v>0</v>
      </c>
      <c r="AJ27" s="223"/>
    </row>
    <row r="28" spans="1:36" s="75" customFormat="1" ht="15" customHeight="1">
      <c r="A28" s="228" t="s">
        <v>154</v>
      </c>
      <c r="B28" s="221">
        <v>112516.93</v>
      </c>
      <c r="C28" s="221">
        <v>119189.594</v>
      </c>
      <c r="D28" s="221">
        <v>124339.075</v>
      </c>
      <c r="E28" s="221">
        <v>111850.58500000001</v>
      </c>
      <c r="F28" s="221">
        <v>112785.079</v>
      </c>
      <c r="G28" s="221">
        <v>112503.022</v>
      </c>
      <c r="H28" s="221">
        <v>110652.78599999999</v>
      </c>
      <c r="I28" s="221">
        <v>121762.00199999999</v>
      </c>
      <c r="J28" s="221">
        <v>119705.16499999999</v>
      </c>
      <c r="K28" s="221">
        <v>111988.04700000001</v>
      </c>
      <c r="L28" s="221">
        <v>110655.22</v>
      </c>
      <c r="M28" s="221">
        <v>105490.023</v>
      </c>
      <c r="N28" s="221">
        <v>104617.375</v>
      </c>
      <c r="O28" s="221">
        <v>96284.356</v>
      </c>
      <c r="P28" s="221">
        <v>98016.173999999999</v>
      </c>
      <c r="Q28" s="221">
        <v>98681.936000000002</v>
      </c>
      <c r="R28" s="221">
        <v>105511.045</v>
      </c>
      <c r="S28" s="221">
        <v>103335.27499999999</v>
      </c>
      <c r="T28" s="221">
        <v>110312.98</v>
      </c>
      <c r="U28" s="221">
        <v>110221.315</v>
      </c>
      <c r="V28" s="221">
        <v>109306.82</v>
      </c>
      <c r="W28" s="221">
        <v>108027.6</v>
      </c>
      <c r="X28" s="221">
        <v>103804.1</v>
      </c>
      <c r="Y28" s="221">
        <v>102998.00199999999</v>
      </c>
      <c r="Z28" s="221">
        <v>104166.383</v>
      </c>
      <c r="AA28" s="221">
        <v>102467.167</v>
      </c>
      <c r="AB28" s="221">
        <v>99419.881000000008</v>
      </c>
      <c r="AC28" s="221">
        <v>93518.925000000003</v>
      </c>
      <c r="AD28" s="221">
        <v>94362.767999999996</v>
      </c>
      <c r="AE28" s="221">
        <v>98154.430999999997</v>
      </c>
      <c r="AF28" s="221">
        <v>97256.232000000004</v>
      </c>
      <c r="AG28" s="221">
        <v>101821.397</v>
      </c>
      <c r="AH28" s="221">
        <v>93416.748999999996</v>
      </c>
      <c r="AI28" s="221">
        <v>93579.308999999994</v>
      </c>
      <c r="AJ28" s="221">
        <v>101008.23941542</v>
      </c>
    </row>
    <row r="29" spans="1:36" ht="15" customHeight="1">
      <c r="A29" s="265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</row>
    <row r="30" spans="1:36" s="75" customFormat="1" ht="15" customHeight="1">
      <c r="A30" s="228" t="s">
        <v>157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</row>
    <row r="31" spans="1:36" ht="1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</row>
    <row r="32" spans="1:36" s="75" customFormat="1" ht="15" customHeight="1">
      <c r="A32" s="228" t="s">
        <v>357</v>
      </c>
      <c r="B32" s="221">
        <v>71765.317999999999</v>
      </c>
      <c r="C32" s="221">
        <v>74979.474000000002</v>
      </c>
      <c r="D32" s="221">
        <v>81929.899999999994</v>
      </c>
      <c r="E32" s="221">
        <v>65736.457999999999</v>
      </c>
      <c r="F32" s="221">
        <v>69142.987999999998</v>
      </c>
      <c r="G32" s="221">
        <v>71548.392999999996</v>
      </c>
      <c r="H32" s="221">
        <v>68453.258000000002</v>
      </c>
      <c r="I32" s="221">
        <v>76913.983999999997</v>
      </c>
      <c r="J32" s="221">
        <v>71375.323000000004</v>
      </c>
      <c r="K32" s="221">
        <v>64000.448000000004</v>
      </c>
      <c r="L32" s="221">
        <v>65276.21</v>
      </c>
      <c r="M32" s="221">
        <v>64441.896999999997</v>
      </c>
      <c r="N32" s="221">
        <v>61902.940999999992</v>
      </c>
      <c r="O32" s="221">
        <v>56591.289000000004</v>
      </c>
      <c r="P32" s="221">
        <v>55852.061000000002</v>
      </c>
      <c r="Q32" s="221">
        <v>56286.77</v>
      </c>
      <c r="R32" s="221">
        <v>62339.995000000003</v>
      </c>
      <c r="S32" s="221">
        <v>62150.256000000001</v>
      </c>
      <c r="T32" s="221">
        <v>69957.460000000006</v>
      </c>
      <c r="U32" s="221">
        <v>70841.194000000003</v>
      </c>
      <c r="V32" s="221">
        <v>69727.539999999994</v>
      </c>
      <c r="W32" s="221">
        <v>70028.009999999995</v>
      </c>
      <c r="X32" s="221">
        <v>67437.48</v>
      </c>
      <c r="Y32" s="221">
        <v>64680.703999999998</v>
      </c>
      <c r="Z32" s="221">
        <v>65322.749000000003</v>
      </c>
      <c r="AA32" s="221">
        <v>61821.468999999997</v>
      </c>
      <c r="AB32" s="221">
        <v>58836.042000000001</v>
      </c>
      <c r="AC32" s="221">
        <v>56329.498</v>
      </c>
      <c r="AD32" s="221">
        <v>59805.275999999998</v>
      </c>
      <c r="AE32" s="221">
        <v>63343.184999999998</v>
      </c>
      <c r="AF32" s="221">
        <v>60316.373</v>
      </c>
      <c r="AG32" s="221">
        <v>60909.947</v>
      </c>
      <c r="AH32" s="221">
        <v>52357.983</v>
      </c>
      <c r="AI32" s="221">
        <v>51130.703000000001</v>
      </c>
      <c r="AJ32" s="221">
        <v>56255.299999999988</v>
      </c>
    </row>
    <row r="33" spans="1:36" ht="15" customHeight="1">
      <c r="A33" s="226" t="s">
        <v>159</v>
      </c>
      <c r="B33" s="223">
        <v>19597.288</v>
      </c>
      <c r="C33" s="223">
        <v>19134.161</v>
      </c>
      <c r="D33" s="223">
        <v>20249.599999999999</v>
      </c>
      <c r="E33" s="223">
        <v>19633.654999999999</v>
      </c>
      <c r="F33" s="223">
        <v>19992.055</v>
      </c>
      <c r="G33" s="223">
        <v>18334.321</v>
      </c>
      <c r="H33" s="223">
        <v>14661.487999999999</v>
      </c>
      <c r="I33" s="223">
        <v>12169.893</v>
      </c>
      <c r="J33" s="223">
        <v>9233.4279999999999</v>
      </c>
      <c r="K33" s="223">
        <v>7131.1850000000004</v>
      </c>
      <c r="L33" s="223">
        <v>5399.82</v>
      </c>
      <c r="M33" s="223">
        <v>6923.3829999999998</v>
      </c>
      <c r="N33" s="223">
        <v>5258.2749999999996</v>
      </c>
      <c r="O33" s="223">
        <v>4369.076</v>
      </c>
      <c r="P33" s="223">
        <v>3806.9989999999998</v>
      </c>
      <c r="Q33" s="223">
        <v>2279.9780000000001</v>
      </c>
      <c r="R33" s="223">
        <v>3385.4859999999999</v>
      </c>
      <c r="S33" s="223">
        <v>3532.2179999999998</v>
      </c>
      <c r="T33" s="223">
        <v>3307.88</v>
      </c>
      <c r="U33" s="223">
        <v>2627.1460000000002</v>
      </c>
      <c r="V33" s="223">
        <v>3007.31</v>
      </c>
      <c r="W33" s="223">
        <v>2254.6799999999998</v>
      </c>
      <c r="X33" s="223">
        <v>3022</v>
      </c>
      <c r="Y33" s="223">
        <v>2782.1219999999998</v>
      </c>
      <c r="Z33" s="223">
        <v>5508.73</v>
      </c>
      <c r="AA33" s="223">
        <v>8304.6760000000013</v>
      </c>
      <c r="AB33" s="223">
        <v>8002.2070000000003</v>
      </c>
      <c r="AC33" s="223">
        <v>6580.18</v>
      </c>
      <c r="AD33" s="223">
        <v>8165.027</v>
      </c>
      <c r="AE33" s="223">
        <v>10415.182000000001</v>
      </c>
      <c r="AF33" s="223">
        <v>8835.1039999999994</v>
      </c>
      <c r="AG33" s="223">
        <v>9925.7950000000001</v>
      </c>
      <c r="AH33" s="223">
        <v>9092.8809999999994</v>
      </c>
      <c r="AI33" s="223">
        <v>10369.787</v>
      </c>
      <c r="AJ33" s="223">
        <v>15181.615</v>
      </c>
    </row>
    <row r="34" spans="1:36" ht="15" customHeight="1">
      <c r="A34" s="222" t="s">
        <v>369</v>
      </c>
      <c r="B34" s="223">
        <v>366.17399999999998</v>
      </c>
      <c r="C34" s="223">
        <v>374.28199999999998</v>
      </c>
      <c r="D34" s="223">
        <v>379.29899999999998</v>
      </c>
      <c r="E34" s="223">
        <v>431.76400000000001</v>
      </c>
      <c r="F34" s="223">
        <v>349.22199999999998</v>
      </c>
      <c r="G34" s="223">
        <v>479.79500000000002</v>
      </c>
      <c r="H34" s="223">
        <v>305.94799999999998</v>
      </c>
      <c r="I34" s="223">
        <v>281.58300000000003</v>
      </c>
      <c r="J34" s="223">
        <v>320.39999999999998</v>
      </c>
      <c r="K34" s="223">
        <v>277.23599999999999</v>
      </c>
      <c r="L34" s="223">
        <v>257.51799999999997</v>
      </c>
      <c r="M34" s="223">
        <v>268.64800000000002</v>
      </c>
      <c r="N34" s="223">
        <v>176.43799999999999</v>
      </c>
      <c r="O34" s="223">
        <v>164.98099999999999</v>
      </c>
      <c r="P34" s="223">
        <v>281.702</v>
      </c>
      <c r="Q34" s="223">
        <v>149.239</v>
      </c>
      <c r="R34" s="223">
        <v>85.846000000000004</v>
      </c>
      <c r="S34" s="223">
        <v>78.459000000000003</v>
      </c>
      <c r="T34" s="223">
        <v>87.13</v>
      </c>
      <c r="U34" s="223">
        <v>81.331000000000003</v>
      </c>
      <c r="V34" s="223">
        <v>77.680000000000007</v>
      </c>
      <c r="W34" s="223">
        <v>76.489999999999995</v>
      </c>
      <c r="X34" s="223">
        <v>60.47</v>
      </c>
      <c r="Y34" s="223">
        <v>87.991</v>
      </c>
      <c r="Z34" s="223">
        <v>76.565999999999988</v>
      </c>
      <c r="AA34" s="223">
        <v>66.896999999999991</v>
      </c>
      <c r="AB34" s="223">
        <v>63.974000000000004</v>
      </c>
      <c r="AC34" s="223">
        <v>94.632999999999996</v>
      </c>
      <c r="AD34" s="223">
        <v>89.546999999999997</v>
      </c>
      <c r="AE34" s="223">
        <v>109.03700000000001</v>
      </c>
      <c r="AF34" s="223">
        <v>98.85</v>
      </c>
      <c r="AG34" s="223">
        <v>144.46</v>
      </c>
      <c r="AH34" s="223">
        <v>130.86099999999999</v>
      </c>
      <c r="AI34" s="223">
        <v>136.59899999999999</v>
      </c>
      <c r="AJ34" s="223">
        <v>147.57499999999999</v>
      </c>
    </row>
    <row r="35" spans="1:36" ht="15" customHeight="1">
      <c r="A35" s="222" t="s">
        <v>370</v>
      </c>
      <c r="B35" s="223">
        <v>1097.6210000000001</v>
      </c>
      <c r="C35" s="223">
        <v>1130.51</v>
      </c>
      <c r="D35" s="223">
        <v>2170.4360000000001</v>
      </c>
      <c r="E35" s="223">
        <v>1624.1320000000001</v>
      </c>
      <c r="F35" s="223">
        <v>2066.5149999999999</v>
      </c>
      <c r="G35" s="223">
        <v>2243.3020000000001</v>
      </c>
      <c r="H35" s="223">
        <v>1681.6210000000001</v>
      </c>
      <c r="I35" s="223">
        <v>993.423</v>
      </c>
      <c r="J35" s="223">
        <v>837.05</v>
      </c>
      <c r="K35" s="223">
        <v>1091.1790000000001</v>
      </c>
      <c r="L35" s="223">
        <v>844.548</v>
      </c>
      <c r="M35" s="223">
        <v>1496.7180000000001</v>
      </c>
      <c r="N35" s="223">
        <v>1554.9110000000001</v>
      </c>
      <c r="O35" s="223">
        <v>1068.818</v>
      </c>
      <c r="P35" s="223">
        <v>773.85599999999999</v>
      </c>
      <c r="Q35" s="223">
        <v>185.11699999999999</v>
      </c>
      <c r="R35" s="223">
        <v>562.98599999999999</v>
      </c>
      <c r="S35" s="223">
        <v>674.11200000000008</v>
      </c>
      <c r="T35" s="223">
        <v>751.01</v>
      </c>
      <c r="U35" s="223">
        <v>778.94200000000001</v>
      </c>
      <c r="V35" s="223">
        <v>904.1</v>
      </c>
      <c r="W35" s="223">
        <v>579.20000000000005</v>
      </c>
      <c r="X35" s="223">
        <v>898.62</v>
      </c>
      <c r="Y35" s="223">
        <v>708.84100000000001</v>
      </c>
      <c r="Z35" s="223">
        <v>830.4319999999999</v>
      </c>
      <c r="AA35" s="223">
        <v>408.536</v>
      </c>
      <c r="AB35" s="223">
        <v>817.28899999999999</v>
      </c>
      <c r="AC35" s="223">
        <v>666.28200000000004</v>
      </c>
      <c r="AD35" s="223">
        <v>693.346</v>
      </c>
      <c r="AE35" s="223">
        <v>462.577</v>
      </c>
      <c r="AF35" s="223">
        <v>544.03599999999994</v>
      </c>
      <c r="AG35" s="223">
        <v>533.41</v>
      </c>
      <c r="AH35" s="223">
        <v>573.07899999999995</v>
      </c>
      <c r="AI35" s="223">
        <v>530.59900000000005</v>
      </c>
      <c r="AJ35" s="223">
        <v>535.70299999999997</v>
      </c>
    </row>
    <row r="36" spans="1:36" ht="15" customHeight="1">
      <c r="A36" s="222" t="s">
        <v>202</v>
      </c>
      <c r="B36" s="223">
        <v>18133.353999999999</v>
      </c>
      <c r="C36" s="223">
        <v>17629.261999999999</v>
      </c>
      <c r="D36" s="223">
        <v>17699.761999999999</v>
      </c>
      <c r="E36" s="223">
        <v>17577.758999999998</v>
      </c>
      <c r="F36" s="223">
        <v>17576.317999999999</v>
      </c>
      <c r="G36" s="223">
        <v>15611.224</v>
      </c>
      <c r="H36" s="223">
        <v>12673.918</v>
      </c>
      <c r="I36" s="223">
        <v>10894.887000000001</v>
      </c>
      <c r="J36" s="223">
        <v>8075.9780000000001</v>
      </c>
      <c r="K36" s="223">
        <v>5762.77</v>
      </c>
      <c r="L36" s="223">
        <v>4297.7539999999999</v>
      </c>
      <c r="M36" s="223">
        <v>5158.0169999999998</v>
      </c>
      <c r="N36" s="223">
        <v>3526.9259999999999</v>
      </c>
      <c r="O36" s="223">
        <v>3135.277</v>
      </c>
      <c r="P36" s="223">
        <v>2751.4409999999998</v>
      </c>
      <c r="Q36" s="223">
        <v>1945.6220000000001</v>
      </c>
      <c r="R36" s="223">
        <v>2736.654</v>
      </c>
      <c r="S36" s="223">
        <v>2779.6470000000004</v>
      </c>
      <c r="T36" s="223">
        <v>2469.73</v>
      </c>
      <c r="U36" s="223">
        <v>1766.873</v>
      </c>
      <c r="V36" s="223">
        <v>2025.53</v>
      </c>
      <c r="W36" s="223">
        <v>1598.99</v>
      </c>
      <c r="X36" s="223">
        <v>2062.92</v>
      </c>
      <c r="Y36" s="223">
        <v>1985.29</v>
      </c>
      <c r="Z36" s="223">
        <v>4601.732</v>
      </c>
      <c r="AA36" s="223">
        <v>7829.2430000000004</v>
      </c>
      <c r="AB36" s="223">
        <v>7120.9439999999995</v>
      </c>
      <c r="AC36" s="223">
        <v>5819.2650000000003</v>
      </c>
      <c r="AD36" s="223">
        <v>7382.134</v>
      </c>
      <c r="AE36" s="223">
        <v>9843.5679999999993</v>
      </c>
      <c r="AF36" s="223">
        <v>8192.2180000000008</v>
      </c>
      <c r="AG36" s="223">
        <v>9247.9249999999993</v>
      </c>
      <c r="AH36" s="223">
        <v>8388.9410000000007</v>
      </c>
      <c r="AI36" s="223">
        <v>9702.5889999999999</v>
      </c>
      <c r="AJ36" s="223">
        <v>14498.337</v>
      </c>
    </row>
    <row r="37" spans="1:36" ht="15" customHeight="1">
      <c r="A37" s="226" t="s">
        <v>290</v>
      </c>
      <c r="B37" s="223">
        <v>29924.996999999999</v>
      </c>
      <c r="C37" s="223">
        <v>35612.07</v>
      </c>
      <c r="D37" s="223">
        <v>36715.482000000004</v>
      </c>
      <c r="E37" s="223">
        <v>29141.169000000002</v>
      </c>
      <c r="F37" s="223">
        <v>30143.699000000001</v>
      </c>
      <c r="G37" s="223">
        <v>28660.348999999998</v>
      </c>
      <c r="H37" s="223">
        <v>32324.679</v>
      </c>
      <c r="I37" s="223">
        <v>38571.923999999999</v>
      </c>
      <c r="J37" s="223">
        <v>37048.167999999998</v>
      </c>
      <c r="K37" s="223">
        <v>33368.389000000003</v>
      </c>
      <c r="L37" s="223">
        <v>32727.307000000001</v>
      </c>
      <c r="M37" s="223">
        <v>30275.687000000002</v>
      </c>
      <c r="N37" s="223">
        <v>26521.785</v>
      </c>
      <c r="O37" s="223">
        <v>23244.474999999999</v>
      </c>
      <c r="P37" s="223">
        <v>22602.942999999999</v>
      </c>
      <c r="Q37" s="223">
        <v>25825.776000000002</v>
      </c>
      <c r="R37" s="223">
        <v>26703.583999999999</v>
      </c>
      <c r="S37" s="223">
        <v>27926.242999999999</v>
      </c>
      <c r="T37" s="223">
        <v>28850.06</v>
      </c>
      <c r="U37" s="223">
        <v>32050.246999999999</v>
      </c>
      <c r="V37" s="223">
        <v>35974.65</v>
      </c>
      <c r="W37" s="223">
        <v>37021.589999999997</v>
      </c>
      <c r="X37" s="223">
        <v>37519.75</v>
      </c>
      <c r="Y37" s="223">
        <v>34637.970999999998</v>
      </c>
      <c r="Z37" s="223">
        <v>32451.796999999999</v>
      </c>
      <c r="AA37" s="223">
        <v>29880.985000000001</v>
      </c>
      <c r="AB37" s="223">
        <v>25288.165000000001</v>
      </c>
      <c r="AC37" s="223">
        <v>24688.751</v>
      </c>
      <c r="AD37" s="223">
        <v>24067.86</v>
      </c>
      <c r="AE37" s="223">
        <v>20887.705999999998</v>
      </c>
      <c r="AF37" s="223">
        <v>19490.214</v>
      </c>
      <c r="AG37" s="223">
        <v>23561.571</v>
      </c>
      <c r="AH37" s="223">
        <v>15358.718999999999</v>
      </c>
      <c r="AI37" s="223">
        <v>15894.544</v>
      </c>
      <c r="AJ37" s="223">
        <v>11366.272999999999</v>
      </c>
    </row>
    <row r="38" spans="1:36" ht="15" customHeight="1">
      <c r="A38" s="226" t="s">
        <v>371</v>
      </c>
      <c r="B38" s="223">
        <v>4682.0240000000003</v>
      </c>
      <c r="C38" s="223">
        <v>2148.0450000000001</v>
      </c>
      <c r="D38" s="223">
        <v>6792.73</v>
      </c>
      <c r="E38" s="223">
        <v>5156.3429999999998</v>
      </c>
      <c r="F38" s="223">
        <v>7588.5349999999999</v>
      </c>
      <c r="G38" s="223">
        <v>11258.790999999999</v>
      </c>
      <c r="H38" s="223">
        <v>6736.7150000000001</v>
      </c>
      <c r="I38" s="223">
        <v>7756.3280000000004</v>
      </c>
      <c r="J38" s="223">
        <v>7659.9889999999996</v>
      </c>
      <c r="K38" s="223">
        <v>7882.65</v>
      </c>
      <c r="L38" s="223">
        <v>9756.7849999999999</v>
      </c>
      <c r="M38" s="223">
        <v>11311.585999999999</v>
      </c>
      <c r="N38" s="223">
        <v>10659.753000000001</v>
      </c>
      <c r="O38" s="223">
        <v>12800.989</v>
      </c>
      <c r="P38" s="223">
        <v>11392.183999999999</v>
      </c>
      <c r="Q38" s="223">
        <v>10741.385</v>
      </c>
      <c r="R38" s="223">
        <v>14174.209000000001</v>
      </c>
      <c r="S38" s="223">
        <v>13342.789000000001</v>
      </c>
      <c r="T38" s="223">
        <v>15429.88</v>
      </c>
      <c r="U38" s="223">
        <v>15483.085999999999</v>
      </c>
      <c r="V38" s="223">
        <v>11660.97</v>
      </c>
      <c r="W38" s="223">
        <v>10465.35</v>
      </c>
      <c r="X38" s="223">
        <v>9249.18</v>
      </c>
      <c r="Y38" s="223">
        <v>10244.503000000001</v>
      </c>
      <c r="Z38" s="223">
        <v>9772.1080000000002</v>
      </c>
      <c r="AA38" s="223">
        <v>8937.9110000000001</v>
      </c>
      <c r="AB38" s="223">
        <v>9773.9470000000001</v>
      </c>
      <c r="AC38" s="223">
        <v>12607.245999999999</v>
      </c>
      <c r="AD38" s="223">
        <v>13988.406999999999</v>
      </c>
      <c r="AE38" s="223">
        <v>17958.471000000001</v>
      </c>
      <c r="AF38" s="223">
        <v>17690.678</v>
      </c>
      <c r="AG38" s="223">
        <v>14966.768</v>
      </c>
      <c r="AH38" s="223">
        <v>13107.878000000001</v>
      </c>
      <c r="AI38" s="223">
        <v>11096.016</v>
      </c>
      <c r="AJ38" s="223">
        <v>11230.456</v>
      </c>
    </row>
    <row r="39" spans="1:36" ht="15" customHeight="1">
      <c r="A39" s="226" t="s">
        <v>372</v>
      </c>
      <c r="B39" s="223">
        <v>20.87</v>
      </c>
      <c r="C39" s="223">
        <v>11.518000000000001</v>
      </c>
      <c r="D39" s="223">
        <v>10.381</v>
      </c>
      <c r="E39" s="223">
        <v>0</v>
      </c>
      <c r="F39" s="223">
        <v>5.0599999999999996</v>
      </c>
      <c r="G39" s="223">
        <v>5.532</v>
      </c>
      <c r="H39" s="223">
        <v>4.2329999999999997</v>
      </c>
      <c r="I39" s="223">
        <v>0</v>
      </c>
      <c r="J39" s="223">
        <v>6.1189999999999998</v>
      </c>
      <c r="K39" s="223">
        <v>2.6120000000000001</v>
      </c>
      <c r="L39" s="223">
        <v>2.5619999999999998</v>
      </c>
      <c r="M39" s="223">
        <v>0</v>
      </c>
      <c r="N39" s="223">
        <v>2.3420000000000001</v>
      </c>
      <c r="O39" s="223">
        <v>2.4159999999999999</v>
      </c>
      <c r="P39" s="223">
        <v>1.6659999999999999</v>
      </c>
      <c r="Q39" s="223">
        <v>0</v>
      </c>
      <c r="R39" s="223">
        <v>0.69099999999999995</v>
      </c>
      <c r="S39" s="223">
        <v>0.98199999999999998</v>
      </c>
      <c r="T39" s="223">
        <v>0.98</v>
      </c>
      <c r="U39" s="223">
        <v>0</v>
      </c>
      <c r="V39" s="223">
        <v>0.51</v>
      </c>
      <c r="W39" s="223">
        <v>1.32</v>
      </c>
      <c r="X39" s="223">
        <v>0</v>
      </c>
      <c r="Y39" s="223">
        <v>0</v>
      </c>
      <c r="Z39" s="223">
        <v>0.48299999999999998</v>
      </c>
      <c r="AA39" s="223">
        <v>1.0980000000000001</v>
      </c>
      <c r="AB39" s="223">
        <v>2.29</v>
      </c>
      <c r="AC39" s="223">
        <v>0</v>
      </c>
      <c r="AD39" s="223">
        <v>0.89500000000000002</v>
      </c>
      <c r="AE39" s="223">
        <v>1129.9780000000001</v>
      </c>
      <c r="AF39" s="223">
        <v>522.29700000000003</v>
      </c>
      <c r="AG39" s="223">
        <v>1379.9059999999999</v>
      </c>
      <c r="AH39" s="223">
        <v>1394.31</v>
      </c>
      <c r="AI39" s="223">
        <v>1487.904</v>
      </c>
      <c r="AJ39" s="223">
        <v>1496.2629999999999</v>
      </c>
    </row>
    <row r="40" spans="1:36" ht="15" customHeight="1">
      <c r="A40" s="226" t="s">
        <v>373</v>
      </c>
      <c r="B40" s="223">
        <v>39.942999999999998</v>
      </c>
      <c r="C40" s="223">
        <v>113.621</v>
      </c>
      <c r="D40" s="223">
        <v>72.433000000000007</v>
      </c>
      <c r="E40" s="223">
        <v>122.953</v>
      </c>
      <c r="F40" s="223">
        <v>34.171999999999997</v>
      </c>
      <c r="G40" s="223">
        <v>124.58799999999999</v>
      </c>
      <c r="H40" s="223">
        <v>37.207999999999998</v>
      </c>
      <c r="I40" s="223">
        <v>39.037999999999997</v>
      </c>
      <c r="J40" s="223">
        <v>48.706000000000003</v>
      </c>
      <c r="K40" s="223">
        <v>34.212000000000003</v>
      </c>
      <c r="L40" s="223">
        <v>32.988</v>
      </c>
      <c r="M40" s="223">
        <v>36.524000000000001</v>
      </c>
      <c r="N40" s="223">
        <v>38.603999999999999</v>
      </c>
      <c r="O40" s="223">
        <v>43.366</v>
      </c>
      <c r="P40" s="223">
        <v>25.536999999999999</v>
      </c>
      <c r="Q40" s="223">
        <v>36.156999999999996</v>
      </c>
      <c r="R40" s="223">
        <v>176.05500000000001</v>
      </c>
      <c r="S40" s="223">
        <v>56.327000000000005</v>
      </c>
      <c r="T40" s="223">
        <v>221.1</v>
      </c>
      <c r="U40" s="223">
        <v>83.207999999999998</v>
      </c>
      <c r="V40" s="223">
        <v>34.270000000000003</v>
      </c>
      <c r="W40" s="223">
        <v>30.51</v>
      </c>
      <c r="X40" s="223">
        <v>101.51</v>
      </c>
      <c r="Y40" s="223">
        <v>99.685000000000002</v>
      </c>
      <c r="Z40" s="223">
        <v>52.180999999999997</v>
      </c>
      <c r="AA40" s="223">
        <v>54.713999999999999</v>
      </c>
      <c r="AB40" s="223">
        <v>74.814000000000007</v>
      </c>
      <c r="AC40" s="223">
        <v>63.537999999999997</v>
      </c>
      <c r="AD40" s="223">
        <v>137.72499999999999</v>
      </c>
      <c r="AE40" s="223">
        <v>68.677000000000007</v>
      </c>
      <c r="AF40" s="223">
        <v>71.882999999999996</v>
      </c>
      <c r="AG40" s="223">
        <v>75.53</v>
      </c>
      <c r="AH40" s="223">
        <v>50.593000000000004</v>
      </c>
      <c r="AI40" s="223">
        <v>87.415000000000006</v>
      </c>
      <c r="AJ40" s="223">
        <v>109.31399999999999</v>
      </c>
    </row>
    <row r="41" spans="1:36" ht="15" customHeight="1">
      <c r="A41" s="226" t="s">
        <v>291</v>
      </c>
      <c r="B41" s="223">
        <v>7281.616</v>
      </c>
      <c r="C41" s="223">
        <v>6977.8209999999999</v>
      </c>
      <c r="D41" s="223">
        <v>7005.5870000000004</v>
      </c>
      <c r="E41" s="223">
        <v>5307.0079999999998</v>
      </c>
      <c r="F41" s="223">
        <v>4832.1760000000004</v>
      </c>
      <c r="G41" s="223">
        <v>6169.3410000000003</v>
      </c>
      <c r="H41" s="223">
        <v>6222.3419999999996</v>
      </c>
      <c r="I41" s="223">
        <v>7192.009</v>
      </c>
      <c r="J41" s="223">
        <v>6739.4350000000004</v>
      </c>
      <c r="K41" s="223">
        <v>5109.0249999999996</v>
      </c>
      <c r="L41" s="223">
        <v>4661.375</v>
      </c>
      <c r="M41" s="223">
        <v>3671.6770000000001</v>
      </c>
      <c r="N41" s="223">
        <v>3080.127</v>
      </c>
      <c r="O41" s="223">
        <v>2941.0140000000001</v>
      </c>
      <c r="P41" s="223">
        <v>3854.9589999999998</v>
      </c>
      <c r="Q41" s="223">
        <v>4184.3959999999997</v>
      </c>
      <c r="R41" s="223">
        <v>4173.0280000000002</v>
      </c>
      <c r="S41" s="223">
        <v>3544.9780000000001</v>
      </c>
      <c r="T41" s="223">
        <v>5309.94</v>
      </c>
      <c r="U41" s="223">
        <v>4969.1750000000002</v>
      </c>
      <c r="V41" s="223">
        <v>4108.2700000000004</v>
      </c>
      <c r="W41" s="223">
        <v>3470.14</v>
      </c>
      <c r="X41" s="223">
        <v>2552.71</v>
      </c>
      <c r="Y41" s="223">
        <v>2373.319</v>
      </c>
      <c r="Z41" s="223">
        <v>1615</v>
      </c>
      <c r="AA41" s="223">
        <v>1882</v>
      </c>
      <c r="AB41" s="223">
        <v>2147.7179999999998</v>
      </c>
      <c r="AC41" s="223">
        <v>2063.1669999999999</v>
      </c>
      <c r="AD41" s="223">
        <v>1689.57</v>
      </c>
      <c r="AE41" s="223">
        <v>2413.3449999999998</v>
      </c>
      <c r="AF41" s="223">
        <v>2777.1619999999998</v>
      </c>
      <c r="AG41" s="223">
        <v>2560.4549999999999</v>
      </c>
      <c r="AH41" s="223">
        <v>2136.5920000000001</v>
      </c>
      <c r="AI41" s="223">
        <v>2177.6819999999998</v>
      </c>
      <c r="AJ41" s="223">
        <v>2091.797</v>
      </c>
    </row>
    <row r="42" spans="1:36" ht="15" customHeight="1">
      <c r="A42" s="226" t="s">
        <v>286</v>
      </c>
      <c r="B42" s="223">
        <v>4533.433</v>
      </c>
      <c r="C42" s="223">
        <v>5260.5</v>
      </c>
      <c r="D42" s="223">
        <v>4645.1850000000004</v>
      </c>
      <c r="E42" s="223">
        <v>2882.998</v>
      </c>
      <c r="F42" s="223">
        <v>2714.5720000000001</v>
      </c>
      <c r="G42" s="223">
        <v>2110.7310000000002</v>
      </c>
      <c r="H42" s="223">
        <v>1600.9659999999999</v>
      </c>
      <c r="I42" s="223">
        <v>1511.89</v>
      </c>
      <c r="J42" s="223">
        <v>1560.2070000000001</v>
      </c>
      <c r="K42" s="223">
        <v>1699.192</v>
      </c>
      <c r="L42" s="223">
        <v>1507.3389999999999</v>
      </c>
      <c r="M42" s="223">
        <v>586.06200000000001</v>
      </c>
      <c r="N42" s="223">
        <v>526.03</v>
      </c>
      <c r="O42" s="223">
        <v>665.65599999999995</v>
      </c>
      <c r="P42" s="223">
        <v>1033.8230000000001</v>
      </c>
      <c r="Q42" s="223">
        <v>868.93</v>
      </c>
      <c r="R42" s="223">
        <v>1899.0160000000001</v>
      </c>
      <c r="S42" s="223">
        <v>964.46600000000001</v>
      </c>
      <c r="T42" s="223">
        <v>2709.05</v>
      </c>
      <c r="U42" s="223">
        <v>1805.5250000000001</v>
      </c>
      <c r="V42" s="223">
        <v>1144.1400000000001</v>
      </c>
      <c r="W42" s="223">
        <v>2393</v>
      </c>
      <c r="X42" s="223">
        <v>2099.71</v>
      </c>
      <c r="Y42" s="223">
        <v>1721.867</v>
      </c>
      <c r="Z42" s="223">
        <v>3110.05</v>
      </c>
      <c r="AA42" s="223">
        <v>1644.528</v>
      </c>
      <c r="AB42" s="223">
        <v>1725.509</v>
      </c>
      <c r="AC42" s="223">
        <v>623.803</v>
      </c>
      <c r="AD42" s="223">
        <v>1750.771</v>
      </c>
      <c r="AE42" s="223">
        <v>2823.4229999999998</v>
      </c>
      <c r="AF42" s="223">
        <v>2611.9679999999998</v>
      </c>
      <c r="AG42" s="223">
        <v>2228.404</v>
      </c>
      <c r="AH42" s="223">
        <v>1450.732</v>
      </c>
      <c r="AI42" s="223">
        <v>560.89099999999996</v>
      </c>
      <c r="AJ42" s="223">
        <v>5275.1639999999998</v>
      </c>
    </row>
    <row r="43" spans="1:36" ht="15" customHeight="1">
      <c r="A43" s="226" t="s">
        <v>374</v>
      </c>
      <c r="B43" s="223">
        <v>5685.1469999999999</v>
      </c>
      <c r="C43" s="223">
        <v>5721.7380000000003</v>
      </c>
      <c r="D43" s="223">
        <v>6438.5020000000004</v>
      </c>
      <c r="E43" s="223">
        <v>3492.3319999999999</v>
      </c>
      <c r="F43" s="223">
        <v>3832.7190000000001</v>
      </c>
      <c r="G43" s="223">
        <v>4884.74</v>
      </c>
      <c r="H43" s="223">
        <v>6865.625</v>
      </c>
      <c r="I43" s="223">
        <v>9672.902</v>
      </c>
      <c r="J43" s="223">
        <v>9079.2710000000006</v>
      </c>
      <c r="K43" s="223">
        <v>8773.1830000000009</v>
      </c>
      <c r="L43" s="223">
        <v>11188.034</v>
      </c>
      <c r="M43" s="223">
        <v>11636.977999999999</v>
      </c>
      <c r="N43" s="223">
        <v>15816.025</v>
      </c>
      <c r="O43" s="223">
        <v>12524.297</v>
      </c>
      <c r="P43" s="223">
        <v>13133.95</v>
      </c>
      <c r="Q43" s="223">
        <v>12350.147999999999</v>
      </c>
      <c r="R43" s="223">
        <v>11827.925999999999</v>
      </c>
      <c r="S43" s="223">
        <v>12782.253000000001</v>
      </c>
      <c r="T43" s="223">
        <v>14128.54</v>
      </c>
      <c r="U43" s="223">
        <v>13822.807000000001</v>
      </c>
      <c r="V43" s="223">
        <v>13797.43</v>
      </c>
      <c r="W43" s="223">
        <v>14391.44</v>
      </c>
      <c r="X43" s="223">
        <v>12892.62</v>
      </c>
      <c r="Y43" s="223">
        <v>12821.236999999999</v>
      </c>
      <c r="Z43" s="223">
        <v>12812.554</v>
      </c>
      <c r="AA43" s="223">
        <v>11115.408000000001</v>
      </c>
      <c r="AB43" s="223">
        <v>11821.392</v>
      </c>
      <c r="AC43" s="223">
        <v>9702.8130000000001</v>
      </c>
      <c r="AD43" s="223">
        <v>10005.021000000001</v>
      </c>
      <c r="AE43" s="223">
        <v>7646.4030000000002</v>
      </c>
      <c r="AF43" s="223">
        <v>8317.0669999999991</v>
      </c>
      <c r="AG43" s="223">
        <v>6211.518</v>
      </c>
      <c r="AH43" s="223">
        <v>9766.2780000000002</v>
      </c>
      <c r="AI43" s="223">
        <v>9456.4639999999999</v>
      </c>
      <c r="AJ43" s="223">
        <v>9504.4179999999997</v>
      </c>
    </row>
    <row r="44" spans="1:36" s="75" customFormat="1" ht="15" customHeight="1">
      <c r="A44" s="228" t="s">
        <v>363</v>
      </c>
      <c r="B44" s="221">
        <v>32037.99</v>
      </c>
      <c r="C44" s="221">
        <v>35465.642</v>
      </c>
      <c r="D44" s="221">
        <v>33658.743000000002</v>
      </c>
      <c r="E44" s="221">
        <v>38248.267</v>
      </c>
      <c r="F44" s="221">
        <v>36262.987000000001</v>
      </c>
      <c r="G44" s="221">
        <v>31811.61</v>
      </c>
      <c r="H44" s="221">
        <v>33480.188000000002</v>
      </c>
      <c r="I44" s="221">
        <v>36603.216999999997</v>
      </c>
      <c r="J44" s="221">
        <v>40625.343999999997</v>
      </c>
      <c r="K44" s="221">
        <v>40827.942000000003</v>
      </c>
      <c r="L44" s="221">
        <v>38241.351000000002</v>
      </c>
      <c r="M44" s="221">
        <v>33872.932000000001</v>
      </c>
      <c r="N44" s="221">
        <v>35343.838000000003</v>
      </c>
      <c r="O44" s="221">
        <v>32077.699000000001</v>
      </c>
      <c r="P44" s="221">
        <v>34445.256000000001</v>
      </c>
      <c r="Q44" s="221">
        <v>34808.830999999998</v>
      </c>
      <c r="R44" s="221">
        <v>35462.868999999999</v>
      </c>
      <c r="S44" s="221">
        <v>33306.828000000001</v>
      </c>
      <c r="T44" s="221">
        <v>32537.89</v>
      </c>
      <c r="U44" s="221">
        <v>31715.21</v>
      </c>
      <c r="V44" s="221">
        <v>31458.02</v>
      </c>
      <c r="W44" s="221">
        <v>29681.25</v>
      </c>
      <c r="X44" s="221">
        <v>27911.95</v>
      </c>
      <c r="Y44" s="221">
        <v>29853.858</v>
      </c>
      <c r="Z44" s="221">
        <v>30454.973999999998</v>
      </c>
      <c r="AA44" s="221">
        <v>32106.489000000005</v>
      </c>
      <c r="AB44" s="221">
        <v>31768.03</v>
      </c>
      <c r="AC44" s="221">
        <v>28289.691999999999</v>
      </c>
      <c r="AD44" s="221">
        <v>25449.345000000001</v>
      </c>
      <c r="AE44" s="221">
        <v>25422.512999999999</v>
      </c>
      <c r="AF44" s="221">
        <v>27400.442999999999</v>
      </c>
      <c r="AG44" s="221">
        <v>31504.428000000004</v>
      </c>
      <c r="AH44" s="221">
        <v>31239.017</v>
      </c>
      <c r="AI44" s="221">
        <v>32637.580999999998</v>
      </c>
      <c r="AJ44" s="221">
        <v>34510.692999999999</v>
      </c>
    </row>
    <row r="45" spans="1:36" ht="15" customHeight="1">
      <c r="A45" s="226" t="s">
        <v>159</v>
      </c>
      <c r="B45" s="223">
        <v>5347.9939999999997</v>
      </c>
      <c r="C45" s="223">
        <v>4498.25</v>
      </c>
      <c r="D45" s="223">
        <v>4715.9840000000004</v>
      </c>
      <c r="E45" s="223">
        <v>5990.9880000000003</v>
      </c>
      <c r="F45" s="223">
        <v>5572.1130000000003</v>
      </c>
      <c r="G45" s="223">
        <v>4634.2259999999997</v>
      </c>
      <c r="H45" s="223">
        <v>3711.2689999999998</v>
      </c>
      <c r="I45" s="223">
        <v>3284.44</v>
      </c>
      <c r="J45" s="223">
        <v>3259.2629999999999</v>
      </c>
      <c r="K45" s="223">
        <v>2543.5410000000002</v>
      </c>
      <c r="L45" s="223">
        <v>2223.8389999999999</v>
      </c>
      <c r="M45" s="223">
        <v>1548.6969999999999</v>
      </c>
      <c r="N45" s="223">
        <v>1658.633</v>
      </c>
      <c r="O45" s="223">
        <v>1509.2060000000001</v>
      </c>
      <c r="P45" s="223">
        <v>1504.905</v>
      </c>
      <c r="Q45" s="223">
        <v>1530.57</v>
      </c>
      <c r="R45" s="223">
        <v>1542.192</v>
      </c>
      <c r="S45" s="223">
        <v>1501.6959999999999</v>
      </c>
      <c r="T45" s="223">
        <v>1518.6</v>
      </c>
      <c r="U45" s="223">
        <v>1578.732</v>
      </c>
      <c r="V45" s="223">
        <v>1483.41</v>
      </c>
      <c r="W45" s="223">
        <v>1453.67</v>
      </c>
      <c r="X45" s="223">
        <v>1513.03</v>
      </c>
      <c r="Y45" s="223">
        <v>1795.5150000000001</v>
      </c>
      <c r="Z45" s="223">
        <v>1920.749</v>
      </c>
      <c r="AA45" s="223">
        <v>1949.845</v>
      </c>
      <c r="AB45" s="223">
        <v>1942.943</v>
      </c>
      <c r="AC45" s="223">
        <v>1923.0719999999999</v>
      </c>
      <c r="AD45" s="223">
        <v>1963.125</v>
      </c>
      <c r="AE45" s="223">
        <v>2220.4479999999999</v>
      </c>
      <c r="AF45" s="223">
        <v>2136.33</v>
      </c>
      <c r="AG45" s="223">
        <v>2159.16</v>
      </c>
      <c r="AH45" s="223">
        <v>2106.9070000000002</v>
      </c>
      <c r="AI45" s="223">
        <v>2339.2370000000001</v>
      </c>
      <c r="AJ45" s="223">
        <v>2345.8229999999999</v>
      </c>
    </row>
    <row r="46" spans="1:36" ht="15" customHeight="1">
      <c r="A46" s="222" t="s">
        <v>370</v>
      </c>
      <c r="B46" s="223">
        <v>44.798999999999999</v>
      </c>
      <c r="C46" s="223">
        <v>30.436</v>
      </c>
      <c r="D46" s="223">
        <v>22.498000000000001</v>
      </c>
      <c r="E46" s="223">
        <v>1232.0709999999999</v>
      </c>
      <c r="F46" s="223">
        <v>1219.797</v>
      </c>
      <c r="G46" s="223">
        <v>1261.559</v>
      </c>
      <c r="H46" s="223">
        <v>1295.7739999999999</v>
      </c>
      <c r="I46" s="223">
        <v>1363.3869999999999</v>
      </c>
      <c r="J46" s="223">
        <v>1919.146</v>
      </c>
      <c r="K46" s="223">
        <v>1404.9110000000001</v>
      </c>
      <c r="L46" s="223">
        <v>1448.598</v>
      </c>
      <c r="M46" s="223">
        <v>890.91700000000003</v>
      </c>
      <c r="N46" s="223">
        <v>917.327</v>
      </c>
      <c r="O46" s="223">
        <v>956.14499999999998</v>
      </c>
      <c r="P46" s="223">
        <v>1012.044</v>
      </c>
      <c r="Q46" s="223">
        <v>1044.6099999999999</v>
      </c>
      <c r="R46" s="223">
        <v>1072.7670000000001</v>
      </c>
      <c r="S46" s="223">
        <v>1097.085</v>
      </c>
      <c r="T46" s="223">
        <v>1126.2</v>
      </c>
      <c r="U46" s="223">
        <v>1153.56</v>
      </c>
      <c r="V46" s="223">
        <v>1182.1600000000001</v>
      </c>
      <c r="W46" s="223">
        <v>1215.5899999999999</v>
      </c>
      <c r="X46" s="223">
        <v>1254.23</v>
      </c>
      <c r="Y46" s="223">
        <v>1288.4770000000001</v>
      </c>
      <c r="Z46" s="223">
        <v>1320.1009999999999</v>
      </c>
      <c r="AA46" s="223">
        <v>1345.9080000000001</v>
      </c>
      <c r="AB46" s="223">
        <v>1367.45</v>
      </c>
      <c r="AC46" s="223">
        <v>1382.086</v>
      </c>
      <c r="AD46" s="223">
        <v>1396.98</v>
      </c>
      <c r="AE46" s="223">
        <v>1411.972</v>
      </c>
      <c r="AF46" s="223">
        <v>1426.056</v>
      </c>
      <c r="AG46" s="223">
        <v>1442.87</v>
      </c>
      <c r="AH46" s="223">
        <v>1461.432</v>
      </c>
      <c r="AI46" s="223">
        <v>1483.5309999999999</v>
      </c>
      <c r="AJ46" s="223">
        <v>1508.9459999999999</v>
      </c>
    </row>
    <row r="47" spans="1:36" ht="15" customHeight="1">
      <c r="A47" s="222" t="s">
        <v>202</v>
      </c>
      <c r="B47" s="223">
        <v>5303.1949999999997</v>
      </c>
      <c r="C47" s="223">
        <v>4467.8140000000003</v>
      </c>
      <c r="D47" s="223">
        <v>4693.4859999999999</v>
      </c>
      <c r="E47" s="223">
        <v>4758.9170000000004</v>
      </c>
      <c r="F47" s="223">
        <v>4352.3159999999998</v>
      </c>
      <c r="G47" s="223">
        <v>3372.6669999999999</v>
      </c>
      <c r="H47" s="223">
        <v>2415.4940000000001</v>
      </c>
      <c r="I47" s="223">
        <v>1921.0530000000001</v>
      </c>
      <c r="J47" s="223">
        <v>1340.117</v>
      </c>
      <c r="K47" s="223">
        <v>1138.6300000000001</v>
      </c>
      <c r="L47" s="223">
        <v>775.24099999999999</v>
      </c>
      <c r="M47" s="223">
        <v>657.78</v>
      </c>
      <c r="N47" s="223">
        <v>741.30600000000004</v>
      </c>
      <c r="O47" s="223">
        <v>553.06100000000004</v>
      </c>
      <c r="P47" s="223">
        <v>492.86099999999999</v>
      </c>
      <c r="Q47" s="223">
        <v>485.96</v>
      </c>
      <c r="R47" s="223">
        <v>469.42500000000001</v>
      </c>
      <c r="S47" s="223">
        <v>404.61099999999999</v>
      </c>
      <c r="T47" s="223">
        <v>392.4</v>
      </c>
      <c r="U47" s="223">
        <v>425.17200000000003</v>
      </c>
      <c r="V47" s="223">
        <v>301.25</v>
      </c>
      <c r="W47" s="223">
        <v>238.07</v>
      </c>
      <c r="X47" s="223">
        <v>258.79000000000002</v>
      </c>
      <c r="Y47" s="223">
        <v>507.03800000000001</v>
      </c>
      <c r="Z47" s="223">
        <v>600.64799999999991</v>
      </c>
      <c r="AA47" s="223">
        <v>603.9369999999999</v>
      </c>
      <c r="AB47" s="223">
        <v>575.49300000000005</v>
      </c>
      <c r="AC47" s="223">
        <v>540.98599999999999</v>
      </c>
      <c r="AD47" s="223">
        <v>566.14499999999998</v>
      </c>
      <c r="AE47" s="223">
        <v>808.476</v>
      </c>
      <c r="AF47" s="223">
        <v>710.274</v>
      </c>
      <c r="AG47" s="223">
        <v>716.29</v>
      </c>
      <c r="AH47" s="223">
        <v>645.47500000000002</v>
      </c>
      <c r="AI47" s="223">
        <v>855.70600000000002</v>
      </c>
      <c r="AJ47" s="223">
        <v>836.87699999999995</v>
      </c>
    </row>
    <row r="48" spans="1:36" ht="15" customHeight="1">
      <c r="A48" s="226" t="s">
        <v>290</v>
      </c>
      <c r="B48" s="223">
        <v>3741.0219999999999</v>
      </c>
      <c r="C48" s="223">
        <v>4319.2889999999998</v>
      </c>
      <c r="D48" s="223">
        <v>3807.92</v>
      </c>
      <c r="E48" s="223">
        <v>4393.826</v>
      </c>
      <c r="F48" s="223">
        <v>3954.931</v>
      </c>
      <c r="G48" s="223">
        <v>3629.0509999999999</v>
      </c>
      <c r="H48" s="223">
        <v>3891.8119999999999</v>
      </c>
      <c r="I48" s="223">
        <v>3747.0529999999999</v>
      </c>
      <c r="J48" s="223">
        <v>3865.5619999999999</v>
      </c>
      <c r="K48" s="223">
        <v>3064.7809999999999</v>
      </c>
      <c r="L48" s="223">
        <v>3459.799</v>
      </c>
      <c r="M48" s="223">
        <v>2177.636</v>
      </c>
      <c r="N48" s="223">
        <v>2828.3119999999999</v>
      </c>
      <c r="O48" s="223">
        <v>2586.1489999999999</v>
      </c>
      <c r="P48" s="223">
        <v>1811.675</v>
      </c>
      <c r="Q48" s="223">
        <v>2160.0450000000001</v>
      </c>
      <c r="R48" s="223">
        <v>2523.8939999999998</v>
      </c>
      <c r="S48" s="223">
        <v>10.468999999999999</v>
      </c>
      <c r="T48" s="223">
        <v>1236.8800000000001</v>
      </c>
      <c r="U48" s="223">
        <v>749.67499999999995</v>
      </c>
      <c r="V48" s="223">
        <v>678.01</v>
      </c>
      <c r="W48" s="223">
        <v>1048.06</v>
      </c>
      <c r="X48" s="223">
        <v>1319.87</v>
      </c>
      <c r="Y48" s="223">
        <v>1035.4079999999999</v>
      </c>
      <c r="Z48" s="223">
        <v>1111.2729999999999</v>
      </c>
      <c r="AA48" s="223">
        <v>1135.857</v>
      </c>
      <c r="AB48" s="223">
        <v>1000.418</v>
      </c>
      <c r="AC48" s="223">
        <v>1048.1679999999999</v>
      </c>
      <c r="AD48" s="223">
        <v>1050.9929999999999</v>
      </c>
      <c r="AE48" s="223">
        <v>1236.0239999999999</v>
      </c>
      <c r="AF48" s="223">
        <v>1276.8440000000001</v>
      </c>
      <c r="AG48" s="223">
        <v>1278.327</v>
      </c>
      <c r="AH48" s="223">
        <v>1291.9929999999999</v>
      </c>
      <c r="AI48" s="223">
        <v>1454.124</v>
      </c>
      <c r="AJ48" s="223">
        <v>1406.2819999999999</v>
      </c>
    </row>
    <row r="49" spans="1:36" ht="15" customHeight="1">
      <c r="A49" s="226" t="s">
        <v>371</v>
      </c>
      <c r="B49" s="223">
        <v>8339.9850000000006</v>
      </c>
      <c r="C49" s="223">
        <v>13527.134</v>
      </c>
      <c r="D49" s="223">
        <v>11099.924000000001</v>
      </c>
      <c r="E49" s="223">
        <v>12710.300999999999</v>
      </c>
      <c r="F49" s="223">
        <v>11551.707</v>
      </c>
      <c r="G49" s="223">
        <v>10168.115</v>
      </c>
      <c r="H49" s="223">
        <v>13373.413</v>
      </c>
      <c r="I49" s="223">
        <v>15064.19</v>
      </c>
      <c r="J49" s="223">
        <v>14901.593000000001</v>
      </c>
      <c r="K49" s="223">
        <v>15366.666999999999</v>
      </c>
      <c r="L49" s="223">
        <v>14000.165999999999</v>
      </c>
      <c r="M49" s="223">
        <v>12726.102999999999</v>
      </c>
      <c r="N49" s="223">
        <v>12796.819</v>
      </c>
      <c r="O49" s="223">
        <v>10659.624</v>
      </c>
      <c r="P49" s="223">
        <v>12307.757</v>
      </c>
      <c r="Q49" s="223">
        <v>12172.504999999999</v>
      </c>
      <c r="R49" s="223">
        <v>10235.287</v>
      </c>
      <c r="S49" s="223">
        <v>10348.701999999999</v>
      </c>
      <c r="T49" s="223">
        <v>9481.66</v>
      </c>
      <c r="U49" s="223">
        <v>9839.7189999999991</v>
      </c>
      <c r="V49" s="223">
        <v>9198.73</v>
      </c>
      <c r="W49" s="223">
        <v>8810.41</v>
      </c>
      <c r="X49" s="223">
        <v>9412.26</v>
      </c>
      <c r="Y49" s="223">
        <v>11557.911</v>
      </c>
      <c r="Z49" s="223">
        <v>13382.266</v>
      </c>
      <c r="AA49" s="223">
        <v>15116.237999999999</v>
      </c>
      <c r="AB49" s="223">
        <v>15065.771000000001</v>
      </c>
      <c r="AC49" s="223">
        <v>11477.672</v>
      </c>
      <c r="AD49" s="223">
        <v>9560.4150000000009</v>
      </c>
      <c r="AE49" s="223">
        <v>8099.951</v>
      </c>
      <c r="AF49" s="223">
        <v>10761.130999999999</v>
      </c>
      <c r="AG49" s="223">
        <v>15244.619000000001</v>
      </c>
      <c r="AH49" s="223">
        <v>17367.098000000002</v>
      </c>
      <c r="AI49" s="223">
        <v>19413.235000000001</v>
      </c>
      <c r="AJ49" s="223">
        <v>21577.190999999999</v>
      </c>
    </row>
    <row r="50" spans="1:36" ht="15" customHeight="1">
      <c r="A50" s="226" t="s">
        <v>291</v>
      </c>
      <c r="B50" s="223">
        <v>5110.2939999999999</v>
      </c>
      <c r="C50" s="223">
        <v>5721.6180000000004</v>
      </c>
      <c r="D50" s="223">
        <v>5644.8549999999996</v>
      </c>
      <c r="E50" s="223">
        <v>6171.3540000000003</v>
      </c>
      <c r="F50" s="223">
        <v>6105.9719999999998</v>
      </c>
      <c r="G50" s="223">
        <v>4847.2039999999997</v>
      </c>
      <c r="H50" s="223">
        <v>3966.5010000000002</v>
      </c>
      <c r="I50" s="223">
        <v>3043.9169999999999</v>
      </c>
      <c r="J50" s="223">
        <v>2958.8679999999999</v>
      </c>
      <c r="K50" s="223">
        <v>3398.2849999999999</v>
      </c>
      <c r="L50" s="223">
        <v>2995.819</v>
      </c>
      <c r="M50" s="223">
        <v>2980.3389999999999</v>
      </c>
      <c r="N50" s="223">
        <v>3045.723</v>
      </c>
      <c r="O50" s="223">
        <v>2719.1370000000002</v>
      </c>
      <c r="P50" s="223">
        <v>2597.0059999999999</v>
      </c>
      <c r="Q50" s="223">
        <v>2477.3809999999999</v>
      </c>
      <c r="R50" s="223">
        <v>3326.4780000000001</v>
      </c>
      <c r="S50" s="223">
        <v>3274.971</v>
      </c>
      <c r="T50" s="223">
        <v>2801.07</v>
      </c>
      <c r="U50" s="223">
        <v>2924.0329999999999</v>
      </c>
      <c r="V50" s="223">
        <v>2923.58</v>
      </c>
      <c r="W50" s="223">
        <v>2738.77</v>
      </c>
      <c r="X50" s="223">
        <v>2901.27</v>
      </c>
      <c r="Y50" s="223">
        <v>2829.489</v>
      </c>
      <c r="Z50" s="223">
        <v>2689</v>
      </c>
      <c r="AA50" s="223">
        <v>2577</v>
      </c>
      <c r="AB50" s="223">
        <v>2320.183</v>
      </c>
      <c r="AC50" s="223">
        <v>1998.415</v>
      </c>
      <c r="AD50" s="223">
        <v>1843.819</v>
      </c>
      <c r="AE50" s="223">
        <v>1697.354</v>
      </c>
      <c r="AF50" s="223">
        <v>1616.905</v>
      </c>
      <c r="AG50" s="223">
        <v>1413.8789999999999</v>
      </c>
      <c r="AH50" s="223">
        <v>1237.857</v>
      </c>
      <c r="AI50" s="223">
        <v>1146.7650000000001</v>
      </c>
      <c r="AJ50" s="223">
        <v>1050.527</v>
      </c>
    </row>
    <row r="51" spans="1:36" ht="15" customHeight="1">
      <c r="A51" s="226" t="s">
        <v>286</v>
      </c>
      <c r="B51" s="223">
        <v>1714.383</v>
      </c>
      <c r="C51" s="223">
        <v>1075.943</v>
      </c>
      <c r="D51" s="223">
        <v>679.66800000000001</v>
      </c>
      <c r="E51" s="223">
        <v>520.38599999999997</v>
      </c>
      <c r="F51" s="223">
        <v>733.63900000000001</v>
      </c>
      <c r="G51" s="223">
        <v>736.048</v>
      </c>
      <c r="H51" s="223">
        <v>1019.859</v>
      </c>
      <c r="I51" s="223">
        <v>1183.1759999999999</v>
      </c>
      <c r="J51" s="223">
        <v>966.70899999999995</v>
      </c>
      <c r="K51" s="223">
        <v>808.68299999999999</v>
      </c>
      <c r="L51" s="223">
        <v>761.50300000000004</v>
      </c>
      <c r="M51" s="223">
        <v>776.17499999999995</v>
      </c>
      <c r="N51" s="223">
        <v>864.39499999999998</v>
      </c>
      <c r="O51" s="223">
        <v>600.82600000000002</v>
      </c>
      <c r="P51" s="223">
        <v>686.99400000000003</v>
      </c>
      <c r="Q51" s="223">
        <v>805.45500000000004</v>
      </c>
      <c r="R51" s="223">
        <v>846.9</v>
      </c>
      <c r="S51" s="223">
        <v>683.35599999999999</v>
      </c>
      <c r="T51" s="223">
        <v>1075.6600000000001</v>
      </c>
      <c r="U51" s="223">
        <v>1108.857</v>
      </c>
      <c r="V51" s="223">
        <v>1632.33</v>
      </c>
      <c r="W51" s="223">
        <v>1462.68</v>
      </c>
      <c r="X51" s="223">
        <v>867.05</v>
      </c>
      <c r="Y51" s="223">
        <v>985.84199999999998</v>
      </c>
      <c r="Z51" s="223">
        <v>1231.057</v>
      </c>
      <c r="AA51" s="223">
        <v>1315.8440000000001</v>
      </c>
      <c r="AB51" s="223">
        <v>1130.6300000000001</v>
      </c>
      <c r="AC51" s="223">
        <v>1077.423</v>
      </c>
      <c r="AD51" s="223">
        <v>1448.3920000000001</v>
      </c>
      <c r="AE51" s="223">
        <v>1461.4369999999999</v>
      </c>
      <c r="AF51" s="223">
        <v>1498.366</v>
      </c>
      <c r="AG51" s="223">
        <v>1835.8109999999999</v>
      </c>
      <c r="AH51" s="223">
        <v>1932.3630000000001</v>
      </c>
      <c r="AI51" s="223">
        <v>1945.614</v>
      </c>
      <c r="AJ51" s="223">
        <v>1573.1790000000001</v>
      </c>
    </row>
    <row r="52" spans="1:36" ht="15" customHeight="1">
      <c r="A52" s="226" t="s">
        <v>374</v>
      </c>
      <c r="B52" s="223">
        <v>7784.3119999999999</v>
      </c>
      <c r="C52" s="223">
        <v>6323.4080000000004</v>
      </c>
      <c r="D52" s="223">
        <v>7710.3919999999998</v>
      </c>
      <c r="E52" s="223">
        <v>8461.4120000000003</v>
      </c>
      <c r="F52" s="223">
        <v>8344.625</v>
      </c>
      <c r="G52" s="223">
        <v>7796.9660000000003</v>
      </c>
      <c r="H52" s="223">
        <v>7517.3320000000003</v>
      </c>
      <c r="I52" s="223">
        <v>10280.441000000001</v>
      </c>
      <c r="J52" s="223">
        <v>14673.349</v>
      </c>
      <c r="K52" s="223">
        <v>15645.985000000001</v>
      </c>
      <c r="L52" s="223">
        <v>14800.225</v>
      </c>
      <c r="M52" s="223">
        <v>13663.982</v>
      </c>
      <c r="N52" s="223">
        <v>14149.956</v>
      </c>
      <c r="O52" s="223">
        <v>14002.757</v>
      </c>
      <c r="P52" s="223">
        <v>15536.919</v>
      </c>
      <c r="Q52" s="223">
        <v>15662.875</v>
      </c>
      <c r="R52" s="223">
        <v>16988.117999999999</v>
      </c>
      <c r="S52" s="223">
        <v>17487.633999999998</v>
      </c>
      <c r="T52" s="223">
        <v>16424.009999999998</v>
      </c>
      <c r="U52" s="223">
        <v>15514.194</v>
      </c>
      <c r="V52" s="223">
        <v>15541.96</v>
      </c>
      <c r="W52" s="223">
        <v>14167.56</v>
      </c>
      <c r="X52" s="223">
        <v>11898.47</v>
      </c>
      <c r="Y52" s="223">
        <v>11649.692999999999</v>
      </c>
      <c r="Z52" s="223">
        <v>10120.662</v>
      </c>
      <c r="AA52" s="223">
        <v>10011.784</v>
      </c>
      <c r="AB52" s="223">
        <v>10308.085000000001</v>
      </c>
      <c r="AC52" s="223">
        <v>10764.941999999999</v>
      </c>
      <c r="AD52" s="223">
        <v>9582.6010000000006</v>
      </c>
      <c r="AE52" s="223">
        <v>10707.299000000001</v>
      </c>
      <c r="AF52" s="223">
        <v>10110.867</v>
      </c>
      <c r="AG52" s="223">
        <v>9572.6319999999996</v>
      </c>
      <c r="AH52" s="223">
        <v>7302.799</v>
      </c>
      <c r="AI52" s="223">
        <v>6338.6059999999998</v>
      </c>
      <c r="AJ52" s="223">
        <v>6557.6909999999998</v>
      </c>
    </row>
    <row r="53" spans="1:36" s="75" customFormat="1" ht="15" customHeight="1">
      <c r="A53" s="228" t="s">
        <v>375</v>
      </c>
      <c r="B53" s="221">
        <v>34.994999999999997</v>
      </c>
      <c r="C53" s="221">
        <v>38.872</v>
      </c>
      <c r="D53" s="221">
        <v>32.308999999999997</v>
      </c>
      <c r="E53" s="221">
        <v>41.866</v>
      </c>
      <c r="F53" s="221">
        <v>30.584</v>
      </c>
      <c r="G53" s="221">
        <v>25.759</v>
      </c>
      <c r="H53" s="221">
        <v>38.090000000000003</v>
      </c>
      <c r="I53" s="221">
        <v>34.363999999999997</v>
      </c>
      <c r="J53" s="221">
        <v>33.725000000000001</v>
      </c>
      <c r="K53" s="221">
        <v>29.271000000000001</v>
      </c>
      <c r="L53" s="221">
        <v>40.115000000000002</v>
      </c>
      <c r="M53" s="221">
        <v>34.286999999999999</v>
      </c>
      <c r="N53" s="221">
        <v>31.562000000000001</v>
      </c>
      <c r="O53" s="221">
        <v>28.792999999999999</v>
      </c>
      <c r="P53" s="221">
        <v>35.893999999999998</v>
      </c>
      <c r="Q53" s="221">
        <v>32.460999999999999</v>
      </c>
      <c r="R53" s="221">
        <v>29.469000000000001</v>
      </c>
      <c r="S53" s="221">
        <v>31.125</v>
      </c>
      <c r="T53" s="221">
        <v>39.93</v>
      </c>
      <c r="U53" s="221">
        <v>48.247</v>
      </c>
      <c r="V53" s="221">
        <v>41.25</v>
      </c>
      <c r="W53" s="221">
        <v>35.93</v>
      </c>
      <c r="X53" s="221">
        <v>38.29</v>
      </c>
      <c r="Y53" s="221">
        <v>37.549999999999997</v>
      </c>
      <c r="Z53" s="221">
        <v>37.549999999999997</v>
      </c>
      <c r="AA53" s="221">
        <v>31.033000000000001</v>
      </c>
      <c r="AB53" s="221">
        <v>38.712999999999994</v>
      </c>
      <c r="AC53" s="221">
        <v>32.185000000000002</v>
      </c>
      <c r="AD53" s="221">
        <v>34.305999999999997</v>
      </c>
      <c r="AE53" s="221">
        <v>40.158000000000001</v>
      </c>
      <c r="AF53" s="221">
        <v>41.005000000000003</v>
      </c>
      <c r="AG53" s="221">
        <v>33.427</v>
      </c>
      <c r="AH53" s="221">
        <v>31.673999999999999</v>
      </c>
      <c r="AI53" s="221">
        <v>65.989000000000004</v>
      </c>
      <c r="AJ53" s="221">
        <v>95.587999999999994</v>
      </c>
    </row>
    <row r="54" spans="1:36" s="75" customFormat="1" ht="15" customHeight="1">
      <c r="A54" s="228" t="s">
        <v>376</v>
      </c>
      <c r="B54" s="221">
        <v>8678.5689999999995</v>
      </c>
      <c r="C54" s="221">
        <v>8705.5470000000005</v>
      </c>
      <c r="D54" s="221">
        <v>8718.0949999999993</v>
      </c>
      <c r="E54" s="221">
        <v>7823.9840000000004</v>
      </c>
      <c r="F54" s="221">
        <v>7348.5110000000004</v>
      </c>
      <c r="G54" s="221">
        <v>9117.26</v>
      </c>
      <c r="H54" s="221">
        <v>8681.2530000000006</v>
      </c>
      <c r="I54" s="221">
        <v>8210.4359999999997</v>
      </c>
      <c r="J54" s="221">
        <v>7670.7719999999999</v>
      </c>
      <c r="K54" s="221">
        <v>7130.3860000000004</v>
      </c>
      <c r="L54" s="221">
        <v>7097.5439999999999</v>
      </c>
      <c r="M54" s="221">
        <v>7140.6819999999998</v>
      </c>
      <c r="N54" s="221">
        <v>7339.0339999999997</v>
      </c>
      <c r="O54" s="221">
        <v>7586.5749999999998</v>
      </c>
      <c r="P54" s="221">
        <v>7682.9539999999997</v>
      </c>
      <c r="Q54" s="221">
        <v>7553.8739999999998</v>
      </c>
      <c r="R54" s="221">
        <v>7678.7120000000004</v>
      </c>
      <c r="S54" s="221">
        <v>7847.0659999999998</v>
      </c>
      <c r="T54" s="221">
        <v>7777.68</v>
      </c>
      <c r="U54" s="221">
        <v>7616.6639999999998</v>
      </c>
      <c r="V54" s="221">
        <v>8080</v>
      </c>
      <c r="W54" s="221">
        <v>8282.42</v>
      </c>
      <c r="X54" s="221">
        <v>8416.3799999999992</v>
      </c>
      <c r="Y54" s="221">
        <v>8425.89</v>
      </c>
      <c r="Z54" s="221">
        <v>8358.3809999999994</v>
      </c>
      <c r="AA54" s="221">
        <v>8508.1760000000013</v>
      </c>
      <c r="AB54" s="221">
        <v>8777.0959999999995</v>
      </c>
      <c r="AC54" s="221">
        <v>8867.5499999999993</v>
      </c>
      <c r="AD54" s="221">
        <v>9073.8410000000003</v>
      </c>
      <c r="AE54" s="221">
        <v>9348.5750000000007</v>
      </c>
      <c r="AF54" s="221">
        <v>9498.4110000000001</v>
      </c>
      <c r="AG54" s="221">
        <v>9373.5949999999993</v>
      </c>
      <c r="AH54" s="221">
        <v>9788.0750000000007</v>
      </c>
      <c r="AI54" s="221">
        <v>9745.0360000000001</v>
      </c>
      <c r="AJ54" s="221">
        <v>10146.657999999999</v>
      </c>
    </row>
    <row r="55" spans="1:36" s="75" customFormat="1" ht="15" customHeight="1">
      <c r="A55" s="228" t="s">
        <v>169</v>
      </c>
      <c r="B55" s="221">
        <v>112516.872</v>
      </c>
      <c r="C55" s="221">
        <v>119189.535</v>
      </c>
      <c r="D55" s="221">
        <v>124339.04700000001</v>
      </c>
      <c r="E55" s="221">
        <v>111850.58500000001</v>
      </c>
      <c r="F55" s="221">
        <v>112785.07</v>
      </c>
      <c r="G55" s="221">
        <v>112503.022</v>
      </c>
      <c r="H55" s="221">
        <v>110652.789</v>
      </c>
      <c r="I55" s="221">
        <v>121762.001</v>
      </c>
      <c r="J55" s="221">
        <v>119705.164</v>
      </c>
      <c r="K55" s="221">
        <v>111988.04700000001</v>
      </c>
      <c r="L55" s="221">
        <v>110655.22</v>
      </c>
      <c r="M55" s="221">
        <v>105489.798</v>
      </c>
      <c r="N55" s="221">
        <v>104617.375</v>
      </c>
      <c r="O55" s="221">
        <v>96284.356</v>
      </c>
      <c r="P55" s="221">
        <v>98016.164999999994</v>
      </c>
      <c r="Q55" s="221">
        <v>98681.936000000002</v>
      </c>
      <c r="R55" s="221">
        <v>105511.045</v>
      </c>
      <c r="S55" s="221">
        <v>103335.27499999999</v>
      </c>
      <c r="T55" s="221">
        <v>110312.98</v>
      </c>
      <c r="U55" s="221">
        <v>110221.315</v>
      </c>
      <c r="V55" s="221">
        <v>109306.82</v>
      </c>
      <c r="W55" s="221">
        <v>108027.6</v>
      </c>
      <c r="X55" s="221">
        <v>103804.1</v>
      </c>
      <c r="Y55" s="221">
        <v>102998.00199999999</v>
      </c>
      <c r="Z55" s="221">
        <v>104166.383</v>
      </c>
      <c r="AA55" s="221">
        <v>102467.167</v>
      </c>
      <c r="AB55" s="221">
        <v>99419.881000000008</v>
      </c>
      <c r="AC55" s="221">
        <v>93518.925000000003</v>
      </c>
      <c r="AD55" s="221">
        <v>94362.767999999996</v>
      </c>
      <c r="AE55" s="221">
        <v>98154.430999999997</v>
      </c>
      <c r="AF55" s="221">
        <v>97256.232000000004</v>
      </c>
      <c r="AG55" s="221">
        <v>101821.397</v>
      </c>
      <c r="AH55" s="221">
        <v>93416.748999999996</v>
      </c>
      <c r="AI55" s="221">
        <v>93579.308999999994</v>
      </c>
      <c r="AJ55" s="221">
        <v>101008.23899999999</v>
      </c>
    </row>
    <row r="56" spans="1:36" ht="15" customHeight="1">
      <c r="A56" s="354"/>
      <c r="B56" s="354"/>
      <c r="C56" s="354"/>
      <c r="D56" s="354"/>
      <c r="E56" s="354"/>
      <c r="F56" s="354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84"/>
      <c r="AH56" s="284"/>
      <c r="AI56" s="284"/>
      <c r="AJ56" s="284"/>
    </row>
    <row r="57" spans="1:36" s="54" customFormat="1" ht="15" customHeight="1">
      <c r="A57" s="267" t="s">
        <v>393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84"/>
      <c r="AG57" s="284"/>
      <c r="AH57" s="266"/>
      <c r="AI57" s="266"/>
      <c r="AJ57" s="284"/>
    </row>
  </sheetData>
  <mergeCells count="1">
    <mergeCell ref="A56:F56"/>
  </mergeCells>
  <hyperlinks>
    <hyperlink ref="A2" location="Contents!A1" display="              (Contents)" xr:uid="{D0489BDB-2E19-4F4A-A1D8-373DB0C2AC55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42270-D66F-4A51-8101-74F960BEC094}">
  <ds:schemaRefs>
    <ds:schemaRef ds:uri="http://schemas.openxmlformats.org/package/2006/metadata/core-properties"/>
    <ds:schemaRef ds:uri="http://www.w3.org/XML/1998/namespace"/>
    <ds:schemaRef ds:uri="http://purl.org/dc/terms/"/>
    <ds:schemaRef ds:uri="61a35bb9-d623-4a0a-9f08-8d3337a7107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17</vt:i4>
      </vt:variant>
    </vt:vector>
  </HeadingPairs>
  <TitlesOfParts>
    <vt:vector size="43" baseType="lpstr">
      <vt:lpstr>Contents</vt:lpstr>
      <vt:lpstr>Main information</vt:lpstr>
      <vt:lpstr>Managerial Result</vt:lpstr>
      <vt:lpstr>Accounting Result</vt:lpstr>
      <vt:lpstr>Recurring Reconciliation</vt:lpstr>
      <vt:lpstr>Suporte</vt:lpstr>
      <vt:lpstr>Recurring Profit</vt:lpstr>
      <vt:lpstr>Net Interest Income (NII)</vt:lpstr>
      <vt:lpstr>Cost of Risk</vt:lpstr>
      <vt:lpstr>Rev. from Serv, Fees and Ins.</vt:lpstr>
      <vt:lpstr>Adm. and Personnel Expenses</vt:lpstr>
      <vt:lpstr>Other Revenue and Expense</vt:lpstr>
      <vt:lpstr>Balance Sheet (N)</vt:lpstr>
      <vt:lpstr>Credit Portfolio</vt:lpstr>
      <vt:lpstr>Portfolio Quality</vt:lpstr>
      <vt:lpstr>Funding Sources</vt:lpstr>
      <vt:lpstr>Basel Ratio</vt:lpstr>
      <vt:lpstr>Auto Financing</vt:lpstr>
      <vt:lpstr>Sector diversification portf</vt:lpstr>
      <vt:lpstr>Ratings</vt:lpstr>
      <vt:lpstr>Managerial Inc. - Descontinued</vt:lpstr>
      <vt:lpstr>Accounting Inc. - Descontinued</vt:lpstr>
      <vt:lpstr>Fee Income - Descontinued</vt:lpstr>
      <vt:lpstr>Adm. Exp. - Descontinued</vt:lpstr>
      <vt:lpstr>Personnel Exp - Descontinued</vt:lpstr>
      <vt:lpstr>Balance Sheet - Descotinued</vt:lpstr>
      <vt:lpstr>'Accounting Inc. - Descontinued'!Area_de_impressao</vt:lpstr>
      <vt:lpstr>'Accounting Result'!Area_de_impressao</vt:lpstr>
      <vt:lpstr>'Adm. and Personnel Expenses'!Area_de_impressao</vt:lpstr>
      <vt:lpstr>'Adm. Exp. - Descontinued'!Area_de_impressao</vt:lpstr>
      <vt:lpstr>'Balance Sheet - Descotinued'!Area_de_impressao</vt:lpstr>
      <vt:lpstr>'Balance Sheet (N)'!Area_de_impressao</vt:lpstr>
      <vt:lpstr>'Basel Ratio'!Area_de_impressao</vt:lpstr>
      <vt:lpstr>'Credit Portfolio'!Area_de_impressao</vt:lpstr>
      <vt:lpstr>'Fee Income - Descontinued'!Area_de_impressao</vt:lpstr>
      <vt:lpstr>'Funding Sources'!Area_de_impressao</vt:lpstr>
      <vt:lpstr>'Managerial Inc. - Descontinued'!Area_de_impressao</vt:lpstr>
      <vt:lpstr>'Managerial Result'!Area_de_impressao</vt:lpstr>
      <vt:lpstr>'Net Interest Income (NII)'!Area_de_impressao</vt:lpstr>
      <vt:lpstr>'Personnel Exp - Descontinued'!Area_de_impressao</vt:lpstr>
      <vt:lpstr>'Recurring Profit'!Area_de_impressao</vt:lpstr>
      <vt:lpstr>'Recurring Reconciliation'!Area_de_impressao</vt:lpstr>
      <vt:lpstr>'Rev. from Serv, Fees and Ins.'!Area_de_impressao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Fernanda Bovo</cp:lastModifiedBy>
  <dcterms:created xsi:type="dcterms:W3CDTF">2012-05-23T17:51:21Z</dcterms:created>
  <dcterms:modified xsi:type="dcterms:W3CDTF">2024-11-13T14:49:48Z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2023-02-08T14:22:37Z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722a61c8-1182-4df3-a82c-23bb3d3fa630</vt:lpwstr>
  </property>
  <property fmtid="{D5CDD505-2E9C-101B-9397-08002B2CF9AE}" pid="9" name="MSIP_Label_e8a63464-1d59-4c4f-b7f6-a5cec5bffaeb_ContentBits">
    <vt:lpwstr>2</vt:lpwstr>
  </property>
</Properties>
</file>